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report" sheetId="1" r:id="rId4"/>
    <sheet state="visible" name="Inventory report" sheetId="2" r:id="rId5"/>
    <sheet state="visible" name="Customer Collection Report" sheetId="3" r:id="rId6"/>
    <sheet state="hidden" name="outstanding as on 31-7-25" sheetId="4" r:id="rId7"/>
    <sheet state="visible" name="RM inward_Issue format" sheetId="5" r:id="rId8"/>
    <sheet state="visible" name="Raw Material Used" sheetId="6" r:id="rId9"/>
    <sheet state="visible" name="Finished Goods Transfer" sheetId="7" r:id="rId10"/>
    <sheet state="visible" name="Order Balance Report" sheetId="8" r:id="rId11"/>
    <sheet state="visible" name="Sales Order" sheetId="9" r:id="rId12"/>
    <sheet state="visible" name="Production" sheetId="10" r:id="rId13"/>
    <sheet state="visible" name="Despatches" sheetId="11" r:id="rId14"/>
    <sheet state="visible" name="DAILY SCRAP" sheetId="12" r:id="rId15"/>
    <sheet state="visible" name="Collection" sheetId="13" r:id="rId16"/>
    <sheet state="visible" name="PDC Chq available" sheetId="14" r:id="rId17"/>
  </sheets>
  <definedNames>
    <definedName localSheetId="7" name="TYPENO">#REF!</definedName>
    <definedName localSheetId="7" name="TYPENUM">#REF!</definedName>
    <definedName name="PARTYNAME">#REF!</definedName>
    <definedName localSheetId="7" name="GRADES">#REF!</definedName>
    <definedName name="LOSSES">#REF!</definedName>
    <definedName localSheetId="7" name="PARTYNAME">#REF!</definedName>
    <definedName name="GRADES">#REF!</definedName>
    <definedName name="TYPENUM">#REF!</definedName>
    <definedName name="TYPENO">#REF!</definedName>
    <definedName localSheetId="7" name="LOSSES">#REF!</definedName>
    <definedName localSheetId="7" name="Z_47034CF7_0C42_4235_A906_5AC37A2A42A8_.wvu.Cols">'Order Balance Report'!$I:$J</definedName>
    <definedName name="STATUS">#REF!</definedName>
    <definedName localSheetId="7" name="COATING">#REF!</definedName>
    <definedName localSheetId="7" name="STATUS">#REF!</definedName>
    <definedName name="COATING">#REF!</definedName>
    <definedName localSheetId="2" name="Z_47034CF7_0C42_4235_A906_5AC37A2A42A8_.wvu.Cols">'Customer Collection Report'!$I:$I</definedName>
    <definedName hidden="1" localSheetId="2" name="_xlnm._FilterDatabase">'Customer Collection Report'!$A$1:$I$507</definedName>
    <definedName hidden="1" localSheetId="3" name="_xlnm._FilterDatabase">'outstanding as on 31-7-25'!$A$4:$J$86</definedName>
    <definedName hidden="1" localSheetId="4" name="_xlnm._FilterDatabase">'RM inward_Issue format'!$A$3:$Q$618</definedName>
    <definedName hidden="1" localSheetId="6" name="_xlnm._FilterDatabase">'Finished Goods Transfer'!$A$2:$U$443</definedName>
    <definedName hidden="1" localSheetId="7" name="_xlnm._FilterDatabase">'Order Balance Report'!$A$2:$T$192</definedName>
    <definedName hidden="1" localSheetId="8" name="_xlnm._FilterDatabase">'Sales Order'!$A$1:$V$950</definedName>
    <definedName hidden="1" localSheetId="9" name="_xlnm._FilterDatabase">Production!$A$1:$P$2286</definedName>
    <definedName hidden="1" localSheetId="11" name="_xlnm._FilterDatabase">'DAILY SCRAP'!$A$2:$F$65</definedName>
    <definedName hidden="1" localSheetId="12" name="_xlnm._FilterDatabase">Collection!$A$2:$D$2</definedName>
    <definedName hidden="1" localSheetId="2" name="Z_DC837CAC_AF80_438D_86E6_A9FA4848671C_.wvu.FilterData">'Customer Collection Report'!$A$1:$J$506</definedName>
    <definedName hidden="1" localSheetId="3" name="Z_DC837CAC_AF80_438D_86E6_A9FA4848671C_.wvu.FilterData">'outstanding as on 31-7-25'!$A$4:$I$86</definedName>
    <definedName hidden="1" localSheetId="4" name="Z_DC837CAC_AF80_438D_86E6_A9FA4848671C_.wvu.FilterData">'RM inward_Issue format'!$A$3:$Q$600</definedName>
    <definedName hidden="1" localSheetId="6" name="Z_DC837CAC_AF80_438D_86E6_A9FA4848671C_.wvu.FilterData">'Finished Goods Transfer'!$A$1:$U$442</definedName>
    <definedName hidden="1" localSheetId="7" name="Z_DC837CAC_AF80_438D_86E6_A9FA4848671C_.wvu.FilterData">'Order Balance Report'!$A$1:$T$191</definedName>
    <definedName hidden="1" localSheetId="8" name="Z_DC837CAC_AF80_438D_86E6_A9FA4848671C_.wvu.FilterData">'Sales Order'!$A$1:$V$1150</definedName>
    <definedName hidden="1" localSheetId="9" name="Z_DC837CAC_AF80_438D_86E6_A9FA4848671C_.wvu.FilterData">Production!$A$1:$P$1879</definedName>
    <definedName hidden="1" localSheetId="10" name="Z_DC837CAC_AF80_438D_86E6_A9FA4848671C_.wvu.FilterData">Despatches!$A$2:$U$204</definedName>
    <definedName hidden="1" localSheetId="11" name="Z_DC837CAC_AF80_438D_86E6_A9FA4848671C_.wvu.FilterData">'DAILY SCRAP'!$A$2:$F$65</definedName>
  </definedNames>
  <calcPr/>
  <customWorkbookViews>
    <customWorkbookView activeSheetId="0" maximized="1" windowHeight="0" windowWidth="0" guid="{DC837CAC-AF80-438D-86E6-A9FA4848671C}" name="Admin - Personal View"/>
  </customWorkbookViews>
  <pivotCaches>
    <pivotCache cacheId="0" r:id="rId1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">
      <text>
        <t xml:space="preserve">MACBOOK:
reduces no of forthcoming sundays from remaining days to calculate exact working days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6">
      <text>
        <t xml:space="preserve">ADMIN:
ORDER CANCELLED DUE TO RATE</t>
      </text>
    </comment>
    <comment authorId="0" ref="P17">
      <text>
        <t xml:space="preserve">ADMIN:
ORDER CANCELLED DUE TO RATE</t>
      </text>
    </comment>
    <comment authorId="0" ref="P98">
      <text>
        <t xml:space="preserve">Admin: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0">
      <text>
        <t xml:space="preserve">Admin:
838 kgs added as all scrap was sold and no balance EOD - 27-07-2025</t>
      </text>
    </comment>
  </commentList>
</comments>
</file>

<file path=xl/sharedStrings.xml><?xml version="1.0" encoding="utf-8"?>
<sst xmlns="http://schemas.openxmlformats.org/spreadsheetml/2006/main" count="18096" uniqueCount="885">
  <si>
    <t>Last accident</t>
  </si>
  <si>
    <t>will not appear in report</t>
  </si>
  <si>
    <t>DAILY REPORT</t>
  </si>
  <si>
    <t>AMBA ENTERPRISES LIMITED</t>
  </si>
  <si>
    <t>Date</t>
  </si>
  <si>
    <t>Year</t>
  </si>
  <si>
    <t>No of days</t>
  </si>
  <si>
    <t>Report date</t>
  </si>
  <si>
    <t>Days Passed</t>
  </si>
  <si>
    <t>Time</t>
  </si>
  <si>
    <t>Report Month</t>
  </si>
  <si>
    <t>remaining working days</t>
  </si>
  <si>
    <t>Days w/o accident</t>
  </si>
  <si>
    <t>Finish production and sales for the month</t>
  </si>
  <si>
    <t>Production Line wise ( kg )</t>
  </si>
  <si>
    <t>Head</t>
  </si>
  <si>
    <t>Material Type</t>
  </si>
  <si>
    <t>Finish Goods Production ( Kg )</t>
  </si>
  <si>
    <t>Total Sales ( Kg )</t>
  </si>
  <si>
    <t>Equipment</t>
  </si>
  <si>
    <t>Target</t>
  </si>
  <si>
    <t>Today</t>
  </si>
  <si>
    <t>Cumm</t>
  </si>
  <si>
    <t>Deviation</t>
  </si>
  <si>
    <t>Actual</t>
  </si>
  <si>
    <t>Cum Prod</t>
  </si>
  <si>
    <t>Future FG</t>
  </si>
  <si>
    <t>Today Sales</t>
  </si>
  <si>
    <t>Cum Sales</t>
  </si>
  <si>
    <t>Future Sales</t>
  </si>
  <si>
    <t>CANWIN</t>
  </si>
  <si>
    <t>Total ( Prime+ Scrap )</t>
  </si>
  <si>
    <t>HOLING</t>
  </si>
  <si>
    <t>scrap</t>
  </si>
  <si>
    <t>PACKING</t>
  </si>
  <si>
    <t>Prime  Total</t>
  </si>
  <si>
    <t>POWERPRESS</t>
  </si>
  <si>
    <t>Prime</t>
  </si>
  <si>
    <t>CRNO TL</t>
  </si>
  <si>
    <t>SHEARING</t>
  </si>
  <si>
    <t>CRNO EI</t>
  </si>
  <si>
    <t>CRNO COIL</t>
  </si>
  <si>
    <t>Packing</t>
  </si>
  <si>
    <t>Stock in Plant (kg )</t>
  </si>
  <si>
    <t>Payment collection (Rs)</t>
  </si>
  <si>
    <t>0-30</t>
  </si>
  <si>
    <t>31-60</t>
  </si>
  <si>
    <t>61-90</t>
  </si>
  <si>
    <t>91-120</t>
  </si>
  <si>
    <t>121-150</t>
  </si>
  <si>
    <t>151-180</t>
  </si>
  <si>
    <t>181-210</t>
  </si>
  <si>
    <t xml:space="preserve"> &gt;210</t>
  </si>
  <si>
    <t>Total</t>
  </si>
  <si>
    <t>OPENING AMOUNT</t>
  </si>
  <si>
    <t>Billed Amount</t>
  </si>
  <si>
    <t>Received</t>
  </si>
  <si>
    <t>Outstanding</t>
  </si>
  <si>
    <t>Overdue</t>
  </si>
  <si>
    <t>RM CRNO</t>
  </si>
  <si>
    <t>CRNO 0.50</t>
  </si>
  <si>
    <t>CRNO 0.35</t>
  </si>
  <si>
    <t>Top 20 oustanding overdue customer</t>
  </si>
  <si>
    <t>CRNO 0.30</t>
  </si>
  <si>
    <t>CRNO 0.25</t>
  </si>
  <si>
    <t>CRNO 0.65</t>
  </si>
  <si>
    <t>RM CRGO</t>
  </si>
  <si>
    <t>CRGO 0.35</t>
  </si>
  <si>
    <t>WIP-CRNO</t>
  </si>
  <si>
    <t>WIP-CRGO</t>
  </si>
  <si>
    <t>FG CRGO</t>
  </si>
  <si>
    <t>CRGO EI</t>
  </si>
  <si>
    <t>CRGO TL</t>
  </si>
  <si>
    <t>CRGO COIL</t>
  </si>
  <si>
    <t>FG CRNO</t>
  </si>
  <si>
    <t>Scrap</t>
  </si>
  <si>
    <t>Order Book Position ( Kg )</t>
  </si>
  <si>
    <t>Products</t>
  </si>
  <si>
    <t>Budget</t>
  </si>
  <si>
    <t>CRNO</t>
  </si>
  <si>
    <t>CRNO E&amp;I</t>
  </si>
  <si>
    <t>Item 1</t>
  </si>
  <si>
    <t>Item2</t>
  </si>
  <si>
    <t>Sum of Material in stock</t>
  </si>
  <si>
    <t>Grade</t>
  </si>
  <si>
    <t>Width</t>
  </si>
  <si>
    <t>25C250</t>
  </si>
  <si>
    <t>28PS035</t>
  </si>
  <si>
    <t>30C230</t>
  </si>
  <si>
    <t>30C270</t>
  </si>
  <si>
    <t>35C250</t>
  </si>
  <si>
    <t>35C270</t>
  </si>
  <si>
    <t>35C300</t>
  </si>
  <si>
    <t>35C330</t>
  </si>
  <si>
    <t>35C360</t>
  </si>
  <si>
    <t>35C440</t>
  </si>
  <si>
    <t>50C1000</t>
  </si>
  <si>
    <t>50C350</t>
  </si>
  <si>
    <t>50C400</t>
  </si>
  <si>
    <t>50C470</t>
  </si>
  <si>
    <t>50C530</t>
  </si>
  <si>
    <t>50C600</t>
  </si>
  <si>
    <t>50C700</t>
  </si>
  <si>
    <t>50C800</t>
  </si>
  <si>
    <t>65C350</t>
  </si>
  <si>
    <t>UNKNOWN</t>
  </si>
  <si>
    <t>Grand Total</t>
  </si>
  <si>
    <t>Sr No</t>
  </si>
  <si>
    <t>Customer Names</t>
  </si>
  <si>
    <t>Credit Period</t>
  </si>
  <si>
    <t>OPENING AMOUNT 01-08-25</t>
  </si>
  <si>
    <t>Received /CN/DN</t>
  </si>
  <si>
    <t>OUTSTANDING</t>
  </si>
  <si>
    <t>customer</t>
  </si>
  <si>
    <t>PDC available</t>
  </si>
  <si>
    <t>Remarks</t>
  </si>
  <si>
    <t>Ador Digatron Pvt. Ltd</t>
  </si>
  <si>
    <t>Ador Powertron Ltd</t>
  </si>
  <si>
    <t>Amar Transformer Pvt Ltd</t>
  </si>
  <si>
    <t>AMRUTA ENTERPRISES</t>
  </si>
  <si>
    <t>Arihant Electricals</t>
  </si>
  <si>
    <t>CONTRONICS</t>
  </si>
  <si>
    <t>ELTECH</t>
  </si>
  <si>
    <t>Hanuman Enterprises</t>
  </si>
  <si>
    <t>Incon Electronics</t>
  </si>
  <si>
    <t>Jh Sciaky limited</t>
  </si>
  <si>
    <t>JN TRADERS</t>
  </si>
  <si>
    <t>Kalburgi Stamping</t>
  </si>
  <si>
    <t>KRAFT POWERCON</t>
  </si>
  <si>
    <t>Libra Stampings LLP</t>
  </si>
  <si>
    <t>MAA SHARDA ELECTRO STAMPING PRIVATE LTD</t>
  </si>
  <si>
    <t>NARAYAN INDUSTRIES</t>
  </si>
  <si>
    <t>NUTECK POWER EQUIPMENTS PVT. LTD.</t>
  </si>
  <si>
    <t>Pinto Electronics</t>
  </si>
  <si>
    <t>POWERTRACK ANALYSERS</t>
  </si>
  <si>
    <t>Pratibha Enterprises</t>
  </si>
  <si>
    <t>PREEJA ELECTRICALS</t>
  </si>
  <si>
    <t>1 undated PDC available - no amount mentioned</t>
  </si>
  <si>
    <t>Prostarm Energy Systems Pvt Ltd</t>
  </si>
  <si>
    <t>RUPESH PASALKAR</t>
  </si>
  <si>
    <t>SAIN WELDS PVT LTD</t>
  </si>
  <si>
    <t>Sansons Electroquips</t>
  </si>
  <si>
    <t>3 undated PDC available - no amount mentioned</t>
  </si>
  <si>
    <t>SHIVAM INDUSTRIES</t>
  </si>
  <si>
    <t>SHREE GANESH ENGINEERING WORKS</t>
  </si>
  <si>
    <t>Shree Ram Electricals</t>
  </si>
  <si>
    <t>Silicon Cortech Pvt Ltd</t>
  </si>
  <si>
    <t>SILICORE STEEL</t>
  </si>
  <si>
    <t>SONAL TRANSFORMER</t>
  </si>
  <si>
    <t>SP Stampings</t>
  </si>
  <si>
    <t>STAR ELECTRICAL COMPANY</t>
  </si>
  <si>
    <t>Starlit Electricals</t>
  </si>
  <si>
    <t>TRAFFO ELECTRONICS</t>
  </si>
  <si>
    <t>Transpower Industries</t>
  </si>
  <si>
    <t>addnl 3 undated PDC available - no amount mentioned</t>
  </si>
  <si>
    <t>TRUTECH</t>
  </si>
  <si>
    <t>as per Tally</t>
  </si>
  <si>
    <t>mfg</t>
  </si>
  <si>
    <t>trd</t>
  </si>
  <si>
    <t>Diff</t>
  </si>
  <si>
    <t>Party Name</t>
  </si>
  <si>
    <t>Days</t>
  </si>
  <si>
    <t>Bill Date</t>
  </si>
  <si>
    <t>Invoice No</t>
  </si>
  <si>
    <t>Invoice/Pending Amt</t>
  </si>
  <si>
    <t>TDS ETC</t>
  </si>
  <si>
    <t>Outstanding Amount</t>
  </si>
  <si>
    <t>Due Date</t>
  </si>
  <si>
    <t>Overdue Days</t>
  </si>
  <si>
    <t>60</t>
  </si>
  <si>
    <t>UI/40/25-26</t>
  </si>
  <si>
    <t>UI/47/25-26</t>
  </si>
  <si>
    <t>UI/49/25-26</t>
  </si>
  <si>
    <t>UI/50/25-26</t>
  </si>
  <si>
    <t>UI/56/25-26</t>
  </si>
  <si>
    <t>UI/62/25-26</t>
  </si>
  <si>
    <t>UI/65/25-26</t>
  </si>
  <si>
    <t>UI/66/25-26</t>
  </si>
  <si>
    <t>UI/76/25-26</t>
  </si>
  <si>
    <t>UI/77/25-26</t>
  </si>
  <si>
    <t>UI/83/25-26</t>
  </si>
  <si>
    <t>UI/85/25-26</t>
  </si>
  <si>
    <t>UI/89/25-26</t>
  </si>
  <si>
    <t>UI/107/24-25</t>
  </si>
  <si>
    <t>UI/44/25-26</t>
  </si>
  <si>
    <t>UI/53/25-26</t>
  </si>
  <si>
    <t>UI/55/25-26</t>
  </si>
  <si>
    <t>UI/64/25-26</t>
  </si>
  <si>
    <t>UI/81/25-26</t>
  </si>
  <si>
    <t>90</t>
  </si>
  <si>
    <t>U/EI/45/24-25</t>
  </si>
  <si>
    <t>30</t>
  </si>
  <si>
    <t>UI/92/25-26</t>
  </si>
  <si>
    <t>UI/41/25-26</t>
  </si>
  <si>
    <t>UI/68/25-26</t>
  </si>
  <si>
    <t>UI/72/25-26</t>
  </si>
  <si>
    <t>0</t>
  </si>
  <si>
    <t>UI/355/24-25</t>
  </si>
  <si>
    <t>UI/87/25-26</t>
  </si>
  <si>
    <t>DEBIT NOTE</t>
  </si>
  <si>
    <t>UI/36/25-26</t>
  </si>
  <si>
    <t>UI/37/25-26</t>
  </si>
  <si>
    <t>UI/59/25-26</t>
  </si>
  <si>
    <t>UI/79/25-26</t>
  </si>
  <si>
    <t>UI/80/25-26</t>
  </si>
  <si>
    <t>UI/90/25-26</t>
  </si>
  <si>
    <t>UI/91/25-26</t>
  </si>
  <si>
    <t>U/EI/10/25-26</t>
  </si>
  <si>
    <t>UI/57/25-26</t>
  </si>
  <si>
    <t>UI/73/25-26</t>
  </si>
  <si>
    <t>15</t>
  </si>
  <si>
    <t>U/EI/29/24-25</t>
  </si>
  <si>
    <t>ADV</t>
  </si>
  <si>
    <t>Closing</t>
  </si>
  <si>
    <t>Ui/775</t>
  </si>
  <si>
    <t>UI/48/22-23</t>
  </si>
  <si>
    <t>UI/65/22-23</t>
  </si>
  <si>
    <t>AEL/882/23-24</t>
  </si>
  <si>
    <t>UI/75/25-26</t>
  </si>
  <si>
    <t>U/EI/8/25-26</t>
  </si>
  <si>
    <t>UI/78/25-26</t>
  </si>
  <si>
    <t>UI/86/25-26</t>
  </si>
  <si>
    <t>U/EI/9/25-26</t>
  </si>
  <si>
    <t>U/EI/11/25-26</t>
  </si>
  <si>
    <t>UI/51/25-26</t>
  </si>
  <si>
    <t>UI/67/25-26</t>
  </si>
  <si>
    <t>UI/69/25-26</t>
  </si>
  <si>
    <t>UI/88/25-26</t>
  </si>
  <si>
    <t>24-7-2025</t>
  </si>
  <si>
    <t>45</t>
  </si>
  <si>
    <t>U/EI/5/25-26</t>
  </si>
  <si>
    <t>UI/63/25-26</t>
  </si>
  <si>
    <t>AEL/F/7/25-26</t>
  </si>
  <si>
    <t>UI/82/25-26</t>
  </si>
  <si>
    <t>UI/10/22-23</t>
  </si>
  <si>
    <t>UI/20/22-23</t>
  </si>
  <si>
    <t>UI/295/24-25</t>
  </si>
  <si>
    <t>U/EI/79/21-22</t>
  </si>
  <si>
    <t>U/EI/5/22-23</t>
  </si>
  <si>
    <t>UI/8/23-24</t>
  </si>
  <si>
    <t>AEL/406/24-25</t>
  </si>
  <si>
    <t>AEL/485/24-25</t>
  </si>
  <si>
    <t>AEL/531/24-25</t>
  </si>
  <si>
    <t>Interest 1</t>
  </si>
  <si>
    <t>AEL/655/24-25</t>
  </si>
  <si>
    <t>Interest 2</t>
  </si>
  <si>
    <t>Interest 3</t>
  </si>
  <si>
    <t>AEL/283/25-26</t>
  </si>
  <si>
    <t>AEL/329/25-26</t>
  </si>
  <si>
    <t>AEL/352/25-26</t>
  </si>
  <si>
    <t>AEL/F/48/24-25</t>
  </si>
  <si>
    <t>AEL/F/54/24-25</t>
  </si>
  <si>
    <t>AEL/F/55/24-25</t>
  </si>
  <si>
    <t>AEL/F/58/24-25</t>
  </si>
  <si>
    <t>AEL/F/4/25-26</t>
  </si>
  <si>
    <t>RM inward format</t>
  </si>
  <si>
    <t>User ID</t>
  </si>
  <si>
    <t>RM Receipt Date</t>
  </si>
  <si>
    <t>RM Type</t>
  </si>
  <si>
    <t>Coil Number</t>
  </si>
  <si>
    <t>Thk</t>
  </si>
  <si>
    <t>Coating</t>
  </si>
  <si>
    <t>Coil Weight</t>
  </si>
  <si>
    <t>PO Number</t>
  </si>
  <si>
    <t>Coil Supplier</t>
  </si>
  <si>
    <t>RM Issue Date</t>
  </si>
  <si>
    <t>RM Issue Qty</t>
  </si>
  <si>
    <t>Material Issue Line</t>
  </si>
  <si>
    <t>Material in stock</t>
  </si>
  <si>
    <t>RM Age</t>
  </si>
  <si>
    <t>Card No</t>
  </si>
  <si>
    <t>2687S/2441</t>
  </si>
  <si>
    <t>C6L</t>
  </si>
  <si>
    <t>JSW</t>
  </si>
  <si>
    <t>THYSSEN</t>
  </si>
  <si>
    <t>C5L</t>
  </si>
  <si>
    <t>NIPPON</t>
  </si>
  <si>
    <t>POSCO</t>
  </si>
  <si>
    <t>3044-B</t>
  </si>
  <si>
    <t>C6A</t>
  </si>
  <si>
    <t>20/5758/1501</t>
  </si>
  <si>
    <t>C6W</t>
  </si>
  <si>
    <t>2865-B</t>
  </si>
  <si>
    <t>C3L</t>
  </si>
  <si>
    <t>9257/18</t>
  </si>
  <si>
    <t>9257/23</t>
  </si>
  <si>
    <t>9257/24</t>
  </si>
  <si>
    <t>9258/20</t>
  </si>
  <si>
    <t>B 9764</t>
  </si>
  <si>
    <t>C5H</t>
  </si>
  <si>
    <t>AEL/2/23-24</t>
  </si>
  <si>
    <t>AEL/3/23-24</t>
  </si>
  <si>
    <t>AEL/4/23-24</t>
  </si>
  <si>
    <t>AEL/5/23-24</t>
  </si>
  <si>
    <t>AEL/6/23-24</t>
  </si>
  <si>
    <t>AEL/4/24-25</t>
  </si>
  <si>
    <t>AEL/5/24-25</t>
  </si>
  <si>
    <t>AEL/6/24-25</t>
  </si>
  <si>
    <t>AEL/7/24-25</t>
  </si>
  <si>
    <t>AEL/8/24-25</t>
  </si>
  <si>
    <t>AEL/9/24-25</t>
  </si>
  <si>
    <t>AEL/10/24-25</t>
  </si>
  <si>
    <t>AEL/11/24-25</t>
  </si>
  <si>
    <t>AEL/12/24-25</t>
  </si>
  <si>
    <t>AEL/13/24-25</t>
  </si>
  <si>
    <t>AEL/14/24-25</t>
  </si>
  <si>
    <t>AEL/15/24-25</t>
  </si>
  <si>
    <t>SHAGANG</t>
  </si>
  <si>
    <t>B 10829</t>
  </si>
  <si>
    <t>C3H</t>
  </si>
  <si>
    <t>Pallet 1</t>
  </si>
  <si>
    <t>JSW MI</t>
  </si>
  <si>
    <t>Pallet 2</t>
  </si>
  <si>
    <t>Pallet 3</t>
  </si>
  <si>
    <t>Pallet 4</t>
  </si>
  <si>
    <t>Pallet 5</t>
  </si>
  <si>
    <t>Pallet 6</t>
  </si>
  <si>
    <t>65C530</t>
  </si>
  <si>
    <t>Vijay Poorena</t>
  </si>
  <si>
    <t>Coil No</t>
  </si>
  <si>
    <t>Weight</t>
  </si>
  <si>
    <t>Machine</t>
  </si>
  <si>
    <t>c no</t>
  </si>
  <si>
    <t>N-5942</t>
  </si>
  <si>
    <t>RM-1</t>
  </si>
  <si>
    <t>Coil Sale</t>
  </si>
  <si>
    <t>N-5937</t>
  </si>
  <si>
    <t>Stock</t>
  </si>
  <si>
    <t>canwin</t>
  </si>
  <si>
    <t>44 X 235</t>
  </si>
  <si>
    <t>Ador</t>
  </si>
  <si>
    <t>N-5459</t>
  </si>
  <si>
    <t>Amar 50 Size</t>
  </si>
  <si>
    <t>N-5944</t>
  </si>
  <si>
    <t>38 X 205</t>
  </si>
  <si>
    <t>N-5943</t>
  </si>
  <si>
    <t>Shriram Electrical</t>
  </si>
  <si>
    <t>38X113</t>
  </si>
  <si>
    <t>N-5951</t>
  </si>
  <si>
    <t>N-5950</t>
  </si>
  <si>
    <t>50 X 165</t>
  </si>
  <si>
    <t>N-5952</t>
  </si>
  <si>
    <t>Ador Step Core size</t>
  </si>
  <si>
    <t>N-5950, 5947</t>
  </si>
  <si>
    <t>T-8 Stock</t>
  </si>
  <si>
    <t>184 X 292</t>
  </si>
  <si>
    <t>N-5948</t>
  </si>
  <si>
    <t>N-5957</t>
  </si>
  <si>
    <t>N-5953</t>
  </si>
  <si>
    <t>47X 160</t>
  </si>
  <si>
    <t>N-5959</t>
  </si>
  <si>
    <t>100 X 70, 335</t>
  </si>
  <si>
    <t>N-5958</t>
  </si>
  <si>
    <t>N-5960</t>
  </si>
  <si>
    <t>100 X 120, 430</t>
  </si>
  <si>
    <t>90 X 70, 265</t>
  </si>
  <si>
    <t>N-5967-68</t>
  </si>
  <si>
    <t>80 X 66, 240, 270, 49</t>
  </si>
  <si>
    <t>N-5961</t>
  </si>
  <si>
    <t>N-5970</t>
  </si>
  <si>
    <t>75 X 160, 295, 200</t>
  </si>
  <si>
    <t>N-5969</t>
  </si>
  <si>
    <t>70 X 45, 230</t>
  </si>
  <si>
    <t>N-5743</t>
  </si>
  <si>
    <t>N-5962</t>
  </si>
  <si>
    <t>N-5980</t>
  </si>
  <si>
    <t>N-5979</t>
  </si>
  <si>
    <t>N-5978</t>
  </si>
  <si>
    <t>N-5977</t>
  </si>
  <si>
    <t>N-5965</t>
  </si>
  <si>
    <t>N-5992</t>
  </si>
  <si>
    <t>CANWIN-2</t>
  </si>
  <si>
    <t>80 X 150, 420</t>
  </si>
  <si>
    <t>N-5983</t>
  </si>
  <si>
    <t>Dinanath</t>
  </si>
  <si>
    <t>126 X Step Core</t>
  </si>
  <si>
    <t>N-5994</t>
  </si>
  <si>
    <t>45 X 185, 185, 115</t>
  </si>
  <si>
    <t>75 X 245, 160, 200</t>
  </si>
  <si>
    <t>N-5989, 5991</t>
  </si>
  <si>
    <t>80 X 120, 360, 70, 265</t>
  </si>
  <si>
    <t>N-5981</t>
  </si>
  <si>
    <t>107 X Step Core</t>
  </si>
  <si>
    <t>N-5986</t>
  </si>
  <si>
    <t>N-5984</t>
  </si>
  <si>
    <t>136 X Step Core</t>
  </si>
  <si>
    <t>N-5987,5988</t>
  </si>
  <si>
    <t>60 X 150, 180, 165, 200</t>
  </si>
  <si>
    <t>N-5984,5985</t>
  </si>
  <si>
    <t>KPS</t>
  </si>
  <si>
    <t>N-5995</t>
  </si>
  <si>
    <t>60 X 300</t>
  </si>
  <si>
    <t>N-5985</t>
  </si>
  <si>
    <t>N-5995, 5997</t>
  </si>
  <si>
    <t>N-5975</t>
  </si>
  <si>
    <t>N-5976</t>
  </si>
  <si>
    <t>N-5997</t>
  </si>
  <si>
    <t>60 X 185</t>
  </si>
  <si>
    <t>60 X 215</t>
  </si>
  <si>
    <t>50 X 240</t>
  </si>
  <si>
    <t>N-6004</t>
  </si>
  <si>
    <t>50 X 200, 125, 200</t>
  </si>
  <si>
    <t>CANWIN-1</t>
  </si>
  <si>
    <t>N-6005</t>
  </si>
  <si>
    <t>415 X 700</t>
  </si>
  <si>
    <t>N-6006</t>
  </si>
  <si>
    <t>455 X 900</t>
  </si>
  <si>
    <t>F/016/25-26</t>
  </si>
  <si>
    <t>38x113</t>
  </si>
  <si>
    <t>N-6002</t>
  </si>
  <si>
    <t>100 x 60</t>
  </si>
  <si>
    <t>N-6003</t>
  </si>
  <si>
    <t>70 x 46</t>
  </si>
  <si>
    <t>70 X 195</t>
  </si>
  <si>
    <t>N-6008</t>
  </si>
  <si>
    <t>80 X 170</t>
  </si>
  <si>
    <t>N-5999</t>
  </si>
  <si>
    <t>N-5998</t>
  </si>
  <si>
    <t>N-6000</t>
  </si>
  <si>
    <t>Shri Ram</t>
  </si>
  <si>
    <t>N-5990</t>
  </si>
  <si>
    <t>N-6009, N-6010</t>
  </si>
  <si>
    <t>N-6012, N-6013</t>
  </si>
  <si>
    <t>N-6011</t>
  </si>
  <si>
    <t>90 X 280</t>
  </si>
  <si>
    <t>N-6023</t>
  </si>
  <si>
    <t>N-6025,N-6026</t>
  </si>
  <si>
    <t>50 X 115</t>
  </si>
  <si>
    <t>N-6027</t>
  </si>
  <si>
    <t>60 X 135</t>
  </si>
  <si>
    <t>N-6017</t>
  </si>
  <si>
    <t>N-6023, N-6024</t>
  </si>
  <si>
    <t>38 x 113</t>
  </si>
  <si>
    <t>N-6022</t>
  </si>
  <si>
    <t>N-6019, N-6020</t>
  </si>
  <si>
    <t>N-6015, N-6016</t>
  </si>
  <si>
    <t>N-6019</t>
  </si>
  <si>
    <t>100 X 677</t>
  </si>
  <si>
    <t>N-6026</t>
  </si>
  <si>
    <t>N-6020</t>
  </si>
  <si>
    <t>90 X 584</t>
  </si>
  <si>
    <t>N-6033, N-6032</t>
  </si>
  <si>
    <t>38 X 113</t>
  </si>
  <si>
    <t>106X 584</t>
  </si>
  <si>
    <t>75X584</t>
  </si>
  <si>
    <t>T-180</t>
  </si>
  <si>
    <t>42 X 677</t>
  </si>
  <si>
    <t>N-6043, N-6042</t>
  </si>
  <si>
    <t>N-6021</t>
  </si>
  <si>
    <t>N-6044, N-6045, N-6034</t>
  </si>
  <si>
    <t>70 X 46</t>
  </si>
  <si>
    <t>N-6044,N-6034, N-6045</t>
  </si>
  <si>
    <t>N-6040</t>
  </si>
  <si>
    <t>50 X 125</t>
  </si>
  <si>
    <t>N-6041</t>
  </si>
  <si>
    <t>N-6042</t>
  </si>
  <si>
    <t>AEL/F/16/25-26</t>
  </si>
  <si>
    <t>NARAYAN</t>
  </si>
  <si>
    <t>T-43</t>
  </si>
  <si>
    <t>455x900</t>
  </si>
  <si>
    <t>44 x 235</t>
  </si>
  <si>
    <t>T-8</t>
  </si>
  <si>
    <t>AEL/F/17/25-26</t>
  </si>
  <si>
    <t>USERID</t>
  </si>
  <si>
    <t>FG DATE</t>
  </si>
  <si>
    <t>Job Card</t>
  </si>
  <si>
    <t>FG Qty</t>
  </si>
  <si>
    <t>Order Qty</t>
  </si>
  <si>
    <t>Order Month</t>
  </si>
  <si>
    <t>Today FG qty</t>
  </si>
  <si>
    <t>Despatches</t>
  </si>
  <si>
    <t>Balance FG</t>
  </si>
  <si>
    <t>FG Age</t>
  </si>
  <si>
    <t>Day</t>
  </si>
  <si>
    <t>Month</t>
  </si>
  <si>
    <t>Planned Delivery date</t>
  </si>
  <si>
    <t>Actual Delivery Date</t>
  </si>
  <si>
    <t>Delivery Day</t>
  </si>
  <si>
    <t>Delivery Month</t>
  </si>
  <si>
    <t>Delivery Year</t>
  </si>
  <si>
    <t>N-5812</t>
  </si>
  <si>
    <t>N-5939</t>
  </si>
  <si>
    <t>N-5972</t>
  </si>
  <si>
    <t>N-5973</t>
  </si>
  <si>
    <t>N-5954</t>
  </si>
  <si>
    <t>N-5955</t>
  </si>
  <si>
    <t>N-5956</t>
  </si>
  <si>
    <t>N-5996</t>
  </si>
  <si>
    <t>RN-1433</t>
  </si>
  <si>
    <t>RN-1435</t>
  </si>
  <si>
    <t>N-5949</t>
  </si>
  <si>
    <t>N-5947</t>
  </si>
  <si>
    <t>N-5963</t>
  </si>
  <si>
    <t>N-5964</t>
  </si>
  <si>
    <t>N-5971</t>
  </si>
  <si>
    <t>N-5974</t>
  </si>
  <si>
    <t>N-5966</t>
  </si>
  <si>
    <t>N-5967</t>
  </si>
  <si>
    <t>N-5968</t>
  </si>
  <si>
    <t>RM-2</t>
  </si>
  <si>
    <t>N-5982</t>
  </si>
  <si>
    <t>RN-1436</t>
  </si>
  <si>
    <t>N-5987</t>
  </si>
  <si>
    <t>N-5988</t>
  </si>
  <si>
    <t>N-5989</t>
  </si>
  <si>
    <t>N-5991</t>
  </si>
  <si>
    <t>RN-1437</t>
  </si>
  <si>
    <t>RN-1438</t>
  </si>
  <si>
    <t>N-5993</t>
  </si>
  <si>
    <t>RN-1439</t>
  </si>
  <si>
    <t>RN-1440</t>
  </si>
  <si>
    <t>N-6007</t>
  </si>
  <si>
    <t>N-6001</t>
  </si>
  <si>
    <t>N-6012</t>
  </si>
  <si>
    <t>N-6013</t>
  </si>
  <si>
    <t>N-6018</t>
  </si>
  <si>
    <t>N-6025</t>
  </si>
  <si>
    <t>N-6028</t>
  </si>
  <si>
    <t>N-6009</t>
  </si>
  <si>
    <t>N-6010</t>
  </si>
  <si>
    <t>N-6024</t>
  </si>
  <si>
    <t>N-6036</t>
  </si>
  <si>
    <t>RN-1441</t>
  </si>
  <si>
    <t>N-6029</t>
  </si>
  <si>
    <t>N-6037</t>
  </si>
  <si>
    <t>N-6038</t>
  </si>
  <si>
    <t>N-6039</t>
  </si>
  <si>
    <t>N-6046</t>
  </si>
  <si>
    <t>N-6014</t>
  </si>
  <si>
    <t>N-6043</t>
  </si>
  <si>
    <t>N-6032</t>
  </si>
  <si>
    <t>N-6031</t>
  </si>
  <si>
    <t>Order Entry Date</t>
  </si>
  <si>
    <t>PO No</t>
  </si>
  <si>
    <t>Party Job No</t>
  </si>
  <si>
    <t>No Of Set</t>
  </si>
  <si>
    <t>Qty</t>
  </si>
  <si>
    <t>Rate</t>
  </si>
  <si>
    <t>Delivery Date</t>
  </si>
  <si>
    <t>Remark</t>
  </si>
  <si>
    <t>FG Transfer</t>
  </si>
  <si>
    <t>Despatch Qty</t>
  </si>
  <si>
    <t>Shortclose/cancel</t>
  </si>
  <si>
    <t>Logged Year</t>
  </si>
  <si>
    <t>Balance to Produce</t>
  </si>
  <si>
    <t>Balance to Despatch</t>
  </si>
  <si>
    <t>complete/pending</t>
  </si>
  <si>
    <t>Length</t>
  </si>
  <si>
    <t>MM</t>
  </si>
  <si>
    <t>Stack</t>
  </si>
  <si>
    <t>Hole Size</t>
  </si>
  <si>
    <t>No Of Holes</t>
  </si>
  <si>
    <t>Total 500 set before 30-6-25</t>
  </si>
  <si>
    <t>12021-0000-00-</t>
  </si>
  <si>
    <t>LOOSE</t>
  </si>
  <si>
    <t>21781-1201700-</t>
  </si>
  <si>
    <t>RN-1427</t>
  </si>
  <si>
    <t>T-8B</t>
  </si>
  <si>
    <t>-</t>
  </si>
  <si>
    <t>RN-1426</t>
  </si>
  <si>
    <t>RN-1428</t>
  </si>
  <si>
    <t>N-5917</t>
  </si>
  <si>
    <t>5839-0000-00-05</t>
  </si>
  <si>
    <t>13016 &amp;13035</t>
  </si>
  <si>
    <t>11071-0000-00-05</t>
  </si>
  <si>
    <t>275VA</t>
  </si>
  <si>
    <t>47/123</t>
  </si>
  <si>
    <t>Raw material Sale</t>
  </si>
  <si>
    <t>45/123</t>
  </si>
  <si>
    <t>115/123</t>
  </si>
  <si>
    <t>N-5945</t>
  </si>
  <si>
    <t>RMLM00312</t>
  </si>
  <si>
    <t>ORDER CANCELLED DUE TO RATE</t>
  </si>
  <si>
    <t>N-5946</t>
  </si>
  <si>
    <t>RMLM00313</t>
  </si>
  <si>
    <t>10457-0000-00-06</t>
  </si>
  <si>
    <t>12397-0000-00-06</t>
  </si>
  <si>
    <t>10457-0000-00-05</t>
  </si>
  <si>
    <t>12397-0000-00-05</t>
  </si>
  <si>
    <t>75/KVA</t>
  </si>
  <si>
    <t>RN-1434</t>
  </si>
  <si>
    <t>Auto-1472</t>
  </si>
  <si>
    <t>Auto-1471</t>
  </si>
  <si>
    <t>T-3</t>
  </si>
  <si>
    <t>T-15</t>
  </si>
  <si>
    <t>44/123</t>
  </si>
  <si>
    <t>38/123</t>
  </si>
  <si>
    <t>21381A</t>
  </si>
  <si>
    <t>21381A-LR</t>
  </si>
  <si>
    <t>21909-LR</t>
  </si>
  <si>
    <t>RM/07/0008</t>
  </si>
  <si>
    <t>E-1182</t>
  </si>
  <si>
    <t>5009-1210-00-05</t>
  </si>
  <si>
    <t>4627-0000-00-0</t>
  </si>
  <si>
    <t>5003-0000-00-2</t>
  </si>
  <si>
    <t>13061&amp; 129</t>
  </si>
  <si>
    <t>12078-0000-00</t>
  </si>
  <si>
    <t>5009-1210-00-0</t>
  </si>
  <si>
    <t>5627-0000-00-0</t>
  </si>
  <si>
    <t>5003-0000-00-4</t>
  </si>
  <si>
    <t>12078-0000-00-</t>
  </si>
  <si>
    <t>12 KVA</t>
  </si>
  <si>
    <t>60/123</t>
  </si>
  <si>
    <t>50/123</t>
  </si>
  <si>
    <t>40/140</t>
  </si>
  <si>
    <t>10484-0000-00-</t>
  </si>
  <si>
    <t>13071&amp; 130</t>
  </si>
  <si>
    <t>11071-0000-00-</t>
  </si>
  <si>
    <t>21908A</t>
  </si>
  <si>
    <t>H-1TA111200-1</t>
  </si>
  <si>
    <t>21908B</t>
  </si>
  <si>
    <t>H-1TB111300-1</t>
  </si>
  <si>
    <t>H-3TC95500-101</t>
  </si>
  <si>
    <t>20239-95800-10</t>
  </si>
  <si>
    <t>H-1TC111500-10</t>
  </si>
  <si>
    <t>21795-951000-1</t>
  </si>
  <si>
    <t>7087-951100-10</t>
  </si>
  <si>
    <t>25/123</t>
  </si>
  <si>
    <t>10484-0000-00</t>
  </si>
  <si>
    <t>13071&amp;13072</t>
  </si>
  <si>
    <t>11071-0000-00</t>
  </si>
  <si>
    <t>90/123</t>
  </si>
  <si>
    <t>0533</t>
  </si>
  <si>
    <t>ATRE-0337</t>
  </si>
  <si>
    <t>ATRE-0545</t>
  </si>
  <si>
    <t>RM-3</t>
  </si>
  <si>
    <t>RM-4</t>
  </si>
  <si>
    <t>T-16</t>
  </si>
  <si>
    <t>RM-5</t>
  </si>
  <si>
    <t>KAPSON PUNE</t>
  </si>
  <si>
    <t>T-30 P</t>
  </si>
  <si>
    <t>HANUMAN ENTERPRISES</t>
  </si>
  <si>
    <t xml:space="preserve"> T-30 P</t>
  </si>
  <si>
    <t>12020-0000-00-05</t>
  </si>
  <si>
    <t>RM-7</t>
  </si>
  <si>
    <t>11054-000-00-05</t>
  </si>
  <si>
    <t>12020-0000-00-06</t>
  </si>
  <si>
    <t>11071-0000-00-06</t>
  </si>
  <si>
    <t>11054-0000-00-06</t>
  </si>
  <si>
    <t>MSES/25-26</t>
  </si>
  <si>
    <t>415X700MMS</t>
  </si>
  <si>
    <t>455X900MMS</t>
  </si>
  <si>
    <t>21381A-TR</t>
  </si>
  <si>
    <t>5003-0000-002</t>
  </si>
  <si>
    <t>13046&amp;48</t>
  </si>
  <si>
    <t>5003-0000-00-3</t>
  </si>
  <si>
    <t>12748-0000-00</t>
  </si>
  <si>
    <t>5003-0000-00-04</t>
  </si>
  <si>
    <t>N-6015</t>
  </si>
  <si>
    <t>N-6016</t>
  </si>
  <si>
    <t>11072-0000-00</t>
  </si>
  <si>
    <t>21933B</t>
  </si>
  <si>
    <t>H-1TA111200-10</t>
  </si>
  <si>
    <t>H-1TA111200</t>
  </si>
  <si>
    <t>K07-1877 VR01</t>
  </si>
  <si>
    <t xml:space="preserve">     -</t>
  </si>
  <si>
    <t>K07-1878 VR01</t>
  </si>
  <si>
    <t>1PH CORE</t>
  </si>
  <si>
    <t>3 PH CORE</t>
  </si>
  <si>
    <t>3 PH</t>
  </si>
  <si>
    <t>RM-6</t>
  </si>
  <si>
    <t>RM-8</t>
  </si>
  <si>
    <t>N-6030</t>
  </si>
  <si>
    <t>11054-000-00-0</t>
  </si>
  <si>
    <t>N-6033</t>
  </si>
  <si>
    <t>N-6034</t>
  </si>
  <si>
    <t>11054-0000-00</t>
  </si>
  <si>
    <t>N-6035</t>
  </si>
  <si>
    <t>10 KVA</t>
  </si>
  <si>
    <t>13033-34</t>
  </si>
  <si>
    <t>N-6044</t>
  </si>
  <si>
    <t>12078-000-00-0</t>
  </si>
  <si>
    <t>N-6045</t>
  </si>
  <si>
    <t>N-6047</t>
  </si>
  <si>
    <t>DATE</t>
  </si>
  <si>
    <t xml:space="preserve">W </t>
  </si>
  <si>
    <t xml:space="preserve"> L</t>
  </si>
  <si>
    <t>REMARKS</t>
  </si>
  <si>
    <t>WORKER NAME</t>
  </si>
  <si>
    <t>START TIME</t>
  </si>
  <si>
    <t>END TIME</t>
  </si>
  <si>
    <t>Equipment Type</t>
  </si>
  <si>
    <t>PRANAY</t>
  </si>
  <si>
    <t>SHEARING 5</t>
  </si>
  <si>
    <t>Ramkripal</t>
  </si>
  <si>
    <t>SHEARING 4</t>
  </si>
  <si>
    <t>Stock Material</t>
  </si>
  <si>
    <t>Alam</t>
  </si>
  <si>
    <t>N-5957 ,5948</t>
  </si>
  <si>
    <t>patra handeling - helper</t>
  </si>
  <si>
    <t>SHEARING 6</t>
  </si>
  <si>
    <t>width center cutting</t>
  </si>
  <si>
    <t>Laldev</t>
  </si>
  <si>
    <t>COIL lagaya canwin 2</t>
  </si>
  <si>
    <t>HOLING 1</t>
  </si>
  <si>
    <t>Holing</t>
  </si>
  <si>
    <t>Seema P</t>
  </si>
  <si>
    <t>HOLING 2</t>
  </si>
  <si>
    <t>Gitanjali J</t>
  </si>
  <si>
    <t>SHEARING 3</t>
  </si>
  <si>
    <t xml:space="preserve">Right angle Lenth </t>
  </si>
  <si>
    <t>Vijay B</t>
  </si>
  <si>
    <t>Core Assembly 12</t>
  </si>
  <si>
    <t>Geeta C</t>
  </si>
  <si>
    <t xml:space="preserve">Core Assembly </t>
  </si>
  <si>
    <t>Birkha C</t>
  </si>
  <si>
    <t>HOLING 5</t>
  </si>
  <si>
    <t>material colour</t>
  </si>
  <si>
    <t>HOLING 4</t>
  </si>
  <si>
    <t>Pushpa D</t>
  </si>
  <si>
    <t>HELPER</t>
  </si>
  <si>
    <t>SHEARING 2</t>
  </si>
  <si>
    <t xml:space="preserve">LENGTH </t>
  </si>
  <si>
    <t>Dinanath C</t>
  </si>
  <si>
    <t xml:space="preserve">Center </t>
  </si>
  <si>
    <t>Helper</t>
  </si>
  <si>
    <t>Rupeshree</t>
  </si>
  <si>
    <t>SHEARING 8</t>
  </si>
  <si>
    <t>Sarver Ali</t>
  </si>
  <si>
    <t>Kamal P</t>
  </si>
  <si>
    <t>core finishing</t>
  </si>
  <si>
    <t>Vijay das</t>
  </si>
  <si>
    <t>8N EI</t>
  </si>
  <si>
    <t>Rough Cutting</t>
  </si>
  <si>
    <t>SARIKA</t>
  </si>
  <si>
    <t>CANWIN 2</t>
  </si>
  <si>
    <t xml:space="preserve">N-5957 </t>
  </si>
  <si>
    <t>SHEARING 7</t>
  </si>
  <si>
    <t>bush setting</t>
  </si>
  <si>
    <t>POWERPRESS 10</t>
  </si>
  <si>
    <t>HOLE SETTING</t>
  </si>
  <si>
    <t>CANWIN SETTING</t>
  </si>
  <si>
    <t xml:space="preserve">HOLING </t>
  </si>
  <si>
    <t>DAI CHECHING</t>
  </si>
  <si>
    <t>Rough start</t>
  </si>
  <si>
    <t>Rampyare</t>
  </si>
  <si>
    <t>Factory Cleaning</t>
  </si>
  <si>
    <t>Core Assembly- 9</t>
  </si>
  <si>
    <t>Blade change</t>
  </si>
  <si>
    <t>patra handeling</t>
  </si>
  <si>
    <t>SHEARING 1</t>
  </si>
  <si>
    <t>Weight&amp; Pallet Packing</t>
  </si>
  <si>
    <t>Die Arrangement</t>
  </si>
  <si>
    <t>COIL NIKALNA</t>
  </si>
  <si>
    <t>Rough Cutting, Die Unloading, weight</t>
  </si>
  <si>
    <t>SHEARING 10</t>
  </si>
  <si>
    <t>Core Assembly</t>
  </si>
  <si>
    <t>PACKING M</t>
  </si>
  <si>
    <t>BUNDAL PACKING</t>
  </si>
  <si>
    <t>MATERIAL LOAD</t>
  </si>
  <si>
    <t>Core Assembly-15</t>
  </si>
  <si>
    <t>E&amp;I</t>
  </si>
  <si>
    <t>HAMALI</t>
  </si>
  <si>
    <t>HAMALI &amp; COLOUR</t>
  </si>
  <si>
    <t>PANI BHARNE</t>
  </si>
  <si>
    <t xml:space="preserve">BATTERY PANI </t>
  </si>
  <si>
    <t>stock</t>
  </si>
  <si>
    <t>SHEARING 7 &amp;6</t>
  </si>
  <si>
    <t>outside factory</t>
  </si>
  <si>
    <t>coil setting</t>
  </si>
  <si>
    <t>material load</t>
  </si>
  <si>
    <t xml:space="preserve">full coil </t>
  </si>
  <si>
    <t>Core Assembly( 3 core</t>
  </si>
  <si>
    <t>Core Assembly( 1</t>
  </si>
  <si>
    <t>hand press setting</t>
  </si>
  <si>
    <t>Rough  bhara</t>
  </si>
  <si>
    <t>Shambhu</t>
  </si>
  <si>
    <t>gadi unloding &amp; patra handelling</t>
  </si>
  <si>
    <t xml:space="preserve">gadi unloding </t>
  </si>
  <si>
    <t>Core Assembly( 2 core</t>
  </si>
  <si>
    <t>Core Assembly( 1 core</t>
  </si>
  <si>
    <t>new dai setting</t>
  </si>
  <si>
    <t>GADI LOADING</t>
  </si>
  <si>
    <t>MALA</t>
  </si>
  <si>
    <t>HOLING 3</t>
  </si>
  <si>
    <t>COIL SETTING</t>
  </si>
  <si>
    <t>N-2966</t>
  </si>
  <si>
    <t>POWERPRESS 3</t>
  </si>
  <si>
    <t>BOX PACKING</t>
  </si>
  <si>
    <t>BUNDAL PACKING&amp; COLOUR</t>
  </si>
  <si>
    <t>powerpress repair helping</t>
  </si>
  <si>
    <t>material  colour</t>
  </si>
  <si>
    <t>POWERPRESS 2</t>
  </si>
  <si>
    <t>POWERPRESS 4</t>
  </si>
  <si>
    <t>CORE PACKING</t>
  </si>
  <si>
    <t>powerpress dai set</t>
  </si>
  <si>
    <t xml:space="preserve">POWERPRESS </t>
  </si>
  <si>
    <t>POWERPRESS 5</t>
  </si>
  <si>
    <t>T-8 I patti</t>
  </si>
  <si>
    <t>POWERPRESS 1</t>
  </si>
  <si>
    <t xml:space="preserve"> N-5982</t>
  </si>
  <si>
    <t xml:space="preserve"> N-5986</t>
  </si>
  <si>
    <t>macine loading</t>
  </si>
  <si>
    <t>sumitra</t>
  </si>
  <si>
    <t>POWERPRESS  5</t>
  </si>
  <si>
    <t>GADI  UNLOADING</t>
  </si>
  <si>
    <t>GADI UNLODING</t>
  </si>
  <si>
    <t>GADI UNLOADING</t>
  </si>
  <si>
    <t>BUNDAL PACKING &amp; COLOUR</t>
  </si>
  <si>
    <t>handpress setting</t>
  </si>
  <si>
    <t>CENTER</t>
  </si>
  <si>
    <t>Mangla</t>
  </si>
  <si>
    <t>COULOR</t>
  </si>
  <si>
    <t>NISHA</t>
  </si>
  <si>
    <t>POWERPRESS  2</t>
  </si>
  <si>
    <t>SIDE</t>
  </si>
  <si>
    <t>POWERPRESS  3</t>
  </si>
  <si>
    <t>powerpress set</t>
  </si>
  <si>
    <t>POWERPRESS  4</t>
  </si>
  <si>
    <t>18:.</t>
  </si>
  <si>
    <t xml:space="preserve">POWERPRESS  </t>
  </si>
  <si>
    <t xml:space="preserve">BUNDAL PACKING </t>
  </si>
  <si>
    <t>I PATTI</t>
  </si>
  <si>
    <t>CLOURE</t>
  </si>
  <si>
    <t xml:space="preserve">WEIGHT </t>
  </si>
  <si>
    <t>COLOURE</t>
  </si>
  <si>
    <t>T-180  I PATTI</t>
  </si>
  <si>
    <t>WEIGHT</t>
  </si>
  <si>
    <t>T-8 I PATTI</t>
  </si>
  <si>
    <t>T-180 I PATTI</t>
  </si>
  <si>
    <t>Job Card No</t>
  </si>
  <si>
    <t>Inv Amt</t>
  </si>
  <si>
    <t>FG</t>
  </si>
  <si>
    <t>Customer</t>
  </si>
  <si>
    <t>Month Sales</t>
  </si>
  <si>
    <t>Day Sales</t>
  </si>
  <si>
    <t>Invoice amount</t>
  </si>
  <si>
    <t>Payment received</t>
  </si>
  <si>
    <t>UI/70/25-26</t>
  </si>
  <si>
    <t>UI/71/25-26</t>
  </si>
  <si>
    <t>U/EI/6/25-26</t>
  </si>
  <si>
    <t>UI/74/25-26</t>
  </si>
  <si>
    <t>U/EI/7/25-26</t>
  </si>
  <si>
    <t>UI/84/25-26</t>
  </si>
  <si>
    <t>AEL/F/9/25-26</t>
  </si>
  <si>
    <t>AEL/F/10/25-26</t>
  </si>
  <si>
    <t>AEL/F/11/25-26</t>
  </si>
  <si>
    <t>AEL/F/12/25-26</t>
  </si>
  <si>
    <t>AEL/F/13/25-26</t>
  </si>
  <si>
    <t>UI/93/25-26</t>
  </si>
  <si>
    <t>UI/94/25-26</t>
  </si>
  <si>
    <t>UI/95/25-26</t>
  </si>
  <si>
    <t>UI/96/25-26</t>
  </si>
  <si>
    <t>UI/97/25-26</t>
  </si>
  <si>
    <t>UI/98/25-26</t>
  </si>
  <si>
    <t>UI/99/25-26</t>
  </si>
  <si>
    <t>UI/100/25-26</t>
  </si>
  <si>
    <t>U/EI/13/25-26</t>
  </si>
  <si>
    <t>UI/101/25-26</t>
  </si>
  <si>
    <t>UI/102/25-26</t>
  </si>
  <si>
    <t>UI/103/25-26</t>
  </si>
  <si>
    <t>UI/104/25-26</t>
  </si>
  <si>
    <t>UI/105/25-26</t>
  </si>
  <si>
    <t>UI/106/25-26</t>
  </si>
  <si>
    <t>UI/107/25-26</t>
  </si>
  <si>
    <t>UI/108/25-26</t>
  </si>
  <si>
    <t>UI/109/25-26</t>
  </si>
  <si>
    <t>AEL/F/14/25-26</t>
  </si>
  <si>
    <t>AEL/F/15/25-26</t>
  </si>
  <si>
    <t>UI/110/25-26</t>
  </si>
  <si>
    <t>UI/111/25-26</t>
  </si>
  <si>
    <t>UI/112/25-26</t>
  </si>
  <si>
    <t>UI/113/25-26</t>
  </si>
  <si>
    <t>UI/114/25-26</t>
  </si>
  <si>
    <t>UI/115/25-26</t>
  </si>
  <si>
    <t>UI/116/25-26</t>
  </si>
  <si>
    <t>OPENING</t>
  </si>
  <si>
    <t>GENERATION</t>
  </si>
  <si>
    <t>DESPATCHES</t>
  </si>
  <si>
    <t>CLOSING</t>
  </si>
  <si>
    <t>Opening</t>
  </si>
  <si>
    <t>Customer Name</t>
  </si>
  <si>
    <t>Amount</t>
  </si>
  <si>
    <t>paid</t>
  </si>
  <si>
    <t>CREDIT NOTE</t>
  </si>
  <si>
    <t>Chq Date</t>
  </si>
  <si>
    <t>Chq No</t>
  </si>
  <si>
    <t>Chq Valid Till</t>
  </si>
  <si>
    <t>Date of Deposit</t>
  </si>
  <si>
    <t>Balance</t>
  </si>
  <si>
    <t>006069</t>
  </si>
  <si>
    <t>033335</t>
  </si>
  <si>
    <t>033334</t>
  </si>
  <si>
    <t>001923</t>
  </si>
  <si>
    <t>001922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</si>
</sst>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dd"/>
    <numFmt numFmtId="165" formatCode="_(* #,##0_);_(* \(#,##0\);_(* &quot;-&quot;??_);_(@_)"/>
    <numFmt numFmtId="166" formatCode="[$-14009]dd/mm/yyyy"/>
    <numFmt numFmtId="167" formatCode="d&quot; &quot;mmm&quot; &quot;yyyy"/>
    <numFmt numFmtId="168" formatCode="d&quot;-&quot;mmm&quot;-&quot;yyyy"/>
    <numFmt numFmtId="169" formatCode="d\-mmmm\-yyyy"/>
    <numFmt numFmtId="170" formatCode="dd\-mmm\-yyyy"/>
    <numFmt numFmtId="171" formatCode="d\-mmm\-yy"/>
    <numFmt numFmtId="172" formatCode="[$-409]d/mmm/yy"/>
    <numFmt numFmtId="173" formatCode="yyyy/mm/dd"/>
    <numFmt numFmtId="174" formatCode="_(* #,##0.00_);_(* \(#,##0.00\);_(* &quot;-&quot;??_);_(@_)"/>
    <numFmt numFmtId="175" formatCode="0.0"/>
  </numFmts>
  <fonts count="17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9.0"/>
      <color theme="1"/>
      <name val="Arial"/>
    </font>
    <font>
      <b/>
      <sz val="9.0"/>
      <color rgb="FFFF0000"/>
      <name val="Arial"/>
    </font>
    <font>
      <sz val="9.0"/>
      <color theme="1"/>
      <name val="Arial"/>
    </font>
    <font>
      <sz val="9.0"/>
      <color rgb="FFFF0000"/>
      <name val="Arial"/>
    </font>
    <font>
      <sz val="9.0"/>
      <color rgb="FF000000"/>
      <name val="Arial"/>
    </font>
    <font>
      <sz val="9.0"/>
      <color rgb="FF000000"/>
      <name val="Calibri"/>
    </font>
    <font>
      <sz val="9.0"/>
      <color theme="1"/>
      <name val="Calibri"/>
    </font>
    <font>
      <b/>
      <sz val="9.0"/>
      <color rgb="FF000000"/>
      <name val="Calibri"/>
    </font>
    <font>
      <b/>
      <sz val="9.0"/>
      <color theme="1"/>
      <name val="Calibri"/>
    </font>
    <font>
      <sz val="9.0"/>
      <color rgb="FF434343"/>
      <name val="Calibri"/>
    </font>
    <font>
      <sz val="9.0"/>
      <color rgb="FFFF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E0000"/>
        <bgColor rgb="FFEE0000"/>
      </patternFill>
    </fill>
  </fills>
  <borders count="9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top/>
      <bottom/>
    </border>
    <border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8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0" xfId="0" applyAlignment="1" applyFont="1">
      <alignment horizontal="right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1" fillId="3" fontId="5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0" fillId="0" fontId="5" numFmtId="0" xfId="0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left" vertical="center"/>
    </xf>
    <xf borderId="7" fillId="0" fontId="1" numFmtId="0" xfId="0" applyAlignment="1" applyBorder="1" applyFont="1">
      <alignment horizontal="right"/>
    </xf>
    <xf borderId="8" fillId="0" fontId="1" numFmtId="14" xfId="0" applyBorder="1" applyFont="1" applyNumberFormat="1"/>
    <xf borderId="9" fillId="4" fontId="1" numFmtId="0" xfId="0" applyBorder="1" applyFill="1" applyFont="1"/>
    <xf borderId="10" fillId="4" fontId="1" numFmtId="0" xfId="0" applyBorder="1" applyFont="1"/>
    <xf borderId="11" fillId="4" fontId="1" numFmtId="0" xfId="0" applyAlignment="1" applyBorder="1" applyFont="1">
      <alignment horizontal="right"/>
    </xf>
    <xf borderId="12" fillId="0" fontId="4" numFmtId="0" xfId="0" applyBorder="1" applyFont="1"/>
    <xf borderId="10" fillId="4" fontId="5" numFmtId="14" xfId="0" applyBorder="1" applyFont="1" applyNumberFormat="1"/>
    <xf borderId="13" fillId="4" fontId="1" numFmtId="0" xfId="0" applyBorder="1" applyFont="1"/>
    <xf borderId="14" fillId="4" fontId="1" numFmtId="0" xfId="0" applyBorder="1" applyFont="1"/>
    <xf borderId="15" fillId="4" fontId="1" numFmtId="17" xfId="0" applyBorder="1" applyFont="1" applyNumberFormat="1"/>
    <xf borderId="15" fillId="4" fontId="1" numFmtId="0" xfId="0" applyBorder="1" applyFont="1"/>
    <xf borderId="16" fillId="4" fontId="1" numFmtId="0" xfId="0" applyAlignment="1" applyBorder="1" applyFont="1">
      <alignment horizontal="right"/>
    </xf>
    <xf borderId="17" fillId="0" fontId="4" numFmtId="0" xfId="0" applyBorder="1" applyFont="1"/>
    <xf borderId="15" fillId="4" fontId="1" numFmtId="164" xfId="0" applyBorder="1" applyFont="1" applyNumberFormat="1"/>
    <xf borderId="15" fillId="4" fontId="1" numFmtId="20" xfId="0" applyBorder="1" applyFont="1" applyNumberFormat="1"/>
    <xf borderId="18" fillId="4" fontId="1" numFmtId="0" xfId="0" applyBorder="1" applyFont="1"/>
    <xf borderId="19" fillId="4" fontId="1" numFmtId="0" xfId="0" applyBorder="1" applyFont="1"/>
    <xf borderId="20" fillId="4" fontId="1" numFmtId="1" xfId="0" applyBorder="1" applyFont="1" applyNumberFormat="1"/>
    <xf borderId="21" fillId="4" fontId="1" numFmtId="0" xfId="0" applyAlignment="1" applyBorder="1" applyFont="1">
      <alignment horizontal="right"/>
    </xf>
    <xf borderId="22" fillId="0" fontId="4" numFmtId="0" xfId="0" applyBorder="1" applyFont="1"/>
    <xf borderId="23" fillId="0" fontId="4" numFmtId="0" xfId="0" applyBorder="1" applyFont="1"/>
    <xf borderId="20" fillId="4" fontId="1" numFmtId="164" xfId="0" applyBorder="1" applyFont="1" applyNumberFormat="1"/>
    <xf borderId="20" fillId="4" fontId="1" numFmtId="0" xfId="0" applyBorder="1" applyFont="1"/>
    <xf borderId="24" fillId="4" fontId="1" numFmtId="0" xfId="0" applyBorder="1" applyFont="1"/>
    <xf borderId="7" fillId="5" fontId="5" numFmtId="0" xfId="0" applyAlignment="1" applyBorder="1" applyFill="1" applyFont="1">
      <alignment horizontal="center"/>
    </xf>
    <xf borderId="25" fillId="0" fontId="4" numFmtId="0" xfId="0" applyBorder="1" applyFont="1"/>
    <xf borderId="8" fillId="0" fontId="4" numFmtId="0" xfId="0" applyBorder="1" applyFont="1"/>
    <xf borderId="26" fillId="5" fontId="1" numFmtId="0" xfId="0" applyAlignment="1" applyBorder="1" applyFont="1">
      <alignment horizontal="center"/>
    </xf>
    <xf borderId="27" fillId="0" fontId="4" numFmtId="0" xfId="0" applyBorder="1" applyFont="1"/>
    <xf borderId="28" fillId="0" fontId="4" numFmtId="0" xfId="0" applyBorder="1" applyFont="1"/>
    <xf borderId="29" fillId="0" fontId="5" numFmtId="0" xfId="0" applyBorder="1" applyFont="1"/>
    <xf borderId="30" fillId="0" fontId="5" numFmtId="0" xfId="0" applyBorder="1" applyFont="1"/>
    <xf borderId="3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0" fontId="5" numFmtId="0" xfId="0" applyAlignment="1" applyBorder="1" applyFont="1">
      <alignment horizontal="center"/>
    </xf>
    <xf borderId="35" fillId="0" fontId="5" numFmtId="0" xfId="0" applyAlignment="1" applyBorder="1" applyFont="1">
      <alignment horizontal="center"/>
    </xf>
    <xf borderId="36" fillId="0" fontId="5" numFmtId="0" xfId="0" applyAlignment="1" applyBorder="1" applyFont="1">
      <alignment horizontal="center"/>
    </xf>
    <xf borderId="37" fillId="0" fontId="5" numFmtId="0" xfId="0" applyAlignment="1" applyBorder="1" applyFont="1">
      <alignment horizontal="center"/>
    </xf>
    <xf borderId="29" fillId="0" fontId="1" numFmtId="0" xfId="0" applyAlignment="1" applyBorder="1" applyFont="1">
      <alignment horizontal="right"/>
    </xf>
    <xf borderId="38" fillId="0" fontId="1" numFmtId="0" xfId="0" applyBorder="1" applyFont="1"/>
    <xf borderId="38" fillId="6" fontId="1" numFmtId="0" xfId="0" applyBorder="1" applyFill="1" applyFont="1"/>
    <xf borderId="38" fillId="6" fontId="1" numFmtId="165" xfId="0" applyBorder="1" applyFont="1" applyNumberFormat="1"/>
    <xf borderId="30" fillId="0" fontId="1" numFmtId="0" xfId="0" applyBorder="1" applyFont="1"/>
    <xf borderId="39" fillId="0" fontId="1" numFmtId="0" xfId="0" applyBorder="1" applyFont="1"/>
    <xf borderId="40" fillId="0" fontId="1" numFmtId="0" xfId="0" applyBorder="1" applyFont="1"/>
    <xf borderId="29" fillId="6" fontId="5" numFmtId="165" xfId="0" applyBorder="1" applyFont="1" applyNumberFormat="1"/>
    <xf borderId="38" fillId="6" fontId="5" numFmtId="165" xfId="0" applyBorder="1" applyFont="1" applyNumberFormat="1"/>
    <xf borderId="30" fillId="6" fontId="5" numFmtId="165" xfId="0" applyBorder="1" applyFont="1" applyNumberFormat="1"/>
    <xf borderId="41" fillId="6" fontId="5" numFmtId="165" xfId="0" applyBorder="1" applyFont="1" applyNumberFormat="1"/>
    <xf borderId="0" fillId="0" fontId="1" numFmtId="1" xfId="0" applyFont="1" applyNumberFormat="1"/>
    <xf borderId="42" fillId="0" fontId="1" numFmtId="0" xfId="0" applyAlignment="1" applyBorder="1" applyFont="1">
      <alignment horizontal="right"/>
    </xf>
    <xf borderId="43" fillId="0" fontId="1" numFmtId="0" xfId="0" applyBorder="1" applyFont="1"/>
    <xf borderId="43" fillId="6" fontId="1" numFmtId="165" xfId="0" applyBorder="1" applyFont="1" applyNumberFormat="1"/>
    <xf borderId="44" fillId="0" fontId="1" numFmtId="0" xfId="0" applyBorder="1" applyFont="1"/>
    <xf borderId="42" fillId="0" fontId="1" numFmtId="0" xfId="0" applyBorder="1" applyFont="1"/>
    <xf borderId="42" fillId="6" fontId="1" numFmtId="165" xfId="0" applyBorder="1" applyFont="1" applyNumberFormat="1"/>
    <xf borderId="44" fillId="6" fontId="1" numFmtId="165" xfId="0" applyBorder="1" applyFont="1" applyNumberFormat="1"/>
    <xf borderId="45" fillId="6" fontId="1" numFmtId="165" xfId="0" applyBorder="1" applyFont="1" applyNumberFormat="1"/>
    <xf borderId="42" fillId="0" fontId="5" numFmtId="0" xfId="0" applyBorder="1" applyFont="1"/>
    <xf borderId="42" fillId="6" fontId="5" numFmtId="165" xfId="0" applyBorder="1" applyFont="1" applyNumberFormat="1"/>
    <xf borderId="43" fillId="6" fontId="5" numFmtId="165" xfId="0" applyBorder="1" applyFont="1" applyNumberFormat="1"/>
    <xf borderId="45" fillId="6" fontId="5" numFmtId="165" xfId="0" applyBorder="1" applyFont="1" applyNumberFormat="1"/>
    <xf borderId="44" fillId="6" fontId="5" numFmtId="165" xfId="0" applyBorder="1" applyFont="1" applyNumberFormat="1"/>
    <xf borderId="46" fillId="0" fontId="1" numFmtId="0" xfId="0" applyAlignment="1" applyBorder="1" applyFont="1">
      <alignment horizontal="right"/>
    </xf>
    <xf borderId="47" fillId="0" fontId="1" numFmtId="0" xfId="0" applyBorder="1" applyFont="1"/>
    <xf borderId="48" fillId="6" fontId="1" numFmtId="0" xfId="0" applyBorder="1" applyFont="1"/>
    <xf borderId="49" fillId="0" fontId="1" numFmtId="0" xfId="0" applyBorder="1" applyFont="1"/>
    <xf borderId="31" fillId="6" fontId="1" numFmtId="165" xfId="0" applyBorder="1" applyFont="1" applyNumberFormat="1"/>
    <xf borderId="32" fillId="6" fontId="1" numFmtId="165" xfId="0" applyBorder="1" applyFont="1" applyNumberFormat="1"/>
    <xf borderId="33" fillId="6" fontId="1" numFmtId="165" xfId="0" applyBorder="1" applyFont="1" applyNumberFormat="1"/>
    <xf borderId="50" fillId="6" fontId="1" numFmtId="165" xfId="0" applyBorder="1" applyFont="1" applyNumberFormat="1"/>
    <xf borderId="31" fillId="0" fontId="1" numFmtId="0" xfId="0" applyAlignment="1" applyBorder="1" applyFont="1">
      <alignment horizontal="right"/>
    </xf>
    <xf borderId="32" fillId="6" fontId="1" numFmtId="0" xfId="0" applyBorder="1" applyFont="1"/>
    <xf borderId="32" fillId="6" fontId="1" numFmtId="1" xfId="0" applyBorder="1" applyFont="1" applyNumberFormat="1"/>
    <xf borderId="51" fillId="0" fontId="1" numFmtId="0" xfId="0" applyBorder="1" applyFont="1"/>
    <xf borderId="52" fillId="5" fontId="5" numFmtId="0" xfId="0" applyAlignment="1" applyBorder="1" applyFont="1">
      <alignment horizontal="center"/>
    </xf>
    <xf borderId="53" fillId="0" fontId="4" numFmtId="0" xfId="0" applyBorder="1" applyFont="1"/>
    <xf borderId="54" fillId="0" fontId="4" numFmtId="0" xfId="0" applyBorder="1" applyFont="1"/>
    <xf borderId="7" fillId="5" fontId="1" numFmtId="0" xfId="0" applyAlignment="1" applyBorder="1" applyFont="1">
      <alignment horizontal="center"/>
    </xf>
    <xf borderId="7" fillId="0" fontId="5" numFmtId="0" xfId="0" applyBorder="1" applyFont="1"/>
    <xf borderId="55" fillId="0" fontId="5" numFmtId="0" xfId="0" applyBorder="1" applyFont="1"/>
    <xf quotePrefix="1" borderId="34" fillId="0" fontId="5" numFmtId="17" xfId="0" applyBorder="1" applyFont="1" applyNumberFormat="1"/>
    <xf borderId="35" fillId="0" fontId="5" numFmtId="0" xfId="0" applyBorder="1" applyFont="1"/>
    <xf borderId="56" fillId="0" fontId="5" numFmtId="0" xfId="0" applyBorder="1" applyFont="1"/>
    <xf borderId="57" fillId="0" fontId="6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shrinkToFit="0" vertical="center" wrapText="1"/>
    </xf>
    <xf borderId="58" fillId="7" fontId="6" numFmtId="1" xfId="0" applyBorder="1" applyFill="1" applyFont="1" applyNumberFormat="1"/>
    <xf borderId="59" fillId="0" fontId="1" numFmtId="0" xfId="0" applyBorder="1" applyFont="1"/>
    <xf borderId="0" fillId="0" fontId="1" numFmtId="0" xfId="0" applyFont="1"/>
    <xf borderId="60" fillId="6" fontId="1" numFmtId="165" xfId="0" applyAlignment="1" applyBorder="1" applyFont="1" applyNumberFormat="1">
      <alignment horizontal="center"/>
    </xf>
    <xf borderId="58" fillId="6" fontId="1" numFmtId="165" xfId="0" applyAlignment="1" applyBorder="1" applyFont="1" applyNumberFormat="1">
      <alignment horizontal="center"/>
    </xf>
    <xf borderId="61" fillId="6" fontId="1" numFmtId="165" xfId="0" applyAlignment="1" applyBorder="1" applyFont="1" applyNumberFormat="1">
      <alignment horizontal="center" vertical="top"/>
    </xf>
    <xf borderId="62" fillId="6" fontId="5" numFmtId="165" xfId="0" applyBorder="1" applyFont="1" applyNumberFormat="1"/>
    <xf borderId="42" fillId="0" fontId="1" numFmtId="165" xfId="0" applyBorder="1" applyFont="1" applyNumberFormat="1"/>
    <xf borderId="42" fillId="6" fontId="1" numFmtId="165" xfId="0" applyAlignment="1" applyBorder="1" applyFont="1" applyNumberFormat="1">
      <alignment horizontal="center"/>
    </xf>
    <xf borderId="43" fillId="6" fontId="1" numFmtId="165" xfId="0" applyAlignment="1" applyBorder="1" applyFont="1" applyNumberFormat="1">
      <alignment horizontal="center"/>
    </xf>
    <xf borderId="63" fillId="6" fontId="1" numFmtId="165" xfId="0" applyAlignment="1" applyBorder="1" applyFont="1" applyNumberFormat="1">
      <alignment horizontal="center" vertical="top"/>
    </xf>
    <xf borderId="64" fillId="6" fontId="5" numFmtId="165" xfId="0" applyBorder="1" applyFont="1" applyNumberFormat="1"/>
    <xf borderId="65" fillId="2" fontId="5" numFmtId="165" xfId="0" applyAlignment="1" applyBorder="1" applyFont="1" applyNumberFormat="1">
      <alignment horizontal="center"/>
    </xf>
    <xf borderId="66" fillId="0" fontId="4" numFmtId="0" xfId="0" applyBorder="1" applyFont="1"/>
    <xf borderId="67" fillId="0" fontId="4" numFmtId="0" xfId="0" applyBorder="1" applyFont="1"/>
    <xf borderId="68" fillId="0" fontId="5" numFmtId="165" xfId="0" applyBorder="1" applyFont="1" applyNumberFormat="1"/>
    <xf borderId="44" fillId="0" fontId="5" numFmtId="165" xfId="0" applyBorder="1" applyFont="1" applyNumberFormat="1"/>
    <xf borderId="42" fillId="0" fontId="1" numFmtId="49" xfId="0" applyBorder="1" applyFont="1" applyNumberFormat="1"/>
    <xf borderId="68" fillId="0" fontId="1" numFmtId="165" xfId="0" applyBorder="1" applyFont="1" applyNumberFormat="1"/>
    <xf borderId="44" fillId="0" fontId="1" numFmtId="165" xfId="0" applyBorder="1" applyFont="1" applyNumberFormat="1"/>
    <xf borderId="63" fillId="6" fontId="1" numFmtId="165" xfId="0" applyBorder="1" applyFont="1" applyNumberFormat="1"/>
    <xf borderId="69" fillId="6" fontId="1" numFmtId="165" xfId="0" applyBorder="1" applyFont="1" applyNumberFormat="1"/>
    <xf borderId="48" fillId="6" fontId="1" numFmtId="165" xfId="0" applyBorder="1" applyFont="1" applyNumberFormat="1"/>
    <xf borderId="70" fillId="6" fontId="1" numFmtId="165" xfId="0" applyBorder="1" applyFont="1" applyNumberFormat="1"/>
    <xf borderId="71" fillId="0" fontId="1" numFmtId="0" xfId="0" applyBorder="1" applyFont="1"/>
    <xf borderId="6" fillId="0" fontId="1" numFmtId="0" xfId="0" applyBorder="1" applyFont="1"/>
    <xf borderId="72" fillId="6" fontId="1" numFmtId="0" xfId="0" applyBorder="1" applyFont="1"/>
    <xf borderId="73" fillId="6" fontId="1" numFmtId="0" xfId="0" applyBorder="1" applyFont="1"/>
    <xf borderId="74" fillId="6" fontId="1" numFmtId="1" xfId="0" applyBorder="1" applyFont="1" applyNumberFormat="1"/>
    <xf borderId="75" fillId="6" fontId="5" numFmtId="165" xfId="0" applyBorder="1" applyFont="1" applyNumberFormat="1"/>
    <xf borderId="0" fillId="0" fontId="5" numFmtId="165" xfId="0" applyFont="1" applyNumberFormat="1"/>
    <xf borderId="55" fillId="8" fontId="5" numFmtId="0" xfId="0" applyBorder="1" applyFill="1" applyFont="1"/>
    <xf borderId="37" fillId="8" fontId="5" numFmtId="0" xfId="0" applyBorder="1" applyFont="1"/>
    <xf borderId="35" fillId="8" fontId="5" numFmtId="1" xfId="0" applyAlignment="1" applyBorder="1" applyFont="1" applyNumberFormat="1">
      <alignment horizontal="center"/>
    </xf>
    <xf borderId="36" fillId="8" fontId="5" numFmtId="0" xfId="0" applyBorder="1" applyFont="1"/>
    <xf borderId="76" fillId="0" fontId="1" numFmtId="0" xfId="0" applyBorder="1" applyFont="1"/>
    <xf borderId="39" fillId="0" fontId="1" numFmtId="165" xfId="0" applyBorder="1" applyFont="1" applyNumberFormat="1"/>
    <xf borderId="57" fillId="0" fontId="1" numFmtId="165" xfId="0" applyBorder="1" applyFont="1" applyNumberFormat="1"/>
    <xf borderId="77" fillId="9" fontId="1" numFmtId="165" xfId="0" applyBorder="1" applyFill="1" applyFont="1" applyNumberFormat="1"/>
    <xf borderId="64" fillId="0" fontId="1" numFmtId="0" xfId="0" applyBorder="1" applyFont="1"/>
    <xf borderId="75" fillId="0" fontId="1" numFmtId="0" xfId="0" applyBorder="1" applyFont="1"/>
    <xf borderId="0" fillId="0" fontId="1" numFmtId="0" xfId="0" applyAlignment="1" applyFont="1">
      <alignment horizontal="left"/>
    </xf>
    <xf borderId="0" fillId="0" fontId="2" numFmtId="1" xfId="0" applyFont="1" applyNumberFormat="1"/>
    <xf borderId="37" fillId="0" fontId="6" numFmtId="0" xfId="0" applyAlignment="1" applyBorder="1" applyFont="1">
      <alignment horizontal="center" vertical="center"/>
    </xf>
    <xf borderId="35" fillId="0" fontId="6" numFmtId="0" xfId="0" applyAlignment="1" applyBorder="1" applyFont="1">
      <alignment horizontal="center" shrinkToFit="0" vertical="center" wrapText="1"/>
    </xf>
    <xf borderId="36" fillId="0" fontId="7" numFmtId="1" xfId="0" applyAlignment="1" applyBorder="1" applyFont="1" applyNumberFormat="1">
      <alignment horizontal="center" vertical="center"/>
    </xf>
    <xf borderId="25" fillId="0" fontId="6" numFmtId="0" xfId="0" applyAlignment="1" applyBorder="1" applyFont="1">
      <alignment horizontal="center" vertical="center"/>
    </xf>
    <xf borderId="36" fillId="0" fontId="6" numFmtId="1" xfId="0" applyAlignment="1" applyBorder="1" applyFont="1" applyNumberFormat="1">
      <alignment horizontal="center" vertical="center"/>
    </xf>
    <xf borderId="78" fillId="0" fontId="6" numFmtId="1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39" fillId="0" fontId="8" numFmtId="0" xfId="0" applyBorder="1" applyFont="1"/>
    <xf borderId="57" fillId="0" fontId="8" numFmtId="0" xfId="0" applyBorder="1" applyFont="1"/>
    <xf borderId="57" fillId="0" fontId="8" numFmtId="165" xfId="0" applyBorder="1" applyFont="1" applyNumberFormat="1"/>
    <xf borderId="79" fillId="0" fontId="9" numFmtId="165" xfId="0" applyBorder="1" applyFont="1" applyNumberFormat="1"/>
    <xf borderId="0" fillId="0" fontId="7" numFmtId="0" xfId="0" applyFont="1"/>
    <xf borderId="79" fillId="0" fontId="8" numFmtId="165" xfId="0" applyBorder="1" applyFont="1" applyNumberFormat="1"/>
    <xf borderId="0" fillId="0" fontId="8" numFmtId="0" xfId="0" applyFont="1"/>
    <xf borderId="42" fillId="0" fontId="8" numFmtId="0" xfId="0" applyBorder="1" applyFont="1"/>
    <xf borderId="43" fillId="0" fontId="8" numFmtId="0" xfId="0" applyBorder="1" applyFont="1"/>
    <xf borderId="43" fillId="0" fontId="8" numFmtId="165" xfId="0" applyBorder="1" applyFont="1" applyNumberFormat="1"/>
    <xf borderId="44" fillId="0" fontId="9" numFmtId="165" xfId="0" applyBorder="1" applyFont="1" applyNumberFormat="1"/>
    <xf borderId="44" fillId="0" fontId="8" numFmtId="165" xfId="0" applyBorder="1" applyFont="1" applyNumberFormat="1"/>
    <xf borderId="42" fillId="10" fontId="8" numFmtId="0" xfId="0" applyBorder="1" applyFill="1" applyFont="1"/>
    <xf borderId="43" fillId="10" fontId="10" numFmtId="49" xfId="0" applyAlignment="1" applyBorder="1" applyFont="1" applyNumberFormat="1">
      <alignment horizontal="left" vertical="top"/>
    </xf>
    <xf borderId="43" fillId="10" fontId="8" numFmtId="0" xfId="0" applyBorder="1" applyFont="1"/>
    <xf borderId="43" fillId="10" fontId="8" numFmtId="165" xfId="0" applyBorder="1" applyFont="1" applyNumberFormat="1"/>
    <xf borderId="0" fillId="0" fontId="7" numFmtId="49" xfId="0" applyFont="1" applyNumberFormat="1"/>
    <xf borderId="43" fillId="0" fontId="8" numFmtId="0" xfId="0" applyAlignment="1" applyBorder="1" applyFont="1">
      <alignment horizontal="left"/>
    </xf>
    <xf borderId="42" fillId="0" fontId="9" numFmtId="0" xfId="0" applyBorder="1" applyFont="1"/>
    <xf borderId="43" fillId="0" fontId="9" numFmtId="0" xfId="0" applyAlignment="1" applyBorder="1" applyFont="1">
      <alignment horizontal="left"/>
    </xf>
    <xf borderId="43" fillId="0" fontId="7" numFmtId="0" xfId="0" applyAlignment="1" applyBorder="1" applyFont="1">
      <alignment horizontal="right" shrinkToFit="0" vertical="center" wrapText="1"/>
    </xf>
    <xf borderId="43" fillId="0" fontId="9" numFmtId="165" xfId="0" applyBorder="1" applyFont="1" applyNumberFormat="1"/>
    <xf borderId="0" fillId="0" fontId="9" numFmtId="0" xfId="0" applyFont="1"/>
    <xf borderId="43" fillId="0" fontId="8" numFmtId="0" xfId="0" applyAlignment="1" applyBorder="1" applyFont="1">
      <alignment horizontal="right" shrinkToFit="0" vertical="center" wrapText="1"/>
    </xf>
    <xf borderId="43" fillId="0" fontId="10" numFmtId="49" xfId="0" applyAlignment="1" applyBorder="1" applyFont="1" applyNumberFormat="1">
      <alignment horizontal="left" vertical="top"/>
    </xf>
    <xf borderId="46" fillId="0" fontId="8" numFmtId="0" xfId="0" applyBorder="1" applyFont="1"/>
    <xf borderId="47" fillId="0" fontId="8" numFmtId="0" xfId="0" applyBorder="1" applyFont="1"/>
    <xf borderId="49" fillId="0" fontId="8" numFmtId="165" xfId="0" applyBorder="1" applyFont="1" applyNumberFormat="1"/>
    <xf borderId="37" fillId="0" fontId="6" numFmtId="0" xfId="0" applyBorder="1" applyFont="1"/>
    <xf borderId="35" fillId="0" fontId="6" numFmtId="0" xfId="0" applyBorder="1" applyFont="1"/>
    <xf borderId="35" fillId="0" fontId="6" numFmtId="165" xfId="0" applyBorder="1" applyFont="1" applyNumberFormat="1"/>
    <xf borderId="35" fillId="0" fontId="7" numFmtId="165" xfId="0" applyBorder="1" applyFont="1" applyNumberFormat="1"/>
    <xf borderId="25" fillId="0" fontId="7" numFmtId="0" xfId="0" applyBorder="1" applyFont="1"/>
    <xf borderId="36" fillId="0" fontId="6" numFmtId="165" xfId="0" applyBorder="1" applyFont="1" applyNumberFormat="1"/>
    <xf borderId="0" fillId="0" fontId="9" numFmtId="1" xfId="0" applyFont="1" applyNumberFormat="1"/>
    <xf borderId="0" fillId="0" fontId="8" numFmtId="1" xfId="0" applyFont="1" applyNumberFormat="1"/>
    <xf borderId="0" fillId="0" fontId="8" numFmtId="0" xfId="0" applyAlignment="1" applyFont="1">
      <alignment horizontal="right"/>
    </xf>
    <xf borderId="15" fillId="6" fontId="8" numFmtId="0" xfId="0" applyBorder="1" applyFont="1"/>
    <xf borderId="0" fillId="0" fontId="9" numFmtId="165" xfId="0" applyFont="1" applyNumberFormat="1"/>
    <xf borderId="0" fillId="0" fontId="8" numFmtId="165" xfId="0" applyFont="1" applyNumberFormat="1"/>
    <xf borderId="0" fillId="0" fontId="11" numFmtId="167" xfId="0" applyAlignment="1" applyFont="1" applyNumberFormat="1">
      <alignment horizontal="center" vertical="top"/>
    </xf>
    <xf borderId="0" fillId="0" fontId="11" numFmtId="0" xfId="0" applyFont="1"/>
    <xf borderId="0" fillId="0" fontId="11" numFmtId="0" xfId="0" applyAlignment="1" applyFont="1">
      <alignment horizontal="right"/>
    </xf>
    <xf borderId="0" fillId="0" fontId="12" numFmtId="0" xfId="0" applyFont="1"/>
    <xf borderId="0" fillId="0" fontId="11" numFmtId="4" xfId="0" applyFont="1" applyNumberFormat="1"/>
    <xf borderId="0" fillId="0" fontId="12" numFmtId="4" xfId="0" applyAlignment="1" applyFont="1" applyNumberFormat="1">
      <alignment horizontal="center"/>
    </xf>
    <xf borderId="0" fillId="0" fontId="12" numFmtId="0" xfId="0" applyAlignment="1" applyFont="1">
      <alignment horizontal="center" vertical="center"/>
    </xf>
    <xf borderId="0" fillId="0" fontId="11" numFmtId="168" xfId="0" applyAlignment="1" applyFont="1" applyNumberFormat="1">
      <alignment horizontal="center" vertical="center"/>
    </xf>
    <xf borderId="0" fillId="0" fontId="11" numFmtId="49" xfId="0" applyAlignment="1" applyFont="1" applyNumberFormat="1">
      <alignment horizontal="right" vertical="center"/>
    </xf>
    <xf borderId="0" fillId="0" fontId="11" numFmtId="4" xfId="0" applyAlignment="1" applyFont="1" applyNumberFormat="1">
      <alignment horizontal="right" vertical="center"/>
    </xf>
    <xf borderId="0" fillId="0" fontId="13" numFmtId="4" xfId="0" applyAlignment="1" applyFont="1" applyNumberFormat="1">
      <alignment horizontal="right" vertical="center"/>
    </xf>
    <xf borderId="0" fillId="0" fontId="11" numFmtId="0" xfId="0" applyAlignment="1" applyFont="1">
      <alignment horizontal="center" vertical="center"/>
    </xf>
    <xf borderId="0" fillId="0" fontId="11" numFmtId="49" xfId="0" applyAlignment="1" applyFont="1" applyNumberFormat="1">
      <alignment horizontal="left" vertical="top"/>
    </xf>
    <xf borderId="0" fillId="0" fontId="11" numFmtId="168" xfId="0" applyAlignment="1" applyFont="1" applyNumberFormat="1">
      <alignment vertical="top"/>
    </xf>
    <xf borderId="0" fillId="0" fontId="11" numFmtId="49" xfId="0" applyAlignment="1" applyFont="1" applyNumberFormat="1">
      <alignment horizontal="right" vertical="top"/>
    </xf>
    <xf borderId="0" fillId="0" fontId="11" numFmtId="4" xfId="0" applyAlignment="1" applyFont="1" applyNumberFormat="1">
      <alignment vertical="top"/>
    </xf>
    <xf borderId="0" fillId="0" fontId="11" numFmtId="49" xfId="0" applyAlignment="1" applyFont="1" applyNumberFormat="1">
      <alignment horizontal="center"/>
    </xf>
    <xf borderId="0" fillId="0" fontId="11" numFmtId="49" xfId="0" applyAlignment="1" applyFont="1" applyNumberFormat="1">
      <alignment horizontal="center" vertical="top"/>
    </xf>
    <xf borderId="0" fillId="0" fontId="13" numFmtId="49" xfId="0" applyAlignment="1" applyFont="1" applyNumberFormat="1">
      <alignment horizontal="center" vertical="top"/>
    </xf>
    <xf borderId="0" fillId="0" fontId="13" numFmtId="0" xfId="0" applyAlignment="1" applyFont="1">
      <alignment horizontal="center" vertical="top"/>
    </xf>
    <xf borderId="0" fillId="0" fontId="13" numFmtId="49" xfId="0" applyAlignment="1" applyFont="1" applyNumberFormat="1">
      <alignment horizontal="right" vertical="top"/>
    </xf>
    <xf borderId="0" fillId="0" fontId="13" numFmtId="4" xfId="0" applyAlignment="1" applyFont="1" applyNumberFormat="1">
      <alignment horizontal="center" vertical="top"/>
    </xf>
    <xf borderId="0" fillId="0" fontId="13" numFmtId="49" xfId="0" applyAlignment="1" applyFont="1" applyNumberFormat="1">
      <alignment horizontal="center" shrinkToFit="0" vertical="top" wrapText="1"/>
    </xf>
    <xf borderId="0" fillId="0" fontId="12" numFmtId="169" xfId="0" applyAlignment="1" applyFont="1" applyNumberFormat="1">
      <alignment horizontal="right" vertical="top"/>
    </xf>
    <xf borderId="0" fillId="0" fontId="12" numFmtId="170" xfId="0" applyAlignment="1" applyFont="1" applyNumberFormat="1">
      <alignment horizontal="right" vertical="top"/>
    </xf>
    <xf borderId="0" fillId="0" fontId="11" numFmtId="1" xfId="0" applyAlignment="1" applyFont="1" applyNumberFormat="1">
      <alignment horizontal="center"/>
    </xf>
    <xf borderId="0" fillId="0" fontId="11" numFmtId="169" xfId="0" applyAlignment="1" applyFont="1" applyNumberFormat="1">
      <alignment vertical="top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 vertical="top"/>
    </xf>
    <xf borderId="0" fillId="0" fontId="11" numFmtId="0" xfId="0" applyAlignment="1" applyFont="1">
      <alignment horizontal="right" vertical="top"/>
    </xf>
    <xf borderId="0" fillId="0" fontId="12" numFmtId="15" xfId="0" applyAlignment="1" applyFont="1" applyNumberFormat="1">
      <alignment horizontal="right" vertical="top"/>
    </xf>
    <xf borderId="0" fillId="0" fontId="12" numFmtId="49" xfId="0" applyAlignment="1" applyFont="1" applyNumberFormat="1">
      <alignment horizontal="right" vertical="top"/>
    </xf>
    <xf borderId="0" fillId="0" fontId="11" numFmtId="170" xfId="0" applyAlignment="1" applyFont="1" applyNumberFormat="1">
      <alignment vertical="center"/>
    </xf>
    <xf borderId="0" fillId="0" fontId="12" numFmtId="171" xfId="0" applyAlignment="1" applyFont="1" applyNumberFormat="1">
      <alignment horizontal="right" vertical="top"/>
    </xf>
    <xf borderId="0" fillId="0" fontId="12" numFmtId="4" xfId="0" applyAlignment="1" applyFont="1" applyNumberFormat="1">
      <alignment horizontal="right" vertical="top"/>
    </xf>
    <xf borderId="0" fillId="0" fontId="11" numFmtId="49" xfId="0" applyAlignment="1" applyFont="1" applyNumberFormat="1">
      <alignment horizontal="right"/>
    </xf>
    <xf borderId="0" fillId="0" fontId="11" numFmtId="0" xfId="0" applyAlignment="1" applyFont="1">
      <alignment vertical="top"/>
    </xf>
    <xf borderId="0" fillId="0" fontId="11" numFmtId="14" xfId="0" applyAlignment="1" applyFont="1" applyNumberFormat="1">
      <alignment vertical="top"/>
    </xf>
    <xf borderId="0" fillId="0" fontId="12" numFmtId="2" xfId="0" applyAlignment="1" applyFont="1" applyNumberFormat="1">
      <alignment horizontal="right" vertical="top"/>
    </xf>
    <xf borderId="15" fillId="11" fontId="11" numFmtId="0" xfId="0" applyBorder="1" applyFill="1" applyFont="1"/>
    <xf borderId="0" fillId="0" fontId="13" numFmtId="0" xfId="0" applyFont="1"/>
    <xf borderId="15" fillId="11" fontId="11" numFmtId="1" xfId="0" applyBorder="1" applyFont="1" applyNumberFormat="1"/>
    <xf borderId="15" fillId="11" fontId="13" numFmtId="0" xfId="0" applyBorder="1" applyFont="1"/>
    <xf borderId="15" fillId="11" fontId="11" numFmtId="2" xfId="0" applyBorder="1" applyFont="1" applyNumberFormat="1"/>
    <xf borderId="80" fillId="0" fontId="12" numFmtId="0" xfId="0" applyAlignment="1" applyBorder="1" applyFont="1">
      <alignment horizontal="left" readingOrder="0" shrinkToFit="0" vertical="center" wrapText="0"/>
    </xf>
    <xf borderId="81" fillId="0" fontId="12" numFmtId="0" xfId="0" applyAlignment="1" applyBorder="1" applyFont="1">
      <alignment horizontal="left" readingOrder="0" shrinkToFit="0" vertical="center" wrapText="0"/>
    </xf>
    <xf borderId="81" fillId="0" fontId="12" numFmtId="1" xfId="0" applyAlignment="1" applyBorder="1" applyFont="1" applyNumberFormat="1">
      <alignment horizontal="left" readingOrder="0" shrinkToFit="0" vertical="center" wrapText="0"/>
    </xf>
    <xf borderId="82" fillId="0" fontId="14" numFmtId="0" xfId="0" applyAlignment="1" applyBorder="1" applyFont="1">
      <alignment horizontal="left" readingOrder="0" shrinkToFit="0" vertical="center" wrapText="0"/>
    </xf>
    <xf borderId="83" fillId="0" fontId="11" numFmtId="0" xfId="0" applyAlignment="1" applyBorder="1" applyFont="1">
      <alignment shrinkToFit="0" vertical="center" wrapText="0"/>
    </xf>
    <xf borderId="84" fillId="0" fontId="12" numFmtId="166" xfId="0" applyAlignment="1" applyBorder="1" applyFont="1" applyNumberFormat="1">
      <alignment shrinkToFit="0" vertical="center" wrapText="0"/>
    </xf>
    <xf borderId="84" fillId="0" fontId="12" numFmtId="0" xfId="0" applyAlignment="1" applyBorder="1" applyFont="1">
      <alignment shrinkToFit="0" vertical="center" wrapText="0"/>
    </xf>
    <xf borderId="84" fillId="0" fontId="12" numFmtId="0" xfId="0" applyAlignment="1" applyBorder="1" applyFont="1">
      <alignment horizontal="right" shrinkToFit="0" vertical="center" wrapText="0"/>
    </xf>
    <xf borderId="15" fillId="11" fontId="11" numFmtId="49" xfId="0" applyAlignment="1" applyBorder="1" applyFont="1" applyNumberFormat="1">
      <alignment shrinkToFit="0" vertical="center" wrapText="0"/>
    </xf>
    <xf borderId="15" fillId="11" fontId="11" numFmtId="1" xfId="0" applyAlignment="1" applyBorder="1" applyFont="1" applyNumberFormat="1">
      <alignment shrinkToFit="0" vertical="center" wrapText="0"/>
    </xf>
    <xf borderId="15" fillId="11" fontId="11" numFmtId="166" xfId="0" applyAlignment="1" applyBorder="1" applyFont="1" applyNumberFormat="1">
      <alignment shrinkToFit="0" vertical="center" wrapText="0"/>
    </xf>
    <xf borderId="15" fillId="11" fontId="11" numFmtId="0" xfId="0" applyAlignment="1" applyBorder="1" applyFont="1">
      <alignment shrinkToFit="0" vertical="center" wrapText="0"/>
    </xf>
    <xf borderId="85" fillId="0" fontId="11" numFmtId="0" xfId="0" applyAlignment="1" applyBorder="1" applyFont="1">
      <alignment shrinkToFit="0" vertical="center" wrapText="0"/>
    </xf>
    <xf borderId="86" fillId="0" fontId="12" numFmtId="166" xfId="0" applyAlignment="1" applyBorder="1" applyFont="1" applyNumberFormat="1">
      <alignment shrinkToFit="0" vertical="center" wrapText="0"/>
    </xf>
    <xf borderId="86" fillId="0" fontId="12" numFmtId="0" xfId="0" applyAlignment="1" applyBorder="1" applyFont="1">
      <alignment shrinkToFit="0" vertical="center" wrapText="0"/>
    </xf>
    <xf borderId="86" fillId="0" fontId="12" numFmtId="0" xfId="0" applyAlignment="1" applyBorder="1" applyFont="1">
      <alignment horizontal="right" shrinkToFit="0" vertical="center" wrapText="0"/>
    </xf>
    <xf borderId="84" fillId="0" fontId="12" numFmtId="166" xfId="0" applyAlignment="1" applyBorder="1" applyFont="1" applyNumberFormat="1">
      <alignment horizontal="right" shrinkToFit="0" vertical="center" wrapText="0"/>
    </xf>
    <xf borderId="86" fillId="0" fontId="12" numFmtId="166" xfId="0" applyAlignment="1" applyBorder="1" applyFont="1" applyNumberFormat="1">
      <alignment horizontal="right" shrinkToFit="0" vertical="center" wrapText="0"/>
    </xf>
    <xf borderId="86" fillId="0" fontId="12" numFmtId="14" xfId="0" applyAlignment="1" applyBorder="1" applyFont="1" applyNumberFormat="1">
      <alignment horizontal="right" shrinkToFit="0" vertical="center" wrapText="1"/>
    </xf>
    <xf borderId="86" fillId="0" fontId="12" numFmtId="0" xfId="0" applyAlignment="1" applyBorder="1" applyFont="1">
      <alignment shrinkToFit="0" vertical="center" wrapText="1"/>
    </xf>
    <xf borderId="86" fillId="0" fontId="11" numFmtId="0" xfId="0" applyAlignment="1" applyBorder="1" applyFont="1">
      <alignment shrinkToFit="0" vertical="center" wrapText="0"/>
    </xf>
    <xf borderId="84" fillId="0" fontId="12" numFmtId="14" xfId="0" applyAlignment="1" applyBorder="1" applyFont="1" applyNumberFormat="1">
      <alignment horizontal="right" shrinkToFit="0" vertical="center" wrapText="1"/>
    </xf>
    <xf borderId="84" fillId="0" fontId="12" numFmtId="0" xfId="0" applyAlignment="1" applyBorder="1" applyFont="1">
      <alignment shrinkToFit="0" vertical="center" wrapText="1"/>
    </xf>
    <xf borderId="84" fillId="0" fontId="11" numFmtId="0" xfId="0" applyAlignment="1" applyBorder="1" applyFont="1">
      <alignment shrinkToFit="0" vertical="center" wrapText="0"/>
    </xf>
    <xf borderId="83" fillId="12" fontId="1" numFmtId="0" xfId="0" applyAlignment="1" applyBorder="1" applyFill="1" applyFont="1">
      <alignment shrinkToFit="0" vertical="center" wrapText="0"/>
    </xf>
    <xf borderId="84" fillId="12" fontId="15" numFmtId="14" xfId="0" applyAlignment="1" applyBorder="1" applyFont="1" applyNumberFormat="1">
      <alignment horizontal="right" shrinkToFit="0" vertical="center" wrapText="1"/>
    </xf>
    <xf borderId="84" fillId="12" fontId="15" numFmtId="0" xfId="0" applyAlignment="1" applyBorder="1" applyFont="1">
      <alignment shrinkToFit="0" vertical="center" wrapText="0"/>
    </xf>
    <xf borderId="84" fillId="12" fontId="1" numFmtId="0" xfId="0" applyAlignment="1" applyBorder="1" applyFont="1">
      <alignment shrinkToFit="0" vertical="center" wrapText="0"/>
    </xf>
    <xf borderId="84" fillId="12" fontId="15" numFmtId="0" xfId="0" applyAlignment="1" applyBorder="1" applyFont="1">
      <alignment shrinkToFit="0" vertical="center" wrapText="1"/>
    </xf>
    <xf borderId="84" fillId="12" fontId="15" numFmtId="0" xfId="0" applyAlignment="1" applyBorder="1" applyFont="1">
      <alignment horizontal="right" shrinkToFit="0" vertical="center" wrapText="1"/>
    </xf>
    <xf borderId="84" fillId="12" fontId="12" numFmtId="0" xfId="0" applyAlignment="1" applyBorder="1" applyFont="1">
      <alignment horizontal="right" shrinkToFit="0" vertical="center" wrapText="0"/>
    </xf>
    <xf borderId="87" fillId="0" fontId="2" numFmtId="49" xfId="0" applyAlignment="1" applyBorder="1" applyFont="1" applyNumberFormat="1">
      <alignment shrinkToFit="0" vertical="center" wrapText="0"/>
    </xf>
    <xf borderId="87" fillId="0" fontId="2" numFmtId="1" xfId="0" applyAlignment="1" applyBorder="1" applyFont="1" applyNumberFormat="1">
      <alignment shrinkToFit="0" vertical="center" wrapText="0"/>
    </xf>
    <xf borderId="87" fillId="0" fontId="2" numFmtId="166" xfId="0" applyAlignment="1" applyBorder="1" applyFont="1" applyNumberFormat="1">
      <alignment shrinkToFit="0" vertical="center" wrapText="0"/>
    </xf>
    <xf borderId="87" fillId="0" fontId="2" numFmtId="0" xfId="0" applyAlignment="1" applyBorder="1" applyFont="1">
      <alignment shrinkToFit="0" vertical="center" wrapText="0"/>
    </xf>
    <xf borderId="88" fillId="0" fontId="2" numFmtId="0" xfId="0" applyAlignment="1" applyBorder="1" applyFont="1">
      <alignment shrinkToFit="0" vertical="center" wrapText="0"/>
    </xf>
    <xf borderId="0" fillId="0" fontId="11" numFmtId="166" xfId="0" applyFont="1" applyNumberFormat="1"/>
    <xf borderId="0" fillId="0" fontId="11" numFmtId="1" xfId="0" applyFont="1" applyNumberFormat="1"/>
    <xf borderId="43" fillId="0" fontId="12" numFmtId="0" xfId="0" applyBorder="1" applyFont="1"/>
    <xf borderId="43" fillId="0" fontId="12" numFmtId="0" xfId="0" applyAlignment="1" applyBorder="1" applyFont="1">
      <alignment horizontal="right"/>
    </xf>
    <xf borderId="43" fillId="0" fontId="14" numFmtId="2" xfId="0" applyBorder="1" applyFont="1" applyNumberFormat="1"/>
    <xf borderId="43" fillId="0" fontId="14" numFmtId="0" xfId="0" applyBorder="1" applyFont="1"/>
    <xf borderId="43" fillId="0" fontId="14" numFmtId="0" xfId="0" applyAlignment="1" applyBorder="1" applyFont="1">
      <alignment horizontal="left"/>
    </xf>
    <xf borderId="43" fillId="0" fontId="12" numFmtId="166" xfId="0" applyBorder="1" applyFont="1" applyNumberFormat="1"/>
    <xf borderId="43" fillId="0" fontId="12" numFmtId="0" xfId="0" applyAlignment="1" applyBorder="1" applyFont="1">
      <alignment horizontal="right" shrinkToFit="0" wrapText="1"/>
    </xf>
    <xf borderId="43" fillId="0" fontId="12" numFmtId="0" xfId="0" applyAlignment="1" applyBorder="1" applyFont="1">
      <alignment shrinkToFit="0" wrapText="1"/>
    </xf>
    <xf borderId="43" fillId="9" fontId="12" numFmtId="0" xfId="0" applyAlignment="1" applyBorder="1" applyFont="1">
      <alignment horizontal="right"/>
    </xf>
    <xf borderId="43" fillId="0" fontId="12" numFmtId="14" xfId="0" applyBorder="1" applyFont="1" applyNumberFormat="1"/>
    <xf borderId="43" fillId="0" fontId="12" numFmtId="0" xfId="0" applyAlignment="1" applyBorder="1" applyFont="1">
      <alignment horizontal="left"/>
    </xf>
    <xf borderId="43" fillId="0" fontId="16" numFmtId="14" xfId="0" applyBorder="1" applyFont="1" applyNumberFormat="1"/>
    <xf borderId="0" fillId="0" fontId="14" numFmtId="0" xfId="0" applyFont="1"/>
    <xf borderId="0" fillId="0" fontId="12" numFmtId="172" xfId="0" applyFont="1" applyNumberFormat="1"/>
    <xf borderId="43" fillId="0" fontId="14" numFmtId="0" xfId="0" applyAlignment="1" applyBorder="1" applyFont="1">
      <alignment horizontal="center"/>
    </xf>
    <xf borderId="43" fillId="0" fontId="14" numFmtId="0" xfId="0" applyAlignment="1" applyBorder="1" applyFont="1">
      <alignment horizontal="center" vertical="center"/>
    </xf>
    <xf borderId="15" fillId="11" fontId="14" numFmtId="0" xfId="0" applyAlignment="1" applyBorder="1" applyFont="1">
      <alignment horizontal="left"/>
    </xf>
    <xf borderId="15" fillId="11" fontId="14" numFmtId="0" xfId="0" applyAlignment="1" applyBorder="1" applyFont="1">
      <alignment horizontal="center"/>
    </xf>
    <xf borderId="15" fillId="11" fontId="14" numFmtId="172" xfId="0" applyBorder="1" applyFont="1" applyNumberFormat="1"/>
    <xf borderId="15" fillId="11" fontId="14" numFmtId="0" xfId="0" applyBorder="1" applyFont="1"/>
    <xf borderId="0" fillId="0" fontId="14" numFmtId="0" xfId="0" applyAlignment="1" applyFont="1">
      <alignment horizontal="center"/>
    </xf>
    <xf borderId="43" fillId="0" fontId="12" numFmtId="2" xfId="0" applyBorder="1" applyFont="1" applyNumberFormat="1"/>
    <xf borderId="15" fillId="11" fontId="12" numFmtId="1" xfId="0" applyBorder="1" applyFont="1" applyNumberFormat="1"/>
    <xf borderId="15" fillId="11" fontId="12" numFmtId="0" xfId="0" applyBorder="1" applyFont="1"/>
    <xf borderId="15" fillId="11" fontId="12" numFmtId="2" xfId="0" applyBorder="1" applyFont="1" applyNumberFormat="1"/>
    <xf borderId="15" fillId="11" fontId="12" numFmtId="172" xfId="0" applyBorder="1" applyFont="1" applyNumberFormat="1"/>
    <xf borderId="43" fillId="13" fontId="12" numFmtId="0" xfId="0" applyBorder="1" applyFill="1" applyFont="1"/>
    <xf borderId="47" fillId="0" fontId="12" numFmtId="0" xfId="0" applyBorder="1" applyFont="1"/>
    <xf borderId="0" fillId="0" fontId="8" numFmtId="14" xfId="0" applyFont="1" applyNumberFormat="1"/>
    <xf borderId="0" fillId="0" fontId="8" numFmtId="0" xfId="0" applyAlignment="1" applyFont="1">
      <alignment horizontal="center"/>
    </xf>
    <xf borderId="0" fillId="0" fontId="8" numFmtId="172" xfId="0" applyFont="1" applyNumberFormat="1"/>
    <xf borderId="43" fillId="0" fontId="6" numFmtId="0" xfId="0" applyAlignment="1" applyBorder="1" applyFont="1">
      <alignment horizontal="center" shrinkToFit="0" vertical="center" wrapText="1"/>
    </xf>
    <xf borderId="43" fillId="11" fontId="6" numFmtId="0" xfId="0" applyAlignment="1" applyBorder="1" applyFont="1">
      <alignment horizontal="center" shrinkToFit="0" vertical="center" wrapText="1"/>
    </xf>
    <xf borderId="43" fillId="11" fontId="6" numFmtId="172" xfId="0" applyAlignment="1" applyBorder="1" applyFont="1" applyNumberFormat="1">
      <alignment shrinkToFit="0" vertical="center" wrapText="1"/>
    </xf>
    <xf borderId="43" fillId="11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43" fillId="0" fontId="8" numFmtId="14" xfId="0" applyBorder="1" applyFont="1" applyNumberFormat="1"/>
    <xf borderId="43" fillId="11" fontId="8" numFmtId="0" xfId="0" applyAlignment="1" applyBorder="1" applyFont="1">
      <alignment horizontal="center"/>
    </xf>
    <xf borderId="43" fillId="11" fontId="8" numFmtId="2" xfId="0" applyBorder="1" applyFont="1" applyNumberFormat="1"/>
    <xf borderId="43" fillId="11" fontId="8" numFmtId="0" xfId="0" applyAlignment="1" applyBorder="1" applyFont="1">
      <alignment horizontal="right"/>
    </xf>
    <xf borderId="43" fillId="11" fontId="8" numFmtId="173" xfId="0" applyAlignment="1" applyBorder="1" applyFont="1" applyNumberFormat="1">
      <alignment horizontal="center"/>
    </xf>
    <xf borderId="43" fillId="11" fontId="8" numFmtId="165" xfId="0" applyAlignment="1" applyBorder="1" applyFont="1" applyNumberFormat="1">
      <alignment horizontal="center"/>
    </xf>
    <xf borderId="43" fillId="11" fontId="8" numFmtId="0" xfId="0" applyBorder="1" applyFont="1"/>
    <xf borderId="43" fillId="11" fontId="8" numFmtId="165" xfId="0" applyBorder="1" applyFont="1" applyNumberFormat="1"/>
    <xf borderId="43" fillId="11" fontId="8" numFmtId="174" xfId="0" applyBorder="1" applyFont="1" applyNumberFormat="1"/>
    <xf borderId="43" fillId="11" fontId="8" numFmtId="49" xfId="0" applyAlignment="1" applyBorder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47" fillId="0" fontId="6" numFmtId="0" xfId="0" applyAlignment="1" applyBorder="1" applyFont="1">
      <alignment horizontal="center" vertical="center"/>
    </xf>
    <xf borderId="89" fillId="0" fontId="6" numFmtId="0" xfId="0" applyAlignment="1" applyBorder="1" applyFont="1">
      <alignment horizontal="center" shrinkToFit="0" vertical="center" wrapText="1"/>
    </xf>
    <xf borderId="90" fillId="0" fontId="6" numFmtId="0" xfId="0" applyAlignment="1" applyBorder="1" applyFont="1">
      <alignment horizontal="center" vertical="center"/>
    </xf>
    <xf borderId="47" fillId="0" fontId="6" numFmtId="0" xfId="0" applyBorder="1" applyFont="1"/>
    <xf borderId="0" fillId="0" fontId="6" numFmtId="0" xfId="0" applyFont="1"/>
    <xf borderId="15" fillId="11" fontId="6" numFmtId="0" xfId="0" applyAlignment="1" applyBorder="1" applyFont="1">
      <alignment horizontal="center"/>
    </xf>
    <xf borderId="15" fillId="11" fontId="6" numFmtId="2" xfId="0" applyBorder="1" applyFont="1" applyNumberFormat="1"/>
    <xf borderId="0" fillId="0" fontId="6" numFmtId="0" xfId="0" applyAlignment="1" applyFont="1">
      <alignment horizontal="center" shrinkToFit="0" vertical="center" wrapText="1"/>
    </xf>
    <xf borderId="68" fillId="0" fontId="8" numFmtId="0" xfId="0" applyBorder="1" applyFont="1"/>
    <xf borderId="91" fillId="0" fontId="8" numFmtId="0" xfId="0" applyBorder="1" applyFont="1"/>
    <xf borderId="43" fillId="0" fontId="8" numFmtId="2" xfId="0" applyBorder="1" applyFont="1" applyNumberFormat="1"/>
    <xf borderId="43" fillId="0" fontId="8" numFmtId="0" xfId="0" applyAlignment="1" applyBorder="1" applyFont="1">
      <alignment horizontal="center"/>
    </xf>
    <xf borderId="43" fillId="0" fontId="8" numFmtId="0" xfId="0" applyAlignment="1" applyBorder="1" applyFont="1">
      <alignment horizontal="right"/>
    </xf>
    <xf borderId="43" fillId="14" fontId="8" numFmtId="14" xfId="0" applyBorder="1" applyFill="1" applyFont="1" applyNumberFormat="1"/>
    <xf borderId="15" fillId="11" fontId="8" numFmtId="0" xfId="0" applyAlignment="1" applyBorder="1" applyFont="1">
      <alignment horizontal="center"/>
    </xf>
    <xf borderId="15" fillId="11" fontId="8" numFmtId="2" xfId="0" applyBorder="1" applyFont="1" applyNumberFormat="1"/>
    <xf borderId="43" fillId="14" fontId="8" numFmtId="0" xfId="0" applyBorder="1" applyFont="1"/>
    <xf borderId="43" fillId="14" fontId="8" numFmtId="0" xfId="0" applyAlignment="1" applyBorder="1" applyFont="1">
      <alignment horizontal="center"/>
    </xf>
    <xf borderId="47" fillId="0" fontId="8" numFmtId="14" xfId="0" applyBorder="1" applyFont="1" applyNumberFormat="1"/>
    <xf quotePrefix="1" borderId="43" fillId="0" fontId="8" numFmtId="0" xfId="0" applyBorder="1" applyFont="1"/>
    <xf borderId="0" fillId="0" fontId="10" numFmtId="49" xfId="0" applyAlignment="1" applyFont="1" applyNumberFormat="1">
      <alignment horizontal="left" vertical="top"/>
    </xf>
    <xf borderId="0" fillId="0" fontId="8" numFmtId="2" xfId="0" applyFont="1" applyNumberFormat="1"/>
    <xf borderId="43" fillId="0" fontId="6" numFmtId="0" xfId="0" applyAlignment="1" applyBorder="1" applyFont="1">
      <alignment horizontal="left"/>
    </xf>
    <xf borderId="43" fillId="0" fontId="6" numFmtId="0" xfId="0" applyAlignment="1" applyBorder="1" applyFont="1">
      <alignment horizontal="left" vertical="center"/>
    </xf>
    <xf borderId="15" fillId="11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43" fillId="0" fontId="8" numFmtId="14" xfId="0" applyAlignment="1" applyBorder="1" applyFont="1" applyNumberFormat="1">
      <alignment horizontal="left"/>
    </xf>
    <xf borderId="43" fillId="0" fontId="8" numFmtId="0" xfId="0" applyAlignment="1" applyBorder="1" applyFont="1">
      <alignment horizontal="left" vertical="center"/>
    </xf>
    <xf borderId="43" fillId="0" fontId="8" numFmtId="20" xfId="0" applyAlignment="1" applyBorder="1" applyFont="1" applyNumberFormat="1">
      <alignment horizontal="right"/>
    </xf>
    <xf borderId="43" fillId="0" fontId="8" numFmtId="2" xfId="0" applyAlignment="1" applyBorder="1" applyFont="1" applyNumberFormat="1">
      <alignment horizontal="right"/>
    </xf>
    <xf borderId="15" fillId="11" fontId="8" numFmtId="0" xfId="0" applyBorder="1" applyFont="1"/>
    <xf borderId="15" fillId="11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43" fillId="0" fontId="8" numFmtId="20" xfId="0" applyAlignment="1" applyBorder="1" applyFont="1" applyNumberFormat="1">
      <alignment horizontal="left"/>
    </xf>
    <xf borderId="43" fillId="0" fontId="8" numFmtId="18" xfId="0" applyAlignment="1" applyBorder="1" applyFont="1" applyNumberFormat="1">
      <alignment horizontal="left"/>
    </xf>
    <xf borderId="43" fillId="11" fontId="12" numFmtId="0" xfId="0" applyBorder="1" applyFont="1"/>
    <xf borderId="43" fillId="11" fontId="12" numFmtId="172" xfId="0" applyBorder="1" applyFont="1" applyNumberFormat="1"/>
    <xf borderId="43" fillId="0" fontId="11" numFmtId="0" xfId="0" applyBorder="1" applyFont="1"/>
    <xf borderId="43" fillId="11" fontId="11" numFmtId="0" xfId="0" applyBorder="1" applyFont="1"/>
    <xf borderId="43" fillId="11" fontId="14" numFmtId="0" xfId="0" applyBorder="1" applyFont="1"/>
    <xf borderId="43" fillId="11" fontId="14" numFmtId="172" xfId="0" applyBorder="1" applyFont="1" applyNumberFormat="1"/>
    <xf borderId="43" fillId="11" fontId="14" numFmtId="0" xfId="0" applyAlignment="1" applyBorder="1" applyFont="1">
      <alignment horizontal="center"/>
    </xf>
    <xf borderId="43" fillId="0" fontId="11" numFmtId="14" xfId="0" applyBorder="1" applyFont="1" applyNumberFormat="1"/>
    <xf borderId="43" fillId="0" fontId="11" numFmtId="1" xfId="0" applyAlignment="1" applyBorder="1" applyFont="1" applyNumberFormat="1">
      <alignment horizontal="center"/>
    </xf>
    <xf borderId="43" fillId="0" fontId="11" numFmtId="49" xfId="0" applyBorder="1" applyFont="1" applyNumberFormat="1"/>
    <xf borderId="0" fillId="0" fontId="14" numFmtId="2" xfId="0" applyFont="1" applyNumberFormat="1"/>
    <xf borderId="0" fillId="0" fontId="12" numFmtId="14" xfId="0" applyFont="1" applyNumberFormat="1"/>
    <xf borderId="0" fillId="0" fontId="12" numFmtId="2" xfId="0" applyFont="1" applyNumberFormat="1"/>
    <xf borderId="15" fillId="9" fontId="12" numFmtId="2" xfId="0" applyBorder="1" applyFont="1" applyNumberFormat="1"/>
    <xf borderId="0" fillId="0" fontId="12" numFmtId="175" xfId="0" applyFont="1" applyNumberFormat="1"/>
    <xf borderId="43" fillId="0" fontId="5" numFmtId="0" xfId="0" applyBorder="1" applyFont="1"/>
    <xf borderId="43" fillId="0" fontId="5" numFmtId="0" xfId="0" applyAlignment="1" applyBorder="1" applyFont="1">
      <alignment horizontal="center"/>
    </xf>
    <xf borderId="43" fillId="0" fontId="1" numFmtId="14" xfId="0" applyBorder="1" applyFont="1" applyNumberFormat="1"/>
    <xf quotePrefix="1" borderId="43" fillId="0" fontId="1" numFmtId="0" xfId="0" applyAlignment="1" applyBorder="1" applyFont="1">
      <alignment horizontal="right"/>
    </xf>
    <xf borderId="43" fillId="0" fontId="1" numFmtId="1" xfId="0" applyAlignment="1" applyBorder="1" applyFont="1" applyNumberFormat="1">
      <alignment horizontal="right"/>
    </xf>
    <xf borderId="43" fillId="0" fontId="1" numFmtId="0" xfId="0" applyAlignment="1" applyBorder="1" applyFont="1">
      <alignment horizontal="right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  <tableStyles count="1">
    <tableStyle count="3" pivot="0" name="RM inward_Issue forma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76200</xdr:colOff>
      <xdr:row>0</xdr:row>
      <xdr:rowOff>0</xdr:rowOff>
    </xdr:from>
    <xdr:ext cx="466725" cy="257175"/>
    <xdr:sp>
      <xdr:nvSpPr>
        <xdr:cNvPr id="3" name="Shape 3"/>
        <xdr:cNvSpPr/>
      </xdr:nvSpPr>
      <xdr:spPr>
        <a:xfrm>
          <a:off x="5117400" y="3656175"/>
          <a:ext cx="457200" cy="24765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Q649" sheet="RM inward_Issue format"/>
  </cacheSource>
  <cacheFields>
    <cacheField name="User ID" numFmtId="0">
      <sharedItems containsString="0" containsBlank="1">
        <m/>
      </sharedItems>
    </cacheField>
    <cacheField name="RM Receipt Date" numFmtId="166">
      <sharedItems containsDate="1" containsString="0" containsBlank="1">
        <d v="2019-10-19T00:00:00Z"/>
        <d v="2019-12-04T00:00:00Z"/>
        <d v="2020-10-30T00:00:00Z"/>
        <d v="2021-02-12T00:00:00Z"/>
        <d v="2021-04-24T00:00:00Z"/>
        <d v="2021-04-30T00:00:00Z"/>
        <d v="2021-06-04T00:00:00Z"/>
        <d v="2021-06-16T00:00:00Z"/>
        <d v="2022-02-18T00:00:00Z"/>
        <d v="2022-03-31T00:00:00Z"/>
        <d v="2023-01-28T00:00:00Z"/>
        <d v="2023-06-23T00:00:00Z"/>
        <d v="2023-06-28T00:00:00Z"/>
        <d v="2023-09-05T00:00:00Z"/>
        <d v="2023-09-14T00:00:00Z"/>
        <d v="2023-10-03T00:00:00Z"/>
        <d v="2023-10-10T00:00:00Z"/>
        <d v="2023-12-07T00:00:00Z"/>
        <d v="2024-02-26T00:00:00Z"/>
        <d v="2024-03-28T00:00:00Z"/>
        <d v="2024-03-29T00:00:00Z"/>
        <d v="2024-04-12T00:00:00Z"/>
        <d v="2024-04-17T00:00:00Z"/>
        <d v="2024-04-18T00:00:00Z"/>
        <d v="2024-05-06T00:00:00Z"/>
        <d v="2024-06-03T00:00:00Z"/>
        <d v="2024-06-23T00:00:00Z"/>
        <d v="2024-07-13T00:00:00Z"/>
        <d v="2024-07-25T00:00:00Z"/>
        <d v="2024-10-01T00:00:00Z"/>
        <d v="2024-10-02T00:00:00Z"/>
        <d v="2024-10-14T00:00:00Z"/>
        <d v="2024-11-27T00:00:00Z"/>
        <d v="2024-12-12T00:00:00Z"/>
        <d v="2024-12-21T00:00:00Z"/>
        <d v="2024-12-25T00:00:00Z"/>
        <d v="2025-01-25T00:00:00Z"/>
        <d v="2025-02-13T00:00:00Z"/>
        <d v="2025-02-15T00:00:00Z"/>
        <d v="2025-03-08T00:00:00Z"/>
        <d v="2025-03-18T00:00:00Z"/>
        <d v="2025-03-20T00:00:00Z"/>
        <d v="2025-04-03T00:00:00Z"/>
        <d v="2025-04-10T00:00:00Z"/>
        <d v="2025-04-18T00:00:00Z"/>
        <d v="2025-04-30T00:00:00Z"/>
        <d v="2025-05-18T00:00:00Z"/>
        <d v="2025-06-14T00:00:00Z"/>
        <d v="2025-07-19T00:00:00Z"/>
        <d v="2025-08-02T00:00:00Z"/>
        <d v="2025-08-04T00:00:00Z"/>
        <d v="2025-08-05T00:00:00Z"/>
        <d v="2025-08-23T00:00:00Z"/>
        <m/>
      </sharedItems>
    </cacheField>
    <cacheField name="RM Type" numFmtId="0">
      <sharedItems containsBlank="1">
        <s v="CRNO 0.50"/>
        <s v="CRNO 0.35"/>
        <s v="CRNO 0.65"/>
        <s v="CRNO 0.25"/>
        <s v="CRNO 0.30"/>
        <m/>
      </sharedItems>
    </cacheField>
    <cacheField name="Coil Number">
      <sharedItems containsBlank="1" containsMixedTypes="1" containsNumber="1" containsInteger="1">
        <s v="2687S/2441"/>
        <n v="1779.0"/>
        <n v="2391.0"/>
        <n v="3027.0"/>
        <n v="3023.0"/>
        <n v="3024.0"/>
        <n v="3137.0"/>
        <n v="3138.0"/>
        <n v="3139.0"/>
        <n v="3140.0"/>
        <n v="3141.0"/>
        <n v="3142.0"/>
        <n v="3143.0"/>
        <n v="3144.0"/>
        <n v="4386.0"/>
        <n v="4918.0"/>
        <s v="3044-B"/>
        <n v="4802.0"/>
        <n v="5751.0"/>
        <s v="20/5758/1501"/>
        <n v="6145.0"/>
        <n v="6146.0"/>
        <n v="6147.0"/>
        <n v="2862.0"/>
        <n v="2863.0"/>
        <n v="2864.0"/>
        <s v="2865-B"/>
        <n v="2866.0"/>
        <n v="2949.0"/>
        <n v="2950.0"/>
        <n v="3091.0"/>
        <n v="3119.0"/>
        <n v="3040.0"/>
        <n v="3041.0"/>
        <n v="3042.0"/>
        <n v="3043.0"/>
        <n v="3046.0"/>
        <n v="3131.0"/>
        <n v="3154.0"/>
        <n v="3156.0"/>
        <n v="3157.0"/>
        <n v="6344.0"/>
        <n v="7568.0"/>
        <n v="7575.0"/>
        <n v="7769.0"/>
        <n v="5509.0"/>
        <n v="7774.0"/>
        <n v="7775.0"/>
        <n v="7776.0"/>
        <n v="7777.0"/>
        <n v="7778.0"/>
        <n v="109.0"/>
        <n v="1455.0"/>
        <n v="3122.0"/>
        <n v="3160.0"/>
        <n v="8471.0"/>
        <n v="8473.0"/>
        <n v="8474.0"/>
        <n v="8477.0"/>
        <n v="8715.0"/>
        <n v="8716.0"/>
        <n v="8717.0"/>
        <n v="8718.0"/>
        <n v="8784.0"/>
        <n v="8785.0"/>
        <n v="8786.0"/>
        <n v="8787.0"/>
        <n v="8788.0"/>
        <n v="8789.0"/>
        <n v="9034.0"/>
        <n v="9035.0"/>
        <n v="9036.0"/>
        <n v="9037.0"/>
        <n v="9038.0"/>
        <n v="9044.0"/>
        <n v="9049.0"/>
        <n v="9079.0"/>
        <n v="9080.0"/>
        <n v="9081.0"/>
        <n v="9082.0"/>
        <n v="9083.0"/>
        <n v="9084.0"/>
        <n v="9085.0"/>
        <n v="9089.0"/>
        <n v="9163.0"/>
        <s v="9257/18"/>
        <s v="9257/23"/>
        <s v="9257/24"/>
        <s v="9258/20"/>
        <n v="9491.0"/>
        <n v="9755.0"/>
        <s v="B 9764"/>
        <n v="9768.0"/>
        <n v="9772.0"/>
        <n v="9862.0"/>
        <s v="AEL/2/23-24"/>
        <s v="AEL/3/23-24"/>
        <s v="AEL/4/23-24"/>
        <s v="AEL/5/23-24"/>
        <s v="AEL/6/23-24"/>
        <n v="9911.0"/>
        <n v="9912.0"/>
        <n v="10061.0"/>
        <n v="10046.0"/>
        <n v="10047.0"/>
        <n v="10048.0"/>
        <n v="10049.0"/>
        <n v="10050.0"/>
        <n v="10051.0"/>
        <n v="10052.0"/>
        <n v="10053.0"/>
        <n v="10059.0"/>
        <n v="10060.0"/>
        <n v="10133.0"/>
        <n v="10134.0"/>
        <n v="10152.0"/>
        <n v="10241.0"/>
        <n v="10423.0"/>
        <n v="10424.0"/>
        <n v="10426.0"/>
        <n v="10427.0"/>
        <n v="10428.0"/>
        <n v="10429.0"/>
        <n v="10430.0"/>
        <n v="10445.0"/>
        <n v="10446.0"/>
        <n v="10508.0"/>
        <n v="10523.0"/>
        <n v="10528.0"/>
        <s v="AEL/4/24-25"/>
        <s v="AEL/5/24-25"/>
        <s v="AEL/6/24-25"/>
        <s v="AEL/7/24-25"/>
        <s v="AEL/8/24-25"/>
        <s v="AEL/9/24-25"/>
        <s v="AEL/10/24-25"/>
        <s v="AEL/11/24-25"/>
        <s v="AEL/12/24-25"/>
        <s v="AEL/13/24-25"/>
        <s v="AEL/14/24-25"/>
        <s v="AEL/15/24-25"/>
        <n v="10538.0"/>
        <n v="10539.0"/>
        <n v="10540.0"/>
        <n v="10550.0"/>
        <n v="10551.0"/>
        <n v="10552.0"/>
        <n v="10731.0"/>
        <n v="10732.0"/>
        <n v="10736.0"/>
        <n v="10737.0"/>
        <n v="10765.0"/>
        <n v="10766.0"/>
        <n v="10767.0"/>
        <n v="10771.0"/>
        <n v="10772.0"/>
        <n v="10773.0"/>
        <n v="10799.0"/>
        <s v="B 10829"/>
        <n v="10830.0"/>
        <n v="10831.0"/>
        <n v="10832.0"/>
        <n v="10833.0"/>
        <n v="10834.0"/>
        <n v="10835.0"/>
        <n v="10933.0"/>
        <n v="10934.0"/>
        <n v="10935.0"/>
        <n v="10936.0"/>
        <n v="10937.0"/>
        <n v="10964.0"/>
        <n v="10965.0"/>
        <n v="10966.0"/>
        <n v="10967.0"/>
        <n v="10968.0"/>
        <n v="10969.0"/>
        <n v="10970.0"/>
        <n v="10977.0"/>
        <n v="10978.0"/>
        <n v="10979.0"/>
        <n v="10980.0"/>
        <n v="10981.0"/>
        <n v="10982.0"/>
        <n v="10983.0"/>
        <n v="10984.0"/>
        <n v="10985.0"/>
        <n v="11015.0"/>
        <n v="11032.0"/>
        <n v="11056.0"/>
        <n v="11057.0"/>
        <n v="11058.0"/>
        <n v="11062.0"/>
        <n v="11063.0"/>
        <n v="11064.0"/>
        <n v="11065.0"/>
        <n v="11066.0"/>
        <n v="11067.0"/>
        <n v="11068.0"/>
        <n v="11069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1134.0"/>
        <n v="11135.0"/>
        <n v="11136.0"/>
        <n v="11137.0"/>
        <n v="11145.0"/>
        <n v="11146.0"/>
        <n v="11147.0"/>
        <n v="11148.0"/>
        <n v="11149.0"/>
        <n v="11194.0"/>
        <n v="11195.0"/>
        <n v="11197.0"/>
        <n v="11199.0"/>
        <n v="11216.0"/>
        <n v="11217.0"/>
        <n v="11218.0"/>
        <n v="11219.0"/>
        <n v="11220.0"/>
        <n v="11221.0"/>
        <n v="11222.0"/>
        <n v="11223.0"/>
        <n v="11224.0"/>
        <n v="11225.0"/>
        <n v="11226.0"/>
        <n v="11257.0"/>
        <n v="11258.0"/>
        <n v="11259.0"/>
        <n v="11260.0"/>
        <n v="11261.0"/>
        <n v="11262.0"/>
        <n v="11263.0"/>
        <n v="11264.0"/>
        <n v="11265.0"/>
        <n v="11266.0"/>
        <n v="11267.0"/>
        <n v="11268.0"/>
        <n v="11269.0"/>
        <n v="11270.0"/>
        <n v="11271.0"/>
        <n v="11272.0"/>
        <n v="11273.0"/>
        <n v="11274.0"/>
        <n v="11275.0"/>
        <n v="11276.0"/>
        <n v="11277.0"/>
        <n v="11284.0"/>
        <n v="11285.0"/>
        <n v="11286.0"/>
        <n v="11287.0"/>
        <n v="11288.0"/>
        <n v="11289.0"/>
        <n v="11290.0"/>
        <n v="11291.0"/>
        <n v="11292.0"/>
        <n v="11293.0"/>
        <n v="11294.0"/>
        <n v="11295.0"/>
        <n v="11296.0"/>
        <n v="11297.0"/>
        <n v="11298.0"/>
        <n v="11299.0"/>
        <n v="11300.0"/>
        <n v="11301.0"/>
        <n v="11302.0"/>
        <n v="11303.0"/>
        <n v="11304.0"/>
        <n v="11305.0"/>
        <n v="11306.0"/>
        <n v="11307.0"/>
        <n v="11308.0"/>
        <n v="11309.0"/>
        <n v="11310.0"/>
        <n v="11311.0"/>
        <n v="11312.0"/>
        <n v="11313.0"/>
        <n v="11314.0"/>
        <n v="11315.0"/>
        <n v="11317.0"/>
        <n v="11318.0"/>
        <n v="11319.0"/>
        <n v="11320.0"/>
        <n v="11321.0"/>
        <n v="11322.0"/>
        <n v="11325.0"/>
        <n v="11326.0"/>
        <n v="11327.0"/>
        <n v="11328.0"/>
        <n v="11329.0"/>
        <n v="11330.0"/>
        <n v="11347.0"/>
        <n v="11351.0"/>
        <n v="11352.0"/>
        <n v="11357.0"/>
        <n v="11361.0"/>
        <n v="11362.0"/>
        <n v="11364.0"/>
        <n v="11365.0"/>
        <n v="11366.0"/>
        <n v="11367.0"/>
        <n v="11374.0"/>
        <n v="11375.0"/>
        <n v="11376.0"/>
        <n v="11377.0"/>
        <n v="11378.0"/>
        <n v="11381.0"/>
        <n v="11382.0"/>
        <n v="11385.0"/>
        <n v="11387.0"/>
        <n v="11388.0"/>
        <n v="11389.0"/>
        <n v="11390.0"/>
        <n v="11391.0"/>
        <n v="11410.0"/>
        <n v="11411.0"/>
        <n v="11412.0"/>
        <n v="11413.0"/>
        <n v="11414.0"/>
        <n v="11415.0"/>
        <n v="11429.0"/>
        <n v="11430.0"/>
        <n v="11434.0"/>
        <n v="11438.0"/>
        <n v="11459.0"/>
        <n v="11460.0"/>
        <n v="11462.0"/>
        <n v="11464.0"/>
        <n v="11469.0"/>
        <n v="11480.0"/>
        <n v="11481.0"/>
        <n v="11482.0"/>
        <s v="Pallet 1"/>
        <s v="Pallet 2"/>
        <s v="Pallet 3"/>
        <s v="Pallet 4"/>
        <s v="Pallet 5"/>
        <s v="Pallet 6"/>
        <n v="11483.0"/>
        <n v="11484.0"/>
        <n v="11485.0"/>
        <n v="11486.0"/>
        <n v="11487.0"/>
        <n v="11488.0"/>
        <n v="11489.0"/>
        <n v="11490.0"/>
        <n v="11491.0"/>
        <n v="11492.0"/>
        <n v="11493.0"/>
        <n v="11494.0"/>
        <n v="11495.0"/>
        <n v="11496.0"/>
        <n v="11497.0"/>
        <n v="11498.0"/>
        <n v="11499.0"/>
        <n v="11500.0"/>
        <n v="11501.0"/>
        <n v="11502.0"/>
        <n v="11503.0"/>
        <n v="11504.0"/>
        <n v="11505.0"/>
        <n v="11506.0"/>
        <n v="11507.0"/>
        <n v="11508.0"/>
        <n v="11509.0"/>
        <n v="11510.0"/>
        <n v="11511.0"/>
        <n v="11512.0"/>
        <n v="11513.0"/>
        <n v="11514.0"/>
        <n v="11515.0"/>
        <n v="11516.0"/>
        <n v="11517.0"/>
        <n v="11518.0"/>
        <n v="11519.0"/>
        <n v="11520.0"/>
        <n v="11521.0"/>
        <n v="11522.0"/>
        <n v="11523.0"/>
        <n v="11524.0"/>
        <n v="11525.0"/>
        <n v="11526.0"/>
        <n v="11527.0"/>
        <n v="11528.0"/>
        <n v="11529.0"/>
        <n v="11530.0"/>
        <n v="11531.0"/>
        <n v="11532.0"/>
        <n v="11533.0"/>
        <n v="11534.0"/>
        <n v="11535.0"/>
        <n v="11536.0"/>
        <n v="11537.0"/>
        <n v="11538.0"/>
        <n v="11539.0"/>
        <n v="11540.0"/>
        <n v="11541.0"/>
        <n v="11542.0"/>
        <n v="11543.0"/>
        <n v="11544.0"/>
        <n v="11545.0"/>
        <n v="11546.0"/>
        <n v="11547.0"/>
        <n v="11548.0"/>
        <n v="11549.0"/>
        <n v="11550.0"/>
        <n v="11551.0"/>
        <n v="11552.0"/>
        <n v="11553.0"/>
        <n v="11554.0"/>
        <n v="11555.0"/>
        <n v="11556.0"/>
        <n v="11557.0"/>
        <n v="11558.0"/>
        <n v="11559.0"/>
        <n v="11560.0"/>
        <n v="11561.0"/>
        <n v="11562.0"/>
        <n v="11563.0"/>
        <n v="11564.0"/>
        <n v="11565.0"/>
        <n v="11566.0"/>
        <n v="11567.0"/>
        <n v="11568.0"/>
        <n v="11569.0"/>
        <n v="11570.0"/>
        <n v="11571.0"/>
        <n v="11572.0"/>
        <n v="11573.0"/>
        <n v="11574.0"/>
        <n v="11575.0"/>
        <n v="11576.0"/>
        <n v="11577.0"/>
        <n v="11578.0"/>
        <n v="11579.0"/>
        <n v="11580.0"/>
        <n v="11581.0"/>
        <n v="11582.0"/>
        <n v="11583.0"/>
        <n v="11584.0"/>
        <n v="11585.0"/>
        <n v="11586.0"/>
        <n v="11587.0"/>
        <n v="11588.0"/>
        <n v="11589.0"/>
        <n v="11590.0"/>
        <n v="11591.0"/>
        <n v="11592.0"/>
        <n v="11593.0"/>
        <n v="11594.0"/>
        <n v="11595.0"/>
        <n v="11596.0"/>
        <n v="11597.0"/>
        <n v="11598.0"/>
        <n v="11599.0"/>
        <n v="11600.0"/>
        <n v="11601.0"/>
        <n v="11602.0"/>
        <n v="11603.0"/>
        <n v="11604.0"/>
        <n v="11605.0"/>
        <n v="11606.0"/>
        <n v="11607.0"/>
        <n v="11608.0"/>
        <n v="11609.0"/>
        <n v="11610.0"/>
        <n v="11611.0"/>
        <n v="11612.0"/>
        <n v="11613.0"/>
        <n v="11614.0"/>
        <n v="11615.0"/>
        <n v="11616.0"/>
        <n v="11617.0"/>
        <n v="11618.0"/>
        <n v="11619.0"/>
        <n v="11620.0"/>
        <n v="11621.0"/>
        <n v="11622.0"/>
        <n v="11623.0"/>
        <n v="11624.0"/>
        <n v="11625.0"/>
        <n v="11626.0"/>
        <n v="11627.0"/>
        <n v="11628.0"/>
        <n v="11629.0"/>
        <n v="11630.0"/>
        <n v="11631.0"/>
        <n v="11632.0"/>
        <n v="11633.0"/>
        <n v="11634.0"/>
        <n v="11635.0"/>
        <n v="11636.0"/>
        <n v="11637.0"/>
        <n v="11638.0"/>
        <n v="11639.0"/>
        <n v="11640.0"/>
        <n v="11641.0"/>
        <n v="11642.0"/>
        <n v="11643.0"/>
        <n v="11644.0"/>
        <n v="11645.0"/>
        <n v="11646.0"/>
        <n v="11647.0"/>
        <n v="11648.0"/>
        <n v="11649.0"/>
        <n v="11650.0"/>
        <n v="11651.0"/>
        <n v="11652.0"/>
        <n v="11653.0"/>
        <n v="11654.0"/>
        <n v="11655.0"/>
        <n v="11656.0"/>
        <n v="11657.0"/>
        <n v="11658.0"/>
        <n v="11659.0"/>
        <n v="11660.0"/>
        <n v="11661.0"/>
        <n v="11662.0"/>
        <n v="11663.0"/>
        <n v="11664.0"/>
        <n v="11665.0"/>
        <n v="11666.0"/>
        <n v="11667.0"/>
        <n v="11668.0"/>
        <n v="11669.0"/>
        <n v="11670.0"/>
        <n v="11671.0"/>
        <n v="11672.0"/>
        <n v="11673.0"/>
        <n v="11674.0"/>
        <n v="11675.0"/>
        <n v="11676.0"/>
        <n v="11677.0"/>
        <n v="11678.0"/>
        <n v="11679.0"/>
        <n v="11680.0"/>
        <n v="11681.0"/>
        <n v="11682.0"/>
        <n v="11683.0"/>
        <n v="11684.0"/>
        <n v="11685.0"/>
        <n v="11686.0"/>
        <n v="11687.0"/>
        <n v="11688.0"/>
        <n v="11689.0"/>
        <n v="11690.0"/>
        <n v="11691.0"/>
        <n v="11692.0"/>
        <n v="11693.0"/>
        <n v="11694.0"/>
        <n v="11695.0"/>
        <n v="11696.0"/>
        <n v="11697.0"/>
        <n v="11698.0"/>
        <n v="11699.0"/>
        <n v="11700.0"/>
        <n v="11701.0"/>
        <n v="11702.0"/>
        <n v="11703.0"/>
        <n v="11704.0"/>
        <n v="11705.0"/>
        <n v="11706.0"/>
        <n v="11707.0"/>
        <n v="11708.0"/>
        <n v="11709.0"/>
        <n v="11710.0"/>
        <n v="11711.0"/>
        <n v="11712.0"/>
        <n v="11713.0"/>
        <n v="11714.0"/>
        <n v="11715.0"/>
        <n v="11716.0"/>
        <n v="11717.0"/>
        <n v="11718.0"/>
        <n v="11719.0"/>
        <n v="11720.0"/>
        <n v="11721.0"/>
        <n v="11722.0"/>
        <n v="11723.0"/>
        <n v="11724.0"/>
        <n v="11725.0"/>
        <n v="11726.0"/>
        <n v="11727.0"/>
        <n v="11728.0"/>
        <n v="11729.0"/>
        <n v="11730.0"/>
        <n v="11731.0"/>
        <n v="11732.0"/>
        <n v="11733.0"/>
        <n v="11734.0"/>
        <n v="11735.0"/>
        <n v="11736.0"/>
        <m/>
      </sharedItems>
    </cacheField>
    <cacheField name="Grade" numFmtId="0">
      <sharedItems containsBlank="1">
        <s v="50C530"/>
        <s v="UNKNOWN"/>
        <s v="50C800"/>
        <s v="35C440"/>
        <s v="35C360"/>
        <s v="30C270"/>
        <s v="25C250"/>
        <s v="35C270"/>
        <s v="50C400"/>
        <s v="50C1000"/>
        <s v="35C330"/>
        <s v="35C300"/>
        <s v="35C250"/>
        <s v="30C230"/>
        <s v="50C700"/>
        <s v="28PS035"/>
        <s v="50C350"/>
        <s v="50C600"/>
        <s v="50C470"/>
        <s v="65C350"/>
        <s v="65C530"/>
        <m/>
      </sharedItems>
    </cacheField>
    <cacheField name="Thk">
      <sharedItems containsBlank="1" containsMixedTypes="1" containsNumber="1">
        <n v="0.5"/>
        <n v="0.35"/>
        <n v="0.3"/>
        <n v="0.25"/>
        <s v="UNKNOWN"/>
        <n v="0.65"/>
        <m/>
      </sharedItems>
    </cacheField>
    <cacheField name="Width" numFmtId="0">
      <sharedItems containsString="0" containsBlank="1" containsNumber="1">
        <n v="45.0"/>
        <n v="27.0"/>
        <n v="30.0"/>
        <n v="42.0"/>
        <n v="56.0"/>
        <n v="24.0"/>
        <n v="90.0"/>
        <n v="50.0"/>
        <n v="32.0"/>
        <n v="46.0"/>
        <n v="72.6"/>
        <n v="51.0"/>
        <n v="46.5"/>
        <n v="49.0"/>
        <n v="40.0"/>
        <n v="72.0"/>
        <n v="106.0"/>
        <n v="136.0"/>
        <n v="146.5"/>
        <n v="70.0"/>
        <n v="80.0"/>
        <n v="110.0"/>
        <n v="60.0"/>
        <n v="47.0"/>
        <n v="55.0"/>
        <n v="108.0"/>
        <n v="76.2"/>
        <n v="1095.0"/>
        <n v="100.0"/>
        <n v="54.7"/>
        <n v="104.0"/>
        <n v="166.0"/>
        <n v="1228.0"/>
        <n v="1200.0"/>
        <n v="44.0"/>
        <n v="38.0"/>
        <n v="25.4"/>
        <n v="114.3"/>
        <n v="44.3"/>
        <n v="845.0"/>
        <n v="160.0"/>
        <n v="152.4"/>
        <n v="180.0"/>
        <n v="1000.0"/>
        <n v="1055.0"/>
        <n v="75.0"/>
        <n v="184.15"/>
        <n v="350.0"/>
        <n v="495.0"/>
        <n v="520.0"/>
        <n v="525.0"/>
        <n v="705.0"/>
        <n v="785.0"/>
        <n v="57.0"/>
        <n v="98.0"/>
        <n v="380.0"/>
        <n v="1235.0"/>
        <n v="1130.0"/>
        <n v="121.5"/>
        <n v="179.0"/>
        <n v="438.0"/>
        <n v="435.0"/>
        <n v="1274.0"/>
        <n v="1282.0"/>
        <n v="1411.0"/>
        <n v="277.0"/>
        <n v="200.0"/>
        <n v="1374.0"/>
        <n v="53.0"/>
        <n v="68.0"/>
        <n v="99.0"/>
        <n v="202.2"/>
        <n v="333.0"/>
        <n v="235.0"/>
        <n v="31.0"/>
        <n v="287.0"/>
        <n v="283.0"/>
        <m/>
      </sharedItems>
    </cacheField>
    <cacheField name="Coating" numFmtId="0">
      <sharedItems containsBlank="1">
        <s v="C6L"/>
        <s v="C5L"/>
        <s v="C6A"/>
        <s v="C6W"/>
        <s v="C3L"/>
        <s v="UNKNOWN"/>
        <s v="C5H"/>
        <s v="C3H"/>
        <m/>
      </sharedItems>
    </cacheField>
    <cacheField name="Coil Weight" numFmtId="0">
      <sharedItems containsString="0" containsBlank="1" containsNumber="1">
        <n v="78.0"/>
        <n v="15.0"/>
        <n v="23.6"/>
        <n v="30.8"/>
        <n v="170.0"/>
        <n v="114.8"/>
        <n v="45.0"/>
        <n v="20.4"/>
        <n v="335.0"/>
        <n v="45.6"/>
        <n v="25.0"/>
        <n v="28.0"/>
        <n v="191.0"/>
        <n v="130.0"/>
        <n v="295.2"/>
        <n v="276.8"/>
        <n v="293.6"/>
        <n v="244.0"/>
        <n v="242.0"/>
        <n v="255.0"/>
        <n v="38.8"/>
        <n v="236.0"/>
        <n v="203.0"/>
        <n v="148.0"/>
        <n v="146.0"/>
        <n v="91.0"/>
        <n v="144.0"/>
        <n v="142.0"/>
        <n v="100.0"/>
        <n v="73.4"/>
        <n v="143.0"/>
        <n v="90.0"/>
        <n v="105.0"/>
        <n v="376.0"/>
        <n v="251.6"/>
        <n v="37.0"/>
        <n v="15.8"/>
        <n v="46.0"/>
        <n v="49.8"/>
        <n v="22.0"/>
        <n v="27.8"/>
        <n v="27.0"/>
        <n v="39.8"/>
        <n v="108.0"/>
        <n v="344.0"/>
        <n v="378.0"/>
        <n v="365.0"/>
        <n v="205.4"/>
        <n v="288.0"/>
        <n v="287.0"/>
        <n v="284.0"/>
        <n v="301.0"/>
        <n v="299.0"/>
        <n v="292.0"/>
        <n v="298.0"/>
        <n v="296.0"/>
        <n v="401.0"/>
        <n v="411.0"/>
        <n v="395.0"/>
        <n v="400.0"/>
        <n v="383.0"/>
        <n v="75.2"/>
        <n v="256.0"/>
        <n v="252.0"/>
        <n v="259.0"/>
        <n v="257.0"/>
        <n v="253.0"/>
        <n v="249.0"/>
        <n v="184.4"/>
        <n v="1319.0"/>
        <n v="113.2"/>
        <n v="79.4"/>
        <n v="81.0"/>
        <n v="10.0"/>
        <n v="103.2"/>
        <n v="151.0"/>
        <n v="23.0"/>
        <n v="3085.0"/>
        <n v="2160.0"/>
        <n v="85.0"/>
        <n v="88.0"/>
        <n v="57.0"/>
        <n v="539.0"/>
        <n v="559.0"/>
        <n v="18.8"/>
        <n v="39.0"/>
        <n v="48.0"/>
        <n v="237.0"/>
        <n v="414.0"/>
        <n v="408.0"/>
        <n v="1402.0"/>
        <n v="1152.0"/>
        <n v="272.0"/>
        <n v="311.2"/>
        <n v="327.0"/>
        <n v="328.0"/>
        <n v="330.0"/>
        <n v="331.0"/>
        <n v="374.0"/>
        <n v="423.0"/>
        <n v="3736.0"/>
        <n v="4460.0"/>
        <n v="282.0"/>
        <n v="273.0"/>
        <n v="275.0"/>
        <n v="285.0"/>
        <n v="290.0"/>
        <n v="182.6"/>
        <n v="188.4"/>
        <n v="186.5"/>
        <n v="187.2"/>
        <n v="180.8"/>
        <n v="793.0"/>
        <n v="789.0"/>
        <n v="786.0"/>
        <n v="790.0"/>
        <n v="792.0"/>
        <n v="5610.0"/>
        <n v="5245.0"/>
        <n v="5520.0"/>
        <n v="5925.0"/>
        <n v="141.0"/>
        <n v="180.0"/>
        <n v="185.0"/>
        <n v="460.0"/>
        <n v="146.8"/>
        <n v="608.0"/>
        <n v="639.0"/>
        <n v="220.0"/>
        <n v="228.0"/>
        <n v="243.0"/>
        <n v="189.0"/>
        <n v="188.0"/>
        <n v="187.0"/>
        <n v="199.0"/>
        <n v="197.0"/>
        <n v="216.0"/>
        <n v="214.0"/>
        <n v="215.0"/>
        <n v="201.0"/>
        <n v="177.0"/>
        <n v="149.0"/>
        <n v="206.0"/>
        <n v="239.0"/>
        <n v="286.2"/>
        <n v="340.0"/>
        <n v="512.0"/>
        <n v="337.0"/>
        <n v="518.0"/>
        <n v="145.0"/>
        <n v="200.0"/>
        <n v="195.0"/>
        <n v="80.0"/>
        <n v="183.0"/>
        <n v="246.0"/>
        <n v="650.0"/>
        <n v="900.0"/>
        <n v="890.0"/>
        <n v="341.0"/>
        <n v="346.0"/>
        <n v="361.0"/>
        <n v="343.0"/>
        <n v="357.0"/>
        <n v="1613.0"/>
        <n v="1360.0"/>
        <n v="1600.0"/>
        <n v="1863.0"/>
        <n v="385.0"/>
        <n v="396.0"/>
        <n v="5770.0"/>
        <n v="4430.0"/>
        <n v="4450.0"/>
        <n v="4610.0"/>
        <n v="6510.0"/>
        <n v="6110.0"/>
        <n v="294.0"/>
        <n v="155.8"/>
        <n v="267.0"/>
        <n v="413.0"/>
        <n v="342.0"/>
        <n v="167.0"/>
        <n v="295.0"/>
        <n v="310.0"/>
        <n v="445.0"/>
        <n v="265.0"/>
        <n v="53.4"/>
        <n v="315.0"/>
        <n v="473.0"/>
        <n v="390.0"/>
        <n v="338.0"/>
        <n v="355.0"/>
        <n v="590.0"/>
        <n v="110.0"/>
        <n v="490.0"/>
        <n v="420.0"/>
        <n v="1080.0"/>
        <n v="655.0"/>
        <n v="465.0"/>
        <n v="905.0"/>
        <n v="775.0"/>
        <n v="820.0"/>
        <n v="373.0"/>
        <n v="372.0"/>
        <n v="359.0"/>
        <n v="402.0"/>
        <n v="282.2"/>
        <n v="261.0"/>
        <n v="283.0"/>
        <n v="262.0"/>
        <n v="312.0"/>
        <n v="258.0"/>
        <n v="643.0"/>
        <n v="1528.0"/>
        <n v="1060.0"/>
        <n v="926.0"/>
        <n v="1384.0"/>
        <n v="904.0"/>
        <n v="666.0"/>
        <n v="694.0"/>
        <n v="5574.0"/>
        <n v="193.0"/>
        <n v="196.0"/>
        <n v="96.0"/>
        <n v="72.0"/>
        <n v="229.0"/>
        <n v="278.0"/>
        <n v="467.0"/>
        <n v="1753.0"/>
        <n v="1763.0"/>
        <n v="796.0"/>
        <n v="2980.0"/>
        <n v="2978.0"/>
        <n v="3034.0"/>
        <n v="2358.0"/>
        <n v="2318.0"/>
        <n v="938.0"/>
        <n v="619.0"/>
        <n v="622.0"/>
        <n v="737.0"/>
        <n v="674.0"/>
        <n v="716.0"/>
        <n v="679.0"/>
        <n v="609.0"/>
        <n v="606.0"/>
        <n v="325.0"/>
        <n v="323.0"/>
        <n v="403.0"/>
        <n v="336.0"/>
        <n v="623.0"/>
        <n v="731.0"/>
        <n v="531.0"/>
        <n v="212.0"/>
        <n v="153.0"/>
        <n v="140.0"/>
        <n v="1670.0"/>
        <n v="1680.0"/>
        <n v="1420.0"/>
        <n v="1690.0"/>
        <n v="2060.0"/>
        <n v="2010.0"/>
        <n v="2045.0"/>
        <n v="1740.0"/>
        <n v="1980.0"/>
        <n v="1810.0"/>
        <n v="3010.0"/>
        <n v="132.0"/>
        <n v="155.0"/>
        <n v="86.0"/>
        <n v="51.0"/>
        <n v="93.0"/>
        <n v="18.0"/>
        <n v="98.0"/>
        <n v="162.0"/>
        <n v="60.0"/>
        <n v="19.0"/>
        <n v="20.0"/>
        <n v="101.0"/>
        <n v="107.0"/>
        <n v="192.0"/>
        <n v="172.0"/>
        <n v="104.0"/>
        <n v="164.0"/>
        <n v="184.0"/>
        <n v="120.0"/>
        <n v="217.0"/>
        <n v="194.0"/>
        <n v="118.0"/>
        <n v="154.0"/>
        <n v="29.0"/>
        <n v="250.0"/>
        <n v="92.0"/>
        <n v="150.0"/>
        <n v="404.0"/>
        <n v="345.0"/>
        <n v="433.0"/>
        <n v="369.0"/>
        <n v="458.0"/>
        <n v="742.0"/>
        <n v="451.0"/>
        <n v="736.0"/>
        <n v="1605.0"/>
        <n v="157.0"/>
        <n v="226.0"/>
        <n v="235.0"/>
        <n v="210.0"/>
        <n v="52.0"/>
        <n v="223.0"/>
        <n v="68.0"/>
        <n v="227.0"/>
        <n v="719.0"/>
        <n v="745.0"/>
        <n v="728.0"/>
        <n v="835.0"/>
        <n v="826.0"/>
        <n v="976.0"/>
        <n v="632.0"/>
        <n v="535.0"/>
        <n v="583.0"/>
        <n v="647.0"/>
        <n v="571.0"/>
        <n v="564.0"/>
        <n v="764.0"/>
        <n v="99.0"/>
        <n v="95.0"/>
        <n v="159.0"/>
        <n v="176.0"/>
        <n v="207.0"/>
        <n v="166.0"/>
        <n v="138.0"/>
        <n v="158.0"/>
        <n v="186.0"/>
        <n v="1235.0"/>
        <n v="1234.0"/>
        <n v="1254.0"/>
        <m/>
      </sharedItems>
    </cacheField>
    <cacheField name="PO Number" numFmtId="0">
      <sharedItems containsString="0" containsBlank="1">
        <m/>
      </sharedItems>
    </cacheField>
    <cacheField name="Coil Supplier" numFmtId="0">
      <sharedItems containsBlank="1">
        <s v="JSW"/>
        <s v="THYSSEN"/>
        <s v="NIPPON"/>
        <s v="POSCO"/>
        <s v="UNKNOWN"/>
        <s v="SHAGANG"/>
        <s v="JSW MI"/>
        <s v="Vijay Poorena"/>
        <m/>
      </sharedItems>
    </cacheField>
    <cacheField name="RM Issue Date">
      <sharedItems containsBlank="1" containsMixedTypes="1" containsNumber="1" containsInteger="1">
        <s v="S"/>
        <n v="45839.0"/>
        <n v="45856.0"/>
        <n v="45877.0"/>
        <n v="45846.0"/>
        <n v="45843.0"/>
        <n v="45852.0"/>
        <n v="45853.0"/>
        <n v="45865.0"/>
        <n v="45890.0"/>
        <n v="45860.0"/>
        <n v="45874.0"/>
        <n v="45869.0"/>
        <n v="45868.0"/>
        <n v="45887.0"/>
        <n v="45862.0"/>
        <n v="45881.0"/>
        <n v="45888.0"/>
        <n v="45842.0"/>
        <n v="45851.0"/>
        <n v="45840.0"/>
        <m/>
        <n v="45885.0"/>
        <n v="45841.0"/>
        <n v="45845.0"/>
        <n v="45847.0"/>
        <n v="45891.0"/>
        <n v="45848.0"/>
        <n v="45867.0"/>
        <n v="45896.0"/>
        <n v="45871.0"/>
        <n v="45870.0"/>
        <n v="45866.0"/>
        <n v="45892.0"/>
        <n v="45894.0"/>
        <n v="45855.0"/>
        <n v="45880.0"/>
        <n v="45854.0"/>
        <n v="45861.0"/>
        <n v="45889.0"/>
        <n v="45849.0"/>
        <n v="45850.0"/>
        <n v="45876.0"/>
        <n v="45859.0"/>
        <n v="45898.0"/>
        <n v="45899.0"/>
        <n v="45897.0"/>
        <n v="45895.0"/>
      </sharedItems>
    </cacheField>
    <cacheField name="RM Issue Qty" numFmtId="1">
      <sharedItems containsString="0" containsBlank="1" containsNumber="1">
        <n v="0.0"/>
        <n v="401.0"/>
        <n v="411.0"/>
        <n v="395.0"/>
        <n v="400.0"/>
        <n v="383.0"/>
        <n v="256.0"/>
        <n v="515.0"/>
        <n v="850.0"/>
        <n v="85.0"/>
        <n v="88.0"/>
        <n v="414.0"/>
        <n v="408.0"/>
        <n v="311.2"/>
        <n v="301.0"/>
        <n v="217.6"/>
        <n v="374.0"/>
        <n v="3736.0"/>
        <n v="4460.0"/>
        <n v="5610.0"/>
        <n v="5245.0"/>
        <n v="5520.0"/>
        <n v="5465.0"/>
        <n v="242.0"/>
        <n v="365.0"/>
        <n v="189.0"/>
        <n v="188.0"/>
        <n v="187.0"/>
        <n v="199.0"/>
        <n v="197.0"/>
        <n v="216.0"/>
        <n v="214.0"/>
        <n v="215.0"/>
        <n v="201.0"/>
        <n v="177.0"/>
        <n v="149.0"/>
        <n v="206.0"/>
        <n v="244.0"/>
        <n v="243.0"/>
        <n v="239.0"/>
        <n v="257.0"/>
        <n v="80.0"/>
        <n v="183.0"/>
        <n v="249.0"/>
        <n v="63.0"/>
        <n v="246.0"/>
        <n v="650.0"/>
        <n v="341.0"/>
        <n v="346.0"/>
        <n v="361.0"/>
        <n v="343.0"/>
        <n v="357.0"/>
        <n v="1613.0"/>
        <n v="1360.0"/>
        <n v="340.0"/>
        <n v="385.0"/>
        <n v="396.0"/>
        <n v="5770.0"/>
        <n v="4430.0"/>
        <n v="4450.0"/>
        <n v="4610.0"/>
        <n v="410.0"/>
        <n v="253.0"/>
        <n v="221.0"/>
        <n v="155.8"/>
        <n v="267.0"/>
        <n v="413.0"/>
        <n v="167.0"/>
        <n v="295.0"/>
        <n v="265.0"/>
        <n v="53.4"/>
        <n v="87.0"/>
        <n v="203.0"/>
        <n v="73.0"/>
        <n v="355.0"/>
        <n v="110.0"/>
        <n v="448.0"/>
        <n v="465.0"/>
        <n v="905.0"/>
        <n v="775.0"/>
        <n v="282.2"/>
        <n v="259.0"/>
        <n v="258.0"/>
        <n v="255.0"/>
        <n v="222.0"/>
        <n v="1528.0"/>
        <n v="1040.0"/>
        <n v="926.0"/>
        <n v="1384.0"/>
        <n v="904.0"/>
        <n v="666.0"/>
        <n v="694.0"/>
        <n v="5574.0"/>
        <n v="193.0"/>
        <n v="196.0"/>
        <n v="96.0"/>
        <n v="130.0"/>
        <n v="72.0"/>
        <n v="146.0"/>
        <n v="185.0"/>
        <n v="326.2"/>
        <n v="796.0"/>
        <n v="2980.0"/>
        <n v="2978.0"/>
        <n v="3034.0"/>
        <n v="2358.0"/>
        <n v="2000.0"/>
        <n v="938.0"/>
        <n v="623.0"/>
        <n v="731.0"/>
        <n v="531.0"/>
        <n v="559.0"/>
        <n v="212.0"/>
        <n v="140.0"/>
        <n v="132.0"/>
        <n v="155.0"/>
        <n v="86.0"/>
        <n v="57.0"/>
        <n v="404.0"/>
        <n v="250.2"/>
        <n v="458.0"/>
        <n v="742.0"/>
        <n v="451.0"/>
        <n v="143.0"/>
        <n v="736.0"/>
        <n v="1605.0"/>
        <n v="632.0"/>
        <n v="535.0"/>
        <n v="583.0"/>
        <n v="153.0"/>
        <n v="154.0"/>
        <n v="82.2"/>
        <n v="138.0"/>
        <n v="158.0"/>
        <m/>
      </sharedItems>
    </cacheField>
    <cacheField name="Material Issue Line" numFmtId="0">
      <sharedItems containsString="0" containsBlank="1">
        <m/>
      </sharedItems>
    </cacheField>
    <cacheField name="Material in stock" numFmtId="0">
      <sharedItems containsString="0" containsBlank="1" containsNumber="1">
        <n v="78.0"/>
        <n v="15.0"/>
        <n v="23.6"/>
        <n v="30.8"/>
        <n v="170.0"/>
        <n v="114.8"/>
        <n v="45.0"/>
        <n v="20.4"/>
        <n v="335.0"/>
        <n v="45.6"/>
        <n v="25.0"/>
        <n v="28.0"/>
        <n v="191.0"/>
        <n v="130.0"/>
        <n v="295.2"/>
        <n v="276.8"/>
        <n v="293.6"/>
        <n v="244.0"/>
        <n v="242.0"/>
        <n v="255.0"/>
        <n v="38.8"/>
        <n v="236.0"/>
        <n v="203.0"/>
        <n v="148.0"/>
        <n v="146.0"/>
        <n v="91.0"/>
        <n v="144.0"/>
        <n v="142.0"/>
        <n v="100.0"/>
        <n v="73.4"/>
        <n v="143.0"/>
        <n v="90.0"/>
        <n v="105.0"/>
        <n v="376.0"/>
        <n v="251.6"/>
        <n v="37.0"/>
        <n v="15.8"/>
        <n v="46.0"/>
        <n v="49.8"/>
        <n v="22.0"/>
        <n v="27.8"/>
        <n v="27.0"/>
        <n v="39.8"/>
        <n v="108.0"/>
        <n v="344.0"/>
        <n v="378.0"/>
        <n v="365.0"/>
        <n v="205.4"/>
        <n v="288.0"/>
        <n v="287.0"/>
        <n v="284.0"/>
        <n v="301.0"/>
        <n v="299.0"/>
        <n v="292.0"/>
        <n v="298.0"/>
        <n v="296.0"/>
        <n v="0.0"/>
        <n v="75.2"/>
        <n v="252.0"/>
        <n v="259.0"/>
        <n v="257.0"/>
        <n v="253.0"/>
        <n v="249.0"/>
        <n v="184.4"/>
        <n v="804.0"/>
        <n v="113.2"/>
        <n v="79.4"/>
        <n v="81.0"/>
        <n v="10.0"/>
        <n v="103.2"/>
        <n v="151.0"/>
        <n v="23.0"/>
        <n v="2235.0"/>
        <n v="2160.0"/>
        <n v="57.0"/>
        <n v="539.0"/>
        <n v="559.0"/>
        <n v="18.8"/>
        <n v="39.0"/>
        <n v="48.0"/>
        <n v="237.0"/>
        <n v="1402.0"/>
        <n v="1152.0"/>
        <n v="272.0"/>
        <n v="327.0"/>
        <n v="328.0"/>
        <n v="29.0"/>
        <n v="113.4"/>
        <n v="423.0"/>
        <n v="282.0"/>
        <n v="273.0"/>
        <n v="275.0"/>
        <n v="285.0"/>
        <n v="290.0"/>
        <n v="182.6"/>
        <n v="188.4"/>
        <n v="186.5"/>
        <n v="187.2"/>
        <n v="180.8"/>
        <n v="793.0"/>
        <n v="789.0"/>
        <n v="786.0"/>
        <n v="790.0"/>
        <n v="792.0"/>
        <n v="460.0"/>
        <n v="141.0"/>
        <n v="180.0"/>
        <n v="185.0"/>
        <n v="146.8"/>
        <n v="608.0"/>
        <n v="639.0"/>
        <n v="220.0"/>
        <n v="228.0"/>
        <n v="243.0"/>
        <n v="286.2"/>
        <n v="340.0"/>
        <n v="512.0"/>
        <n v="337.0"/>
        <n v="518.0"/>
        <n v="145.0"/>
        <n v="200.0"/>
        <n v="195.0"/>
        <n v="186.0"/>
        <n v="900.0"/>
        <n v="890.0"/>
        <n v="1600.0"/>
        <n v="1863.0"/>
        <n v="5770.0"/>
        <n v="6100.0"/>
        <n v="6110.0"/>
        <n v="294.0"/>
        <n v="32.0"/>
        <n v="413.0"/>
        <n v="342.0"/>
        <n v="310.0"/>
        <n v="445.0"/>
        <n v="473.0"/>
        <n v="317.0"/>
        <n v="390.0"/>
        <n v="338.0"/>
        <n v="590.0"/>
        <n v="355.0"/>
        <n v="42.0"/>
        <n v="420.0"/>
        <n v="1080.0"/>
        <n v="655.0"/>
        <n v="820.0"/>
        <n v="373.0"/>
        <n v="372.0"/>
        <n v="357.0"/>
        <n v="359.0"/>
        <n v="402.0"/>
        <n v="261.0"/>
        <n v="315.0"/>
        <n v="283.0"/>
        <n v="262.0"/>
        <n v="312.0"/>
        <n v="421.0"/>
        <n v="20.0"/>
        <n v="229.0"/>
        <n v="278.0"/>
        <n v="140.8"/>
        <n v="1753.0"/>
        <n v="1763.0"/>
        <n v="318.0"/>
        <n v="619.0"/>
        <n v="622.0"/>
        <n v="737.0"/>
        <n v="674.0"/>
        <n v="716.0"/>
        <n v="679.0"/>
        <n v="609.0"/>
        <n v="606.0"/>
        <n v="401.0"/>
        <n v="325.0"/>
        <n v="323.0"/>
        <n v="403.0"/>
        <n v="346.0"/>
        <n v="336.0"/>
        <n v="623.0"/>
        <n v="531.0"/>
        <n v="212.0"/>
        <n v="153.0"/>
        <n v="1670.0"/>
        <n v="1680.0"/>
        <n v="1420.0"/>
        <n v="1690.0"/>
        <n v="2060.0"/>
        <n v="2010.0"/>
        <n v="2045.0"/>
        <n v="1740.0"/>
        <n v="1980.0"/>
        <n v="1810.0"/>
        <n v="3010.0"/>
        <n v="155.0"/>
        <n v="132.0"/>
        <n v="51.0"/>
        <n v="93.0"/>
        <n v="18.0"/>
        <n v="98.0"/>
        <n v="162.0"/>
        <n v="60.0"/>
        <n v="19.0"/>
        <n v="101.0"/>
        <n v="107.0"/>
        <n v="192.0"/>
        <n v="172.0"/>
        <n v="104.0"/>
        <n v="164.0"/>
        <n v="184.0"/>
        <n v="120.0"/>
        <n v="256.0"/>
        <n v="217.0"/>
        <n v="194.0"/>
        <n v="118.0"/>
        <n v="72.0"/>
        <n v="154.0"/>
        <n v="250.0"/>
        <n v="92.0"/>
        <n v="150.0"/>
        <n v="345.0"/>
        <n v="433.0"/>
        <n v="118.80000000000001"/>
        <n v="197.0"/>
        <n v="157.0"/>
        <n v="140.0"/>
        <n v="226.0"/>
        <n v="235.0"/>
        <n v="210.0"/>
        <n v="52.0"/>
        <n v="223.0"/>
        <n v="68.0"/>
        <n v="227.0"/>
        <n v="719.0"/>
        <n v="745.0"/>
        <n v="728.0"/>
        <n v="835.0"/>
        <n v="826.0"/>
        <n v="976.0"/>
        <n v="647.0"/>
        <n v="571.0"/>
        <n v="564.0"/>
        <n v="764.0"/>
        <n v="99.0"/>
        <n v="95.0"/>
        <n v="96.0"/>
        <n v="76.8"/>
        <n v="159.0"/>
        <n v="176.0"/>
        <n v="207.0"/>
        <n v="149.0"/>
        <n v="166.0"/>
        <n v="26.0"/>
        <n v="1235.0"/>
        <n v="1234.0"/>
        <n v="1254.0"/>
        <m/>
      </sharedItems>
    </cacheField>
    <cacheField name="RM Age" numFmtId="49">
      <sharedItems containsBlank="1">
        <s v=" &gt;210"/>
        <s v="181-210"/>
        <s v="151-180"/>
        <s v="121-150"/>
        <s v="91-120"/>
        <s v="61-90"/>
        <s v="31-60"/>
        <s v="0-30"/>
        <m/>
      </sharedItems>
    </cacheField>
    <cacheField name="Card No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ventory report" cacheId="0" dataCaption="" compact="0" compactData="0">
  <location ref="A3:W72" firstHeaderRow="0" firstDataRow="1" firstDataCol="1" rowPageCount="1" colPageCount="1"/>
  <pivotFields>
    <pivotField name="User ID" compact="0" outline="0" multipleItemSelectionAllowed="1" showAll="0">
      <items>
        <item x="0"/>
        <item t="default"/>
      </items>
    </pivotField>
    <pivotField name="RM Receipt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RM 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i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t="default"/>
      </items>
    </pivotField>
    <pivotField name="Grade" axis="axisCol" compact="0" outline="0" multipleItemSelectionAllowed="1" showAll="0" sortType="ascending">
      <items>
        <item x="21"/>
        <item x="6"/>
        <item x="15"/>
        <item x="13"/>
        <item x="5"/>
        <item x="12"/>
        <item x="7"/>
        <item x="11"/>
        <item x="10"/>
        <item x="4"/>
        <item x="3"/>
        <item x="9"/>
        <item x="16"/>
        <item x="8"/>
        <item x="18"/>
        <item x="0"/>
        <item x="17"/>
        <item x="14"/>
        <item x="2"/>
        <item x="19"/>
        <item x="20"/>
        <item x="1"/>
        <item t="default"/>
      </items>
    </pivotField>
    <pivotField name="Th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idth" axis="axisRow" compact="0" outline="0" multipleItemSelectionAllowed="1" showAll="0" sortType="ascending">
      <items>
        <item x="77"/>
        <item x="5"/>
        <item x="36"/>
        <item x="1"/>
        <item x="2"/>
        <item x="74"/>
        <item x="8"/>
        <item x="35"/>
        <item x="14"/>
        <item x="3"/>
        <item x="34"/>
        <item x="38"/>
        <item x="0"/>
        <item x="9"/>
        <item x="12"/>
        <item x="23"/>
        <item x="13"/>
        <item x="7"/>
        <item x="11"/>
        <item x="68"/>
        <item x="29"/>
        <item x="24"/>
        <item x="4"/>
        <item x="53"/>
        <item x="22"/>
        <item x="69"/>
        <item x="19"/>
        <item x="15"/>
        <item x="10"/>
        <item x="45"/>
        <item x="26"/>
        <item x="20"/>
        <item x="6"/>
        <item x="54"/>
        <item x="70"/>
        <item x="28"/>
        <item x="30"/>
        <item x="16"/>
        <item x="25"/>
        <item x="21"/>
        <item x="37"/>
        <item x="58"/>
        <item x="17"/>
        <item x="18"/>
        <item x="41"/>
        <item x="40"/>
        <item x="31"/>
        <item x="59"/>
        <item x="42"/>
        <item x="46"/>
        <item x="66"/>
        <item x="71"/>
        <item x="73"/>
        <item x="65"/>
        <item x="76"/>
        <item x="75"/>
        <item x="72"/>
        <item x="47"/>
        <item x="55"/>
        <item x="61"/>
        <item x="60"/>
        <item x="48"/>
        <item x="49"/>
        <item x="50"/>
        <item x="51"/>
        <item x="52"/>
        <item x="39"/>
        <item x="43"/>
        <item x="44"/>
        <item x="27"/>
        <item x="57"/>
        <item x="33"/>
        <item x="32"/>
        <item x="56"/>
        <item x="62"/>
        <item x="63"/>
        <item x="67"/>
        <item x="64"/>
        <item t="default"/>
      </items>
    </pivotField>
    <pivotField name="Co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oil 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PO Number" compact="0" outline="0" multipleItemSelectionAllowed="1" showAll="0">
      <items>
        <item x="0"/>
        <item t="default"/>
      </items>
    </pivotField>
    <pivotField name="Coil Suppli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M Issue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RM Issue Qty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aterial Issue Line" compact="0" outline="0" multipleItemSelectionAllowed="1" showAll="0">
      <items>
        <item x="0"/>
        <item t="default"/>
      </items>
    </pivotField>
    <pivotField name="Material in stock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h="1"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h="1"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h="1"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h="1"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h="1" x="246"/>
        <item x="247"/>
        <item x="248"/>
        <item x="249"/>
        <item x="250"/>
        <item x="251"/>
        <item x="252"/>
        <item x="253"/>
        <item x="254"/>
        <item x="255"/>
        <item h="1" x="256"/>
        <item t="default"/>
      </items>
    </pivotField>
    <pivotField name="RM Ag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rd No" compact="0" outline="0" multipleItemSelectionAllowed="1" showAll="0">
      <items>
        <item x="0"/>
        <item t="default"/>
      </items>
    </pivotField>
  </pivotFields>
  <rowFields>
    <field x="6"/>
  </rowFields>
  <colFields>
    <field x="4"/>
  </colFields>
  <pageFields>
    <pageField fld="14"/>
  </pageFields>
  <dataFields>
    <dataField name="Sum of Material in stock" fld="14" baseField="0"/>
  </dataFields>
</pivotTableDefinition>
</file>

<file path=xl/tables/table1.xml><?xml version="1.0" encoding="utf-8"?>
<table xmlns="http://schemas.openxmlformats.org/spreadsheetml/2006/main" ref="A3:Q618" displayName="RM_Inward" name="RM_Inward" id="1">
  <autoFilter ref="$A$3:$Q$618"/>
  <tableColumns count="17">
    <tableColumn name="User ID" id="1"/>
    <tableColumn name="RM Receipt Date" id="2"/>
    <tableColumn name="RM Type" id="3"/>
    <tableColumn name="Coil Number" id="4"/>
    <tableColumn name="Grade" id="5"/>
    <tableColumn name="Thk" id="6"/>
    <tableColumn name="Width" id="7"/>
    <tableColumn name="Coating" id="8"/>
    <tableColumn name="Coil Weight" id="9"/>
    <tableColumn name="PO Number" id="10"/>
    <tableColumn name="Coil Supplier" id="11"/>
    <tableColumn name="RM Issue Date" id="12"/>
    <tableColumn name="RM Issue Qty" id="13"/>
    <tableColumn name="Material Issue Line" id="14"/>
    <tableColumn name="Material in stock" id="15"/>
    <tableColumn name="RM Age" id="16"/>
    <tableColumn name="Card No" id="17"/>
  </tableColumns>
  <tableStyleInfo name="RM inward_Issue forma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3.43"/>
    <col customWidth="1" min="3" max="5" width="9.57"/>
    <col customWidth="1" min="6" max="6" width="9.71"/>
    <col customWidth="1" min="7" max="7" width="9.57"/>
    <col customWidth="1" min="8" max="8" width="16.14"/>
    <col customWidth="1" min="9" max="9" width="10.86"/>
    <col customWidth="1" min="10" max="10" width="11.86"/>
    <col customWidth="1" min="11" max="11" width="9.57"/>
    <col customWidth="1" min="12" max="12" width="6.71"/>
    <col customWidth="1" min="13" max="13" width="5.29"/>
    <col customWidth="1" min="14" max="14" width="26.0"/>
    <col customWidth="1" min="15" max="15" width="12.29"/>
    <col customWidth="1" min="16" max="16" width="11.43"/>
    <col customWidth="1" min="17" max="18" width="12.14"/>
    <col customWidth="1" min="19" max="19" width="10.43"/>
    <col customWidth="1" min="20" max="20" width="8.71"/>
    <col customWidth="1" min="21" max="21" width="22.86"/>
  </cols>
  <sheetData>
    <row r="1">
      <c r="A1" s="1"/>
      <c r="O1" s="2" t="s">
        <v>0</v>
      </c>
      <c r="P1" s="1">
        <v>45327.0</v>
      </c>
      <c r="U1" s="3" t="s">
        <v>1</v>
      </c>
    </row>
    <row r="2">
      <c r="A2" s="4" t="s">
        <v>2</v>
      </c>
      <c r="B2" s="5"/>
      <c r="E2" s="6" t="s">
        <v>3</v>
      </c>
      <c r="F2" s="7"/>
      <c r="G2" s="7"/>
      <c r="H2" s="7"/>
      <c r="I2" s="7"/>
      <c r="J2" s="7"/>
      <c r="K2" s="5"/>
      <c r="L2" s="8"/>
    </row>
    <row r="3" ht="15.75" customHeight="1">
      <c r="A3" s="9"/>
      <c r="B3" s="10"/>
      <c r="E3" s="9"/>
      <c r="F3" s="11"/>
      <c r="G3" s="11"/>
      <c r="H3" s="11"/>
      <c r="I3" s="11"/>
      <c r="J3" s="11"/>
      <c r="K3" s="10"/>
      <c r="L3" s="8"/>
      <c r="M3" s="12"/>
      <c r="O3" s="13" t="s">
        <v>4</v>
      </c>
      <c r="P3" s="14">
        <f>TODAY()</f>
        <v>45902</v>
      </c>
    </row>
    <row r="4" ht="15.0" customHeight="1"/>
    <row r="5">
      <c r="A5" s="15" t="s">
        <v>5</v>
      </c>
      <c r="B5" s="16">
        <f>YEAR(J5)</f>
        <v>2025</v>
      </c>
      <c r="C5" s="16"/>
      <c r="D5" s="17" t="s">
        <v>6</v>
      </c>
      <c r="E5" s="18"/>
      <c r="F5" s="16">
        <f>DAY(EOMONTH(J5,0))</f>
        <v>30</v>
      </c>
      <c r="G5" s="16"/>
      <c r="H5" s="16" t="s">
        <v>7</v>
      </c>
      <c r="I5" s="16"/>
      <c r="J5" s="19">
        <f>P3-1</f>
        <v>45901</v>
      </c>
      <c r="K5" s="16"/>
      <c r="L5" s="16"/>
      <c r="M5" s="16"/>
      <c r="N5" s="16"/>
      <c r="O5" s="16"/>
      <c r="P5" s="16"/>
      <c r="Q5" s="16"/>
      <c r="R5" s="20"/>
    </row>
    <row r="6">
      <c r="A6" s="21"/>
      <c r="B6" s="22"/>
      <c r="C6" s="23"/>
      <c r="D6" s="24" t="s">
        <v>8</v>
      </c>
      <c r="E6" s="25"/>
      <c r="F6" s="26">
        <f>DAY(J5)</f>
        <v>1</v>
      </c>
      <c r="G6" s="23"/>
      <c r="H6" s="23" t="s">
        <v>9</v>
      </c>
      <c r="I6" s="27"/>
      <c r="J6" s="27">
        <v>0.2916666666666667</v>
      </c>
      <c r="K6" s="23"/>
      <c r="L6" s="23"/>
      <c r="M6" s="23"/>
      <c r="N6" s="23"/>
      <c r="O6" s="23"/>
      <c r="P6" s="23"/>
      <c r="Q6" s="23"/>
      <c r="R6" s="28"/>
    </row>
    <row r="7">
      <c r="A7" s="29" t="s">
        <v>10</v>
      </c>
      <c r="B7" s="30">
        <f>MONTH(J5)</f>
        <v>9</v>
      </c>
      <c r="C7" s="31" t="s">
        <v>11</v>
      </c>
      <c r="D7" s="32"/>
      <c r="E7" s="33"/>
      <c r="F7" s="34">
        <f t="array" ref="F7">IF(DAY(F5)-DAY(F6)=0,0,DAY(F5)-DAY(F6)-SUMPRODUCT(--(WEEKDAY(ROW(INDIRECT(P3&amp;":"&amp;EOMONTH(P3,0))))=1)))</f>
        <v>-6</v>
      </c>
      <c r="G7" s="35"/>
      <c r="H7" s="35" t="s">
        <v>12</v>
      </c>
      <c r="I7" s="35"/>
      <c r="J7" s="30">
        <f>TODAY()-P1</f>
        <v>575</v>
      </c>
      <c r="K7" s="35"/>
      <c r="L7" s="35"/>
      <c r="M7" s="35"/>
      <c r="N7" s="35"/>
      <c r="O7" s="35"/>
      <c r="P7" s="35"/>
      <c r="Q7" s="35"/>
      <c r="R7" s="36"/>
    </row>
    <row r="8" ht="15.0" customHeight="1"/>
    <row r="9">
      <c r="A9" s="37" t="s">
        <v>13</v>
      </c>
      <c r="B9" s="38"/>
      <c r="C9" s="38"/>
      <c r="D9" s="38"/>
      <c r="E9" s="38"/>
      <c r="F9" s="38"/>
      <c r="G9" s="38"/>
      <c r="H9" s="38"/>
      <c r="I9" s="38"/>
      <c r="J9" s="38"/>
      <c r="K9" s="39"/>
      <c r="N9" s="40" t="s">
        <v>14</v>
      </c>
      <c r="O9" s="41"/>
      <c r="P9" s="41"/>
      <c r="Q9" s="41"/>
      <c r="R9" s="42"/>
    </row>
    <row r="10">
      <c r="A10" s="43" t="s">
        <v>15</v>
      </c>
      <c r="B10" s="44" t="s">
        <v>16</v>
      </c>
      <c r="C10" s="45" t="s">
        <v>17</v>
      </c>
      <c r="D10" s="7"/>
      <c r="E10" s="7"/>
      <c r="F10" s="5"/>
      <c r="G10" s="46" t="s">
        <v>18</v>
      </c>
      <c r="H10" s="7"/>
      <c r="I10" s="7"/>
      <c r="J10" s="7"/>
      <c r="K10" s="5"/>
      <c r="N10" s="47" t="s">
        <v>19</v>
      </c>
      <c r="O10" s="48" t="s">
        <v>20</v>
      </c>
      <c r="P10" s="48" t="s">
        <v>21</v>
      </c>
      <c r="Q10" s="48" t="s">
        <v>22</v>
      </c>
      <c r="R10" s="49" t="s">
        <v>23</v>
      </c>
    </row>
    <row r="11">
      <c r="A11" s="47"/>
      <c r="B11" s="49"/>
      <c r="C11" s="50" t="s">
        <v>20</v>
      </c>
      <c r="D11" s="51" t="s">
        <v>24</v>
      </c>
      <c r="E11" s="51" t="s">
        <v>25</v>
      </c>
      <c r="F11" s="52" t="s">
        <v>26</v>
      </c>
      <c r="G11" s="53" t="s">
        <v>20</v>
      </c>
      <c r="H11" s="50" t="s">
        <v>27</v>
      </c>
      <c r="I11" s="51" t="s">
        <v>28</v>
      </c>
      <c r="J11" s="51" t="s">
        <v>29</v>
      </c>
      <c r="K11" s="52" t="s">
        <v>23</v>
      </c>
      <c r="N11" s="54" t="s">
        <v>30</v>
      </c>
      <c r="O11" s="55"/>
      <c r="P11" s="56">
        <f>SUMIFS(Production!L:L,Production!P:P,B5,Production!O:O,B7,Production!N:N,F6,Production!M:M,N11)</f>
        <v>0</v>
      </c>
      <c r="Q11" s="57">
        <f>SUMIFS(Production!L:L,Production!M:M,N11,Production!P:P,B5,Production!O:O,B7)</f>
        <v>0</v>
      </c>
      <c r="R11" s="58"/>
    </row>
    <row r="12">
      <c r="A12" s="59" t="s">
        <v>31</v>
      </c>
      <c r="B12" s="60"/>
      <c r="C12" s="61">
        <f>+C13+C14</f>
        <v>0</v>
      </c>
      <c r="D12" s="62">
        <f>D13+D14</f>
        <v>0</v>
      </c>
      <c r="E12" s="62">
        <f>+E13+E14</f>
        <v>0</v>
      </c>
      <c r="F12" s="63"/>
      <c r="G12" s="61">
        <f>+G13+G14</f>
        <v>0</v>
      </c>
      <c r="H12" s="64"/>
      <c r="I12" s="62">
        <f>+I13+I14</f>
        <v>0</v>
      </c>
      <c r="J12" s="62"/>
      <c r="K12" s="63">
        <f>SUM(K13:K16)</f>
        <v>0</v>
      </c>
      <c r="L12" s="65"/>
      <c r="N12" s="66" t="s">
        <v>32</v>
      </c>
      <c r="O12" s="67"/>
      <c r="P12" s="68">
        <f>SUMIFS(Production!L:L,Production!P:P,B5,Production!O:O,B7,Production!N:N,F6,Production!M:M,N12)</f>
        <v>0</v>
      </c>
      <c r="Q12" s="68">
        <f>SUMIFS(Production!L:L,Production!M:M,N12,Production!P:P,B5,Production!O:O,B7)</f>
        <v>0</v>
      </c>
      <c r="R12" s="69"/>
    </row>
    <row r="13">
      <c r="A13" s="70" t="s">
        <v>33</v>
      </c>
      <c r="B13" s="69"/>
      <c r="C13" s="71"/>
      <c r="D13" s="68">
        <f>SUMIFS('DAILY SCRAP'!B:B,'DAILY SCRAP'!A:A,J5)</f>
        <v>0</v>
      </c>
      <c r="E13" s="68">
        <f>SUMIFS('DAILY SCRAP'!B:B,'DAILY SCRAP'!E:E,B7)</f>
        <v>0</v>
      </c>
      <c r="F13" s="72"/>
      <c r="G13" s="71"/>
      <c r="H13" s="73">
        <f>SUMIFS('DAILY SCRAP'!C:C,'DAILY SCRAP'!A:A,J5)</f>
        <v>0</v>
      </c>
      <c r="I13" s="68">
        <f>SUMIFS('DAILY SCRAP'!C:C,'DAILY SCRAP'!E:E,B7)</f>
        <v>0</v>
      </c>
      <c r="J13" s="68"/>
      <c r="K13" s="72"/>
      <c r="N13" s="66" t="s">
        <v>34</v>
      </c>
      <c r="O13" s="67"/>
      <c r="P13" s="68">
        <f>SUMIFS(Production!L:L,Production!P:P,B5,Production!O:O,B7,Production!N:N,F6,Production!M:M,N13)</f>
        <v>0</v>
      </c>
      <c r="Q13" s="68">
        <f>SUMIFS(Production!L:L,Production!M:M,N13,Production!P:P,B5,Production!O:O,B7)</f>
        <v>0</v>
      </c>
      <c r="R13" s="69"/>
    </row>
    <row r="14">
      <c r="A14" s="74" t="s">
        <v>35</v>
      </c>
      <c r="B14" s="69"/>
      <c r="C14" s="75">
        <f t="shared" ref="C14:K14" si="1">SUM(C15:C18)</f>
        <v>0</v>
      </c>
      <c r="D14" s="76">
        <f t="shared" si="1"/>
        <v>0</v>
      </c>
      <c r="E14" s="76">
        <f t="shared" si="1"/>
        <v>0</v>
      </c>
      <c r="F14" s="76">
        <f t="shared" si="1"/>
        <v>0</v>
      </c>
      <c r="G14" s="75">
        <f t="shared" si="1"/>
        <v>0</v>
      </c>
      <c r="H14" s="77">
        <f t="shared" si="1"/>
        <v>0</v>
      </c>
      <c r="I14" s="76">
        <f t="shared" si="1"/>
        <v>0</v>
      </c>
      <c r="J14" s="76">
        <f t="shared" si="1"/>
        <v>0</v>
      </c>
      <c r="K14" s="78">
        <f t="shared" si="1"/>
        <v>0</v>
      </c>
      <c r="N14" s="66" t="s">
        <v>36</v>
      </c>
      <c r="O14" s="67"/>
      <c r="P14" s="68">
        <f>SUMIFS(Production!L:L,Production!P:P,B5,Production!O:O,B7,Production!N:N,F6,Production!M:M,N14)</f>
        <v>0</v>
      </c>
      <c r="Q14" s="68">
        <f>SUMIFS(Production!L:L,Production!M:M,N14,Production!P:P,B5,Production!O:O,B7)</f>
        <v>0</v>
      </c>
      <c r="R14" s="69"/>
    </row>
    <row r="15">
      <c r="A15" s="70" t="s">
        <v>37</v>
      </c>
      <c r="B15" s="69" t="s">
        <v>38</v>
      </c>
      <c r="C15" s="71">
        <f>SUMIFS('Sales Order'!M:M,'Sales Order'!V:V,B5,'Sales Order'!N:N,B15,'Sales Order'!S:S,B7)</f>
        <v>0</v>
      </c>
      <c r="D15" s="68">
        <f>SUMIFS('Finished Goods Transfer'!D:D,'Finished Goods Transfer'!K:K,B15,'Finished Goods Transfer'!O:O,B5,'Finished Goods Transfer'!N:N,B7,'Finished Goods Transfer'!M:M,F6)</f>
        <v>0</v>
      </c>
      <c r="E15" s="68">
        <f>SUMIFS('Finished Goods Transfer'!D:D,'Finished Goods Transfer'!K:K,B15,'Finished Goods Transfer'!O:O,B5,'Finished Goods Transfer'!N:N,B7)</f>
        <v>0</v>
      </c>
      <c r="F15" s="72">
        <f>SUMIFS('Finished Goods Transfer'!D:D,'Finished Goods Transfer'!G:G,B15,'Finished Goods Transfer'!T:T,B5,'Finished Goods Transfer'!U:U,F11)</f>
        <v>0</v>
      </c>
      <c r="G15" s="71">
        <f>SUMIFS('Sales Order'!M:M,'Sales Order'!N:N,B15,'Sales Order'!V:V,B5,'Sales Order'!S:S,B7)</f>
        <v>0</v>
      </c>
      <c r="H15" s="73">
        <f>SUMIFS(Despatches!D:D,Despatches!N:N,B15,Despatches!O:O,B5,Despatches!L:L,B7,Despatches!M:M,F6)</f>
        <v>0</v>
      </c>
      <c r="I15" s="68">
        <f>SUMIFS(Despatches!D:D,Despatches!N:N,B15,Despatches!O:O,B5,Despatches!L:L,B7)</f>
        <v>0</v>
      </c>
      <c r="J15" s="68">
        <f>SUMIFS(Despatches!D:D,Despatches!N:N,B15,Despatches!S:S,J11)</f>
        <v>0</v>
      </c>
      <c r="K15" s="72">
        <f t="shared" ref="K15:K17" si="2">G15-I15</f>
        <v>0</v>
      </c>
      <c r="N15" s="66" t="s">
        <v>39</v>
      </c>
      <c r="O15" s="67"/>
      <c r="P15" s="68">
        <f>SUMIFS(Production!L:L,Production!P:P,B5,Production!O:O,B7,Production!N:N,F6,Production!M:M,N15)</f>
        <v>0</v>
      </c>
      <c r="Q15" s="68">
        <f>SUMIFS(Production!L:L,Production!M:M,N15,Production!P:P,B5,Production!O:O,B7)</f>
        <v>0</v>
      </c>
      <c r="R15" s="69"/>
    </row>
    <row r="16">
      <c r="A16" s="70"/>
      <c r="B16" s="69" t="s">
        <v>40</v>
      </c>
      <c r="C16" s="71">
        <f>SUMIFS('Sales Order'!M:M,'Sales Order'!V:V,B5,'Sales Order'!N:N,B16,'Sales Order'!S:S,B7)</f>
        <v>0</v>
      </c>
      <c r="D16" s="68">
        <f>SUMIFS('Finished Goods Transfer'!D:D,'Finished Goods Transfer'!K:K,B16,'Finished Goods Transfer'!O:O,B5,'Finished Goods Transfer'!N:N,B7,'Finished Goods Transfer'!M:M,F6)</f>
        <v>0</v>
      </c>
      <c r="E16" s="68">
        <f>SUMIFS('Finished Goods Transfer'!D:D,'Finished Goods Transfer'!K:K,B16,'Finished Goods Transfer'!O:O,B5,'Finished Goods Transfer'!N:N,B7)</f>
        <v>0</v>
      </c>
      <c r="F16" s="72">
        <f>SUMIFS('Finished Goods Transfer'!D:D,'Finished Goods Transfer'!G:G,B16,'Finished Goods Transfer'!T:T,B5,'Finished Goods Transfer'!U:U,F11)</f>
        <v>0</v>
      </c>
      <c r="G16" s="71">
        <f>SUMIFS('Sales Order'!M:M,'Sales Order'!N:N,B16,'Sales Order'!V:V,B5,'Sales Order'!S:S,B7)</f>
        <v>0</v>
      </c>
      <c r="H16" s="73">
        <f>SUMIFS(Despatches!D:D,Despatches!N:N,B16,Despatches!O:O,B5,Despatches!L:L,B7,Despatches!M:M,F6)</f>
        <v>0</v>
      </c>
      <c r="I16" s="68">
        <f>SUMIFS(Despatches!D:D,Despatches!N:N,B16,Despatches!O:O,B5,Despatches!L:L,B7)</f>
        <v>0</v>
      </c>
      <c r="J16" s="68">
        <f>SUMIFS(Despatches!D:D,Despatches!N:N,B16,Despatches!S:S,J12)</f>
        <v>0</v>
      </c>
      <c r="K16" s="72">
        <f t="shared" si="2"/>
        <v>0</v>
      </c>
      <c r="N16" s="79"/>
      <c r="O16" s="80"/>
      <c r="P16" s="81">
        <f>SUMIFS(Production!L:L,Production!P:P,B5,Production!O:O,B7,Production!N:N,F6,Production!M:M,N16)</f>
        <v>0</v>
      </c>
      <c r="Q16" s="68">
        <f>SUMIFS(Production!L:L,Production!M:M,N16,Production!P:P,B5,Production!O:O,B7)</f>
        <v>0</v>
      </c>
      <c r="R16" s="82"/>
    </row>
    <row r="17">
      <c r="A17" s="47"/>
      <c r="B17" s="49" t="s">
        <v>41</v>
      </c>
      <c r="C17" s="83">
        <f>SUMIFS('Sales Order'!M:M,'Sales Order'!V:V,B5,'Sales Order'!N:N,B17,'Sales Order'!S:S,B7)</f>
        <v>0</v>
      </c>
      <c r="D17" s="84">
        <f>SUMIFS('Finished Goods Transfer'!D:D,'Finished Goods Transfer'!K:K,B17,'Finished Goods Transfer'!O:O,B5,'Finished Goods Transfer'!N:N,B7,'Finished Goods Transfer'!M:M,F6)</f>
        <v>0</v>
      </c>
      <c r="E17" s="84">
        <f>SUMIFS('Finished Goods Transfer'!D:D,'Finished Goods Transfer'!K:K,B17,'Finished Goods Transfer'!O:O,B5,'Finished Goods Transfer'!N:N,B7)</f>
        <v>0</v>
      </c>
      <c r="F17" s="85">
        <f>SUMIFS('Finished Goods Transfer'!D:D,'Finished Goods Transfer'!G:G,B17,'Finished Goods Transfer'!T:T,B5,'Finished Goods Transfer'!U:U,F11)</f>
        <v>0</v>
      </c>
      <c r="G17" s="83">
        <f>SUMIFS('Sales Order'!M:M,'Sales Order'!N:N,B17,'Sales Order'!V:V,B5,'Sales Order'!S:S,B7)</f>
        <v>0</v>
      </c>
      <c r="H17" s="86">
        <f>SUMIFS(Despatches!D:D,Despatches!N:N,B17,Despatches!O:O,B5,Despatches!L:L,B7,Despatches!M:M,F6)</f>
        <v>0</v>
      </c>
      <c r="I17" s="84">
        <f>SUMIFS(Despatches!D:D,Despatches!N:N,B17,Despatches!O:O,B5,Despatches!L:L,B7)</f>
        <v>0</v>
      </c>
      <c r="J17" s="84">
        <f>SUMIFS(Despatches!D:D,Despatches!N:N,B17,Despatches!S:S,J13)</f>
        <v>0</v>
      </c>
      <c r="K17" s="85">
        <f t="shared" si="2"/>
        <v>0</v>
      </c>
      <c r="N17" s="87" t="s">
        <v>42</v>
      </c>
      <c r="O17" s="48"/>
      <c r="P17" s="88" t="str">
        <f>IF(ISERROR(VLOOKUP(N17,#REF!,2,FALSE))=TRUE," ",(VLOOKUP(N17,#REF!,2,FALSE)))</f>
        <v> </v>
      </c>
      <c r="Q17" s="89" t="str">
        <f>IF(ISERROR(VLOOKUP(N17,#REF!,3,FALSE))=TRUE," ",(VLOOKUP(N17,#REF!,3,FALSE)))</f>
        <v> </v>
      </c>
      <c r="R17" s="49"/>
    </row>
    <row r="19">
      <c r="J19" s="90"/>
    </row>
    <row r="20">
      <c r="A20" s="91" t="s">
        <v>43</v>
      </c>
      <c r="B20" s="92"/>
      <c r="C20" s="92"/>
      <c r="D20" s="92"/>
      <c r="E20" s="92"/>
      <c r="F20" s="92"/>
      <c r="G20" s="92"/>
      <c r="H20" s="92"/>
      <c r="I20" s="92"/>
      <c r="J20" s="92"/>
      <c r="K20" s="93"/>
      <c r="N20" s="94" t="s">
        <v>44</v>
      </c>
      <c r="O20" s="38"/>
      <c r="P20" s="38"/>
      <c r="Q20" s="38"/>
      <c r="R20" s="39"/>
    </row>
    <row r="21" ht="15.75" customHeight="1">
      <c r="A21" s="95" t="s">
        <v>15</v>
      </c>
      <c r="B21" s="96" t="s">
        <v>16</v>
      </c>
      <c r="C21" s="97" t="s">
        <v>45</v>
      </c>
      <c r="D21" s="98" t="s">
        <v>46</v>
      </c>
      <c r="E21" s="98" t="s">
        <v>47</v>
      </c>
      <c r="F21" s="98" t="s">
        <v>48</v>
      </c>
      <c r="G21" s="98" t="s">
        <v>49</v>
      </c>
      <c r="H21" s="98" t="s">
        <v>50</v>
      </c>
      <c r="I21" s="98" t="s">
        <v>51</v>
      </c>
      <c r="J21" s="99" t="s">
        <v>52</v>
      </c>
      <c r="K21" s="96" t="s">
        <v>53</v>
      </c>
      <c r="N21" s="100" t="s">
        <v>54</v>
      </c>
      <c r="O21" s="101" t="s">
        <v>55</v>
      </c>
      <c r="P21" s="101" t="s">
        <v>56</v>
      </c>
      <c r="Q21" s="101" t="s">
        <v>57</v>
      </c>
      <c r="R21" s="102" t="s">
        <v>58</v>
      </c>
    </row>
    <row r="22" ht="15.75" customHeight="1">
      <c r="A22" s="103" t="s">
        <v>59</v>
      </c>
      <c r="B22" s="104" t="s">
        <v>60</v>
      </c>
      <c r="C22" s="105">
        <f>SUMIFS('RM inward_Issue format'!O:O,'RM inward_Issue format'!P:P,$C$21,'RM inward_Issue format'!C:C,B22)</f>
        <v>23093.6</v>
      </c>
      <c r="D22" s="106">
        <f>SUMIFS('RM inward_Issue format'!O:O,'RM inward_Issue format'!P:P,$D$21,'RM inward_Issue format'!C:C,B22)</f>
        <v>13178</v>
      </c>
      <c r="E22" s="106">
        <f>SUMIFS('RM inward_Issue format'!O:O,'RM inward_Issue format'!P:P,$E$21,'RM inward_Issue format'!C:C,B22)</f>
        <v>3516</v>
      </c>
      <c r="F22" s="106">
        <f>SUMIFS('RM inward_Issue format'!O:O,'RM inward_Issue format'!P:P,$F$21,'RM inward_Issue format'!C:C,B22)</f>
        <v>647.8</v>
      </c>
      <c r="G22" s="106">
        <f>SUMIFS('RM inward_Issue format'!O:O,'RM inward_Issue format'!P:P,$G$21,'RM inward_Issue format'!C:C,B22)</f>
        <v>4157</v>
      </c>
      <c r="H22" s="106">
        <f>SUMIFS('RM inward_Issue format'!O:O,'RM inward_Issue format'!P:P,$H$21,'RM inward_Issue format'!C:C,B22)</f>
        <v>30885</v>
      </c>
      <c r="I22" s="106">
        <f>SUMIFS('RM inward_Issue format'!O:O,'RM inward_Issue format'!P:P,$I$21,'RM inward_Issue format'!C:C,B22)</f>
        <v>3595</v>
      </c>
      <c r="J22" s="107">
        <f>SUMIFS('RM inward_Issue format'!O:O,'RM inward_Issue format'!P:P,$J$21,'RM inward_Issue format'!C:C,B22)</f>
        <v>27333.8</v>
      </c>
      <c r="K22" s="108">
        <f t="shared" ref="K22:K36" si="3">SUM(C22:J22)</f>
        <v>106406.2</v>
      </c>
      <c r="N22" s="109">
        <f>'Customer Collection Report'!D43</f>
        <v>36072335.92</v>
      </c>
      <c r="O22" s="109">
        <f>'Customer Collection Report'!E43</f>
        <v>5370628</v>
      </c>
      <c r="P22" s="109">
        <f>'Customer Collection Report'!F43</f>
        <v>14030827</v>
      </c>
      <c r="Q22" s="109">
        <f>'Customer Collection Report'!G43</f>
        <v>27412136.92</v>
      </c>
      <c r="R22" s="109">
        <f>'Customer Collection Report'!H43</f>
        <v>23220967.11</v>
      </c>
    </row>
    <row r="23" ht="15.75" customHeight="1">
      <c r="A23" s="103" t="s">
        <v>59</v>
      </c>
      <c r="B23" s="104" t="s">
        <v>61</v>
      </c>
      <c r="C23" s="110">
        <f>SUMIFS('RM inward_Issue format'!O:O,'RM inward_Issue format'!P:P,$C$21,'RM inward_Issue format'!C:C,B23)</f>
        <v>9724</v>
      </c>
      <c r="D23" s="111">
        <f>SUMIFS('RM inward_Issue format'!O:O,'RM inward_Issue format'!P:P,$D$21,'RM inward_Issue format'!C:C,B23)</f>
        <v>0</v>
      </c>
      <c r="E23" s="111">
        <f>SUMIFS('RM inward_Issue format'!O:O,'RM inward_Issue format'!P:P,$E$21,'RM inward_Issue format'!C:C,B23)</f>
        <v>0</v>
      </c>
      <c r="F23" s="111">
        <f>SUMIFS('RM inward_Issue format'!O:O,'RM inward_Issue format'!P:P,$F$21,'RM inward_Issue format'!C:C,B23)</f>
        <v>0</v>
      </c>
      <c r="G23" s="111">
        <f>SUMIFS('RM inward_Issue format'!O:O,'RM inward_Issue format'!P:P,$G$21,'RM inward_Issue format'!C:C,B23)</f>
        <v>0</v>
      </c>
      <c r="H23" s="111">
        <f>SUMIFS('RM inward_Issue format'!O:O,'RM inward_Issue format'!P:P,$H$21,'RM inward_Issue format'!C:C,B23)</f>
        <v>3463</v>
      </c>
      <c r="I23" s="111">
        <f>SUMIFS('RM inward_Issue format'!O:O,'RM inward_Issue format'!P:P,$I$21,'RM inward_Issue format'!C:C,B23)</f>
        <v>0</v>
      </c>
      <c r="J23" s="112">
        <f>SUMIFS('RM inward_Issue format'!O:O,'RM inward_Issue format'!P:P,$J$21,'RM inward_Issue format'!C:C,B23)</f>
        <v>10686.5</v>
      </c>
      <c r="K23" s="113">
        <f t="shared" si="3"/>
        <v>23873.5</v>
      </c>
      <c r="N23" s="114" t="s">
        <v>62</v>
      </c>
      <c r="O23" s="115"/>
      <c r="P23" s="115"/>
      <c r="Q23" s="115"/>
      <c r="R23" s="116"/>
    </row>
    <row r="24" ht="15.75" customHeight="1">
      <c r="A24" s="103" t="s">
        <v>59</v>
      </c>
      <c r="B24" s="104" t="s">
        <v>63</v>
      </c>
      <c r="C24" s="110">
        <f>SUMIFS('RM inward_Issue format'!O:O,'RM inward_Issue format'!P:P,$C$21,'RM inward_Issue format'!C:C,B24)</f>
        <v>12595</v>
      </c>
      <c r="D24" s="111">
        <f>SUMIFS('RM inward_Issue format'!O:O,'RM inward_Issue format'!P:P,$D$21,'RM inward_Issue format'!C:C,B24)</f>
        <v>0</v>
      </c>
      <c r="E24" s="111">
        <f>SUMIFS('RM inward_Issue format'!O:O,'RM inward_Issue format'!P:P,$E$21,'RM inward_Issue format'!C:C,B24)</f>
        <v>0</v>
      </c>
      <c r="F24" s="111">
        <f>SUMIFS('RM inward_Issue format'!O:O,'RM inward_Issue format'!P:P,$F$21,'RM inward_Issue format'!C:C,B24)</f>
        <v>0</v>
      </c>
      <c r="G24" s="111">
        <f>SUMIFS('RM inward_Issue format'!O:O,'RM inward_Issue format'!P:P,$G$21,'RM inward_Issue format'!C:C,B24)</f>
        <v>0</v>
      </c>
      <c r="H24" s="111">
        <f>SUMIFS('RM inward_Issue format'!O:O,'RM inward_Issue format'!P:P,$H$21,'RM inward_Issue format'!C:C,B24)</f>
        <v>0</v>
      </c>
      <c r="I24" s="111">
        <f>SUMIFS('RM inward_Issue format'!O:O,'RM inward_Issue format'!P:P,$I$21,'RM inward_Issue format'!C:C,B24)</f>
        <v>0</v>
      </c>
      <c r="J24" s="112">
        <f>SUMIFS('RM inward_Issue format'!O:O,'RM inward_Issue format'!P:P,$J$21,'RM inward_Issue format'!C:C,B24)</f>
        <v>0</v>
      </c>
      <c r="K24" s="113">
        <f t="shared" si="3"/>
        <v>12595</v>
      </c>
      <c r="N24" s="74" t="str">
        <f>VLOOKUP(R24,'Customer Collection Report'!H:J,2,FALSE)</f>
        <v>Total</v>
      </c>
      <c r="O24" s="117">
        <f>VLOOKUP($N24,'Customer Collection Report'!$B:$H,3,0)</f>
        <v>36072335.92</v>
      </c>
      <c r="P24" s="117">
        <f>VLOOKUP($N24,'Customer Collection Report'!$B:$H,4,0)</f>
        <v>5370628</v>
      </c>
      <c r="Q24" s="117">
        <f>VLOOKUP($N24,'Customer Collection Report'!$B:$H,5,0)</f>
        <v>14030827</v>
      </c>
      <c r="R24" s="118">
        <f>LARGE('Customer Collection Report'!$H$2:$H$88, ROW(A1))</f>
        <v>23220967.11</v>
      </c>
    </row>
    <row r="25" ht="15.75" customHeight="1">
      <c r="A25" s="103" t="s">
        <v>59</v>
      </c>
      <c r="B25" s="104" t="s">
        <v>64</v>
      </c>
      <c r="C25" s="110">
        <f>SUMIFS('RM inward_Issue format'!O:O,'RM inward_Issue format'!P:P,$C$21,'RM inward_Issue format'!C:C,B25)</f>
        <v>8520</v>
      </c>
      <c r="D25" s="111">
        <f>SUMIFS('RM inward_Issue format'!O:O,'RM inward_Issue format'!P:P,$D$21,'RM inward_Issue format'!C:C,B25)</f>
        <v>0</v>
      </c>
      <c r="E25" s="111">
        <f>SUMIFS('RM inward_Issue format'!O:O,'RM inward_Issue format'!P:P,$E$21,'RM inward_Issue format'!C:C,B25)</f>
        <v>0</v>
      </c>
      <c r="F25" s="111">
        <f>SUMIFS('RM inward_Issue format'!O:O,'RM inward_Issue format'!P:P,$F$21,'RM inward_Issue format'!C:C,B25)</f>
        <v>0</v>
      </c>
      <c r="G25" s="111">
        <f>SUMIFS('RM inward_Issue format'!O:O,'RM inward_Issue format'!P:P,$G$21,'RM inward_Issue format'!C:C,B25)</f>
        <v>0</v>
      </c>
      <c r="H25" s="111">
        <f>SUMIFS('RM inward_Issue format'!O:O,'RM inward_Issue format'!P:P,$H$21,'RM inward_Issue format'!C:C,B25)</f>
        <v>0</v>
      </c>
      <c r="I25" s="111">
        <f>SUMIFS('RM inward_Issue format'!O:O,'RM inward_Issue format'!P:P,$I$21,'RM inward_Issue format'!C:C,B25)</f>
        <v>0</v>
      </c>
      <c r="J25" s="112">
        <f>SUMIFS('RM inward_Issue format'!O:O,'RM inward_Issue format'!P:P,$J$21,'RM inward_Issue format'!C:C,B25)</f>
        <v>0</v>
      </c>
      <c r="K25" s="113">
        <f t="shared" si="3"/>
        <v>8520</v>
      </c>
      <c r="N25" s="119" t="str">
        <f>VLOOKUP(R25,'Customer Collection Report'!H:J,2,FALSE)</f>
        <v>Libra Stampings LLP</v>
      </c>
      <c r="O25" s="120">
        <f>VLOOKUP(N25,'Customer Collection Report'!$B:$H,3,0)</f>
        <v>12319239.2</v>
      </c>
      <c r="P25" s="120">
        <f>VLOOKUP($N25,'Customer Collection Report'!$B:$H,4,0)</f>
        <v>0</v>
      </c>
      <c r="Q25" s="120">
        <f>VLOOKUP($N25,'Customer Collection Report'!$B:$H,5,0)</f>
        <v>2500000</v>
      </c>
      <c r="R25" s="121">
        <f>LARGE('Customer Collection Report'!$H$2:$H$88, ROW(A2))</f>
        <v>9819239.2</v>
      </c>
    </row>
    <row r="26" ht="15.75" customHeight="1">
      <c r="A26" s="103" t="s">
        <v>59</v>
      </c>
      <c r="B26" s="104" t="s">
        <v>65</v>
      </c>
      <c r="C26" s="110">
        <f>SUMIFS('RM inward_Issue format'!O:O,'RM inward_Issue format'!P:P,$C$21,'RM inward_Issue format'!C:C,B26)</f>
        <v>0</v>
      </c>
      <c r="D26" s="111">
        <f>SUMIFS('RM inward_Issue format'!O:O,'RM inward_Issue format'!P:P,$D$21,'RM inward_Issue format'!C:C,B26)</f>
        <v>318</v>
      </c>
      <c r="E26" s="111">
        <f>SUMIFS('RM inward_Issue format'!O:O,'RM inward_Issue format'!P:P,$E$21,'RM inward_Issue format'!C:C,B26)</f>
        <v>0</v>
      </c>
      <c r="F26" s="111">
        <f>SUMIFS('RM inward_Issue format'!O:O,'RM inward_Issue format'!P:P,$F$21,'RM inward_Issue format'!C:C,B26)</f>
        <v>0</v>
      </c>
      <c r="G26" s="111">
        <f>SUMIFS('RM inward_Issue format'!O:O,'RM inward_Issue format'!P:P,$G$21,'RM inward_Issue format'!C:C,B26)</f>
        <v>0</v>
      </c>
      <c r="H26" s="111">
        <f>SUMIFS('RM inward_Issue format'!O:O,'RM inward_Issue format'!P:P,$H$21,'RM inward_Issue format'!C:C,B26)</f>
        <v>0</v>
      </c>
      <c r="I26" s="111">
        <f>SUMIFS('RM inward_Issue format'!O:O,'RM inward_Issue format'!P:P,$I$21,'RM inward_Issue format'!C:C,B26)</f>
        <v>0</v>
      </c>
      <c r="J26" s="112">
        <f>SUMIFS('RM inward_Issue format'!O:O,'RM inward_Issue format'!P:P,$J$21,'RM inward_Issue format'!C:C,B26)</f>
        <v>0</v>
      </c>
      <c r="K26" s="113">
        <f t="shared" si="3"/>
        <v>318</v>
      </c>
      <c r="N26" s="119" t="str">
        <f>VLOOKUP(R26,'Customer Collection Report'!H:J,2,FALSE)</f>
        <v>Silicon Cortech Pvt Ltd</v>
      </c>
      <c r="O26" s="120">
        <f>VLOOKUP(N26,'Customer Collection Report'!$B:$H,3,0)</f>
        <v>10263428.31</v>
      </c>
      <c r="P26" s="120">
        <f>VLOOKUP($N26,'Customer Collection Report'!$B:$H,4,0)</f>
        <v>0</v>
      </c>
      <c r="Q26" s="120">
        <f>VLOOKUP($N26,'Customer Collection Report'!$B:$H,5,0)</f>
        <v>6890803</v>
      </c>
      <c r="R26" s="121">
        <f>LARGE('Customer Collection Report'!$H$2:$H$88, ROW(A3))</f>
        <v>3372625.31</v>
      </c>
    </row>
    <row r="27" ht="15.75" customHeight="1">
      <c r="A27" s="103" t="s">
        <v>66</v>
      </c>
      <c r="B27" s="104" t="s">
        <v>67</v>
      </c>
      <c r="C27" s="110">
        <f>SUMIFS('RM inward_Issue format'!O:O,'RM inward_Issue format'!P:P,$C$21,'RM inward_Issue format'!C:C,B27)</f>
        <v>0</v>
      </c>
      <c r="D27" s="111">
        <f>SUMIFS('RM inward_Issue format'!O:O,'RM inward_Issue format'!P:P,$D$21,'RM inward_Issue format'!C:C,B27)</f>
        <v>0</v>
      </c>
      <c r="E27" s="111">
        <f>SUMIFS('RM inward_Issue format'!O:O,'RM inward_Issue format'!P:P,$E$21,'RM inward_Issue format'!C:C,B27)</f>
        <v>0</v>
      </c>
      <c r="F27" s="111">
        <f>SUMIFS('RM inward_Issue format'!O:O,'RM inward_Issue format'!P:P,$F$21,'RM inward_Issue format'!C:C,B27)</f>
        <v>0</v>
      </c>
      <c r="G27" s="111">
        <f>SUMIFS('RM inward_Issue format'!O:O,'RM inward_Issue format'!P:P,$G$21,'RM inward_Issue format'!C:C,B27)</f>
        <v>0</v>
      </c>
      <c r="H27" s="111">
        <f>SUMIFS('RM inward_Issue format'!O:O,'RM inward_Issue format'!P:P,$H$21,'RM inward_Issue format'!C:C,B27)</f>
        <v>0</v>
      </c>
      <c r="I27" s="111">
        <f>SUMIFS('RM inward_Issue format'!O:O,'RM inward_Issue format'!P:P,$I$21,'RM inward_Issue format'!C:C,B27)</f>
        <v>0</v>
      </c>
      <c r="J27" s="112">
        <f>SUMIFS('RM inward_Issue format'!O:O,'RM inward_Issue format'!P:P,$J$21,'RM inward_Issue format'!C:C,B27)</f>
        <v>0</v>
      </c>
      <c r="K27" s="113">
        <f t="shared" si="3"/>
        <v>0</v>
      </c>
      <c r="N27" s="70" t="str">
        <f>VLOOKUP(R27,'Customer Collection Report'!H:J,2,FALSE)</f>
        <v>SP Stampings</v>
      </c>
      <c r="O27" s="120">
        <f>VLOOKUP(N27,'Customer Collection Report'!$B:$H,3,0)</f>
        <v>2704112</v>
      </c>
      <c r="P27" s="120">
        <f>VLOOKUP($N27,'Customer Collection Report'!$B:$H,4,0)</f>
        <v>0</v>
      </c>
      <c r="Q27" s="120">
        <f>VLOOKUP($N27,'Customer Collection Report'!$B:$H,5,0)</f>
        <v>0</v>
      </c>
      <c r="R27" s="121">
        <f>LARGE('Customer Collection Report'!$H$2:$H$88, ROW(A4))</f>
        <v>2704112</v>
      </c>
    </row>
    <row r="28" ht="15.75" customHeight="1">
      <c r="A28" s="103" t="s">
        <v>68</v>
      </c>
      <c r="B28" s="104"/>
      <c r="C28" s="71"/>
      <c r="D28" s="68"/>
      <c r="E28" s="68"/>
      <c r="F28" s="68"/>
      <c r="G28" s="68"/>
      <c r="H28" s="68"/>
      <c r="I28" s="68"/>
      <c r="J28" s="122"/>
      <c r="K28" s="113">
        <f t="shared" si="3"/>
        <v>0</v>
      </c>
      <c r="N28" s="70" t="str">
        <f>VLOOKUP(R28,'Customer Collection Report'!H:J,2,FALSE)</f>
        <v>Kalburgi Stamping</v>
      </c>
      <c r="O28" s="120">
        <f>VLOOKUP(N28,'Customer Collection Report'!$B:$H,3,0)</f>
        <v>0</v>
      </c>
      <c r="P28" s="120">
        <f>VLOOKUP($N28,'Customer Collection Report'!$B:$H,4,0)</f>
        <v>1568576</v>
      </c>
      <c r="Q28" s="120">
        <f>VLOOKUP($N28,'Customer Collection Report'!$B:$H,5,0)</f>
        <v>0</v>
      </c>
      <c r="R28" s="121">
        <f>LARGE('Customer Collection Report'!$H$2:$H$88, ROW(A5))</f>
        <v>1568576</v>
      </c>
    </row>
    <row r="29" ht="15.75" customHeight="1">
      <c r="A29" s="103" t="s">
        <v>69</v>
      </c>
      <c r="B29" s="104"/>
      <c r="C29" s="71"/>
      <c r="D29" s="68"/>
      <c r="E29" s="68"/>
      <c r="F29" s="68"/>
      <c r="G29" s="68"/>
      <c r="H29" s="68"/>
      <c r="I29" s="68"/>
      <c r="J29" s="122"/>
      <c r="K29" s="113">
        <f t="shared" si="3"/>
        <v>0</v>
      </c>
      <c r="N29" s="70" t="str">
        <f>VLOOKUP(R29,'Customer Collection Report'!H:J,2,FALSE)</f>
        <v>Transpower Industries</v>
      </c>
      <c r="O29" s="120">
        <f>VLOOKUP(N29,'Customer Collection Report'!$B:$H,3,0)</f>
        <v>1809775</v>
      </c>
      <c r="P29" s="120">
        <f>VLOOKUP($N29,'Customer Collection Report'!$B:$H,4,0)</f>
        <v>0</v>
      </c>
      <c r="Q29" s="120">
        <f>VLOOKUP($N29,'Customer Collection Report'!$B:$H,5,0)</f>
        <v>400000</v>
      </c>
      <c r="R29" s="121">
        <f>LARGE('Customer Collection Report'!$H$2:$H$88, ROW(A6))</f>
        <v>1409775</v>
      </c>
    </row>
    <row r="30" ht="15.75" customHeight="1">
      <c r="A30" s="103" t="s">
        <v>70</v>
      </c>
      <c r="B30" s="104" t="s">
        <v>71</v>
      </c>
      <c r="C30" s="71"/>
      <c r="D30" s="68"/>
      <c r="E30" s="68"/>
      <c r="F30" s="68"/>
      <c r="G30" s="68"/>
      <c r="H30" s="68"/>
      <c r="I30" s="68"/>
      <c r="J30" s="122"/>
      <c r="K30" s="113">
        <f t="shared" si="3"/>
        <v>0</v>
      </c>
      <c r="N30" s="70" t="str">
        <f>VLOOKUP(R30,'Customer Collection Report'!H:J,2,FALSE)</f>
        <v>MAA SHARDA ELECTRO STAMPING PRIVATE LTD</v>
      </c>
      <c r="O30" s="120" t="str">
        <f>VLOOKUP(N30,'Customer Collection Report'!$B:$H,3,0)</f>
        <v/>
      </c>
      <c r="P30" s="120" t="str">
        <f>VLOOKUP($N30,'Customer Collection Report'!$B:$H,4,0)</f>
        <v/>
      </c>
      <c r="Q30" s="120" t="str">
        <f>VLOOKUP($N30,'Customer Collection Report'!$B:$H,5,0)</f>
        <v/>
      </c>
      <c r="R30" s="121">
        <f>LARGE('Customer Collection Report'!$H$2:$H$88, ROW(A7))</f>
        <v>927053</v>
      </c>
    </row>
    <row r="31" ht="15.75" customHeight="1">
      <c r="A31" s="103" t="s">
        <v>70</v>
      </c>
      <c r="B31" s="104" t="s">
        <v>72</v>
      </c>
      <c r="C31" s="71"/>
      <c r="D31" s="68"/>
      <c r="E31" s="68"/>
      <c r="F31" s="68"/>
      <c r="G31" s="68"/>
      <c r="H31" s="68"/>
      <c r="I31" s="68"/>
      <c r="J31" s="122"/>
      <c r="K31" s="113">
        <f t="shared" si="3"/>
        <v>0</v>
      </c>
      <c r="N31" s="70" t="str">
        <f>VLOOKUP(R31,'Customer Collection Report'!H:J,2,FALSE)</f>
        <v>POWERTRACK ANALYSERS</v>
      </c>
      <c r="O31" s="120">
        <f>VLOOKUP(N31,'Customer Collection Report'!$B:$H,3,0)</f>
        <v>1190854</v>
      </c>
      <c r="P31" s="120">
        <f>VLOOKUP($N31,'Customer Collection Report'!$B:$H,4,0)</f>
        <v>872455</v>
      </c>
      <c r="Q31" s="120">
        <f>VLOOKUP($N31,'Customer Collection Report'!$B:$H,5,0)</f>
        <v>1189024</v>
      </c>
      <c r="R31" s="121">
        <f>LARGE('Customer Collection Report'!$H$2:$H$88, ROW(A8))</f>
        <v>874285</v>
      </c>
    </row>
    <row r="32" ht="15.75" customHeight="1">
      <c r="A32" s="103" t="s">
        <v>70</v>
      </c>
      <c r="B32" s="104" t="s">
        <v>73</v>
      </c>
      <c r="C32" s="123"/>
      <c r="D32" s="124"/>
      <c r="E32" s="124"/>
      <c r="F32" s="124"/>
      <c r="G32" s="124"/>
      <c r="H32" s="124"/>
      <c r="I32" s="124"/>
      <c r="J32" s="125"/>
      <c r="K32" s="113">
        <f t="shared" si="3"/>
        <v>0</v>
      </c>
      <c r="N32" s="70" t="str">
        <f>VLOOKUP(R32,'Customer Collection Report'!H:J,2,FALSE)</f>
        <v>Ador Powertron Ltd</v>
      </c>
      <c r="O32" s="120">
        <f>VLOOKUP(N32,'Customer Collection Report'!$B:$H,3,0)</f>
        <v>2686050.6</v>
      </c>
      <c r="P32" s="120">
        <f>VLOOKUP($N32,'Customer Collection Report'!$B:$H,4,0)</f>
        <v>635289</v>
      </c>
      <c r="Q32" s="120">
        <f>VLOOKUP($N32,'Customer Collection Report'!$B:$H,5,0)</f>
        <v>986138</v>
      </c>
      <c r="R32" s="121">
        <f>LARGE('Customer Collection Report'!$H$2:$H$88, ROW(A9))</f>
        <v>695845.6</v>
      </c>
    </row>
    <row r="33" ht="15.75" customHeight="1">
      <c r="A33" s="103" t="s">
        <v>74</v>
      </c>
      <c r="B33" s="104" t="s">
        <v>40</v>
      </c>
      <c r="C33" s="71">
        <f>SUMIFS('Finished Goods Transfer'!$J:$J,'Finished Goods Transfer'!$L:$L,C$21,'Finished Goods Transfer'!$G:$G,'Daily report'!$B33)</f>
        <v>0</v>
      </c>
      <c r="D33" s="68">
        <f>SUMIFS('Finished Goods Transfer'!$J:$J,'Finished Goods Transfer'!$L:$L,D21,'Finished Goods Transfer'!$G:$G,'Daily report'!$B33)</f>
        <v>0</v>
      </c>
      <c r="E33" s="68">
        <f>SUMIFS('Finished Goods Transfer'!$J:$J,'Finished Goods Transfer'!$L:$L,E21,'Finished Goods Transfer'!$G:$G,'Daily report'!$B33)</f>
        <v>0</v>
      </c>
      <c r="F33" s="68">
        <f>SUMIFS('Finished Goods Transfer'!$J:$J,'Finished Goods Transfer'!$L:$L,F21,'Finished Goods Transfer'!$G:$G,'Daily report'!$B33)</f>
        <v>0</v>
      </c>
      <c r="G33" s="68">
        <f>SUMIFS('Finished Goods Transfer'!$J:$J,'Finished Goods Transfer'!$L:$L,G21,'Finished Goods Transfer'!$G:$G,'Daily report'!$B33)</f>
        <v>0</v>
      </c>
      <c r="H33" s="68">
        <f>SUMIFS('Finished Goods Transfer'!$J:$J,'Finished Goods Transfer'!$L:$L,H21,'Finished Goods Transfer'!$G:$G,'Daily report'!$B33)</f>
        <v>0</v>
      </c>
      <c r="I33" s="68">
        <f>SUMIFS('Finished Goods Transfer'!$J:$J,'Finished Goods Transfer'!$L:$L,I21,'Finished Goods Transfer'!$G:$G,'Daily report'!$B33)</f>
        <v>0</v>
      </c>
      <c r="J33" s="122">
        <f>SUMIFS('Finished Goods Transfer'!$J:$J,'Finished Goods Transfer'!$L:$L,J21,'Finished Goods Transfer'!$G:$G,'Daily report'!$B33)</f>
        <v>0</v>
      </c>
      <c r="K33" s="113">
        <f t="shared" si="3"/>
        <v>0</v>
      </c>
      <c r="N33" s="70" t="str">
        <f>VLOOKUP(R33,'Customer Collection Report'!H:J,2,FALSE)</f>
        <v>Amar Transformer Pvt Ltd</v>
      </c>
      <c r="O33" s="120">
        <f>VLOOKUP(N33,'Customer Collection Report'!$B:$H,3,0)</f>
        <v>892831</v>
      </c>
      <c r="P33" s="120">
        <f>VLOOKUP($N33,'Customer Collection Report'!$B:$H,4,0)</f>
        <v>305387</v>
      </c>
      <c r="Q33" s="120">
        <f>VLOOKUP($N33,'Customer Collection Report'!$B:$H,5,0)</f>
        <v>190265</v>
      </c>
      <c r="R33" s="121">
        <f>LARGE('Customer Collection Report'!$H$2:$H$88, ROW(A10))</f>
        <v>541100</v>
      </c>
    </row>
    <row r="34" ht="15.75" customHeight="1">
      <c r="A34" s="103" t="s">
        <v>74</v>
      </c>
      <c r="B34" s="104" t="s">
        <v>38</v>
      </c>
      <c r="C34" s="71">
        <f>SUMIFS('Finished Goods Transfer'!J:J,'Finished Goods Transfer'!L:L,C21,'Finished Goods Transfer'!G:G,'Daily report'!B34)</f>
        <v>1183.8</v>
      </c>
      <c r="D34" s="68">
        <f>SUMIFS('Finished Goods Transfer'!J:J,'Finished Goods Transfer'!L:L,D21,'Finished Goods Transfer'!G:G,'Daily report'!B34)</f>
        <v>3483.8</v>
      </c>
      <c r="E34" s="68">
        <f>SUMIFS('Finished Goods Transfer'!J:J,'Finished Goods Transfer'!L:L,E21,'Finished Goods Transfer'!G:G,'Daily report'!B34)</f>
        <v>0</v>
      </c>
      <c r="F34" s="68">
        <f>SUMIFS('Finished Goods Transfer'!J:J,'Finished Goods Transfer'!L:L,F21,'Finished Goods Transfer'!G:G,'Daily report'!B34)</f>
        <v>0</v>
      </c>
      <c r="G34" s="68">
        <f>SUMIFS('Finished Goods Transfer'!J:J,'Finished Goods Transfer'!L:L,G21,'Finished Goods Transfer'!G:G,'Daily report'!B34)</f>
        <v>0</v>
      </c>
      <c r="H34" s="68">
        <f>SUMIFS('Finished Goods Transfer'!J:J,'Finished Goods Transfer'!L:L,H21,'Finished Goods Transfer'!G:G,'Daily report'!B34)</f>
        <v>0</v>
      </c>
      <c r="I34" s="68">
        <f>SUMIFS('Finished Goods Transfer'!J:J,'Finished Goods Transfer'!L:L,I21,'Finished Goods Transfer'!G:G,'Daily report'!B34)</f>
        <v>0</v>
      </c>
      <c r="J34" s="122">
        <f>SUMIFS('Finished Goods Transfer'!J:J,'Finished Goods Transfer'!L:L,J21,'Finished Goods Transfer'!G:G,'Daily report'!B34)</f>
        <v>0</v>
      </c>
      <c r="K34" s="113">
        <f t="shared" si="3"/>
        <v>4667.6</v>
      </c>
      <c r="N34" s="119" t="str">
        <f>VLOOKUP(R34,'Customer Collection Report'!H:J,2,FALSE)</f>
        <v>Shree Ram Electricals</v>
      </c>
      <c r="O34" s="120">
        <f>VLOOKUP(N34,'Customer Collection Report'!$B:$H,3,0)</f>
        <v>257975</v>
      </c>
      <c r="P34" s="120">
        <f>VLOOKUP($N34,'Customer Collection Report'!$B:$H,4,0)</f>
        <v>315347</v>
      </c>
      <c r="Q34" s="120">
        <f>VLOOKUP($N34,'Customer Collection Report'!$B:$H,5,0)</f>
        <v>94215</v>
      </c>
      <c r="R34" s="121">
        <f>LARGE('Customer Collection Report'!$H$2:$H$88, ROW(A11))</f>
        <v>479107</v>
      </c>
    </row>
    <row r="35" ht="15.75" customHeight="1">
      <c r="A35" s="103" t="s">
        <v>74</v>
      </c>
      <c r="B35" s="104" t="s">
        <v>41</v>
      </c>
      <c r="C35" s="71">
        <f>SUMIFS('Finished Goods Transfer'!$J:$J,'Finished Goods Transfer'!$L:$L,C$21,'Finished Goods Transfer'!$G:$G,'Daily report'!$B35)</f>
        <v>0</v>
      </c>
      <c r="D35" s="68">
        <f>SUMIFS('Finished Goods Transfer'!$J:$J,'Finished Goods Transfer'!$L:$L,D$21,'Finished Goods Transfer'!$G:$G,'Daily report'!$B35)</f>
        <v>0</v>
      </c>
      <c r="E35" s="68">
        <f>SUMIFS('Finished Goods Transfer'!$J:$J,'Finished Goods Transfer'!$L:$L,E$21,'Finished Goods Transfer'!$G:$G,'Daily report'!$B35)</f>
        <v>0</v>
      </c>
      <c r="F35" s="68">
        <f>SUMIFS('Finished Goods Transfer'!$J:$J,'Finished Goods Transfer'!$L:$L,F$21,'Finished Goods Transfer'!$G:$G,'Daily report'!$B35)</f>
        <v>0</v>
      </c>
      <c r="G35" s="68">
        <f>SUMIFS('Finished Goods Transfer'!$J:$J,'Finished Goods Transfer'!$L:$L,G$21,'Finished Goods Transfer'!$G:$G,'Daily report'!$B35)</f>
        <v>0</v>
      </c>
      <c r="H35" s="68">
        <f>SUMIFS('Finished Goods Transfer'!$J:$J,'Finished Goods Transfer'!$L:$L,H$21,'Finished Goods Transfer'!$G:$G,'Daily report'!$B35)</f>
        <v>0</v>
      </c>
      <c r="I35" s="68">
        <f>SUMIFS('Finished Goods Transfer'!$J:$J,'Finished Goods Transfer'!$L:$L,I$21,'Finished Goods Transfer'!$G:$G,'Daily report'!$B35)</f>
        <v>0</v>
      </c>
      <c r="J35" s="122">
        <f>SUMIFS('Finished Goods Transfer'!$J:$J,'Finished Goods Transfer'!$L:$L,J$21,'Finished Goods Transfer'!$G:$G,'Daily report'!$B35)</f>
        <v>0</v>
      </c>
      <c r="K35" s="113">
        <f t="shared" si="3"/>
        <v>0</v>
      </c>
      <c r="N35" s="70" t="str">
        <f>VLOOKUP(R35,'Customer Collection Report'!H:J,2,FALSE)</f>
        <v>SAIN WELDS PVT LTD</v>
      </c>
      <c r="O35" s="120">
        <f>VLOOKUP(N35,'Customer Collection Report'!$B:$H,3,0)</f>
        <v>976401</v>
      </c>
      <c r="P35" s="120">
        <f>VLOOKUP($N35,'Customer Collection Report'!$B:$H,4,0)</f>
        <v>0</v>
      </c>
      <c r="Q35" s="120">
        <f>VLOOKUP($N35,'Customer Collection Report'!$B:$H,5,0)</f>
        <v>689224</v>
      </c>
      <c r="R35" s="121">
        <f>LARGE('Customer Collection Report'!$H$2:$H$88, ROW(A12))</f>
        <v>275629</v>
      </c>
    </row>
    <row r="36" ht="15.75" customHeight="1">
      <c r="A36" s="126" t="s">
        <v>75</v>
      </c>
      <c r="B36" s="127"/>
      <c r="C36" s="128"/>
      <c r="D36" s="129"/>
      <c r="E36" s="129"/>
      <c r="F36" s="129"/>
      <c r="G36" s="129"/>
      <c r="H36" s="129"/>
      <c r="I36" s="129"/>
      <c r="J36" s="130">
        <f>SUMIFS('DAILY SCRAP'!D:D,'DAILY SCRAP'!A:A,J5,'DAILY SCRAP'!F:F,B5,'DAILY SCRAP'!E:E,B7)</f>
        <v>0</v>
      </c>
      <c r="K36" s="131">
        <f t="shared" si="3"/>
        <v>0</v>
      </c>
      <c r="N36" s="70" t="str">
        <f>VLOOKUP(R36,'Customer Collection Report'!H:J,2,FALSE)</f>
        <v>Jh Sciaky limited</v>
      </c>
      <c r="O36" s="120">
        <f>VLOOKUP(N36,'Customer Collection Report'!$B:$H,3,0)</f>
        <v>0</v>
      </c>
      <c r="P36" s="120">
        <f>VLOOKUP($N36,'Customer Collection Report'!$B:$H,4,0)</f>
        <v>190638</v>
      </c>
      <c r="Q36" s="120">
        <f>VLOOKUP($N36,'Customer Collection Report'!$B:$H,5,0)</f>
        <v>0</v>
      </c>
      <c r="R36" s="121">
        <f>LARGE('Customer Collection Report'!$H$2:$H$88, ROW(A13))</f>
        <v>190638</v>
      </c>
    </row>
    <row r="37" ht="15.75" customHeight="1">
      <c r="K37" s="132">
        <f>SUM(K22:K36)</f>
        <v>156380.3</v>
      </c>
      <c r="N37" s="70" t="str">
        <f>VLOOKUP(R37,'Customer Collection Report'!H:J,2,FALSE)</f>
        <v>Hanuman Enterprises</v>
      </c>
      <c r="O37" s="120">
        <f>VLOOKUP(N37,'Customer Collection Report'!$B:$H,3,0)</f>
        <v>121879</v>
      </c>
      <c r="P37" s="120">
        <f>VLOOKUP($N37,'Customer Collection Report'!$B:$H,4,0)</f>
        <v>0</v>
      </c>
      <c r="Q37" s="120">
        <f>VLOOKUP($N37,'Customer Collection Report'!$B:$H,5,0)</f>
        <v>0</v>
      </c>
      <c r="R37" s="121">
        <f>LARGE('Customer Collection Report'!$H$2:$H$88, ROW(A14))</f>
        <v>121879</v>
      </c>
    </row>
    <row r="38" ht="15.75" customHeight="1">
      <c r="N38" s="70" t="str">
        <f>VLOOKUP(R38,'Customer Collection Report'!H:J,2,FALSE)</f>
        <v>Sansons Electroquips</v>
      </c>
      <c r="O38" s="120">
        <f>VLOOKUP(N38,'Customer Collection Report'!$B:$H,3,0)</f>
        <v>75268</v>
      </c>
      <c r="P38" s="120">
        <f>VLOOKUP($N38,'Customer Collection Report'!$B:$H,4,0)</f>
        <v>63651</v>
      </c>
      <c r="Q38" s="120">
        <f>VLOOKUP($N38,'Customer Collection Report'!$B:$H,5,0)</f>
        <v>36651</v>
      </c>
      <c r="R38" s="121">
        <f>LARGE('Customer Collection Report'!$H$2:$H$88, ROW(A15))</f>
        <v>102268</v>
      </c>
    </row>
    <row r="39" ht="15.75" customHeight="1">
      <c r="B39" s="91" t="s">
        <v>76</v>
      </c>
      <c r="C39" s="92"/>
      <c r="D39" s="92"/>
      <c r="E39" s="92"/>
      <c r="F39" s="92"/>
      <c r="G39" s="92"/>
      <c r="H39" s="92"/>
      <c r="I39" s="92"/>
      <c r="J39" s="93"/>
      <c r="N39" s="70" t="str">
        <f>VLOOKUP(R39,'Customer Collection Report'!H:J,2,FALSE)</f>
        <v>Arihant Electricals</v>
      </c>
      <c r="O39" s="120">
        <f>VLOOKUP(N39,'Customer Collection Report'!$B:$H,3,0)</f>
        <v>0</v>
      </c>
      <c r="P39" s="120">
        <f>VLOOKUP($N39,'Customer Collection Report'!$B:$H,4,0)</f>
        <v>90124</v>
      </c>
      <c r="Q39" s="120">
        <f>VLOOKUP($N39,'Customer Collection Report'!$B:$H,5,0)</f>
        <v>0</v>
      </c>
      <c r="R39" s="121">
        <f>LARGE('Customer Collection Report'!$H$2:$H$88, ROW(A16))</f>
        <v>90124</v>
      </c>
    </row>
    <row r="40" ht="15.75" customHeight="1">
      <c r="A40" s="133" t="s">
        <v>77</v>
      </c>
      <c r="B40" s="134" t="s">
        <v>78</v>
      </c>
      <c r="C40" s="135" t="str">
        <f>TEXT(EDATE(J5,-1),"mmmm")</f>
        <v>August</v>
      </c>
      <c r="D40" s="136" t="s">
        <v>23</v>
      </c>
      <c r="E40" s="134" t="s">
        <v>78</v>
      </c>
      <c r="F40" s="135" t="str">
        <f>TEXT(J5,"MMMM")</f>
        <v>September</v>
      </c>
      <c r="G40" s="136" t="s">
        <v>23</v>
      </c>
      <c r="H40" s="134" t="s">
        <v>78</v>
      </c>
      <c r="I40" s="135" t="str">
        <f>TEXT(EDATE(J5,1),"mmmm")</f>
        <v>October</v>
      </c>
      <c r="J40" s="136" t="s">
        <v>23</v>
      </c>
      <c r="N40" s="70" t="str">
        <f>VLOOKUP(R40,'Customer Collection Report'!H:J,2,FALSE)</f>
        <v>STAR ELECTRICAL COMPANY</v>
      </c>
      <c r="O40" s="120">
        <f>VLOOKUP(N40,'Customer Collection Report'!$B:$H,3,0)</f>
        <v>55966</v>
      </c>
      <c r="P40" s="120">
        <f>VLOOKUP($N40,'Customer Collection Report'!$B:$H,4,0)</f>
        <v>0</v>
      </c>
      <c r="Q40" s="120">
        <f>VLOOKUP($N40,'Customer Collection Report'!$B:$H,5,0)</f>
        <v>0</v>
      </c>
      <c r="R40" s="121">
        <f>LARGE('Customer Collection Report'!$H$2:$H$88, ROW(A17))</f>
        <v>55966</v>
      </c>
    </row>
    <row r="41" ht="15.75" customHeight="1">
      <c r="A41" s="137" t="s">
        <v>79</v>
      </c>
      <c r="B41" s="138">
        <v>100000.0</v>
      </c>
      <c r="C41" s="139">
        <f>SUMIFS('Sales Order'!M:M,'Sales Order'!S:S,(B7-1),'Sales Order'!V:V,B5)</f>
        <v>121743.988</v>
      </c>
      <c r="D41" s="140">
        <f>IF(B41=0,0,B41-C41)</f>
        <v>-21743.988</v>
      </c>
      <c r="E41" s="138">
        <v>100000.0</v>
      </c>
      <c r="F41" s="139">
        <f>SUMIFS('Sales Order'!M:M,'Sales Order'!S:S,B7,'Sales Order'!V:V,B5)</f>
        <v>0</v>
      </c>
      <c r="G41" s="140">
        <f>IF(E41=0,0,E41-F41)</f>
        <v>100000</v>
      </c>
      <c r="H41" s="138"/>
      <c r="I41" s="139">
        <f>SUMIFS('Sales Order'!M:M,'Sales Order'!S:S,(B7+1),'Sales Order'!V:V,B5)</f>
        <v>0</v>
      </c>
      <c r="J41" s="140">
        <f>IF(H41=0,0,H41-I41)</f>
        <v>0</v>
      </c>
      <c r="N41" s="70" t="str">
        <f>VLOOKUP(R41,'Customer Collection Report'!H:J,2,FALSE)</f>
        <v>PREEJA ELECTRICALS</v>
      </c>
      <c r="O41" s="120">
        <f>VLOOKUP(N41,'Customer Collection Report'!$B:$H,3,0)</f>
        <v>-58577</v>
      </c>
      <c r="P41" s="120">
        <f>VLOOKUP($N41,'Customer Collection Report'!$B:$H,4,0)</f>
        <v>0</v>
      </c>
      <c r="Q41" s="120">
        <f>VLOOKUP($N41,'Customer Collection Report'!$B:$H,5,0)</f>
        <v>-30000</v>
      </c>
      <c r="R41" s="121">
        <f>LARGE('Customer Collection Report'!$H$2:$H$88, ROW(A18))</f>
        <v>43923</v>
      </c>
    </row>
    <row r="42" ht="15.75" customHeight="1">
      <c r="A42" s="141" t="s">
        <v>80</v>
      </c>
      <c r="B42" s="70"/>
      <c r="C42" s="67"/>
      <c r="D42" s="69"/>
      <c r="E42" s="70"/>
      <c r="F42" s="67"/>
      <c r="G42" s="69"/>
      <c r="H42" s="70"/>
      <c r="I42" s="67"/>
      <c r="J42" s="69"/>
      <c r="N42" s="70" t="str">
        <f>VLOOKUP(R42,'Customer Collection Report'!H:J,2,FALSE)</f>
        <v>Starlit Electricals</v>
      </c>
      <c r="O42" s="120">
        <f>VLOOKUP(N42,'Customer Collection Report'!$B:$H,3,0)</f>
        <v>18115</v>
      </c>
      <c r="P42" s="120">
        <f>VLOOKUP($N42,'Customer Collection Report'!$B:$H,4,0)</f>
        <v>0</v>
      </c>
      <c r="Q42" s="120">
        <f>VLOOKUP($N42,'Customer Collection Report'!$B:$H,5,0)</f>
        <v>0</v>
      </c>
      <c r="R42" s="121">
        <f>LARGE('Customer Collection Report'!$H$2:$H$88, ROW(A19))</f>
        <v>18115</v>
      </c>
    </row>
    <row r="43" ht="15.75" customHeight="1">
      <c r="A43" s="141" t="s">
        <v>81</v>
      </c>
      <c r="B43" s="70"/>
      <c r="C43" s="67"/>
      <c r="D43" s="69"/>
      <c r="E43" s="70"/>
      <c r="F43" s="67"/>
      <c r="G43" s="69"/>
      <c r="H43" s="70"/>
      <c r="I43" s="67"/>
      <c r="J43" s="69"/>
      <c r="N43" s="70" t="str">
        <f>VLOOKUP(R43,'Customer Collection Report'!H:J,2,FALSE)</f>
        <v>SHIVAM INDUSTRIES</v>
      </c>
      <c r="O43" s="120">
        <f>VLOOKUP(N43,'Customer Collection Report'!$B:$H,3,0)</f>
        <v>15426</v>
      </c>
      <c r="P43" s="120">
        <f>VLOOKUP($N43,'Customer Collection Report'!$B:$H,4,0)</f>
        <v>0</v>
      </c>
      <c r="Q43" s="120">
        <f>VLOOKUP($N43,'Customer Collection Report'!$B:$H,5,0)</f>
        <v>0</v>
      </c>
      <c r="R43" s="121">
        <f>LARGE('Customer Collection Report'!$H$2:$H$88, ROW(A20))</f>
        <v>15426</v>
      </c>
    </row>
    <row r="44" ht="15.75" customHeight="1">
      <c r="A44" s="142" t="s">
        <v>82</v>
      </c>
      <c r="B44" s="47"/>
      <c r="C44" s="48"/>
      <c r="D44" s="49"/>
      <c r="E44" s="47"/>
      <c r="F44" s="48"/>
      <c r="G44" s="49"/>
      <c r="H44" s="47"/>
      <c r="I44" s="48"/>
      <c r="J44" s="49"/>
      <c r="N44" s="70" t="str">
        <f>VLOOKUP(R44,'Customer Collection Report'!H:J,2,FALSE)</f>
        <v>JN TRADERS</v>
      </c>
      <c r="O44" s="120">
        <f>VLOOKUP(N44,'Customer Collection Report'!$B:$H,3,0)</f>
        <v>12200</v>
      </c>
      <c r="P44" s="120">
        <f>VLOOKUP($N44,'Customer Collection Report'!$B:$H,4,0)</f>
        <v>0</v>
      </c>
      <c r="Q44" s="120">
        <f>VLOOKUP($N44,'Customer Collection Report'!$B:$H,5,0)</f>
        <v>0</v>
      </c>
      <c r="R44" s="121">
        <f>LARGE('Customer Collection Report'!$H$2:$H$88, ROW(A21))</f>
        <v>12200</v>
      </c>
    </row>
    <row r="45" ht="15.75" customHeight="1"/>
    <row r="46" ht="15.75" customHeight="1"/>
    <row r="47" ht="15.75" customHeight="1">
      <c r="A47" s="104"/>
    </row>
    <row r="48" ht="15.75" customHeight="1">
      <c r="A48" s="104"/>
    </row>
    <row r="49" ht="15.75" customHeight="1">
      <c r="A49" s="104"/>
    </row>
    <row r="50" ht="15.75" customHeight="1">
      <c r="A50" s="104"/>
    </row>
    <row r="51" ht="15.75" customHeight="1"/>
    <row r="52" ht="15.75" customHeight="1"/>
    <row r="53" ht="15.75" customHeight="1"/>
    <row r="54" ht="15.75" customHeight="1"/>
    <row r="55" ht="15.75" customHeight="1">
      <c r="A55" s="10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10:F10"/>
    <mergeCell ref="G10:K10"/>
    <mergeCell ref="A20:K20"/>
    <mergeCell ref="N20:R20"/>
    <mergeCell ref="N23:R23"/>
    <mergeCell ref="B39:J39"/>
    <mergeCell ref="A2:B3"/>
    <mergeCell ref="E2:K3"/>
    <mergeCell ref="D5:E5"/>
    <mergeCell ref="D6:E6"/>
    <mergeCell ref="C7:E7"/>
    <mergeCell ref="A9:K9"/>
    <mergeCell ref="N9:R9"/>
  </mergeCells>
  <printOptions/>
  <pageMargins bottom="0.75" footer="0.0" header="0.0" left="0.25" right="0.25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7.43"/>
    <col customWidth="1" min="3" max="3" width="7.86"/>
    <col customWidth="1" min="4" max="11" width="6.86"/>
    <col customWidth="1" min="12" max="13" width="7.86"/>
    <col customWidth="1" min="14" max="17" width="6.86"/>
    <col customWidth="1" min="18" max="18" width="7.86"/>
    <col customWidth="1" min="19" max="20" width="6.86"/>
    <col customWidth="1" min="21" max="21" width="10.14"/>
    <col customWidth="1" min="22" max="22" width="6.71"/>
    <col customWidth="1" min="23" max="23" width="10.71"/>
    <col customWidth="1" min="24" max="26" width="8.71"/>
  </cols>
  <sheetData>
    <row r="1" ht="14.25" customHeight="1">
      <c r="A1" s="104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43"/>
    <col customWidth="1" min="2" max="2" width="40.0"/>
    <col customWidth="1" min="3" max="3" width="6.29"/>
    <col customWidth="1" min="4" max="4" width="14.0"/>
    <col customWidth="1" min="5" max="5" width="12.43"/>
    <col customWidth="1" min="6" max="6" width="12.86"/>
    <col customWidth="1" min="7" max="7" width="14.0"/>
    <col customWidth="1" hidden="1" min="8" max="8" width="12.43"/>
    <col customWidth="1" hidden="1" min="9" max="9" width="4.29"/>
    <col customWidth="1" min="10" max="10" width="12.43"/>
    <col customWidth="1" min="11" max="11" width="41.14"/>
    <col customWidth="1" min="12" max="26" width="8.71"/>
  </cols>
  <sheetData>
    <row r="1" ht="11.25" customHeight="1">
      <c r="A1" s="145" t="s">
        <v>107</v>
      </c>
      <c r="B1" s="146" t="s">
        <v>108</v>
      </c>
      <c r="C1" s="146" t="s">
        <v>109</v>
      </c>
      <c r="D1" s="146" t="s">
        <v>110</v>
      </c>
      <c r="E1" s="146" t="s">
        <v>55</v>
      </c>
      <c r="F1" s="146" t="s">
        <v>111</v>
      </c>
      <c r="G1" s="146" t="s">
        <v>112</v>
      </c>
      <c r="H1" s="147" t="s">
        <v>58</v>
      </c>
      <c r="I1" s="148" t="s">
        <v>113</v>
      </c>
      <c r="J1" s="149" t="s">
        <v>114</v>
      </c>
      <c r="K1" s="150" t="s">
        <v>115</v>
      </c>
      <c r="L1" s="151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ht="12.0" customHeight="1">
      <c r="A2" s="153">
        <v>1.0</v>
      </c>
      <c r="B2" s="154" t="s">
        <v>116</v>
      </c>
      <c r="C2" s="154">
        <v>60.0</v>
      </c>
      <c r="D2" s="155">
        <f>SUMIF('outstanding as on 31-7-25'!A:A,B2,'outstanding as on 31-7-25'!G:G)</f>
        <v>0</v>
      </c>
      <c r="E2" s="155">
        <f>SUMIF(Despatches!G:G,B2,Despatches!E:E)</f>
        <v>0</v>
      </c>
      <c r="F2" s="155">
        <f>SUMIF(Collection!B:B,B2,Collection!C:C)</f>
        <v>0</v>
      </c>
      <c r="G2" s="155">
        <f t="shared" ref="G2:G41" si="1">D2+E2-F2</f>
        <v>0</v>
      </c>
      <c r="H2" s="156">
        <f>SUMIFS('outstanding as on 31-7-25'!G:G,'outstanding as on 31-7-25'!J:J,"OD",'outstanding as on 31-7-25'!A:A,B2)+SUMIFS(Despatches!E:E,Despatches!K:K,"OD",Despatches!G:G,B2)-F2</f>
        <v>0</v>
      </c>
      <c r="I2" s="157" t="str">
        <f t="shared" ref="I2:I507" si="2">B2</f>
        <v>Ador Digatron Pvt. Ltd</v>
      </c>
      <c r="J2" s="158">
        <f>SUMIF('PDC Chq available'!A:A,B2,'PDC Chq available'!H:H)</f>
        <v>0</v>
      </c>
      <c r="K2" s="159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ht="12.0" customHeight="1">
      <c r="A3" s="160">
        <f t="shared" ref="A3:A42" si="3">A2+1</f>
        <v>2</v>
      </c>
      <c r="B3" s="161" t="s">
        <v>117</v>
      </c>
      <c r="C3" s="161">
        <v>60.0</v>
      </c>
      <c r="D3" s="162">
        <f>SUMIF('outstanding as on 31-7-25'!A:A,B3,'outstanding as on 31-7-25'!G:G)</f>
        <v>2686050.6</v>
      </c>
      <c r="E3" s="162">
        <f>SUMIF(Despatches!G:G,B3,Despatches!E:E)</f>
        <v>635289</v>
      </c>
      <c r="F3" s="162">
        <f>SUMIF(Collection!B:B,B3,Collection!C:C)</f>
        <v>986138</v>
      </c>
      <c r="G3" s="162">
        <f t="shared" si="1"/>
        <v>2335201.6</v>
      </c>
      <c r="H3" s="163">
        <f>SUMIFS('outstanding as on 31-7-25'!G:G,'outstanding as on 31-7-25'!J:J,"OD",'outstanding as on 31-7-25'!A:A,B3)+SUMIFS(Despatches!E:E,Despatches!K:K,"OD",Despatches!G:G,B3)-F3</f>
        <v>695845.6</v>
      </c>
      <c r="I3" s="157" t="str">
        <f t="shared" si="2"/>
        <v>Ador Powertron Ltd</v>
      </c>
      <c r="J3" s="164">
        <f>SUMIF('PDC Chq available'!A:A,B3,'PDC Chq available'!H:H)</f>
        <v>962019</v>
      </c>
      <c r="K3" s="159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ht="12.0" customHeight="1">
      <c r="A4" s="160">
        <f t="shared" si="3"/>
        <v>3</v>
      </c>
      <c r="B4" s="161" t="s">
        <v>118</v>
      </c>
      <c r="C4" s="161">
        <v>60.0</v>
      </c>
      <c r="D4" s="162">
        <f>SUMIF('outstanding as on 31-7-25'!A:A,B4,'outstanding as on 31-7-25'!G:G)</f>
        <v>892831</v>
      </c>
      <c r="E4" s="162">
        <f>SUMIF(Despatches!G:G,B4,Despatches!E:E)</f>
        <v>305387</v>
      </c>
      <c r="F4" s="162">
        <f>SUMIF(Collection!B:B,B4,Collection!C:C)</f>
        <v>190265</v>
      </c>
      <c r="G4" s="162">
        <f t="shared" si="1"/>
        <v>1007953</v>
      </c>
      <c r="H4" s="163">
        <f>SUMIFS('outstanding as on 31-7-25'!G:G,'outstanding as on 31-7-25'!J:J,"OD",'outstanding as on 31-7-25'!A:A,B4)+SUMIFS(Despatches!E:E,Despatches!K:K,"OD",Despatches!G:G,B4)-F4</f>
        <v>541100</v>
      </c>
      <c r="I4" s="157" t="str">
        <f t="shared" si="2"/>
        <v>Amar Transformer Pvt Ltd</v>
      </c>
      <c r="J4" s="164">
        <f>SUMIF('PDC Chq available'!A:A,B4,'PDC Chq available'!H:H)</f>
        <v>0</v>
      </c>
      <c r="K4" s="159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ht="12.0" customHeight="1">
      <c r="A5" s="160">
        <f t="shared" si="3"/>
        <v>4</v>
      </c>
      <c r="B5" s="161" t="s">
        <v>119</v>
      </c>
      <c r="C5" s="161">
        <v>90.0</v>
      </c>
      <c r="D5" s="162">
        <f>SUMIF('outstanding as on 31-7-25'!A:A,B5,'outstanding as on 31-7-25'!G:G)</f>
        <v>383</v>
      </c>
      <c r="E5" s="162">
        <f>SUMIF(Despatches!G:G,B5,Despatches!E:E)</f>
        <v>0</v>
      </c>
      <c r="F5" s="162">
        <f>SUMIF(Collection!B:B,B5,Collection!C:C)</f>
        <v>0</v>
      </c>
      <c r="G5" s="162">
        <f t="shared" si="1"/>
        <v>383</v>
      </c>
      <c r="H5" s="163">
        <f>SUMIFS('outstanding as on 31-7-25'!G:G,'outstanding as on 31-7-25'!J:J,"OD",'outstanding as on 31-7-25'!A:A,B5)+SUMIFS(Despatches!E:E,Despatches!K:K,"OD",Despatches!G:G,B5)-F5</f>
        <v>383</v>
      </c>
      <c r="I5" s="157" t="str">
        <f t="shared" si="2"/>
        <v>AMRUTA ENTERPRISES</v>
      </c>
      <c r="J5" s="164">
        <f>SUMIF('PDC Chq available'!A:A,B5,'PDC Chq available'!H:H)</f>
        <v>0</v>
      </c>
      <c r="K5" s="159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ht="12.0" customHeight="1">
      <c r="A6" s="160">
        <f t="shared" si="3"/>
        <v>5</v>
      </c>
      <c r="B6" s="161" t="s">
        <v>120</v>
      </c>
      <c r="C6" s="161"/>
      <c r="D6" s="162">
        <f>SUMIF('outstanding as on 31-7-25'!A:A,B6,'outstanding as on 31-7-25'!G:G)</f>
        <v>0</v>
      </c>
      <c r="E6" s="162">
        <f>SUMIF(Despatches!G:G,B6,Despatches!E:E)</f>
        <v>90124</v>
      </c>
      <c r="F6" s="162">
        <f>SUMIF(Collection!B:B,B6,Collection!C:C)</f>
        <v>0</v>
      </c>
      <c r="G6" s="162">
        <f t="shared" si="1"/>
        <v>90124</v>
      </c>
      <c r="H6" s="163">
        <f>SUMIFS('outstanding as on 31-7-25'!G:G,'outstanding as on 31-7-25'!J:J,"OD",'outstanding as on 31-7-25'!A:A,B6)+SUMIFS(Despatches!E:E,Despatches!K:K,"OD",Despatches!G:G,B6)-F6</f>
        <v>90124</v>
      </c>
      <c r="I6" s="157" t="str">
        <f t="shared" si="2"/>
        <v>Arihant Electricals</v>
      </c>
      <c r="J6" s="164">
        <f>SUMIF('PDC Chq available'!A:A,B6,'PDC Chq available'!H:H)</f>
        <v>0</v>
      </c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</row>
    <row r="7" ht="12.0" customHeight="1">
      <c r="A7" s="160">
        <f t="shared" si="3"/>
        <v>6</v>
      </c>
      <c r="B7" s="161" t="s">
        <v>121</v>
      </c>
      <c r="C7" s="161"/>
      <c r="D7" s="162">
        <f>SUMIF('outstanding as on 31-7-25'!A:A,B7,'outstanding as on 31-7-25'!G:G)</f>
        <v>0</v>
      </c>
      <c r="E7" s="162">
        <f>SUMIF(Despatches!G:G,B7,Despatches!E:E)</f>
        <v>19322</v>
      </c>
      <c r="F7" s="162">
        <f>SUMIF(Collection!B:B,B7,Collection!C:C)</f>
        <v>19322</v>
      </c>
      <c r="G7" s="162">
        <f t="shared" si="1"/>
        <v>0</v>
      </c>
      <c r="H7" s="163">
        <f>SUMIFS('outstanding as on 31-7-25'!G:G,'outstanding as on 31-7-25'!J:J,"OD",'outstanding as on 31-7-25'!A:A,B7)+SUMIFS(Despatches!E:E,Despatches!K:K,"OD",Despatches!G:G,B7)-F7</f>
        <v>0</v>
      </c>
      <c r="I7" s="157" t="str">
        <f t="shared" si="2"/>
        <v>CONTRONICS</v>
      </c>
      <c r="J7" s="164">
        <f>SUMIF('PDC Chq available'!A:A,B7,'PDC Chq available'!H:H)</f>
        <v>0</v>
      </c>
      <c r="K7" s="159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</row>
    <row r="8" ht="12.0" customHeight="1">
      <c r="A8" s="160">
        <f t="shared" si="3"/>
        <v>7</v>
      </c>
      <c r="B8" s="161" t="s">
        <v>122</v>
      </c>
      <c r="C8" s="161"/>
      <c r="D8" s="162">
        <f>SUMIF('outstanding as on 31-7-25'!A:A,B8,'outstanding as on 31-7-25'!G:G)</f>
        <v>0</v>
      </c>
      <c r="E8" s="162">
        <f>SUMIF(Despatches!G:G,B8,Despatches!E:E)</f>
        <v>28737</v>
      </c>
      <c r="F8" s="162">
        <f>SUMIF(Collection!B:B,B8,Collection!C:C)</f>
        <v>28737</v>
      </c>
      <c r="G8" s="162">
        <f t="shared" si="1"/>
        <v>0</v>
      </c>
      <c r="H8" s="163">
        <f>SUMIFS('outstanding as on 31-7-25'!G:G,'outstanding as on 31-7-25'!J:J,"OD",'outstanding as on 31-7-25'!A:A,B8)+SUMIFS(Despatches!E:E,Despatches!K:K,"OD",Despatches!G:G,B8)-F8</f>
        <v>0</v>
      </c>
      <c r="I8" s="157" t="str">
        <f t="shared" si="2"/>
        <v>ELTECH</v>
      </c>
      <c r="J8" s="164">
        <f>SUMIF('PDC Chq available'!A:A,B8,'PDC Chq available'!H:H)</f>
        <v>0</v>
      </c>
      <c r="K8" s="159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</row>
    <row r="9" ht="12.0" customHeight="1">
      <c r="A9" s="160">
        <f t="shared" si="3"/>
        <v>8</v>
      </c>
      <c r="B9" s="161" t="s">
        <v>123</v>
      </c>
      <c r="C9" s="161">
        <v>30.0</v>
      </c>
      <c r="D9" s="162">
        <f>SUMIF('outstanding as on 31-7-25'!A:A,B9,'outstanding as on 31-7-25'!G:G)</f>
        <v>121879</v>
      </c>
      <c r="E9" s="162">
        <f>SUMIF(Despatches!G:G,B9,Despatches!E:E)</f>
        <v>0</v>
      </c>
      <c r="F9" s="162">
        <f>SUMIF(Collection!B:B,B9,Collection!C:C)</f>
        <v>0</v>
      </c>
      <c r="G9" s="162">
        <f t="shared" si="1"/>
        <v>121879</v>
      </c>
      <c r="H9" s="163">
        <f>SUMIFS('outstanding as on 31-7-25'!G:G,'outstanding as on 31-7-25'!J:J,"OD",'outstanding as on 31-7-25'!A:A,B9)+SUMIFS(Despatches!E:E,Despatches!K:K,"OD",Despatches!G:G,B9)-F9</f>
        <v>121879</v>
      </c>
      <c r="I9" s="157" t="str">
        <f t="shared" si="2"/>
        <v>Hanuman Enterprises</v>
      </c>
      <c r="J9" s="164">
        <f>SUMIF('PDC Chq available'!A:A,B9,'PDC Chq available'!H:H)</f>
        <v>121879</v>
      </c>
      <c r="K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</row>
    <row r="10" ht="12.0" customHeight="1">
      <c r="A10" s="160">
        <f t="shared" si="3"/>
        <v>9</v>
      </c>
      <c r="B10" s="161" t="s">
        <v>124</v>
      </c>
      <c r="C10" s="161">
        <v>60.0</v>
      </c>
      <c r="D10" s="162">
        <f>SUMIF('outstanding as on 31-7-25'!A:A,B10,'outstanding as on 31-7-25'!G:G)</f>
        <v>193219</v>
      </c>
      <c r="E10" s="162">
        <f>SUMIF(Despatches!G:G,B10,Despatches!E:E)</f>
        <v>35190</v>
      </c>
      <c r="F10" s="162">
        <f>SUMIF(Collection!B:B,B10,Collection!C:C)</f>
        <v>190803</v>
      </c>
      <c r="G10" s="162">
        <f t="shared" si="1"/>
        <v>37606</v>
      </c>
      <c r="H10" s="163">
        <f>SUMIFS('outstanding as on 31-7-25'!G:G,'outstanding as on 31-7-25'!J:J,"OD",'outstanding as on 31-7-25'!A:A,B10)+SUMIFS(Despatches!E:E,Despatches!K:K,"OD",Despatches!G:G,B10)-F10</f>
        <v>-54190</v>
      </c>
      <c r="I10" s="157" t="str">
        <f t="shared" si="2"/>
        <v>Incon Electronics</v>
      </c>
      <c r="J10" s="164">
        <f>SUMIF('PDC Chq available'!A:A,B10,'PDC Chq available'!H:H)</f>
        <v>0</v>
      </c>
      <c r="K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</row>
    <row r="11" ht="12.0" customHeight="1">
      <c r="A11" s="160">
        <f t="shared" si="3"/>
        <v>10</v>
      </c>
      <c r="B11" s="161" t="s">
        <v>125</v>
      </c>
      <c r="C11" s="161"/>
      <c r="D11" s="162">
        <f>SUMIF('outstanding as on 31-7-25'!A:A,B11,'outstanding as on 31-7-25'!G:G)</f>
        <v>0</v>
      </c>
      <c r="E11" s="162">
        <f>SUMIF(Despatches!G:G,B11,Despatches!E:E)</f>
        <v>190638</v>
      </c>
      <c r="F11" s="162">
        <f>SUMIF(Collection!B:B,B11,Collection!C:C)</f>
        <v>0</v>
      </c>
      <c r="G11" s="162">
        <f t="shared" si="1"/>
        <v>190638</v>
      </c>
      <c r="H11" s="163">
        <f>SUMIFS('outstanding as on 31-7-25'!G:G,'outstanding as on 31-7-25'!J:J,"OD",'outstanding as on 31-7-25'!A:A,B11)+SUMIFS(Despatches!E:E,Despatches!K:K,"OD",Despatches!G:G,B11)-F11</f>
        <v>190638</v>
      </c>
      <c r="I11" s="157" t="str">
        <f t="shared" si="2"/>
        <v>Jh Sciaky limited</v>
      </c>
      <c r="J11" s="164">
        <f>SUMIF('PDC Chq available'!A:A,B11,'PDC Chq available'!H:H)</f>
        <v>0</v>
      </c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</row>
    <row r="12" ht="12.0" customHeight="1">
      <c r="A12" s="160">
        <f t="shared" si="3"/>
        <v>11</v>
      </c>
      <c r="B12" s="161" t="s">
        <v>126</v>
      </c>
      <c r="C12" s="161">
        <v>0.0</v>
      </c>
      <c r="D12" s="162">
        <f>SUMIF('outstanding as on 31-7-25'!A:A,B12,'outstanding as on 31-7-25'!G:G)</f>
        <v>12200</v>
      </c>
      <c r="E12" s="162">
        <f>SUMIF(Despatches!G:G,B12,Despatches!E:E)</f>
        <v>0</v>
      </c>
      <c r="F12" s="162">
        <f>SUMIF(Collection!B:B,B12,Collection!C:C)</f>
        <v>0</v>
      </c>
      <c r="G12" s="162">
        <f t="shared" si="1"/>
        <v>12200</v>
      </c>
      <c r="H12" s="163">
        <f>SUMIFS('outstanding as on 31-7-25'!G:G,'outstanding as on 31-7-25'!J:J,"OD",'outstanding as on 31-7-25'!A:A,B12)+SUMIFS(Despatches!E:E,Despatches!K:K,"OD",Despatches!G:G,B12)-F12</f>
        <v>12200</v>
      </c>
      <c r="I12" s="157" t="str">
        <f t="shared" si="2"/>
        <v>JN TRADERS</v>
      </c>
      <c r="J12" s="164">
        <f>SUMIF('PDC Chq available'!A:A,B12,'PDC Chq available'!H:H)</f>
        <v>0</v>
      </c>
      <c r="K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</row>
    <row r="13" ht="12.0" customHeight="1">
      <c r="A13" s="160">
        <f t="shared" si="3"/>
        <v>12</v>
      </c>
      <c r="B13" s="161" t="s">
        <v>127</v>
      </c>
      <c r="C13" s="161">
        <v>15.0</v>
      </c>
      <c r="D13" s="162">
        <f>SUMIF('outstanding as on 31-7-25'!A:A,B13,'outstanding as on 31-7-25'!G:G)</f>
        <v>0</v>
      </c>
      <c r="E13" s="162">
        <f>SUMIF(Despatches!G:G,B13,Despatches!E:E)</f>
        <v>1568576</v>
      </c>
      <c r="F13" s="162">
        <f>SUMIF(Collection!B:B,B13,Collection!C:C)</f>
        <v>0</v>
      </c>
      <c r="G13" s="162">
        <f t="shared" si="1"/>
        <v>1568576</v>
      </c>
      <c r="H13" s="163">
        <f>SUMIFS('outstanding as on 31-7-25'!G:G,'outstanding as on 31-7-25'!J:J,"OD",'outstanding as on 31-7-25'!A:A,B13)+SUMIFS(Despatches!E:E,Despatches!K:K,"OD",Despatches!G:G,B13)-F13</f>
        <v>1568576</v>
      </c>
      <c r="I13" s="157" t="str">
        <f t="shared" si="2"/>
        <v>Kalburgi Stamping</v>
      </c>
      <c r="J13" s="164">
        <f>SUMIF('PDC Chq available'!A:A,B13,'PDC Chq available'!H:H)</f>
        <v>0</v>
      </c>
      <c r="K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</row>
    <row r="14" ht="12.0" customHeight="1">
      <c r="A14" s="160">
        <f t="shared" si="3"/>
        <v>13</v>
      </c>
      <c r="B14" s="161" t="s">
        <v>128</v>
      </c>
      <c r="C14" s="161">
        <v>90.0</v>
      </c>
      <c r="D14" s="162">
        <f>SUMIF('outstanding as on 31-7-25'!A:A,B14,'outstanding as on 31-7-25'!G:G)</f>
        <v>1795188</v>
      </c>
      <c r="E14" s="162">
        <f>SUMIF(Despatches!G:G,B14,Despatches!E:E)</f>
        <v>1101032</v>
      </c>
      <c r="F14" s="162">
        <f>SUMIF(Collection!B:B,B14,Collection!C:C)</f>
        <v>574519</v>
      </c>
      <c r="G14" s="162">
        <f t="shared" si="1"/>
        <v>2321701</v>
      </c>
      <c r="H14" s="163">
        <f>SUMIFS('outstanding as on 31-7-25'!G:G,'outstanding as on 31-7-25'!J:J,"OD",'outstanding as on 31-7-25'!A:A,B14)+SUMIFS(Despatches!E:E,Despatches!K:K,"OD",Despatches!G:G,B14)-F14</f>
        <v>-28957</v>
      </c>
      <c r="I14" s="157" t="str">
        <f t="shared" si="2"/>
        <v>KRAFT POWERCON</v>
      </c>
      <c r="J14" s="164">
        <f>SUMIF('PDC Chq available'!A:A,B14,'PDC Chq available'!H:H)</f>
        <v>0</v>
      </c>
      <c r="K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</row>
    <row r="15" ht="12.0" customHeight="1">
      <c r="A15" s="165">
        <f t="shared" si="3"/>
        <v>14</v>
      </c>
      <c r="B15" s="166" t="s">
        <v>129</v>
      </c>
      <c r="C15" s="167">
        <v>0.0</v>
      </c>
      <c r="D15" s="168">
        <f>SUMIF('outstanding as on 31-7-25'!A:A,B15,'outstanding as on 31-7-25'!G:G)</f>
        <v>12319239.2</v>
      </c>
      <c r="E15" s="168">
        <f>SUMIF(Despatches!G:G,B15,Despatches!E:E)</f>
        <v>0</v>
      </c>
      <c r="F15" s="168">
        <f>SUMIF(Collection!B:B,B15,Collection!C:C)</f>
        <v>2500000</v>
      </c>
      <c r="G15" s="162">
        <f t="shared" si="1"/>
        <v>9819239.2</v>
      </c>
      <c r="H15" s="163">
        <f>SUMIFS('outstanding as on 31-7-25'!G:G,'outstanding as on 31-7-25'!J:J,"OD",'outstanding as on 31-7-25'!A:A,B15)+SUMIFS(Despatches!E:E,Despatches!K:K,"OD",Despatches!G:G,B15)-F15</f>
        <v>9819239.2</v>
      </c>
      <c r="I15" s="169" t="str">
        <f t="shared" si="2"/>
        <v>Libra Stampings LLP</v>
      </c>
      <c r="J15" s="164">
        <f>SUMIF('PDC Chq available'!A:A,B15,'PDC Chq available'!H:H)</f>
        <v>0</v>
      </c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</row>
    <row r="16" ht="12.0" customHeight="1">
      <c r="A16" s="160">
        <f t="shared" si="3"/>
        <v>15</v>
      </c>
      <c r="B16" s="161" t="s">
        <v>130</v>
      </c>
      <c r="C16" s="161"/>
      <c r="D16" s="161"/>
      <c r="E16" s="161"/>
      <c r="F16" s="161"/>
      <c r="G16" s="162">
        <f t="shared" si="1"/>
        <v>0</v>
      </c>
      <c r="H16" s="163">
        <f>SUMIFS('outstanding as on 31-7-25'!G:G,'outstanding as on 31-7-25'!J:J,"OD",'outstanding as on 31-7-25'!A:A,B16)+SUMIFS(Despatches!E:E,Despatches!K:K,"OD",Despatches!G:G,B16)-F16</f>
        <v>927053</v>
      </c>
      <c r="I16" s="157" t="str">
        <f t="shared" si="2"/>
        <v>MAA SHARDA ELECTRO STAMPING PRIVATE LTD</v>
      </c>
      <c r="J16" s="164">
        <f>SUMIF('PDC Chq available'!A:A,B16,'PDC Chq available'!H:H)</f>
        <v>0</v>
      </c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</row>
    <row r="17" ht="12.0" customHeight="1">
      <c r="A17" s="160">
        <f t="shared" si="3"/>
        <v>16</v>
      </c>
      <c r="B17" s="161" t="s">
        <v>131</v>
      </c>
      <c r="C17" s="161">
        <v>0.0</v>
      </c>
      <c r="D17" s="162">
        <f>SUMIF('outstanding as on 31-7-25'!A:A,B17,'outstanding as on 31-7-25'!G:G)</f>
        <v>787454.81</v>
      </c>
      <c r="E17" s="162">
        <f>SUMIF(Despatches!G:G,B17,Despatches!E:E)</f>
        <v>0</v>
      </c>
      <c r="F17" s="162">
        <f>SUMIF(Collection!B:B,B17,Collection!C:C)</f>
        <v>0</v>
      </c>
      <c r="G17" s="162">
        <f t="shared" si="1"/>
        <v>787454.81</v>
      </c>
      <c r="H17" s="163">
        <f>SUMIFS('outstanding as on 31-7-25'!G:G,'outstanding as on 31-7-25'!J:J,"OD",'outstanding as on 31-7-25'!A:A,B17)+SUMIFS(Despatches!E:E,Despatches!K:K,"OD",Despatches!G:G,B17)-F17</f>
        <v>0</v>
      </c>
      <c r="I17" s="157" t="str">
        <f t="shared" si="2"/>
        <v>NARAYAN INDUSTRIES</v>
      </c>
      <c r="J17" s="164">
        <f>SUMIF('PDC Chq available'!A:A,B17,'PDC Chq available'!H:H)</f>
        <v>0</v>
      </c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</row>
    <row r="18" ht="12.0" customHeight="1">
      <c r="A18" s="160">
        <f t="shared" si="3"/>
        <v>17</v>
      </c>
      <c r="B18" s="161" t="s">
        <v>132</v>
      </c>
      <c r="C18" s="161">
        <v>0.0</v>
      </c>
      <c r="D18" s="162">
        <f>SUMIF('outstanding as on 31-7-25'!A:A,B18,'outstanding as on 31-7-25'!G:G)</f>
        <v>8413</v>
      </c>
      <c r="E18" s="162">
        <f>SUMIF(Despatches!G:G,B18,Despatches!E:E)</f>
        <v>0</v>
      </c>
      <c r="F18" s="162">
        <f>SUMIF(Collection!B:B,B18,Collection!C:C)</f>
        <v>8413</v>
      </c>
      <c r="G18" s="162">
        <f t="shared" si="1"/>
        <v>0</v>
      </c>
      <c r="H18" s="163">
        <f>SUMIFS('outstanding as on 31-7-25'!G:G,'outstanding as on 31-7-25'!J:J,"OD",'outstanding as on 31-7-25'!A:A,B18)+SUMIFS(Despatches!E:E,Despatches!K:K,"OD",Despatches!G:G,B18)-F18</f>
        <v>0</v>
      </c>
      <c r="I18" s="157" t="str">
        <f t="shared" si="2"/>
        <v>NUTECK POWER EQUIPMENTS PVT. LTD.</v>
      </c>
      <c r="J18" s="164">
        <f>SUMIF('PDC Chq available'!A:A,B18,'PDC Chq available'!H:H)</f>
        <v>0</v>
      </c>
      <c r="K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</row>
    <row r="19" ht="12.0" customHeight="1">
      <c r="A19" s="160">
        <f t="shared" si="3"/>
        <v>18</v>
      </c>
      <c r="B19" s="170" t="s">
        <v>133</v>
      </c>
      <c r="C19" s="161">
        <v>60.0</v>
      </c>
      <c r="D19" s="162">
        <f>SUMIF('outstanding as on 31-7-25'!A:A,B19,'outstanding as on 31-7-25'!G:G)</f>
        <v>0</v>
      </c>
      <c r="E19" s="162">
        <f>SUMIF(Despatches!G:G,B19,Despatches!E:E)</f>
        <v>0</v>
      </c>
      <c r="F19" s="162">
        <f>SUMIF(Collection!B:B,B19,Collection!C:C)</f>
        <v>0</v>
      </c>
      <c r="G19" s="162">
        <f t="shared" si="1"/>
        <v>0</v>
      </c>
      <c r="H19" s="163">
        <f>SUMIFS('outstanding as on 31-7-25'!G:G,'outstanding as on 31-7-25'!J:J,"OD",'outstanding as on 31-7-25'!A:A,B19)+SUMIFS(Despatches!E:E,Despatches!K:K,"OD",Despatches!G:G,B19)-F19</f>
        <v>0</v>
      </c>
      <c r="I19" s="157" t="str">
        <f t="shared" si="2"/>
        <v>Pinto Electronics</v>
      </c>
      <c r="J19" s="164">
        <f>SUMIF('PDC Chq available'!A:A,B19,'PDC Chq available'!H:H)</f>
        <v>0</v>
      </c>
      <c r="K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</row>
    <row r="20" ht="12.0" customHeight="1">
      <c r="A20" s="160">
        <f t="shared" si="3"/>
        <v>19</v>
      </c>
      <c r="B20" s="161" t="s">
        <v>134</v>
      </c>
      <c r="C20" s="161"/>
      <c r="D20" s="162">
        <f>SUMIF('outstanding as on 31-7-25'!A:A,B20,'outstanding as on 31-7-25'!G:G)</f>
        <v>1190854</v>
      </c>
      <c r="E20" s="162">
        <f>SUMIF(Despatches!G:G,B20,Despatches!E:E)</f>
        <v>872455</v>
      </c>
      <c r="F20" s="162">
        <f>SUMIF(Collection!B:B,B20,Collection!C:C)</f>
        <v>1189024</v>
      </c>
      <c r="G20" s="162">
        <f t="shared" si="1"/>
        <v>874285</v>
      </c>
      <c r="H20" s="163">
        <f>SUMIFS('outstanding as on 31-7-25'!G:G,'outstanding as on 31-7-25'!J:J,"OD",'outstanding as on 31-7-25'!A:A,B20)+SUMIFS(Despatches!E:E,Despatches!K:K,"OD",Despatches!G:G,B20)-F20</f>
        <v>874285</v>
      </c>
      <c r="I20" s="157" t="str">
        <f t="shared" si="2"/>
        <v>POWERTRACK ANALYSERS</v>
      </c>
      <c r="J20" s="164">
        <f>SUMIF('PDC Chq available'!A:A,B20,'PDC Chq available'!H:H)</f>
        <v>0</v>
      </c>
      <c r="K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</row>
    <row r="21" ht="12.0" customHeight="1">
      <c r="A21" s="171">
        <f t="shared" si="3"/>
        <v>20</v>
      </c>
      <c r="B21" s="172" t="s">
        <v>135</v>
      </c>
      <c r="C21" s="173">
        <v>0.0</v>
      </c>
      <c r="D21" s="174">
        <f>SUMIF('outstanding as on 31-7-25'!A:A,B21,'outstanding as on 31-7-25'!G:G)</f>
        <v>10904</v>
      </c>
      <c r="E21" s="162">
        <f>SUMIF(Despatches!G:G,B21,Despatches!E:E)</f>
        <v>0</v>
      </c>
      <c r="F21" s="162">
        <f>SUMIF(Collection!B:B,B21,Collection!C:C)</f>
        <v>0</v>
      </c>
      <c r="G21" s="162">
        <f t="shared" si="1"/>
        <v>10904</v>
      </c>
      <c r="H21" s="163">
        <f>SUMIFS('outstanding as on 31-7-25'!G:G,'outstanding as on 31-7-25'!J:J,"OD",'outstanding as on 31-7-25'!A:A,B21)+SUMIFS(Despatches!E:E,Despatches!K:K,"OD",Despatches!G:G,B21)-F21</f>
        <v>10904</v>
      </c>
      <c r="I21" s="157" t="str">
        <f t="shared" si="2"/>
        <v>Pratibha Enterprises</v>
      </c>
      <c r="J21" s="164">
        <f>SUMIF('PDC Chq available'!A:A,B21,'PDC Chq available'!H:H)</f>
        <v>0</v>
      </c>
      <c r="K21" s="175"/>
      <c r="L21" s="175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</row>
    <row r="22" ht="12.0" customHeight="1">
      <c r="A22" s="160">
        <f t="shared" si="3"/>
        <v>21</v>
      </c>
      <c r="B22" s="170" t="s">
        <v>136</v>
      </c>
      <c r="C22" s="176">
        <v>15.0</v>
      </c>
      <c r="D22" s="162">
        <f>SUMIF('outstanding as on 31-7-25'!A:A,B22,'outstanding as on 31-7-25'!G:G)</f>
        <v>-58577</v>
      </c>
      <c r="E22" s="162">
        <f>SUMIF(Despatches!G:G,B22,Despatches!E:E)</f>
        <v>0</v>
      </c>
      <c r="F22" s="162">
        <f>SUMIF(Collection!B:B,B22,Collection!C:C)</f>
        <v>-30000</v>
      </c>
      <c r="G22" s="162">
        <f t="shared" si="1"/>
        <v>-28577</v>
      </c>
      <c r="H22" s="163">
        <f>SUMIFS('outstanding as on 31-7-25'!G:G,'outstanding as on 31-7-25'!J:J,"OD",'outstanding as on 31-7-25'!A:A,B22)+SUMIFS(Despatches!E:E,Despatches!K:K,"OD",Despatches!G:G,B22)-F22</f>
        <v>43923</v>
      </c>
      <c r="I22" s="157" t="str">
        <f t="shared" si="2"/>
        <v>PREEJA ELECTRICALS</v>
      </c>
      <c r="J22" s="164">
        <f>SUMIF('PDC Chq available'!A:A,B22,'PDC Chq available'!H:H)</f>
        <v>0</v>
      </c>
      <c r="K22" s="159" t="s">
        <v>137</v>
      </c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</row>
    <row r="23" ht="12.0" customHeight="1">
      <c r="A23" s="160">
        <f t="shared" si="3"/>
        <v>22</v>
      </c>
      <c r="B23" s="161" t="s">
        <v>138</v>
      </c>
      <c r="C23" s="161"/>
      <c r="D23" s="162">
        <f>SUMIF('outstanding as on 31-7-25'!A:A,B23,'outstanding as on 31-7-25'!G:G)</f>
        <v>0</v>
      </c>
      <c r="E23" s="162">
        <f>SUMIF(Despatches!G:G,B23,Despatches!E:E)</f>
        <v>0</v>
      </c>
      <c r="F23" s="162">
        <f>SUMIF(Collection!B:B,B23,Collection!C:C)</f>
        <v>0</v>
      </c>
      <c r="G23" s="162">
        <f t="shared" si="1"/>
        <v>0</v>
      </c>
      <c r="H23" s="163">
        <f>SUMIFS('outstanding as on 31-7-25'!G:G,'outstanding as on 31-7-25'!J:J,"OD",'outstanding as on 31-7-25'!A:A,B23)+SUMIFS(Despatches!E:E,Despatches!K:K,"OD",Despatches!G:G,B23)-F23</f>
        <v>0</v>
      </c>
      <c r="I23" s="157" t="str">
        <f t="shared" si="2"/>
        <v>Prostarm Energy Systems Pvt Ltd</v>
      </c>
      <c r="J23" s="164">
        <f>SUMIF('PDC Chq available'!A:A,B23,'PDC Chq available'!H:H)</f>
        <v>0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</row>
    <row r="24" ht="12.0" customHeight="1">
      <c r="A24" s="160">
        <f t="shared" si="3"/>
        <v>23</v>
      </c>
      <c r="B24" s="161" t="s">
        <v>139</v>
      </c>
      <c r="C24" s="161"/>
      <c r="D24" s="162">
        <f>SUMIF('outstanding as on 31-7-25'!A:A,B24,'outstanding as on 31-7-25'!G:G)</f>
        <v>0</v>
      </c>
      <c r="E24" s="162">
        <f>SUMIF(Despatches!G:G,B24,Despatches!E:E)</f>
        <v>0</v>
      </c>
      <c r="F24" s="162">
        <f>SUMIF(Collection!B:B,B24,Collection!C:C)</f>
        <v>0</v>
      </c>
      <c r="G24" s="162">
        <f t="shared" si="1"/>
        <v>0</v>
      </c>
      <c r="H24" s="163">
        <f>SUMIFS('outstanding as on 31-7-25'!G:G,'outstanding as on 31-7-25'!J:J,"OD",'outstanding as on 31-7-25'!A:A,B24)+SUMIFS(Despatches!E:E,Despatches!K:K,"OD",Despatches!G:G,B24)-F24</f>
        <v>0</v>
      </c>
      <c r="I24" s="157" t="str">
        <f t="shared" si="2"/>
        <v>RUPESH PASALKAR</v>
      </c>
      <c r="J24" s="164">
        <f>SUMIF('PDC Chq available'!A:A,B24,'PDC Chq available'!H:H)</f>
        <v>0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</row>
    <row r="25" ht="12.0" customHeight="1">
      <c r="A25" s="160">
        <f t="shared" si="3"/>
        <v>24</v>
      </c>
      <c r="B25" s="161" t="s">
        <v>140</v>
      </c>
      <c r="C25" s="161">
        <v>90.0</v>
      </c>
      <c r="D25" s="162">
        <f>SUMIF('outstanding as on 31-7-25'!A:A,B25,'outstanding as on 31-7-25'!G:G)</f>
        <v>976401</v>
      </c>
      <c r="E25" s="162">
        <f>SUMIF(Despatches!G:G,B25,Despatches!E:E)</f>
        <v>0</v>
      </c>
      <c r="F25" s="162">
        <f>SUMIF(Collection!B:B,B25,Collection!C:C)</f>
        <v>689224</v>
      </c>
      <c r="G25" s="162">
        <f t="shared" si="1"/>
        <v>287177</v>
      </c>
      <c r="H25" s="163">
        <f>SUMIFS('outstanding as on 31-7-25'!G:G,'outstanding as on 31-7-25'!J:J,"OD",'outstanding as on 31-7-25'!A:A,B25)+SUMIFS(Despatches!E:E,Despatches!K:K,"OD",Despatches!G:G,B25)-F25</f>
        <v>275629</v>
      </c>
      <c r="I25" s="157" t="str">
        <f t="shared" si="2"/>
        <v>SAIN WELDS PVT LTD</v>
      </c>
      <c r="J25" s="164">
        <f>SUMIF('PDC Chq available'!A:A,B25,'PDC Chq available'!H:H)</f>
        <v>0</v>
      </c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</row>
    <row r="26" ht="12.0" customHeight="1">
      <c r="A26" s="160">
        <f t="shared" si="3"/>
        <v>25</v>
      </c>
      <c r="B26" s="161" t="s">
        <v>141</v>
      </c>
      <c r="C26" s="161">
        <v>0.0</v>
      </c>
      <c r="D26" s="162">
        <f>SUMIF('outstanding as on 31-7-25'!A:A,B26,'outstanding as on 31-7-25'!G:G)</f>
        <v>75268</v>
      </c>
      <c r="E26" s="162">
        <f>SUMIF(Despatches!G:G,B26,Despatches!E:E)</f>
        <v>63651</v>
      </c>
      <c r="F26" s="162">
        <f>SUMIF(Collection!B:B,B26,Collection!C:C)</f>
        <v>36651</v>
      </c>
      <c r="G26" s="162">
        <f t="shared" si="1"/>
        <v>102268</v>
      </c>
      <c r="H26" s="163">
        <f>SUMIFS('outstanding as on 31-7-25'!G:G,'outstanding as on 31-7-25'!J:J,"OD",'outstanding as on 31-7-25'!A:A,B26)+SUMIFS(Despatches!E:E,Despatches!K:K,"OD",Despatches!G:G,B26)-F26</f>
        <v>102268</v>
      </c>
      <c r="I26" s="157" t="str">
        <f t="shared" si="2"/>
        <v>Sansons Electroquips</v>
      </c>
      <c r="J26" s="164">
        <f>SUMIF('PDC Chq available'!A:A,B26,'PDC Chq available'!H:H)</f>
        <v>0</v>
      </c>
      <c r="K26" s="159" t="s">
        <v>142</v>
      </c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</row>
    <row r="27" ht="12.0" customHeight="1">
      <c r="A27" s="171">
        <f t="shared" si="3"/>
        <v>26</v>
      </c>
      <c r="B27" s="172" t="s">
        <v>143</v>
      </c>
      <c r="C27" s="173">
        <v>0.0</v>
      </c>
      <c r="D27" s="174">
        <f>SUMIF('outstanding as on 31-7-25'!A:A,B27,'outstanding as on 31-7-25'!G:G)</f>
        <v>15426</v>
      </c>
      <c r="E27" s="162">
        <f>SUMIF(Despatches!G:G,B27,Despatches!E:E)</f>
        <v>0</v>
      </c>
      <c r="F27" s="162">
        <f>SUMIF(Collection!B:B,B27,Collection!C:C)</f>
        <v>0</v>
      </c>
      <c r="G27" s="162">
        <f t="shared" si="1"/>
        <v>15426</v>
      </c>
      <c r="H27" s="163">
        <f>SUMIFS('outstanding as on 31-7-25'!G:G,'outstanding as on 31-7-25'!J:J,"OD",'outstanding as on 31-7-25'!A:A,B27)+SUMIFS(Despatches!E:E,Despatches!K:K,"OD",Despatches!G:G,B27)-F27</f>
        <v>15426</v>
      </c>
      <c r="I27" s="157" t="str">
        <f t="shared" si="2"/>
        <v>SHIVAM INDUSTRIES</v>
      </c>
      <c r="J27" s="164">
        <f>SUMIF('PDC Chq available'!A:A,B27,'PDC Chq available'!H:H)</f>
        <v>0</v>
      </c>
      <c r="K27" s="175"/>
      <c r="L27" s="175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</row>
    <row r="28" ht="12.0" customHeight="1">
      <c r="A28" s="160">
        <f t="shared" si="3"/>
        <v>27</v>
      </c>
      <c r="B28" s="161" t="s">
        <v>144</v>
      </c>
      <c r="C28" s="161"/>
      <c r="D28" s="162">
        <f>SUMIF('outstanding as on 31-7-25'!A:A,B28,'outstanding as on 31-7-25'!G:G)</f>
        <v>0</v>
      </c>
      <c r="E28" s="162">
        <f>SUMIF(Despatches!G:G,B28,Despatches!E:E)</f>
        <v>0</v>
      </c>
      <c r="F28" s="162">
        <f>SUMIF(Collection!B:B,B28,Collection!C:C)</f>
        <v>0</v>
      </c>
      <c r="G28" s="162">
        <f t="shared" si="1"/>
        <v>0</v>
      </c>
      <c r="H28" s="163">
        <f>SUMIFS('outstanding as on 31-7-25'!G:G,'outstanding as on 31-7-25'!J:J,"OD",'outstanding as on 31-7-25'!A:A,B28)+SUMIFS(Despatches!E:E,Despatches!K:K,"OD",Despatches!G:G,B28)-F28</f>
        <v>0</v>
      </c>
      <c r="I28" s="157" t="str">
        <f t="shared" si="2"/>
        <v>SHREE GANESH ENGINEERING WORKS</v>
      </c>
      <c r="J28" s="164">
        <f>SUMIF('PDC Chq available'!A:A,B28,'PDC Chq available'!H:H)</f>
        <v>0</v>
      </c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</row>
    <row r="29" ht="12.0" customHeight="1">
      <c r="A29" s="160">
        <f t="shared" si="3"/>
        <v>28</v>
      </c>
      <c r="B29" s="177" t="s">
        <v>145</v>
      </c>
      <c r="C29" s="161">
        <v>0.0</v>
      </c>
      <c r="D29" s="162">
        <f>SUMIF('outstanding as on 31-7-25'!A:A,B29,'outstanding as on 31-7-25'!G:G)</f>
        <v>257975</v>
      </c>
      <c r="E29" s="162">
        <f>SUMIF(Despatches!G:G,B29,Despatches!E:E)</f>
        <v>315347</v>
      </c>
      <c r="F29" s="162">
        <f>SUMIF(Collection!B:B,B29,Collection!C:C)</f>
        <v>94215</v>
      </c>
      <c r="G29" s="162">
        <f t="shared" si="1"/>
        <v>479107</v>
      </c>
      <c r="H29" s="163">
        <f>SUMIFS('outstanding as on 31-7-25'!G:G,'outstanding as on 31-7-25'!J:J,"OD",'outstanding as on 31-7-25'!A:A,B29)+SUMIFS(Despatches!E:E,Despatches!K:K,"OD",Despatches!G:G,B29)-F29</f>
        <v>479107</v>
      </c>
      <c r="I29" s="169" t="str">
        <f t="shared" si="2"/>
        <v>Shree Ram Electricals</v>
      </c>
      <c r="J29" s="164">
        <f>SUMIF('PDC Chq available'!A:A,B29,'PDC Chq available'!H:H)</f>
        <v>0</v>
      </c>
      <c r="K29" s="159"/>
      <c r="L29" s="159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</row>
    <row r="30" ht="12.0" customHeight="1">
      <c r="A30" s="165">
        <f t="shared" si="3"/>
        <v>29</v>
      </c>
      <c r="B30" s="166" t="s">
        <v>146</v>
      </c>
      <c r="C30" s="167"/>
      <c r="D30" s="168">
        <f>SUMIF('outstanding as on 31-7-25'!A:A,B30,'outstanding as on 31-7-25'!G:G)</f>
        <v>10263428.31</v>
      </c>
      <c r="E30" s="168">
        <f>SUMIF(Despatches!G:G,B30,Despatches!E:E)</f>
        <v>0</v>
      </c>
      <c r="F30" s="168">
        <f>SUMIF(Collection!B:B,B30,Collection!C:C)</f>
        <v>6890803</v>
      </c>
      <c r="G30" s="162">
        <f t="shared" si="1"/>
        <v>3372625.31</v>
      </c>
      <c r="H30" s="163">
        <f>SUMIFS('outstanding as on 31-7-25'!G:G,'outstanding as on 31-7-25'!J:J,"OD",'outstanding as on 31-7-25'!A:A,B30)+SUMIFS(Despatches!E:E,Despatches!K:K,"OD",Despatches!G:G,B30)-F30</f>
        <v>3372625.31</v>
      </c>
      <c r="I30" s="169" t="str">
        <f t="shared" si="2"/>
        <v>Silicon Cortech Pvt Ltd</v>
      </c>
      <c r="J30" s="164">
        <f>SUMIF('PDC Chq available'!A:A,B30,'PDC Chq available'!H:H)</f>
        <v>0</v>
      </c>
      <c r="K30" s="159"/>
      <c r="L30" s="159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</row>
    <row r="31" ht="12.0" customHeight="1">
      <c r="A31" s="160">
        <f t="shared" si="3"/>
        <v>30</v>
      </c>
      <c r="B31" s="177" t="s">
        <v>147</v>
      </c>
      <c r="C31" s="161">
        <v>0.0</v>
      </c>
      <c r="D31" s="162">
        <f>SUMIF('outstanding as on 31-7-25'!A:A,B31,'outstanding as on 31-7-25'!G:G)</f>
        <v>-156943</v>
      </c>
      <c r="E31" s="162">
        <f>SUMIF(Despatches!G:G,B31,Despatches!E:E)</f>
        <v>0</v>
      </c>
      <c r="F31" s="162">
        <f>SUMIF(Collection!B:B,B31,Collection!C:C)</f>
        <v>31962</v>
      </c>
      <c r="G31" s="162">
        <f t="shared" si="1"/>
        <v>-188905</v>
      </c>
      <c r="H31" s="163">
        <f>SUMIFS('outstanding as on 31-7-25'!G:G,'outstanding as on 31-7-25'!J:J,"OD",'outstanding as on 31-7-25'!A:A,B31)+SUMIFS(Despatches!E:E,Despatches!K:K,"OD",Despatches!G:G,B31)-F31</f>
        <v>-31962</v>
      </c>
      <c r="I31" s="169" t="str">
        <f t="shared" si="2"/>
        <v>SILICORE STEEL</v>
      </c>
      <c r="J31" s="164">
        <f>SUMIF('PDC Chq available'!A:A,B31,'PDC Chq available'!H:H)</f>
        <v>0</v>
      </c>
      <c r="K31" s="159"/>
      <c r="L31" s="159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</row>
    <row r="32" ht="12.0" customHeight="1">
      <c r="A32" s="171">
        <f t="shared" si="3"/>
        <v>31</v>
      </c>
      <c r="B32" s="172" t="s">
        <v>148</v>
      </c>
      <c r="C32" s="173">
        <v>30.0</v>
      </c>
      <c r="D32" s="174">
        <f>SUMIF('outstanding as on 31-7-25'!A:A,B32,'outstanding as on 31-7-25'!G:G)</f>
        <v>6903</v>
      </c>
      <c r="E32" s="162">
        <f>SUMIF(Despatches!G:G,B32,Despatches!E:E)</f>
        <v>0</v>
      </c>
      <c r="F32" s="162">
        <f>SUMIF(Collection!B:B,B32,Collection!C:C)</f>
        <v>0</v>
      </c>
      <c r="G32" s="162">
        <f t="shared" si="1"/>
        <v>6903</v>
      </c>
      <c r="H32" s="163">
        <f>SUMIFS('outstanding as on 31-7-25'!G:G,'outstanding as on 31-7-25'!J:J,"OD",'outstanding as on 31-7-25'!A:A,B32)+SUMIFS(Despatches!E:E,Despatches!K:K,"OD",Despatches!G:G,B32)-F32</f>
        <v>6903</v>
      </c>
      <c r="I32" s="157" t="str">
        <f t="shared" si="2"/>
        <v>SONAL TRANSFORMER</v>
      </c>
      <c r="J32" s="164">
        <f>SUMIF('PDC Chq available'!A:A,B32,'PDC Chq available'!H:H)</f>
        <v>0</v>
      </c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ht="12.0" customHeight="1">
      <c r="A33" s="160">
        <f t="shared" si="3"/>
        <v>32</v>
      </c>
      <c r="B33" s="161" t="s">
        <v>149</v>
      </c>
      <c r="C33" s="161">
        <v>45.0</v>
      </c>
      <c r="D33" s="162">
        <f>SUMIF('outstanding as on 31-7-25'!A:A,B33,'outstanding as on 31-7-25'!G:G)</f>
        <v>2704112</v>
      </c>
      <c r="E33" s="162">
        <f>SUMIF(Despatches!G:G,B33,Despatches!E:E)</f>
        <v>0</v>
      </c>
      <c r="F33" s="162">
        <f>SUMIF(Collection!B:B,B33,Collection!C:C)</f>
        <v>0</v>
      </c>
      <c r="G33" s="162">
        <f t="shared" si="1"/>
        <v>2704112</v>
      </c>
      <c r="H33" s="163">
        <f>SUMIFS('outstanding as on 31-7-25'!G:G,'outstanding as on 31-7-25'!J:J,"OD",'outstanding as on 31-7-25'!A:A,B33)+SUMIFS(Despatches!E:E,Despatches!K:K,"OD",Despatches!G:G,B33)-F33</f>
        <v>2704112</v>
      </c>
      <c r="I33" s="157" t="str">
        <f t="shared" si="2"/>
        <v>SP Stampings</v>
      </c>
      <c r="J33" s="164">
        <f>SUMIF('PDC Chq available'!A:A,B33,'PDC Chq available'!H:H)</f>
        <v>0</v>
      </c>
      <c r="K33" s="159"/>
      <c r="L33" s="159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ht="12.0" customHeight="1">
      <c r="A34" s="171">
        <f t="shared" si="3"/>
        <v>33</v>
      </c>
      <c r="B34" s="172" t="s">
        <v>150</v>
      </c>
      <c r="C34" s="173">
        <v>0.0</v>
      </c>
      <c r="D34" s="174">
        <f>SUMIF('outstanding as on 31-7-25'!A:A,B34,'outstanding as on 31-7-25'!G:G)</f>
        <v>55966</v>
      </c>
      <c r="E34" s="162">
        <f>SUMIF(Despatches!G:G,B34,Despatches!E:E)</f>
        <v>0</v>
      </c>
      <c r="F34" s="162">
        <f>SUMIF(Collection!B:B,B34,Collection!C:C)</f>
        <v>0</v>
      </c>
      <c r="G34" s="162">
        <f t="shared" si="1"/>
        <v>55966</v>
      </c>
      <c r="H34" s="163">
        <f>SUMIFS('outstanding as on 31-7-25'!G:G,'outstanding as on 31-7-25'!J:J,"OD",'outstanding as on 31-7-25'!A:A,B34)+SUMIFS(Despatches!E:E,Despatches!K:K,"OD",Despatches!G:G,B34)-F34</f>
        <v>55966</v>
      </c>
      <c r="I34" s="157" t="str">
        <f t="shared" si="2"/>
        <v>STAR ELECTRICAL COMPANY</v>
      </c>
      <c r="J34" s="164">
        <f>SUMIF('PDC Chq available'!A:A,B34,'PDC Chq available'!H:H)</f>
        <v>0</v>
      </c>
      <c r="K34" s="175"/>
      <c r="L34" s="175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</row>
    <row r="35" ht="12.0" customHeight="1">
      <c r="A35" s="171">
        <f t="shared" si="3"/>
        <v>34</v>
      </c>
      <c r="B35" s="172" t="s">
        <v>151</v>
      </c>
      <c r="C35" s="173">
        <v>0.0</v>
      </c>
      <c r="D35" s="174">
        <f>SUMIF('outstanding as on 31-7-25'!A:A,B35,'outstanding as on 31-7-25'!G:G)</f>
        <v>18115</v>
      </c>
      <c r="E35" s="162">
        <f>SUMIF(Despatches!G:G,B35,Despatches!E:E)</f>
        <v>0</v>
      </c>
      <c r="F35" s="162">
        <f>SUMIF(Collection!B:B,B35,Collection!C:C)</f>
        <v>0</v>
      </c>
      <c r="G35" s="162">
        <f t="shared" si="1"/>
        <v>18115</v>
      </c>
      <c r="H35" s="163">
        <f>SUMIFS('outstanding as on 31-7-25'!G:G,'outstanding as on 31-7-25'!J:J,"OD",'outstanding as on 31-7-25'!A:A,B35)+SUMIFS(Despatches!E:E,Despatches!K:K,"OD",Despatches!G:G,B35)-F35</f>
        <v>18115</v>
      </c>
      <c r="I35" s="157" t="str">
        <f t="shared" si="2"/>
        <v>Starlit Electricals</v>
      </c>
      <c r="J35" s="164">
        <f>SUMIF('PDC Chq available'!A:A,B35,'PDC Chq available'!H:H)</f>
        <v>0</v>
      </c>
      <c r="K35" s="175"/>
      <c r="L35" s="175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</row>
    <row r="36" ht="12.0" customHeight="1">
      <c r="A36" s="160">
        <f t="shared" si="3"/>
        <v>35</v>
      </c>
      <c r="B36" s="161" t="s">
        <v>152</v>
      </c>
      <c r="C36" s="161">
        <v>0.0</v>
      </c>
      <c r="D36" s="162">
        <f>SUMIF('outstanding as on 31-7-25'!A:A,B36,'outstanding as on 31-7-25'!G:G)</f>
        <v>85871</v>
      </c>
      <c r="E36" s="162">
        <f>SUMIF(Despatches!G:G,B36,Despatches!E:E)</f>
        <v>0</v>
      </c>
      <c r="F36" s="162">
        <f>SUMIF(Collection!B:B,B36,Collection!C:C)</f>
        <v>85871</v>
      </c>
      <c r="G36" s="162">
        <f t="shared" si="1"/>
        <v>0</v>
      </c>
      <c r="H36" s="163">
        <f>SUMIFS('outstanding as on 31-7-25'!G:G,'outstanding as on 31-7-25'!J:J,"OD",'outstanding as on 31-7-25'!A:A,B36)+SUMIFS(Despatches!E:E,Despatches!K:K,"OD",Despatches!G:G,B36)-F36</f>
        <v>0</v>
      </c>
      <c r="I36" s="157" t="str">
        <f t="shared" si="2"/>
        <v>TRAFFO ELECTRONICS</v>
      </c>
      <c r="J36" s="164">
        <f>SUMIF('PDC Chq available'!A:A,B36,'PDC Chq available'!H:H)</f>
        <v>85871</v>
      </c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</row>
    <row r="37" ht="12.0" customHeight="1">
      <c r="A37" s="165">
        <f t="shared" si="3"/>
        <v>36</v>
      </c>
      <c r="B37" s="167" t="s">
        <v>153</v>
      </c>
      <c r="C37" s="167">
        <v>45.0</v>
      </c>
      <c r="D37" s="168">
        <f>SUMIF('outstanding as on 31-7-25'!A:A,B37,'outstanding as on 31-7-25'!G:G)</f>
        <v>1809775</v>
      </c>
      <c r="E37" s="168">
        <f>SUMIF(Despatches!G:G,B37,Despatches!E:E)</f>
        <v>0</v>
      </c>
      <c r="F37" s="168">
        <f>SUMIF(Collection!B:B,B37,Collection!C:C)</f>
        <v>400000</v>
      </c>
      <c r="G37" s="162">
        <f t="shared" si="1"/>
        <v>1409775</v>
      </c>
      <c r="H37" s="163">
        <f>SUMIFS('outstanding as on 31-7-25'!G:G,'outstanding as on 31-7-25'!J:J,"OD",'outstanding as on 31-7-25'!A:A,B37)+SUMIFS(Despatches!E:E,Despatches!K:K,"OD",Despatches!G:G,B37)-F37</f>
        <v>1409775</v>
      </c>
      <c r="I37" s="157" t="str">
        <f t="shared" si="2"/>
        <v>Transpower Industries</v>
      </c>
      <c r="J37" s="164">
        <f>SUMIF('PDC Chq available'!A:A,B37,'PDC Chq available'!H:H)</f>
        <v>1248645</v>
      </c>
      <c r="K37" s="159" t="s">
        <v>154</v>
      </c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</row>
    <row r="38" ht="12.0" customHeight="1">
      <c r="A38" s="160">
        <f t="shared" si="3"/>
        <v>37</v>
      </c>
      <c r="B38" s="161" t="s">
        <v>155</v>
      </c>
      <c r="C38" s="161"/>
      <c r="D38" s="162">
        <f>SUMIF('outstanding as on 31-7-25'!A:A,B38,'outstanding as on 31-7-25'!G:G)</f>
        <v>0</v>
      </c>
      <c r="E38" s="162">
        <f>SUMIF(Despatches!G:G,B38,Despatches!E:E)</f>
        <v>144880</v>
      </c>
      <c r="F38" s="162">
        <f>SUMIF(Collection!B:B,B38,Collection!C:C)</f>
        <v>144880</v>
      </c>
      <c r="G38" s="162">
        <f t="shared" si="1"/>
        <v>0</v>
      </c>
      <c r="H38" s="163">
        <f>SUMIFS('outstanding as on 31-7-25'!G:G,'outstanding as on 31-7-25'!J:J,"OD",'outstanding as on 31-7-25'!A:A,B38)+SUMIFS(Despatches!E:E,Despatches!K:K,"OD",Despatches!G:G,B38)-F38</f>
        <v>0</v>
      </c>
      <c r="I38" s="157" t="str">
        <f t="shared" si="2"/>
        <v>TRUTECH</v>
      </c>
      <c r="J38" s="164">
        <f>SUMIF('PDC Chq available'!A:A,B38,'PDC Chq available'!H:H)</f>
        <v>0</v>
      </c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</row>
    <row r="39" ht="12.0" customHeight="1">
      <c r="A39" s="160">
        <f t="shared" si="3"/>
        <v>38</v>
      </c>
      <c r="B39" s="161"/>
      <c r="C39" s="161"/>
      <c r="D39" s="162">
        <f>SUMIF('outstanding as on 31-7-25'!A:A,B39,'outstanding as on 31-7-25'!G:G)</f>
        <v>0</v>
      </c>
      <c r="E39" s="162">
        <f>SUMIF(Despatches!G:G,B39,Despatches!E:E)</f>
        <v>0</v>
      </c>
      <c r="F39" s="162">
        <f>SUMIF(Collection!B:B,B39,Collection!C:C)</f>
        <v>0</v>
      </c>
      <c r="G39" s="162">
        <f t="shared" si="1"/>
        <v>0</v>
      </c>
      <c r="H39" s="163">
        <f>SUMIFS('outstanding as on 31-7-25'!G:G,'outstanding as on 31-7-25'!J:J,"OD",'outstanding as on 31-7-25'!A:A,B39)+SUMIFS(Despatches!E:E,Despatches!K:K,"OD",Despatches!G:G,B39)-F39</f>
        <v>0</v>
      </c>
      <c r="I39" s="157" t="str">
        <f t="shared" si="2"/>
        <v/>
      </c>
      <c r="J39" s="164">
        <f>SUMIF('PDC Chq available'!A:A,B39,'PDC Chq available'!H:H)</f>
        <v>0</v>
      </c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</row>
    <row r="40" ht="12.0" customHeight="1">
      <c r="A40" s="160">
        <f t="shared" si="3"/>
        <v>39</v>
      </c>
      <c r="B40" s="161"/>
      <c r="C40" s="161"/>
      <c r="D40" s="162">
        <f>SUMIF('outstanding as on 31-7-25'!A:A,B40,'outstanding as on 31-7-25'!G:G)</f>
        <v>0</v>
      </c>
      <c r="E40" s="162">
        <f>SUMIF(Despatches!G:G,B40,Despatches!E:E)</f>
        <v>0</v>
      </c>
      <c r="F40" s="162">
        <f>SUMIF(Collection!B:B,B40,Collection!C:C)</f>
        <v>0</v>
      </c>
      <c r="G40" s="162">
        <f t="shared" si="1"/>
        <v>0</v>
      </c>
      <c r="H40" s="163">
        <f>SUMIFS('outstanding as on 31-7-25'!G:G,'outstanding as on 31-7-25'!J:J,"OD",'outstanding as on 31-7-25'!A:A,B40)+SUMIFS(Despatches!E:E,Despatches!K:K,"OD",Despatches!G:G,B40)-F40</f>
        <v>0</v>
      </c>
      <c r="I40" s="157" t="str">
        <f t="shared" si="2"/>
        <v/>
      </c>
      <c r="J40" s="164">
        <f>SUMIF('PDC Chq available'!A:A,B40,'PDC Chq available'!H:H)</f>
        <v>0</v>
      </c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</row>
    <row r="41" ht="12.0" customHeight="1">
      <c r="A41" s="160">
        <f t="shared" si="3"/>
        <v>40</v>
      </c>
      <c r="B41" s="161"/>
      <c r="C41" s="161"/>
      <c r="D41" s="161"/>
      <c r="E41" s="161"/>
      <c r="F41" s="161"/>
      <c r="G41" s="162">
        <f t="shared" si="1"/>
        <v>0</v>
      </c>
      <c r="H41" s="163">
        <f>SUMIFS('outstanding as on 31-7-25'!G:G,'outstanding as on 31-7-25'!J:J,"OD",'outstanding as on 31-7-25'!A:A,B41)+SUMIFS(Despatches!E:E,Despatches!K:K,"OD",Despatches!G:G,B41)-F41</f>
        <v>0</v>
      </c>
      <c r="I41" s="157" t="str">
        <f t="shared" si="2"/>
        <v/>
      </c>
      <c r="J41" s="164">
        <f>SUMIF('PDC Chq available'!A:A,B41,'PDC Chq available'!H:H)</f>
        <v>0</v>
      </c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</row>
    <row r="42" ht="12.0" customHeight="1">
      <c r="A42" s="178">
        <f t="shared" si="3"/>
        <v>41</v>
      </c>
      <c r="B42" s="179"/>
      <c r="C42" s="179"/>
      <c r="D42" s="179"/>
      <c r="E42" s="179"/>
      <c r="F42" s="179"/>
      <c r="G42" s="179"/>
      <c r="H42" s="163">
        <f>SUMIFS('outstanding as on 31-7-25'!G:G,'outstanding as on 31-7-25'!J:J,"OD",'outstanding as on 31-7-25'!A:A,B42)+SUMIFS(Despatches!E:E,Despatches!K:K,"OD",Despatches!G:G,B42)-F42</f>
        <v>0</v>
      </c>
      <c r="I42" s="157" t="str">
        <f t="shared" si="2"/>
        <v/>
      </c>
      <c r="J42" s="180">
        <f>SUMIF('PDC Chq available'!A:A,B42,'PDC Chq available'!H:H)</f>
        <v>0</v>
      </c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</row>
    <row r="43" ht="12.0" customHeight="1">
      <c r="A43" s="181"/>
      <c r="B43" s="182" t="s">
        <v>53</v>
      </c>
      <c r="C43" s="182"/>
      <c r="D43" s="183">
        <f t="shared" ref="D43:H43" si="4">SUM(D1:D42)</f>
        <v>36072335.92</v>
      </c>
      <c r="E43" s="183">
        <f t="shared" si="4"/>
        <v>5370628</v>
      </c>
      <c r="F43" s="183">
        <f t="shared" si="4"/>
        <v>14030827</v>
      </c>
      <c r="G43" s="183">
        <f t="shared" si="4"/>
        <v>27412136.92</v>
      </c>
      <c r="H43" s="184">
        <f t="shared" si="4"/>
        <v>23220967.11</v>
      </c>
      <c r="I43" s="185" t="str">
        <f t="shared" si="2"/>
        <v>Total</v>
      </c>
      <c r="J43" s="186">
        <f>SUM(J1:J42)</f>
        <v>2418414</v>
      </c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</row>
    <row r="44" ht="12.0" customHeight="1">
      <c r="A44" s="159"/>
      <c r="B44" s="159"/>
      <c r="C44" s="159"/>
      <c r="D44" s="159"/>
      <c r="E44" s="159"/>
      <c r="F44" s="159"/>
      <c r="G44" s="159"/>
      <c r="H44" s="187"/>
      <c r="I44" s="157" t="str">
        <f t="shared" si="2"/>
        <v/>
      </c>
      <c r="J44" s="188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</row>
    <row r="45" ht="12.0" customHeight="1">
      <c r="A45" s="159"/>
      <c r="B45" s="159" t="s">
        <v>156</v>
      </c>
      <c r="C45" s="159"/>
      <c r="D45" s="159">
        <f>D46+D47</f>
        <v>36072336.74</v>
      </c>
      <c r="E45" s="159"/>
      <c r="F45" s="159"/>
      <c r="G45" s="159">
        <f>G46+G47</f>
        <v>28217628.74</v>
      </c>
      <c r="H45" s="175"/>
      <c r="I45" s="157" t="str">
        <f t="shared" si="2"/>
        <v>as per Tally</v>
      </c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</row>
    <row r="46" ht="12.0" customHeight="1">
      <c r="A46" s="159"/>
      <c r="B46" s="189" t="s">
        <v>157</v>
      </c>
      <c r="C46" s="159"/>
      <c r="D46" s="159">
        <f>11895414.23-215520</f>
        <v>11679894.23</v>
      </c>
      <c r="E46" s="159"/>
      <c r="F46" s="159"/>
      <c r="G46" s="190">
        <f>12264895.23-217482</f>
        <v>12047413.23</v>
      </c>
      <c r="H46" s="187"/>
      <c r="I46" s="157" t="str">
        <f t="shared" si="2"/>
        <v>mfg</v>
      </c>
      <c r="J46" s="188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</row>
    <row r="47" ht="12.0" customHeight="1">
      <c r="A47" s="159"/>
      <c r="B47" s="189" t="s">
        <v>158</v>
      </c>
      <c r="C47" s="159"/>
      <c r="D47" s="159">
        <v>2.439244251E7</v>
      </c>
      <c r="E47" s="159"/>
      <c r="F47" s="159"/>
      <c r="G47" s="190">
        <v>1.617021551E7</v>
      </c>
      <c r="H47" s="187"/>
      <c r="I47" s="157" t="str">
        <f t="shared" si="2"/>
        <v>trd</v>
      </c>
      <c r="J47" s="188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</row>
    <row r="48" ht="12.0" customHeight="1">
      <c r="A48" s="159"/>
      <c r="B48" s="159"/>
      <c r="C48" s="159"/>
      <c r="D48" s="159"/>
      <c r="E48" s="159"/>
      <c r="F48" s="159"/>
      <c r="G48" s="159"/>
      <c r="H48" s="187"/>
      <c r="I48" s="157" t="str">
        <f t="shared" si="2"/>
        <v/>
      </c>
      <c r="J48" s="188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</row>
    <row r="49" ht="12.0" customHeight="1">
      <c r="A49" s="159"/>
      <c r="B49" s="175" t="s">
        <v>159</v>
      </c>
      <c r="C49" s="159"/>
      <c r="D49" s="191">
        <f>D43-D45</f>
        <v>-0.8200000077</v>
      </c>
      <c r="E49" s="191"/>
      <c r="F49" s="191"/>
      <c r="G49" s="191">
        <f>G43-G45</f>
        <v>-805491.82</v>
      </c>
      <c r="H49" s="191"/>
      <c r="I49" s="157" t="str">
        <f t="shared" si="2"/>
        <v>Diff</v>
      </c>
      <c r="J49" s="191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</row>
    <row r="50" ht="12.0" customHeight="1">
      <c r="A50" s="159"/>
      <c r="B50" s="159"/>
      <c r="C50" s="159"/>
      <c r="D50" s="159"/>
      <c r="E50" s="159"/>
      <c r="F50" s="159"/>
      <c r="G50" s="159"/>
      <c r="H50" s="187"/>
      <c r="I50" s="157" t="str">
        <f t="shared" si="2"/>
        <v/>
      </c>
      <c r="J50" s="188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</row>
    <row r="51" ht="12.0" customHeight="1">
      <c r="A51" s="159"/>
      <c r="B51" s="159"/>
      <c r="C51" s="159"/>
      <c r="D51" s="159"/>
      <c r="E51" s="159"/>
      <c r="F51" s="159"/>
      <c r="G51" s="159"/>
      <c r="H51" s="187"/>
      <c r="I51" s="157" t="str">
        <f t="shared" si="2"/>
        <v/>
      </c>
      <c r="J51" s="188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</row>
    <row r="52" ht="12.0" customHeight="1">
      <c r="A52" s="159"/>
      <c r="B52" s="159"/>
      <c r="C52" s="159"/>
      <c r="D52" s="159"/>
      <c r="E52" s="159"/>
      <c r="F52" s="159"/>
      <c r="G52" s="192"/>
      <c r="H52" s="187"/>
      <c r="I52" s="157" t="str">
        <f t="shared" si="2"/>
        <v/>
      </c>
      <c r="J52" s="188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</row>
    <row r="53" ht="12.0" customHeight="1">
      <c r="A53" s="159"/>
      <c r="B53" s="159"/>
      <c r="C53" s="159"/>
      <c r="D53" s="159"/>
      <c r="E53" s="159"/>
      <c r="F53" s="159"/>
      <c r="G53" s="159"/>
      <c r="H53" s="187"/>
      <c r="I53" s="157" t="str">
        <f t="shared" si="2"/>
        <v/>
      </c>
      <c r="J53" s="188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</row>
    <row r="54" ht="12.0" customHeight="1">
      <c r="A54" s="159"/>
      <c r="B54" s="159"/>
      <c r="C54" s="159"/>
      <c r="D54" s="159"/>
      <c r="E54" s="159"/>
      <c r="F54" s="159"/>
      <c r="G54" s="159"/>
      <c r="H54" s="187"/>
      <c r="I54" s="157" t="str">
        <f t="shared" si="2"/>
        <v/>
      </c>
      <c r="J54" s="188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</row>
    <row r="55" ht="12.0" customHeight="1">
      <c r="A55" s="159"/>
      <c r="B55" s="159"/>
      <c r="C55" s="159"/>
      <c r="D55" s="159"/>
      <c r="E55" s="159"/>
      <c r="F55" s="159"/>
      <c r="G55" s="159"/>
      <c r="H55" s="187"/>
      <c r="I55" s="157" t="str">
        <f t="shared" si="2"/>
        <v/>
      </c>
      <c r="J55" s="188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</row>
    <row r="56" ht="12.0" customHeight="1">
      <c r="A56" s="159"/>
      <c r="B56" s="159"/>
      <c r="C56" s="159"/>
      <c r="D56" s="159"/>
      <c r="E56" s="159"/>
      <c r="F56" s="159"/>
      <c r="G56" s="159"/>
      <c r="H56" s="187"/>
      <c r="I56" s="157" t="str">
        <f t="shared" si="2"/>
        <v/>
      </c>
      <c r="J56" s="188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</row>
    <row r="57" ht="12.0" customHeight="1">
      <c r="A57" s="159"/>
      <c r="B57" s="159"/>
      <c r="C57" s="159"/>
      <c r="D57" s="159"/>
      <c r="E57" s="159"/>
      <c r="F57" s="159"/>
      <c r="G57" s="159"/>
      <c r="H57" s="187"/>
      <c r="I57" s="157" t="str">
        <f t="shared" si="2"/>
        <v/>
      </c>
      <c r="J57" s="188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</row>
    <row r="58" ht="12.0" customHeight="1">
      <c r="A58" s="159"/>
      <c r="B58" s="159"/>
      <c r="C58" s="159"/>
      <c r="D58" s="159"/>
      <c r="E58" s="159"/>
      <c r="F58" s="159"/>
      <c r="G58" s="159"/>
      <c r="H58" s="187"/>
      <c r="I58" s="157" t="str">
        <f t="shared" si="2"/>
        <v/>
      </c>
      <c r="J58" s="188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</row>
    <row r="59" ht="12.0" customHeight="1">
      <c r="A59" s="159"/>
      <c r="B59" s="159"/>
      <c r="C59" s="159"/>
      <c r="D59" s="159"/>
      <c r="E59" s="159"/>
      <c r="F59" s="159"/>
      <c r="G59" s="159"/>
      <c r="H59" s="187"/>
      <c r="I59" s="157" t="str">
        <f t="shared" si="2"/>
        <v/>
      </c>
      <c r="J59" s="188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</row>
    <row r="60" ht="12.0" customHeight="1">
      <c r="A60" s="159"/>
      <c r="B60" s="159"/>
      <c r="C60" s="159"/>
      <c r="D60" s="159"/>
      <c r="E60" s="159"/>
      <c r="F60" s="159"/>
      <c r="G60" s="159"/>
      <c r="H60" s="187"/>
      <c r="I60" s="157" t="str">
        <f t="shared" si="2"/>
        <v/>
      </c>
      <c r="J60" s="188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</row>
    <row r="61" ht="12.0" customHeight="1">
      <c r="A61" s="159"/>
      <c r="B61" s="159"/>
      <c r="C61" s="159"/>
      <c r="D61" s="159"/>
      <c r="E61" s="159"/>
      <c r="F61" s="159"/>
      <c r="G61" s="159"/>
      <c r="H61" s="187"/>
      <c r="I61" s="157" t="str">
        <f t="shared" si="2"/>
        <v/>
      </c>
      <c r="J61" s="188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</row>
    <row r="62" ht="12.0" customHeight="1">
      <c r="A62" s="159"/>
      <c r="B62" s="159"/>
      <c r="C62" s="159"/>
      <c r="D62" s="159"/>
      <c r="E62" s="159"/>
      <c r="F62" s="159"/>
      <c r="G62" s="159"/>
      <c r="H62" s="187"/>
      <c r="I62" s="157" t="str">
        <f t="shared" si="2"/>
        <v/>
      </c>
      <c r="J62" s="188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</row>
    <row r="63" ht="12.0" customHeight="1">
      <c r="A63" s="159"/>
      <c r="B63" s="159"/>
      <c r="C63" s="159"/>
      <c r="D63" s="159"/>
      <c r="E63" s="159"/>
      <c r="F63" s="159"/>
      <c r="G63" s="159"/>
      <c r="H63" s="187"/>
      <c r="I63" s="157" t="str">
        <f t="shared" si="2"/>
        <v/>
      </c>
      <c r="J63" s="188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</row>
    <row r="64" ht="12.0" customHeight="1">
      <c r="A64" s="159"/>
      <c r="B64" s="159"/>
      <c r="C64" s="159"/>
      <c r="D64" s="159"/>
      <c r="E64" s="159"/>
      <c r="F64" s="159"/>
      <c r="G64" s="159"/>
      <c r="H64" s="187"/>
      <c r="I64" s="157" t="str">
        <f t="shared" si="2"/>
        <v/>
      </c>
      <c r="J64" s="188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</row>
    <row r="65" ht="12.0" customHeight="1">
      <c r="A65" s="159"/>
      <c r="B65" s="159"/>
      <c r="C65" s="159"/>
      <c r="D65" s="159"/>
      <c r="E65" s="159"/>
      <c r="F65" s="159"/>
      <c r="G65" s="159"/>
      <c r="H65" s="187"/>
      <c r="I65" s="157" t="str">
        <f t="shared" si="2"/>
        <v/>
      </c>
      <c r="J65" s="188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</row>
    <row r="66" ht="12.0" customHeight="1">
      <c r="A66" s="159"/>
      <c r="B66" s="159"/>
      <c r="C66" s="159"/>
      <c r="D66" s="159"/>
      <c r="E66" s="159"/>
      <c r="F66" s="159"/>
      <c r="G66" s="159"/>
      <c r="H66" s="187"/>
      <c r="I66" s="157" t="str">
        <f t="shared" si="2"/>
        <v/>
      </c>
      <c r="J66" s="188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</row>
    <row r="67" ht="12.0" customHeight="1">
      <c r="A67" s="159"/>
      <c r="B67" s="159"/>
      <c r="C67" s="159"/>
      <c r="D67" s="159"/>
      <c r="E67" s="159"/>
      <c r="F67" s="159"/>
      <c r="G67" s="159"/>
      <c r="H67" s="187"/>
      <c r="I67" s="157" t="str">
        <f t="shared" si="2"/>
        <v/>
      </c>
      <c r="J67" s="188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</row>
    <row r="68" ht="12.0" customHeight="1">
      <c r="A68" s="159"/>
      <c r="B68" s="159"/>
      <c r="C68" s="159"/>
      <c r="D68" s="159"/>
      <c r="E68" s="159"/>
      <c r="F68" s="159"/>
      <c r="G68" s="159"/>
      <c r="H68" s="187"/>
      <c r="I68" s="157" t="str">
        <f t="shared" si="2"/>
        <v/>
      </c>
      <c r="J68" s="188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</row>
    <row r="69" ht="12.0" customHeight="1">
      <c r="A69" s="159"/>
      <c r="B69" s="159"/>
      <c r="C69" s="159"/>
      <c r="D69" s="159"/>
      <c r="E69" s="159"/>
      <c r="F69" s="159"/>
      <c r="G69" s="159"/>
      <c r="H69" s="187"/>
      <c r="I69" s="157" t="str">
        <f t="shared" si="2"/>
        <v/>
      </c>
      <c r="J69" s="188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</row>
    <row r="70" ht="12.0" customHeight="1">
      <c r="A70" s="159"/>
      <c r="B70" s="159"/>
      <c r="C70" s="159"/>
      <c r="D70" s="159"/>
      <c r="E70" s="159"/>
      <c r="F70" s="159"/>
      <c r="G70" s="159"/>
      <c r="H70" s="187"/>
      <c r="I70" s="157" t="str">
        <f t="shared" si="2"/>
        <v/>
      </c>
      <c r="J70" s="188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</row>
    <row r="71" ht="12.0" customHeight="1">
      <c r="A71" s="159"/>
      <c r="B71" s="159"/>
      <c r="C71" s="159"/>
      <c r="D71" s="159"/>
      <c r="E71" s="159"/>
      <c r="F71" s="159"/>
      <c r="G71" s="159"/>
      <c r="H71" s="187"/>
      <c r="I71" s="157" t="str">
        <f t="shared" si="2"/>
        <v/>
      </c>
      <c r="J71" s="188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</row>
    <row r="72" ht="12.0" customHeight="1">
      <c r="A72" s="159"/>
      <c r="B72" s="159"/>
      <c r="C72" s="159"/>
      <c r="D72" s="159"/>
      <c r="E72" s="159"/>
      <c r="F72" s="159"/>
      <c r="G72" s="159"/>
      <c r="H72" s="187"/>
      <c r="I72" s="157" t="str">
        <f t="shared" si="2"/>
        <v/>
      </c>
      <c r="J72" s="188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</row>
    <row r="73" ht="12.0" customHeight="1">
      <c r="A73" s="159"/>
      <c r="B73" s="159"/>
      <c r="C73" s="159"/>
      <c r="D73" s="159"/>
      <c r="E73" s="159"/>
      <c r="F73" s="159"/>
      <c r="G73" s="159"/>
      <c r="H73" s="187"/>
      <c r="I73" s="157" t="str">
        <f t="shared" si="2"/>
        <v/>
      </c>
      <c r="J73" s="188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</row>
    <row r="74" ht="12.0" customHeight="1">
      <c r="A74" s="159"/>
      <c r="B74" s="159"/>
      <c r="C74" s="159"/>
      <c r="D74" s="159"/>
      <c r="E74" s="159"/>
      <c r="F74" s="159"/>
      <c r="G74" s="159"/>
      <c r="H74" s="187"/>
      <c r="I74" s="157" t="str">
        <f t="shared" si="2"/>
        <v/>
      </c>
      <c r="J74" s="188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</row>
    <row r="75" ht="12.0" customHeight="1">
      <c r="A75" s="159"/>
      <c r="B75" s="159"/>
      <c r="C75" s="159"/>
      <c r="D75" s="159"/>
      <c r="E75" s="159"/>
      <c r="F75" s="159"/>
      <c r="G75" s="159"/>
      <c r="H75" s="187"/>
      <c r="I75" s="157" t="str">
        <f t="shared" si="2"/>
        <v/>
      </c>
      <c r="J75" s="188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</row>
    <row r="76" ht="12.0" customHeight="1">
      <c r="A76" s="159"/>
      <c r="B76" s="159"/>
      <c r="C76" s="159"/>
      <c r="D76" s="159"/>
      <c r="E76" s="159"/>
      <c r="F76" s="159"/>
      <c r="G76" s="159"/>
      <c r="H76" s="187"/>
      <c r="I76" s="157" t="str">
        <f t="shared" si="2"/>
        <v/>
      </c>
      <c r="J76" s="188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</row>
    <row r="77" ht="12.0" customHeight="1">
      <c r="A77" s="159"/>
      <c r="B77" s="159"/>
      <c r="C77" s="159"/>
      <c r="D77" s="159"/>
      <c r="E77" s="159"/>
      <c r="F77" s="159"/>
      <c r="G77" s="159"/>
      <c r="H77" s="187"/>
      <c r="I77" s="157" t="str">
        <f t="shared" si="2"/>
        <v/>
      </c>
      <c r="J77" s="188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</row>
    <row r="78" ht="12.0" customHeight="1">
      <c r="A78" s="159"/>
      <c r="B78" s="159"/>
      <c r="C78" s="159"/>
      <c r="D78" s="159"/>
      <c r="E78" s="159"/>
      <c r="F78" s="159"/>
      <c r="G78" s="159"/>
      <c r="H78" s="187"/>
      <c r="I78" s="157" t="str">
        <f t="shared" si="2"/>
        <v/>
      </c>
      <c r="J78" s="188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</row>
    <row r="79" ht="12.0" customHeight="1">
      <c r="A79" s="159"/>
      <c r="B79" s="159"/>
      <c r="C79" s="159"/>
      <c r="D79" s="159"/>
      <c r="E79" s="159"/>
      <c r="F79" s="159"/>
      <c r="G79" s="159"/>
      <c r="H79" s="187"/>
      <c r="I79" s="157" t="str">
        <f t="shared" si="2"/>
        <v/>
      </c>
      <c r="J79" s="188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</row>
    <row r="80" ht="12.0" customHeight="1">
      <c r="A80" s="159"/>
      <c r="B80" s="159"/>
      <c r="C80" s="159"/>
      <c r="D80" s="159"/>
      <c r="E80" s="159"/>
      <c r="F80" s="159"/>
      <c r="G80" s="159"/>
      <c r="H80" s="187"/>
      <c r="I80" s="157" t="str">
        <f t="shared" si="2"/>
        <v/>
      </c>
      <c r="J80" s="188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</row>
    <row r="81" ht="12.0" customHeight="1">
      <c r="A81" s="159"/>
      <c r="B81" s="159"/>
      <c r="C81" s="159"/>
      <c r="D81" s="159"/>
      <c r="E81" s="159"/>
      <c r="F81" s="159"/>
      <c r="G81" s="159"/>
      <c r="H81" s="187"/>
      <c r="I81" s="157" t="str">
        <f t="shared" si="2"/>
        <v/>
      </c>
      <c r="J81" s="188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</row>
    <row r="82" ht="12.0" customHeight="1">
      <c r="A82" s="159"/>
      <c r="B82" s="159"/>
      <c r="C82" s="159"/>
      <c r="D82" s="159"/>
      <c r="E82" s="159"/>
      <c r="F82" s="159"/>
      <c r="G82" s="159"/>
      <c r="H82" s="187"/>
      <c r="I82" s="157" t="str">
        <f t="shared" si="2"/>
        <v/>
      </c>
      <c r="J82" s="188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</row>
    <row r="83" ht="12.0" customHeight="1">
      <c r="A83" s="159"/>
      <c r="B83" s="159"/>
      <c r="C83" s="159"/>
      <c r="D83" s="159"/>
      <c r="E83" s="159"/>
      <c r="F83" s="159"/>
      <c r="G83" s="159"/>
      <c r="H83" s="187"/>
      <c r="I83" s="157" t="str">
        <f t="shared" si="2"/>
        <v/>
      </c>
      <c r="J83" s="188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</row>
    <row r="84" ht="12.0" customHeight="1">
      <c r="A84" s="159"/>
      <c r="B84" s="159"/>
      <c r="C84" s="159"/>
      <c r="D84" s="159"/>
      <c r="E84" s="159"/>
      <c r="F84" s="159"/>
      <c r="G84" s="159"/>
      <c r="H84" s="187"/>
      <c r="I84" s="157" t="str">
        <f t="shared" si="2"/>
        <v/>
      </c>
      <c r="J84" s="188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</row>
    <row r="85" ht="12.0" customHeight="1">
      <c r="A85" s="159"/>
      <c r="B85" s="159"/>
      <c r="C85" s="159"/>
      <c r="D85" s="159"/>
      <c r="E85" s="159"/>
      <c r="F85" s="159"/>
      <c r="G85" s="159"/>
      <c r="H85" s="187"/>
      <c r="I85" s="157" t="str">
        <f t="shared" si="2"/>
        <v/>
      </c>
      <c r="J85" s="188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</row>
    <row r="86" ht="12.0" customHeight="1">
      <c r="A86" s="159"/>
      <c r="B86" s="159"/>
      <c r="C86" s="159"/>
      <c r="D86" s="159"/>
      <c r="E86" s="159"/>
      <c r="F86" s="159"/>
      <c r="G86" s="159"/>
      <c r="H86" s="187"/>
      <c r="I86" s="157" t="str">
        <f t="shared" si="2"/>
        <v/>
      </c>
      <c r="J86" s="188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</row>
    <row r="87" ht="12.0" customHeight="1">
      <c r="A87" s="159"/>
      <c r="B87" s="159"/>
      <c r="C87" s="159"/>
      <c r="D87" s="159"/>
      <c r="E87" s="159"/>
      <c r="F87" s="159"/>
      <c r="G87" s="159"/>
      <c r="H87" s="187"/>
      <c r="I87" s="157" t="str">
        <f t="shared" si="2"/>
        <v/>
      </c>
      <c r="J87" s="188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</row>
    <row r="88" ht="12.0" customHeight="1">
      <c r="A88" s="159"/>
      <c r="B88" s="159"/>
      <c r="C88" s="159"/>
      <c r="D88" s="159"/>
      <c r="E88" s="159"/>
      <c r="F88" s="159"/>
      <c r="G88" s="159"/>
      <c r="H88" s="187"/>
      <c r="I88" s="157" t="str">
        <f t="shared" si="2"/>
        <v/>
      </c>
      <c r="J88" s="188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</row>
    <row r="89" ht="12.0" customHeight="1">
      <c r="A89" s="159"/>
      <c r="B89" s="159"/>
      <c r="C89" s="159"/>
      <c r="D89" s="159"/>
      <c r="E89" s="159"/>
      <c r="F89" s="159"/>
      <c r="G89" s="159"/>
      <c r="H89" s="187"/>
      <c r="I89" s="157" t="str">
        <f t="shared" si="2"/>
        <v/>
      </c>
      <c r="J89" s="188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</row>
    <row r="90" ht="12.0" customHeight="1">
      <c r="A90" s="159"/>
      <c r="B90" s="159"/>
      <c r="C90" s="159"/>
      <c r="D90" s="159"/>
      <c r="E90" s="159"/>
      <c r="F90" s="159"/>
      <c r="G90" s="159"/>
      <c r="H90" s="187"/>
      <c r="I90" s="157" t="str">
        <f t="shared" si="2"/>
        <v/>
      </c>
      <c r="J90" s="188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</row>
    <row r="91" ht="12.0" customHeight="1">
      <c r="A91" s="159"/>
      <c r="B91" s="159"/>
      <c r="C91" s="159"/>
      <c r="D91" s="159"/>
      <c r="E91" s="159"/>
      <c r="F91" s="159"/>
      <c r="G91" s="159"/>
      <c r="H91" s="187"/>
      <c r="I91" s="157" t="str">
        <f t="shared" si="2"/>
        <v/>
      </c>
      <c r="J91" s="188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</row>
    <row r="92" ht="12.0" customHeight="1">
      <c r="A92" s="159"/>
      <c r="B92" s="159"/>
      <c r="C92" s="159"/>
      <c r="D92" s="159"/>
      <c r="E92" s="159"/>
      <c r="F92" s="159"/>
      <c r="G92" s="159"/>
      <c r="H92" s="187"/>
      <c r="I92" s="157" t="str">
        <f t="shared" si="2"/>
        <v/>
      </c>
      <c r="J92" s="188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</row>
    <row r="93" ht="12.0" customHeight="1">
      <c r="A93" s="159"/>
      <c r="B93" s="159"/>
      <c r="C93" s="159"/>
      <c r="D93" s="159"/>
      <c r="E93" s="159"/>
      <c r="F93" s="159"/>
      <c r="G93" s="159"/>
      <c r="H93" s="187"/>
      <c r="I93" s="157" t="str">
        <f t="shared" si="2"/>
        <v/>
      </c>
      <c r="J93" s="188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</row>
    <row r="94" ht="12.0" customHeight="1">
      <c r="A94" s="159"/>
      <c r="B94" s="159"/>
      <c r="C94" s="159"/>
      <c r="D94" s="159"/>
      <c r="E94" s="159"/>
      <c r="F94" s="159"/>
      <c r="G94" s="159"/>
      <c r="H94" s="187"/>
      <c r="I94" s="157" t="str">
        <f t="shared" si="2"/>
        <v/>
      </c>
      <c r="J94" s="188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</row>
    <row r="95" ht="12.0" customHeight="1">
      <c r="A95" s="159"/>
      <c r="B95" s="159"/>
      <c r="C95" s="159"/>
      <c r="D95" s="159"/>
      <c r="E95" s="159"/>
      <c r="F95" s="159"/>
      <c r="G95" s="159"/>
      <c r="H95" s="187"/>
      <c r="I95" s="157" t="str">
        <f t="shared" si="2"/>
        <v/>
      </c>
      <c r="J95" s="188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</row>
    <row r="96" ht="12.0" customHeight="1">
      <c r="A96" s="159"/>
      <c r="B96" s="159"/>
      <c r="C96" s="159"/>
      <c r="D96" s="159"/>
      <c r="E96" s="159"/>
      <c r="F96" s="159"/>
      <c r="G96" s="159"/>
      <c r="H96" s="187"/>
      <c r="I96" s="157" t="str">
        <f t="shared" si="2"/>
        <v/>
      </c>
      <c r="J96" s="188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</row>
    <row r="97" ht="12.0" customHeight="1">
      <c r="A97" s="159"/>
      <c r="B97" s="159"/>
      <c r="C97" s="159"/>
      <c r="D97" s="159"/>
      <c r="E97" s="159"/>
      <c r="F97" s="159"/>
      <c r="G97" s="159"/>
      <c r="H97" s="187"/>
      <c r="I97" s="157" t="str">
        <f t="shared" si="2"/>
        <v/>
      </c>
      <c r="J97" s="188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</row>
    <row r="98" ht="12.0" customHeight="1">
      <c r="A98" s="159"/>
      <c r="B98" s="159"/>
      <c r="C98" s="159"/>
      <c r="D98" s="159"/>
      <c r="E98" s="159"/>
      <c r="F98" s="159"/>
      <c r="G98" s="159"/>
      <c r="H98" s="187"/>
      <c r="I98" s="157" t="str">
        <f t="shared" si="2"/>
        <v/>
      </c>
      <c r="J98" s="188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</row>
    <row r="99" ht="12.0" customHeight="1">
      <c r="A99" s="159"/>
      <c r="B99" s="159"/>
      <c r="C99" s="159"/>
      <c r="D99" s="159"/>
      <c r="E99" s="159"/>
      <c r="F99" s="159"/>
      <c r="G99" s="159"/>
      <c r="H99" s="187"/>
      <c r="I99" s="157" t="str">
        <f t="shared" si="2"/>
        <v/>
      </c>
      <c r="J99" s="188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</row>
    <row r="100" ht="12.0" customHeight="1">
      <c r="A100" s="159"/>
      <c r="B100" s="159"/>
      <c r="C100" s="159"/>
      <c r="D100" s="159"/>
      <c r="E100" s="159"/>
      <c r="F100" s="159"/>
      <c r="G100" s="159"/>
      <c r="H100" s="187"/>
      <c r="I100" s="157" t="str">
        <f t="shared" si="2"/>
        <v/>
      </c>
      <c r="J100" s="188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</row>
    <row r="101" ht="12.0" customHeight="1">
      <c r="A101" s="159"/>
      <c r="B101" s="159"/>
      <c r="C101" s="159"/>
      <c r="D101" s="159"/>
      <c r="E101" s="159"/>
      <c r="F101" s="159"/>
      <c r="G101" s="159"/>
      <c r="H101" s="187"/>
      <c r="I101" s="157" t="str">
        <f t="shared" si="2"/>
        <v/>
      </c>
      <c r="J101" s="188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</row>
    <row r="102" ht="12.0" customHeight="1">
      <c r="A102" s="159"/>
      <c r="B102" s="159"/>
      <c r="C102" s="159"/>
      <c r="D102" s="159"/>
      <c r="E102" s="159"/>
      <c r="F102" s="159"/>
      <c r="G102" s="159"/>
      <c r="H102" s="187"/>
      <c r="I102" s="157" t="str">
        <f t="shared" si="2"/>
        <v/>
      </c>
      <c r="J102" s="188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</row>
    <row r="103" ht="12.0" customHeight="1">
      <c r="A103" s="159"/>
      <c r="B103" s="159"/>
      <c r="C103" s="159"/>
      <c r="D103" s="159"/>
      <c r="E103" s="159"/>
      <c r="F103" s="159"/>
      <c r="G103" s="159"/>
      <c r="H103" s="187"/>
      <c r="I103" s="157" t="str">
        <f t="shared" si="2"/>
        <v/>
      </c>
      <c r="J103" s="188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</row>
    <row r="104" ht="12.0" customHeight="1">
      <c r="A104" s="159"/>
      <c r="B104" s="159"/>
      <c r="C104" s="159"/>
      <c r="D104" s="159"/>
      <c r="E104" s="159"/>
      <c r="F104" s="159"/>
      <c r="G104" s="159"/>
      <c r="H104" s="187"/>
      <c r="I104" s="157" t="str">
        <f t="shared" si="2"/>
        <v/>
      </c>
      <c r="J104" s="188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</row>
    <row r="105" ht="12.0" customHeight="1">
      <c r="A105" s="159"/>
      <c r="B105" s="159"/>
      <c r="C105" s="159"/>
      <c r="D105" s="159"/>
      <c r="E105" s="159"/>
      <c r="F105" s="159"/>
      <c r="G105" s="159"/>
      <c r="H105" s="187"/>
      <c r="I105" s="157" t="str">
        <f t="shared" si="2"/>
        <v/>
      </c>
      <c r="J105" s="188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</row>
    <row r="106" ht="12.0" customHeight="1">
      <c r="A106" s="159"/>
      <c r="B106" s="159"/>
      <c r="C106" s="159"/>
      <c r="D106" s="159"/>
      <c r="E106" s="159"/>
      <c r="F106" s="159"/>
      <c r="G106" s="159"/>
      <c r="H106" s="187"/>
      <c r="I106" s="157" t="str">
        <f t="shared" si="2"/>
        <v/>
      </c>
      <c r="J106" s="188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</row>
    <row r="107" ht="12.0" customHeight="1">
      <c r="A107" s="159"/>
      <c r="B107" s="159"/>
      <c r="C107" s="159"/>
      <c r="D107" s="159"/>
      <c r="E107" s="159"/>
      <c r="F107" s="159"/>
      <c r="G107" s="159"/>
      <c r="H107" s="187"/>
      <c r="I107" s="157" t="str">
        <f t="shared" si="2"/>
        <v/>
      </c>
      <c r="J107" s="188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</row>
    <row r="108" ht="12.0" customHeight="1">
      <c r="A108" s="159"/>
      <c r="B108" s="159"/>
      <c r="C108" s="159"/>
      <c r="D108" s="159"/>
      <c r="E108" s="159"/>
      <c r="F108" s="159"/>
      <c r="G108" s="159"/>
      <c r="H108" s="187"/>
      <c r="I108" s="157" t="str">
        <f t="shared" si="2"/>
        <v/>
      </c>
      <c r="J108" s="188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</row>
    <row r="109" ht="11.25" customHeight="1">
      <c r="A109" s="159"/>
      <c r="B109" s="159"/>
      <c r="C109" s="159"/>
      <c r="D109" s="159"/>
      <c r="E109" s="159"/>
      <c r="F109" s="159"/>
      <c r="G109" s="159"/>
      <c r="H109" s="187"/>
      <c r="I109" s="157" t="str">
        <f t="shared" si="2"/>
        <v/>
      </c>
      <c r="J109" s="188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</row>
    <row r="110" ht="11.25" customHeight="1">
      <c r="A110" s="159"/>
      <c r="B110" s="159"/>
      <c r="C110" s="159"/>
      <c r="D110" s="159"/>
      <c r="E110" s="159"/>
      <c r="F110" s="159"/>
      <c r="G110" s="159"/>
      <c r="H110" s="187"/>
      <c r="I110" s="157" t="str">
        <f t="shared" si="2"/>
        <v/>
      </c>
      <c r="J110" s="188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</row>
    <row r="111" ht="11.25" customHeight="1">
      <c r="A111" s="159"/>
      <c r="B111" s="159"/>
      <c r="C111" s="159"/>
      <c r="D111" s="159"/>
      <c r="E111" s="159"/>
      <c r="F111" s="159"/>
      <c r="G111" s="159"/>
      <c r="H111" s="187"/>
      <c r="I111" s="157" t="str">
        <f t="shared" si="2"/>
        <v/>
      </c>
      <c r="J111" s="188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</row>
    <row r="112" ht="11.25" customHeight="1">
      <c r="A112" s="159"/>
      <c r="B112" s="159"/>
      <c r="C112" s="159"/>
      <c r="D112" s="159"/>
      <c r="E112" s="159"/>
      <c r="F112" s="159"/>
      <c r="G112" s="159"/>
      <c r="H112" s="187"/>
      <c r="I112" s="157" t="str">
        <f t="shared" si="2"/>
        <v/>
      </c>
      <c r="J112" s="188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</row>
    <row r="113" ht="11.25" customHeight="1">
      <c r="A113" s="159"/>
      <c r="B113" s="159"/>
      <c r="C113" s="159"/>
      <c r="D113" s="159"/>
      <c r="E113" s="159"/>
      <c r="F113" s="159"/>
      <c r="G113" s="159"/>
      <c r="H113" s="187"/>
      <c r="I113" s="157" t="str">
        <f t="shared" si="2"/>
        <v/>
      </c>
      <c r="J113" s="188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</row>
    <row r="114" ht="11.25" customHeight="1">
      <c r="A114" s="159"/>
      <c r="B114" s="159"/>
      <c r="C114" s="159"/>
      <c r="D114" s="159"/>
      <c r="E114" s="159"/>
      <c r="F114" s="159"/>
      <c r="G114" s="159"/>
      <c r="H114" s="187"/>
      <c r="I114" s="157" t="str">
        <f t="shared" si="2"/>
        <v/>
      </c>
      <c r="J114" s="188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</row>
    <row r="115" ht="11.25" customHeight="1">
      <c r="A115" s="159"/>
      <c r="B115" s="159"/>
      <c r="C115" s="159"/>
      <c r="D115" s="159"/>
      <c r="E115" s="159"/>
      <c r="F115" s="159"/>
      <c r="G115" s="159"/>
      <c r="H115" s="187"/>
      <c r="I115" s="157" t="str">
        <f t="shared" si="2"/>
        <v/>
      </c>
      <c r="J115" s="188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</row>
    <row r="116" ht="11.25" customHeight="1">
      <c r="A116" s="159"/>
      <c r="B116" s="159"/>
      <c r="C116" s="159"/>
      <c r="D116" s="159"/>
      <c r="E116" s="159"/>
      <c r="F116" s="159"/>
      <c r="G116" s="159"/>
      <c r="H116" s="187"/>
      <c r="I116" s="157" t="str">
        <f t="shared" si="2"/>
        <v/>
      </c>
      <c r="J116" s="188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  <c r="W116" s="159"/>
      <c r="X116" s="159"/>
      <c r="Y116" s="159"/>
      <c r="Z116" s="159"/>
    </row>
    <row r="117" ht="11.25" customHeight="1">
      <c r="A117" s="159"/>
      <c r="B117" s="159"/>
      <c r="C117" s="159"/>
      <c r="D117" s="159"/>
      <c r="E117" s="159"/>
      <c r="F117" s="159"/>
      <c r="G117" s="159"/>
      <c r="H117" s="187"/>
      <c r="I117" s="157" t="str">
        <f t="shared" si="2"/>
        <v/>
      </c>
      <c r="J117" s="188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</row>
    <row r="118" ht="11.25" customHeight="1">
      <c r="A118" s="159"/>
      <c r="B118" s="159"/>
      <c r="C118" s="159"/>
      <c r="D118" s="159"/>
      <c r="E118" s="159"/>
      <c r="F118" s="159"/>
      <c r="G118" s="159"/>
      <c r="H118" s="187"/>
      <c r="I118" s="157" t="str">
        <f t="shared" si="2"/>
        <v/>
      </c>
      <c r="J118" s="188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</row>
    <row r="119" ht="11.25" customHeight="1">
      <c r="A119" s="159"/>
      <c r="B119" s="159"/>
      <c r="C119" s="159"/>
      <c r="D119" s="159"/>
      <c r="E119" s="159"/>
      <c r="F119" s="159"/>
      <c r="G119" s="159"/>
      <c r="H119" s="187"/>
      <c r="I119" s="157" t="str">
        <f t="shared" si="2"/>
        <v/>
      </c>
      <c r="J119" s="188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</row>
    <row r="120" ht="11.25" customHeight="1">
      <c r="A120" s="159"/>
      <c r="B120" s="159"/>
      <c r="C120" s="159"/>
      <c r="D120" s="159"/>
      <c r="E120" s="159"/>
      <c r="F120" s="159"/>
      <c r="G120" s="159"/>
      <c r="H120" s="187"/>
      <c r="I120" s="157" t="str">
        <f t="shared" si="2"/>
        <v/>
      </c>
      <c r="J120" s="188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  <c r="X120" s="159"/>
      <c r="Y120" s="159"/>
      <c r="Z120" s="159"/>
    </row>
    <row r="121" ht="11.25" customHeight="1">
      <c r="A121" s="159"/>
      <c r="B121" s="159"/>
      <c r="C121" s="159"/>
      <c r="D121" s="159"/>
      <c r="E121" s="159"/>
      <c r="F121" s="159"/>
      <c r="G121" s="159"/>
      <c r="H121" s="187"/>
      <c r="I121" s="157" t="str">
        <f t="shared" si="2"/>
        <v/>
      </c>
      <c r="J121" s="188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  <c r="W121" s="159"/>
      <c r="X121" s="159"/>
      <c r="Y121" s="159"/>
      <c r="Z121" s="159"/>
    </row>
    <row r="122" ht="11.25" customHeight="1">
      <c r="A122" s="159"/>
      <c r="B122" s="159"/>
      <c r="C122" s="159"/>
      <c r="D122" s="159"/>
      <c r="E122" s="159"/>
      <c r="F122" s="159"/>
      <c r="G122" s="159"/>
      <c r="H122" s="187"/>
      <c r="I122" s="157" t="str">
        <f t="shared" si="2"/>
        <v/>
      </c>
      <c r="J122" s="188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  <c r="W122" s="159"/>
      <c r="X122" s="159"/>
      <c r="Y122" s="159"/>
      <c r="Z122" s="159"/>
    </row>
    <row r="123" ht="11.25" customHeight="1">
      <c r="A123" s="159"/>
      <c r="B123" s="159"/>
      <c r="C123" s="159"/>
      <c r="D123" s="159"/>
      <c r="E123" s="159"/>
      <c r="F123" s="159"/>
      <c r="G123" s="159"/>
      <c r="H123" s="187"/>
      <c r="I123" s="157" t="str">
        <f t="shared" si="2"/>
        <v/>
      </c>
      <c r="J123" s="188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  <c r="W123" s="159"/>
      <c r="X123" s="159"/>
      <c r="Y123" s="159"/>
      <c r="Z123" s="159"/>
    </row>
    <row r="124" ht="11.25" customHeight="1">
      <c r="A124" s="159"/>
      <c r="B124" s="159"/>
      <c r="C124" s="159"/>
      <c r="D124" s="159"/>
      <c r="E124" s="159"/>
      <c r="F124" s="159"/>
      <c r="G124" s="159"/>
      <c r="H124" s="187"/>
      <c r="I124" s="157" t="str">
        <f t="shared" si="2"/>
        <v/>
      </c>
      <c r="J124" s="188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59"/>
      <c r="Y124" s="159"/>
      <c r="Z124" s="159"/>
    </row>
    <row r="125" ht="11.25" customHeight="1">
      <c r="A125" s="159"/>
      <c r="B125" s="159"/>
      <c r="C125" s="159"/>
      <c r="D125" s="159"/>
      <c r="E125" s="159"/>
      <c r="F125" s="159"/>
      <c r="G125" s="159"/>
      <c r="H125" s="187"/>
      <c r="I125" s="157" t="str">
        <f t="shared" si="2"/>
        <v/>
      </c>
      <c r="J125" s="188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  <c r="W125" s="159"/>
      <c r="X125" s="159"/>
      <c r="Y125" s="159"/>
      <c r="Z125" s="159"/>
    </row>
    <row r="126" ht="11.25" customHeight="1">
      <c r="A126" s="159"/>
      <c r="B126" s="159"/>
      <c r="C126" s="159"/>
      <c r="D126" s="159"/>
      <c r="E126" s="159"/>
      <c r="F126" s="159"/>
      <c r="G126" s="159"/>
      <c r="H126" s="187"/>
      <c r="I126" s="157" t="str">
        <f t="shared" si="2"/>
        <v/>
      </c>
      <c r="J126" s="188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  <c r="W126" s="159"/>
      <c r="X126" s="159"/>
      <c r="Y126" s="159"/>
      <c r="Z126" s="159"/>
    </row>
    <row r="127" ht="11.25" customHeight="1">
      <c r="A127" s="159"/>
      <c r="B127" s="159"/>
      <c r="C127" s="159"/>
      <c r="D127" s="159"/>
      <c r="E127" s="159"/>
      <c r="F127" s="159"/>
      <c r="G127" s="159"/>
      <c r="H127" s="187"/>
      <c r="I127" s="157" t="str">
        <f t="shared" si="2"/>
        <v/>
      </c>
      <c r="J127" s="188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</row>
    <row r="128" ht="11.25" customHeight="1">
      <c r="A128" s="159"/>
      <c r="B128" s="159"/>
      <c r="C128" s="159"/>
      <c r="D128" s="159"/>
      <c r="E128" s="159"/>
      <c r="F128" s="159"/>
      <c r="G128" s="159"/>
      <c r="H128" s="187"/>
      <c r="I128" s="157" t="str">
        <f t="shared" si="2"/>
        <v/>
      </c>
      <c r="J128" s="188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  <c r="W128" s="159"/>
      <c r="X128" s="159"/>
      <c r="Y128" s="159"/>
      <c r="Z128" s="159"/>
    </row>
    <row r="129" ht="11.25" customHeight="1">
      <c r="A129" s="159"/>
      <c r="B129" s="159"/>
      <c r="C129" s="159"/>
      <c r="D129" s="159"/>
      <c r="E129" s="159"/>
      <c r="F129" s="159"/>
      <c r="G129" s="159"/>
      <c r="H129" s="187"/>
      <c r="I129" s="157" t="str">
        <f t="shared" si="2"/>
        <v/>
      </c>
      <c r="J129" s="188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</row>
    <row r="130" ht="11.25" customHeight="1">
      <c r="A130" s="159"/>
      <c r="B130" s="159"/>
      <c r="C130" s="159"/>
      <c r="D130" s="159"/>
      <c r="E130" s="159"/>
      <c r="F130" s="159"/>
      <c r="G130" s="159"/>
      <c r="H130" s="187"/>
      <c r="I130" s="157" t="str">
        <f t="shared" si="2"/>
        <v/>
      </c>
      <c r="J130" s="188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</row>
    <row r="131" ht="11.25" customHeight="1">
      <c r="A131" s="159"/>
      <c r="B131" s="159"/>
      <c r="C131" s="159"/>
      <c r="D131" s="159"/>
      <c r="E131" s="159"/>
      <c r="F131" s="159"/>
      <c r="G131" s="159"/>
      <c r="H131" s="187"/>
      <c r="I131" s="157" t="str">
        <f t="shared" si="2"/>
        <v/>
      </c>
      <c r="J131" s="188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  <c r="Y131" s="159"/>
      <c r="Z131" s="159"/>
    </row>
    <row r="132" ht="11.25" customHeight="1">
      <c r="A132" s="159"/>
      <c r="B132" s="159"/>
      <c r="C132" s="159"/>
      <c r="D132" s="159"/>
      <c r="E132" s="159"/>
      <c r="F132" s="159"/>
      <c r="G132" s="159"/>
      <c r="H132" s="187"/>
      <c r="I132" s="157" t="str">
        <f t="shared" si="2"/>
        <v/>
      </c>
      <c r="J132" s="188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</row>
    <row r="133" ht="11.25" customHeight="1">
      <c r="A133" s="159"/>
      <c r="B133" s="159"/>
      <c r="C133" s="159"/>
      <c r="D133" s="159"/>
      <c r="E133" s="159"/>
      <c r="F133" s="159"/>
      <c r="G133" s="159"/>
      <c r="H133" s="187"/>
      <c r="I133" s="157" t="str">
        <f t="shared" si="2"/>
        <v/>
      </c>
      <c r="J133" s="188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  <c r="Y133" s="159"/>
      <c r="Z133" s="159"/>
    </row>
    <row r="134" ht="11.25" customHeight="1">
      <c r="A134" s="159"/>
      <c r="B134" s="159"/>
      <c r="C134" s="159"/>
      <c r="D134" s="159"/>
      <c r="E134" s="159"/>
      <c r="F134" s="159"/>
      <c r="G134" s="159"/>
      <c r="H134" s="187"/>
      <c r="I134" s="157" t="str">
        <f t="shared" si="2"/>
        <v/>
      </c>
      <c r="J134" s="188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  <c r="Y134" s="159"/>
      <c r="Z134" s="159"/>
    </row>
    <row r="135" ht="11.25" customHeight="1">
      <c r="A135" s="159"/>
      <c r="B135" s="159"/>
      <c r="C135" s="159"/>
      <c r="D135" s="159"/>
      <c r="E135" s="159"/>
      <c r="F135" s="159"/>
      <c r="G135" s="159"/>
      <c r="H135" s="187"/>
      <c r="I135" s="157" t="str">
        <f t="shared" si="2"/>
        <v/>
      </c>
      <c r="J135" s="188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ht="11.25" customHeight="1">
      <c r="A136" s="159"/>
      <c r="B136" s="159"/>
      <c r="C136" s="159"/>
      <c r="D136" s="159"/>
      <c r="E136" s="159"/>
      <c r="F136" s="159"/>
      <c r="G136" s="159"/>
      <c r="H136" s="187"/>
      <c r="I136" s="157" t="str">
        <f t="shared" si="2"/>
        <v/>
      </c>
      <c r="J136" s="188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  <c r="Y136" s="159"/>
      <c r="Z136" s="159"/>
    </row>
    <row r="137" ht="11.25" customHeight="1">
      <c r="A137" s="159"/>
      <c r="B137" s="159"/>
      <c r="C137" s="159"/>
      <c r="D137" s="159"/>
      <c r="E137" s="159"/>
      <c r="F137" s="159"/>
      <c r="G137" s="159"/>
      <c r="H137" s="187"/>
      <c r="I137" s="157" t="str">
        <f t="shared" si="2"/>
        <v/>
      </c>
      <c r="J137" s="188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  <c r="Y137" s="159"/>
      <c r="Z137" s="159"/>
    </row>
    <row r="138" ht="11.25" customHeight="1">
      <c r="A138" s="159"/>
      <c r="B138" s="159"/>
      <c r="C138" s="159"/>
      <c r="D138" s="159"/>
      <c r="E138" s="159"/>
      <c r="F138" s="159"/>
      <c r="G138" s="159"/>
      <c r="H138" s="187"/>
      <c r="I138" s="157" t="str">
        <f t="shared" si="2"/>
        <v/>
      </c>
      <c r="J138" s="188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  <c r="Y138" s="159"/>
      <c r="Z138" s="159"/>
    </row>
    <row r="139" ht="11.25" customHeight="1">
      <c r="A139" s="159"/>
      <c r="B139" s="159"/>
      <c r="C139" s="159"/>
      <c r="D139" s="159"/>
      <c r="E139" s="159"/>
      <c r="F139" s="159"/>
      <c r="G139" s="159"/>
      <c r="H139" s="187"/>
      <c r="I139" s="157" t="str">
        <f t="shared" si="2"/>
        <v/>
      </c>
      <c r="J139" s="188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</row>
    <row r="140" ht="11.25" customHeight="1">
      <c r="A140" s="159"/>
      <c r="B140" s="159"/>
      <c r="C140" s="159"/>
      <c r="D140" s="159"/>
      <c r="E140" s="159"/>
      <c r="F140" s="159"/>
      <c r="G140" s="159"/>
      <c r="H140" s="187"/>
      <c r="I140" s="157" t="str">
        <f t="shared" si="2"/>
        <v/>
      </c>
      <c r="J140" s="188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  <c r="W140" s="159"/>
      <c r="X140" s="159"/>
      <c r="Y140" s="159"/>
      <c r="Z140" s="159"/>
    </row>
    <row r="141" ht="11.25" customHeight="1">
      <c r="A141" s="159"/>
      <c r="B141" s="159"/>
      <c r="C141" s="159"/>
      <c r="D141" s="159"/>
      <c r="E141" s="159"/>
      <c r="F141" s="159"/>
      <c r="G141" s="159"/>
      <c r="H141" s="187"/>
      <c r="I141" s="157" t="str">
        <f t="shared" si="2"/>
        <v/>
      </c>
      <c r="J141" s="188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</row>
    <row r="142" ht="11.25" customHeight="1">
      <c r="A142" s="159"/>
      <c r="B142" s="159"/>
      <c r="C142" s="159"/>
      <c r="D142" s="159"/>
      <c r="E142" s="159"/>
      <c r="F142" s="159"/>
      <c r="G142" s="159"/>
      <c r="H142" s="187"/>
      <c r="I142" s="157" t="str">
        <f t="shared" si="2"/>
        <v/>
      </c>
      <c r="J142" s="188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159"/>
      <c r="Y142" s="159"/>
      <c r="Z142" s="159"/>
    </row>
    <row r="143" ht="11.25" customHeight="1">
      <c r="A143" s="159"/>
      <c r="B143" s="159"/>
      <c r="C143" s="159"/>
      <c r="D143" s="159"/>
      <c r="E143" s="159"/>
      <c r="F143" s="159"/>
      <c r="G143" s="159"/>
      <c r="H143" s="187"/>
      <c r="I143" s="157" t="str">
        <f t="shared" si="2"/>
        <v/>
      </c>
      <c r="J143" s="188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</row>
    <row r="144" ht="11.25" customHeight="1">
      <c r="A144" s="159"/>
      <c r="B144" s="159"/>
      <c r="C144" s="159"/>
      <c r="D144" s="159"/>
      <c r="E144" s="159"/>
      <c r="F144" s="159"/>
      <c r="G144" s="159"/>
      <c r="H144" s="187"/>
      <c r="I144" s="157" t="str">
        <f t="shared" si="2"/>
        <v/>
      </c>
      <c r="J144" s="188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</row>
    <row r="145" ht="11.25" customHeight="1">
      <c r="A145" s="159"/>
      <c r="B145" s="159"/>
      <c r="C145" s="159"/>
      <c r="D145" s="159"/>
      <c r="E145" s="159"/>
      <c r="F145" s="159"/>
      <c r="G145" s="159"/>
      <c r="H145" s="187"/>
      <c r="I145" s="157" t="str">
        <f t="shared" si="2"/>
        <v/>
      </c>
      <c r="J145" s="188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59"/>
      <c r="Y145" s="159"/>
      <c r="Z145" s="159"/>
    </row>
    <row r="146" ht="11.25" customHeight="1">
      <c r="A146" s="159"/>
      <c r="B146" s="159"/>
      <c r="C146" s="159"/>
      <c r="D146" s="159"/>
      <c r="E146" s="159"/>
      <c r="F146" s="159"/>
      <c r="G146" s="159"/>
      <c r="H146" s="187"/>
      <c r="I146" s="157" t="str">
        <f t="shared" si="2"/>
        <v/>
      </c>
      <c r="J146" s="188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/>
      <c r="Y146" s="159"/>
      <c r="Z146" s="159"/>
    </row>
    <row r="147" ht="11.25" customHeight="1">
      <c r="A147" s="159"/>
      <c r="B147" s="159"/>
      <c r="C147" s="159"/>
      <c r="D147" s="159"/>
      <c r="E147" s="159"/>
      <c r="F147" s="159"/>
      <c r="G147" s="159"/>
      <c r="H147" s="187"/>
      <c r="I147" s="157" t="str">
        <f t="shared" si="2"/>
        <v/>
      </c>
      <c r="J147" s="188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159"/>
      <c r="Y147" s="159"/>
      <c r="Z147" s="159"/>
    </row>
    <row r="148" ht="11.25" customHeight="1">
      <c r="A148" s="159"/>
      <c r="B148" s="159"/>
      <c r="C148" s="159"/>
      <c r="D148" s="159"/>
      <c r="E148" s="159"/>
      <c r="F148" s="159"/>
      <c r="G148" s="159"/>
      <c r="H148" s="187"/>
      <c r="I148" s="157" t="str">
        <f t="shared" si="2"/>
        <v/>
      </c>
      <c r="J148" s="188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  <c r="W148" s="159"/>
      <c r="X148" s="159"/>
      <c r="Y148" s="159"/>
      <c r="Z148" s="159"/>
    </row>
    <row r="149" ht="11.25" customHeight="1">
      <c r="A149" s="159"/>
      <c r="B149" s="159"/>
      <c r="C149" s="159"/>
      <c r="D149" s="159"/>
      <c r="E149" s="159"/>
      <c r="F149" s="159"/>
      <c r="G149" s="159"/>
      <c r="H149" s="187"/>
      <c r="I149" s="157" t="str">
        <f t="shared" si="2"/>
        <v/>
      </c>
      <c r="J149" s="188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</row>
    <row r="150" ht="11.25" customHeight="1">
      <c r="A150" s="159"/>
      <c r="B150" s="159"/>
      <c r="C150" s="159"/>
      <c r="D150" s="159"/>
      <c r="E150" s="159"/>
      <c r="F150" s="159"/>
      <c r="G150" s="159"/>
      <c r="H150" s="187"/>
      <c r="I150" s="157" t="str">
        <f t="shared" si="2"/>
        <v/>
      </c>
      <c r="J150" s="188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</row>
    <row r="151" ht="11.25" customHeight="1">
      <c r="A151" s="159"/>
      <c r="B151" s="159"/>
      <c r="C151" s="159"/>
      <c r="D151" s="159"/>
      <c r="E151" s="159"/>
      <c r="F151" s="159"/>
      <c r="G151" s="159"/>
      <c r="H151" s="187"/>
      <c r="I151" s="157" t="str">
        <f t="shared" si="2"/>
        <v/>
      </c>
      <c r="J151" s="188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</row>
    <row r="152" ht="11.25" customHeight="1">
      <c r="A152" s="159"/>
      <c r="B152" s="159"/>
      <c r="C152" s="159"/>
      <c r="D152" s="159"/>
      <c r="E152" s="159"/>
      <c r="F152" s="159"/>
      <c r="G152" s="159"/>
      <c r="H152" s="187"/>
      <c r="I152" s="157" t="str">
        <f t="shared" si="2"/>
        <v/>
      </c>
      <c r="J152" s="188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</row>
    <row r="153" ht="11.25" customHeight="1">
      <c r="A153" s="159"/>
      <c r="B153" s="159"/>
      <c r="C153" s="159"/>
      <c r="D153" s="159"/>
      <c r="E153" s="159"/>
      <c r="F153" s="159"/>
      <c r="G153" s="159"/>
      <c r="H153" s="187"/>
      <c r="I153" s="157" t="str">
        <f t="shared" si="2"/>
        <v/>
      </c>
      <c r="J153" s="188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</row>
    <row r="154" ht="11.25" customHeight="1">
      <c r="A154" s="159"/>
      <c r="B154" s="159"/>
      <c r="C154" s="159"/>
      <c r="D154" s="159"/>
      <c r="E154" s="159"/>
      <c r="F154" s="159"/>
      <c r="G154" s="159"/>
      <c r="H154" s="187"/>
      <c r="I154" s="157" t="str">
        <f t="shared" si="2"/>
        <v/>
      </c>
      <c r="J154" s="188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</row>
    <row r="155" ht="11.25" customHeight="1">
      <c r="A155" s="159"/>
      <c r="B155" s="159"/>
      <c r="C155" s="159"/>
      <c r="D155" s="159"/>
      <c r="E155" s="159"/>
      <c r="F155" s="159"/>
      <c r="G155" s="159"/>
      <c r="H155" s="187"/>
      <c r="I155" s="157" t="str">
        <f t="shared" si="2"/>
        <v/>
      </c>
      <c r="J155" s="188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</row>
    <row r="156" ht="11.25" customHeight="1">
      <c r="A156" s="159"/>
      <c r="B156" s="159"/>
      <c r="C156" s="159"/>
      <c r="D156" s="159"/>
      <c r="E156" s="159"/>
      <c r="F156" s="159"/>
      <c r="G156" s="159"/>
      <c r="H156" s="187"/>
      <c r="I156" s="157" t="str">
        <f t="shared" si="2"/>
        <v/>
      </c>
      <c r="J156" s="188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</row>
    <row r="157" ht="11.25" customHeight="1">
      <c r="A157" s="159"/>
      <c r="B157" s="159"/>
      <c r="C157" s="159"/>
      <c r="D157" s="159"/>
      <c r="E157" s="159"/>
      <c r="F157" s="159"/>
      <c r="G157" s="159"/>
      <c r="H157" s="187"/>
      <c r="I157" s="157" t="str">
        <f t="shared" si="2"/>
        <v/>
      </c>
      <c r="J157" s="188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  <c r="W157" s="159"/>
      <c r="X157" s="159"/>
      <c r="Y157" s="159"/>
      <c r="Z157" s="159"/>
    </row>
    <row r="158" ht="11.25" customHeight="1">
      <c r="A158" s="159"/>
      <c r="B158" s="159"/>
      <c r="C158" s="159"/>
      <c r="D158" s="159"/>
      <c r="E158" s="159"/>
      <c r="F158" s="159"/>
      <c r="G158" s="159"/>
      <c r="H158" s="187"/>
      <c r="I158" s="157" t="str">
        <f t="shared" si="2"/>
        <v/>
      </c>
      <c r="J158" s="188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9"/>
      <c r="X158" s="159"/>
      <c r="Y158" s="159"/>
      <c r="Z158" s="159"/>
    </row>
    <row r="159" ht="11.25" customHeight="1">
      <c r="A159" s="159"/>
      <c r="B159" s="159"/>
      <c r="C159" s="159"/>
      <c r="D159" s="159"/>
      <c r="E159" s="159"/>
      <c r="F159" s="159"/>
      <c r="G159" s="159"/>
      <c r="H159" s="187"/>
      <c r="I159" s="157" t="str">
        <f t="shared" si="2"/>
        <v/>
      </c>
      <c r="J159" s="188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</row>
    <row r="160" ht="11.25" customHeight="1">
      <c r="A160" s="159"/>
      <c r="B160" s="159"/>
      <c r="C160" s="159"/>
      <c r="D160" s="159"/>
      <c r="E160" s="159"/>
      <c r="F160" s="159"/>
      <c r="G160" s="159"/>
      <c r="H160" s="187"/>
      <c r="I160" s="157" t="str">
        <f t="shared" si="2"/>
        <v/>
      </c>
      <c r="J160" s="188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</row>
    <row r="161" ht="11.25" customHeight="1">
      <c r="A161" s="159"/>
      <c r="B161" s="159"/>
      <c r="C161" s="159"/>
      <c r="D161" s="159"/>
      <c r="E161" s="159"/>
      <c r="F161" s="159"/>
      <c r="G161" s="159"/>
      <c r="H161" s="187"/>
      <c r="I161" s="157" t="str">
        <f t="shared" si="2"/>
        <v/>
      </c>
      <c r="J161" s="188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  <c r="W161" s="159"/>
      <c r="X161" s="159"/>
      <c r="Y161" s="159"/>
      <c r="Z161" s="159"/>
    </row>
    <row r="162" ht="11.25" customHeight="1">
      <c r="A162" s="159"/>
      <c r="B162" s="159"/>
      <c r="C162" s="159"/>
      <c r="D162" s="159"/>
      <c r="E162" s="159"/>
      <c r="F162" s="159"/>
      <c r="G162" s="159"/>
      <c r="H162" s="187"/>
      <c r="I162" s="157" t="str">
        <f t="shared" si="2"/>
        <v/>
      </c>
      <c r="J162" s="188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</row>
    <row r="163" ht="11.25" customHeight="1">
      <c r="A163" s="159"/>
      <c r="B163" s="159"/>
      <c r="C163" s="159"/>
      <c r="D163" s="159"/>
      <c r="E163" s="159"/>
      <c r="F163" s="159"/>
      <c r="G163" s="159"/>
      <c r="H163" s="187"/>
      <c r="I163" s="157" t="str">
        <f t="shared" si="2"/>
        <v/>
      </c>
      <c r="J163" s="188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</row>
    <row r="164" ht="11.25" customHeight="1">
      <c r="A164" s="159"/>
      <c r="B164" s="159"/>
      <c r="C164" s="159"/>
      <c r="D164" s="159"/>
      <c r="E164" s="159"/>
      <c r="F164" s="159"/>
      <c r="G164" s="159"/>
      <c r="H164" s="187"/>
      <c r="I164" s="157" t="str">
        <f t="shared" si="2"/>
        <v/>
      </c>
      <c r="J164" s="188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</row>
    <row r="165" ht="11.25" customHeight="1">
      <c r="A165" s="159"/>
      <c r="B165" s="159"/>
      <c r="C165" s="159"/>
      <c r="D165" s="159"/>
      <c r="E165" s="159"/>
      <c r="F165" s="159"/>
      <c r="G165" s="159"/>
      <c r="H165" s="187"/>
      <c r="I165" s="157" t="str">
        <f t="shared" si="2"/>
        <v/>
      </c>
      <c r="J165" s="188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</row>
    <row r="166" ht="11.25" customHeight="1">
      <c r="A166" s="159"/>
      <c r="B166" s="159"/>
      <c r="C166" s="159"/>
      <c r="D166" s="159"/>
      <c r="E166" s="159"/>
      <c r="F166" s="159"/>
      <c r="G166" s="159"/>
      <c r="H166" s="187"/>
      <c r="I166" s="157" t="str">
        <f t="shared" si="2"/>
        <v/>
      </c>
      <c r="J166" s="188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</row>
    <row r="167" ht="11.25" customHeight="1">
      <c r="A167" s="159"/>
      <c r="B167" s="159"/>
      <c r="C167" s="159"/>
      <c r="D167" s="159"/>
      <c r="E167" s="159"/>
      <c r="F167" s="159"/>
      <c r="G167" s="159"/>
      <c r="H167" s="187"/>
      <c r="I167" s="157" t="str">
        <f t="shared" si="2"/>
        <v/>
      </c>
      <c r="J167" s="188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</row>
    <row r="168" ht="11.25" customHeight="1">
      <c r="A168" s="159"/>
      <c r="B168" s="159"/>
      <c r="C168" s="159"/>
      <c r="D168" s="159"/>
      <c r="E168" s="159"/>
      <c r="F168" s="159"/>
      <c r="G168" s="159"/>
      <c r="H168" s="187"/>
      <c r="I168" s="157" t="str">
        <f t="shared" si="2"/>
        <v/>
      </c>
      <c r="J168" s="188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</row>
    <row r="169" ht="11.25" customHeight="1">
      <c r="A169" s="159"/>
      <c r="B169" s="159"/>
      <c r="C169" s="159"/>
      <c r="D169" s="159"/>
      <c r="E169" s="159"/>
      <c r="F169" s="159"/>
      <c r="G169" s="159"/>
      <c r="H169" s="187"/>
      <c r="I169" s="157" t="str">
        <f t="shared" si="2"/>
        <v/>
      </c>
      <c r="J169" s="188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</row>
    <row r="170" ht="11.25" customHeight="1">
      <c r="A170" s="159"/>
      <c r="B170" s="159"/>
      <c r="C170" s="159"/>
      <c r="D170" s="159"/>
      <c r="E170" s="159"/>
      <c r="F170" s="159"/>
      <c r="G170" s="159"/>
      <c r="H170" s="187"/>
      <c r="I170" s="157" t="str">
        <f t="shared" si="2"/>
        <v/>
      </c>
      <c r="J170" s="188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</row>
    <row r="171" ht="11.25" customHeight="1">
      <c r="A171" s="159"/>
      <c r="B171" s="159"/>
      <c r="C171" s="159"/>
      <c r="D171" s="159"/>
      <c r="E171" s="159"/>
      <c r="F171" s="159"/>
      <c r="G171" s="159"/>
      <c r="H171" s="187"/>
      <c r="I171" s="157" t="str">
        <f t="shared" si="2"/>
        <v/>
      </c>
      <c r="J171" s="188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</row>
    <row r="172" ht="11.25" customHeight="1">
      <c r="A172" s="159"/>
      <c r="B172" s="159"/>
      <c r="C172" s="159"/>
      <c r="D172" s="159"/>
      <c r="E172" s="159"/>
      <c r="F172" s="159"/>
      <c r="G172" s="159"/>
      <c r="H172" s="187"/>
      <c r="I172" s="157" t="str">
        <f t="shared" si="2"/>
        <v/>
      </c>
      <c r="J172" s="188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Y172" s="159"/>
      <c r="Z172" s="159"/>
    </row>
    <row r="173" ht="11.25" customHeight="1">
      <c r="A173" s="159"/>
      <c r="B173" s="159"/>
      <c r="C173" s="159"/>
      <c r="D173" s="159"/>
      <c r="E173" s="159"/>
      <c r="F173" s="159"/>
      <c r="G173" s="159"/>
      <c r="H173" s="187"/>
      <c r="I173" s="157" t="str">
        <f t="shared" si="2"/>
        <v/>
      </c>
      <c r="J173" s="188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</row>
    <row r="174" ht="11.25" customHeight="1">
      <c r="A174" s="159"/>
      <c r="B174" s="159"/>
      <c r="C174" s="159"/>
      <c r="D174" s="159"/>
      <c r="E174" s="159"/>
      <c r="F174" s="159"/>
      <c r="G174" s="159"/>
      <c r="H174" s="187"/>
      <c r="I174" s="157" t="str">
        <f t="shared" si="2"/>
        <v/>
      </c>
      <c r="J174" s="188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</row>
    <row r="175" ht="11.25" customHeight="1">
      <c r="A175" s="159"/>
      <c r="B175" s="159"/>
      <c r="C175" s="159"/>
      <c r="D175" s="159"/>
      <c r="E175" s="159"/>
      <c r="F175" s="159"/>
      <c r="G175" s="159"/>
      <c r="H175" s="187"/>
      <c r="I175" s="157" t="str">
        <f t="shared" si="2"/>
        <v/>
      </c>
      <c r="J175" s="188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</row>
    <row r="176" ht="11.25" customHeight="1">
      <c r="A176" s="159"/>
      <c r="B176" s="159"/>
      <c r="C176" s="159"/>
      <c r="D176" s="159"/>
      <c r="E176" s="159"/>
      <c r="F176" s="159"/>
      <c r="G176" s="159"/>
      <c r="H176" s="187"/>
      <c r="I176" s="157" t="str">
        <f t="shared" si="2"/>
        <v/>
      </c>
      <c r="J176" s="188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</row>
    <row r="177" ht="11.25" customHeight="1">
      <c r="A177" s="159"/>
      <c r="B177" s="159"/>
      <c r="C177" s="159"/>
      <c r="D177" s="159"/>
      <c r="E177" s="159"/>
      <c r="F177" s="159"/>
      <c r="G177" s="159"/>
      <c r="H177" s="187"/>
      <c r="I177" s="157" t="str">
        <f t="shared" si="2"/>
        <v/>
      </c>
      <c r="J177" s="188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</row>
    <row r="178" ht="11.25" customHeight="1">
      <c r="A178" s="159"/>
      <c r="B178" s="159"/>
      <c r="C178" s="159"/>
      <c r="D178" s="159"/>
      <c r="E178" s="159"/>
      <c r="F178" s="159"/>
      <c r="G178" s="159"/>
      <c r="H178" s="187"/>
      <c r="I178" s="157" t="str">
        <f t="shared" si="2"/>
        <v/>
      </c>
      <c r="J178" s="188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</row>
    <row r="179" ht="11.25" customHeight="1">
      <c r="A179" s="159"/>
      <c r="B179" s="159"/>
      <c r="C179" s="159"/>
      <c r="D179" s="159"/>
      <c r="E179" s="159"/>
      <c r="F179" s="159"/>
      <c r="G179" s="159"/>
      <c r="H179" s="187"/>
      <c r="I179" s="157" t="str">
        <f t="shared" si="2"/>
        <v/>
      </c>
      <c r="J179" s="188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</row>
    <row r="180" ht="11.25" customHeight="1">
      <c r="A180" s="159"/>
      <c r="B180" s="159"/>
      <c r="C180" s="159"/>
      <c r="D180" s="159"/>
      <c r="E180" s="159"/>
      <c r="F180" s="159"/>
      <c r="G180" s="159"/>
      <c r="H180" s="187"/>
      <c r="I180" s="157" t="str">
        <f t="shared" si="2"/>
        <v/>
      </c>
      <c r="J180" s="188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</row>
    <row r="181" ht="11.25" customHeight="1">
      <c r="A181" s="159"/>
      <c r="B181" s="159"/>
      <c r="C181" s="159"/>
      <c r="D181" s="159"/>
      <c r="E181" s="159"/>
      <c r="F181" s="159"/>
      <c r="G181" s="159"/>
      <c r="H181" s="187"/>
      <c r="I181" s="157" t="str">
        <f t="shared" si="2"/>
        <v/>
      </c>
      <c r="J181" s="188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</row>
    <row r="182" ht="11.25" customHeight="1">
      <c r="A182" s="159"/>
      <c r="B182" s="159"/>
      <c r="C182" s="159"/>
      <c r="D182" s="159"/>
      <c r="E182" s="159"/>
      <c r="F182" s="159"/>
      <c r="G182" s="159"/>
      <c r="H182" s="187"/>
      <c r="I182" s="157" t="str">
        <f t="shared" si="2"/>
        <v/>
      </c>
      <c r="J182" s="188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</row>
    <row r="183" ht="11.25" customHeight="1">
      <c r="A183" s="159"/>
      <c r="B183" s="159"/>
      <c r="C183" s="159"/>
      <c r="D183" s="159"/>
      <c r="E183" s="159"/>
      <c r="F183" s="159"/>
      <c r="G183" s="159"/>
      <c r="H183" s="187"/>
      <c r="I183" s="157" t="str">
        <f t="shared" si="2"/>
        <v/>
      </c>
      <c r="J183" s="188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Z183" s="159"/>
    </row>
    <row r="184" ht="11.25" customHeight="1">
      <c r="A184" s="159"/>
      <c r="B184" s="159"/>
      <c r="C184" s="159"/>
      <c r="D184" s="159"/>
      <c r="E184" s="159"/>
      <c r="F184" s="159"/>
      <c r="G184" s="159"/>
      <c r="H184" s="187"/>
      <c r="I184" s="157" t="str">
        <f t="shared" si="2"/>
        <v/>
      </c>
      <c r="J184" s="188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</row>
    <row r="185" ht="11.25" customHeight="1">
      <c r="A185" s="159"/>
      <c r="B185" s="159"/>
      <c r="C185" s="159"/>
      <c r="D185" s="159"/>
      <c r="E185" s="159"/>
      <c r="F185" s="159"/>
      <c r="G185" s="159"/>
      <c r="H185" s="187"/>
      <c r="I185" s="157" t="str">
        <f t="shared" si="2"/>
        <v/>
      </c>
      <c r="J185" s="188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59"/>
      <c r="X185" s="159"/>
      <c r="Y185" s="159"/>
      <c r="Z185" s="159"/>
    </row>
    <row r="186" ht="11.25" customHeight="1">
      <c r="A186" s="159"/>
      <c r="B186" s="159"/>
      <c r="C186" s="159"/>
      <c r="D186" s="159"/>
      <c r="E186" s="159"/>
      <c r="F186" s="159"/>
      <c r="G186" s="159"/>
      <c r="H186" s="187"/>
      <c r="I186" s="157" t="str">
        <f t="shared" si="2"/>
        <v/>
      </c>
      <c r="J186" s="188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  <c r="W186" s="159"/>
      <c r="X186" s="159"/>
      <c r="Y186" s="159"/>
      <c r="Z186" s="159"/>
    </row>
    <row r="187" ht="11.25" customHeight="1">
      <c r="A187" s="159"/>
      <c r="B187" s="159"/>
      <c r="C187" s="159"/>
      <c r="D187" s="159"/>
      <c r="E187" s="159"/>
      <c r="F187" s="159"/>
      <c r="G187" s="159"/>
      <c r="H187" s="187"/>
      <c r="I187" s="157" t="str">
        <f t="shared" si="2"/>
        <v/>
      </c>
      <c r="J187" s="188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  <c r="W187" s="159"/>
      <c r="X187" s="159"/>
      <c r="Y187" s="159"/>
      <c r="Z187" s="159"/>
    </row>
    <row r="188" ht="11.25" customHeight="1">
      <c r="A188" s="159"/>
      <c r="B188" s="159"/>
      <c r="C188" s="159"/>
      <c r="D188" s="159"/>
      <c r="E188" s="159"/>
      <c r="F188" s="159"/>
      <c r="G188" s="159"/>
      <c r="H188" s="187"/>
      <c r="I188" s="157" t="str">
        <f t="shared" si="2"/>
        <v/>
      </c>
      <c r="J188" s="188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  <c r="W188" s="159"/>
      <c r="X188" s="159"/>
      <c r="Y188" s="159"/>
      <c r="Z188" s="159"/>
    </row>
    <row r="189" ht="11.25" customHeight="1">
      <c r="A189" s="159"/>
      <c r="B189" s="159"/>
      <c r="C189" s="159"/>
      <c r="D189" s="159"/>
      <c r="E189" s="159"/>
      <c r="F189" s="159"/>
      <c r="G189" s="159"/>
      <c r="H189" s="187"/>
      <c r="I189" s="157" t="str">
        <f t="shared" si="2"/>
        <v/>
      </c>
      <c r="J189" s="188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  <c r="W189" s="159"/>
      <c r="X189" s="159"/>
      <c r="Y189" s="159"/>
      <c r="Z189" s="159"/>
    </row>
    <row r="190" ht="11.25" customHeight="1">
      <c r="A190" s="159"/>
      <c r="B190" s="159"/>
      <c r="C190" s="159"/>
      <c r="D190" s="159"/>
      <c r="E190" s="159"/>
      <c r="F190" s="159"/>
      <c r="G190" s="159"/>
      <c r="H190" s="187"/>
      <c r="I190" s="157" t="str">
        <f t="shared" si="2"/>
        <v/>
      </c>
      <c r="J190" s="188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  <c r="W190" s="159"/>
      <c r="X190" s="159"/>
      <c r="Y190" s="159"/>
      <c r="Z190" s="159"/>
    </row>
    <row r="191" ht="11.25" customHeight="1">
      <c r="A191" s="159"/>
      <c r="B191" s="159"/>
      <c r="C191" s="159"/>
      <c r="D191" s="159"/>
      <c r="E191" s="159"/>
      <c r="F191" s="159"/>
      <c r="G191" s="159"/>
      <c r="H191" s="187"/>
      <c r="I191" s="157" t="str">
        <f t="shared" si="2"/>
        <v/>
      </c>
      <c r="J191" s="188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</row>
    <row r="192" ht="11.25" customHeight="1">
      <c r="A192" s="159"/>
      <c r="B192" s="159"/>
      <c r="C192" s="159"/>
      <c r="D192" s="159"/>
      <c r="E192" s="159"/>
      <c r="F192" s="159"/>
      <c r="G192" s="159"/>
      <c r="H192" s="187"/>
      <c r="I192" s="157" t="str">
        <f t="shared" si="2"/>
        <v/>
      </c>
      <c r="J192" s="188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  <c r="W192" s="159"/>
      <c r="X192" s="159"/>
      <c r="Y192" s="159"/>
      <c r="Z192" s="159"/>
    </row>
    <row r="193" ht="11.25" customHeight="1">
      <c r="A193" s="159"/>
      <c r="B193" s="159"/>
      <c r="C193" s="159"/>
      <c r="D193" s="159"/>
      <c r="E193" s="159"/>
      <c r="F193" s="159"/>
      <c r="G193" s="159"/>
      <c r="H193" s="187"/>
      <c r="I193" s="157" t="str">
        <f t="shared" si="2"/>
        <v/>
      </c>
      <c r="J193" s="188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  <c r="W193" s="159"/>
      <c r="X193" s="159"/>
      <c r="Y193" s="159"/>
      <c r="Z193" s="159"/>
    </row>
    <row r="194" ht="11.25" customHeight="1">
      <c r="A194" s="159"/>
      <c r="B194" s="159"/>
      <c r="C194" s="159"/>
      <c r="D194" s="159"/>
      <c r="E194" s="159"/>
      <c r="F194" s="159"/>
      <c r="G194" s="159"/>
      <c r="H194" s="187"/>
      <c r="I194" s="157" t="str">
        <f t="shared" si="2"/>
        <v/>
      </c>
      <c r="J194" s="188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  <c r="W194" s="159"/>
      <c r="X194" s="159"/>
      <c r="Y194" s="159"/>
      <c r="Z194" s="159"/>
    </row>
    <row r="195" ht="11.25" customHeight="1">
      <c r="A195" s="159"/>
      <c r="B195" s="159"/>
      <c r="C195" s="159"/>
      <c r="D195" s="159"/>
      <c r="E195" s="159"/>
      <c r="F195" s="159"/>
      <c r="G195" s="159"/>
      <c r="H195" s="187"/>
      <c r="I195" s="157" t="str">
        <f t="shared" si="2"/>
        <v/>
      </c>
      <c r="J195" s="188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  <c r="W195" s="159"/>
      <c r="X195" s="159"/>
      <c r="Y195" s="159"/>
      <c r="Z195" s="159"/>
    </row>
    <row r="196" ht="11.25" customHeight="1">
      <c r="A196" s="159"/>
      <c r="B196" s="159"/>
      <c r="C196" s="159"/>
      <c r="D196" s="159"/>
      <c r="E196" s="159"/>
      <c r="F196" s="159"/>
      <c r="G196" s="159"/>
      <c r="H196" s="187"/>
      <c r="I196" s="157" t="str">
        <f t="shared" si="2"/>
        <v/>
      </c>
      <c r="J196" s="188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  <c r="W196" s="159"/>
      <c r="X196" s="159"/>
      <c r="Y196" s="159"/>
      <c r="Z196" s="159"/>
    </row>
    <row r="197" ht="11.25" customHeight="1">
      <c r="A197" s="159"/>
      <c r="B197" s="159"/>
      <c r="C197" s="159"/>
      <c r="D197" s="159"/>
      <c r="E197" s="159"/>
      <c r="F197" s="159"/>
      <c r="G197" s="159"/>
      <c r="H197" s="187"/>
      <c r="I197" s="157" t="str">
        <f t="shared" si="2"/>
        <v/>
      </c>
      <c r="J197" s="188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  <c r="W197" s="159"/>
      <c r="X197" s="159"/>
      <c r="Y197" s="159"/>
      <c r="Z197" s="159"/>
    </row>
    <row r="198" ht="11.25" customHeight="1">
      <c r="A198" s="159"/>
      <c r="B198" s="159"/>
      <c r="C198" s="159"/>
      <c r="D198" s="159"/>
      <c r="E198" s="159"/>
      <c r="F198" s="159"/>
      <c r="G198" s="159"/>
      <c r="H198" s="187"/>
      <c r="I198" s="157" t="str">
        <f t="shared" si="2"/>
        <v/>
      </c>
      <c r="J198" s="188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</row>
    <row r="199" ht="11.25" customHeight="1">
      <c r="A199" s="159"/>
      <c r="B199" s="159"/>
      <c r="C199" s="159"/>
      <c r="D199" s="159"/>
      <c r="E199" s="159"/>
      <c r="F199" s="159"/>
      <c r="G199" s="159"/>
      <c r="H199" s="187"/>
      <c r="I199" s="157" t="str">
        <f t="shared" si="2"/>
        <v/>
      </c>
      <c r="J199" s="188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  <c r="W199" s="159"/>
      <c r="X199" s="159"/>
      <c r="Y199" s="159"/>
      <c r="Z199" s="159"/>
    </row>
    <row r="200" ht="11.25" customHeight="1">
      <c r="A200" s="159"/>
      <c r="B200" s="159"/>
      <c r="C200" s="159"/>
      <c r="D200" s="159"/>
      <c r="E200" s="159"/>
      <c r="F200" s="159"/>
      <c r="G200" s="159"/>
      <c r="H200" s="187"/>
      <c r="I200" s="157" t="str">
        <f t="shared" si="2"/>
        <v/>
      </c>
      <c r="J200" s="188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  <c r="W200" s="159"/>
      <c r="X200" s="159"/>
      <c r="Y200" s="159"/>
      <c r="Z200" s="159"/>
    </row>
    <row r="201" ht="11.25" customHeight="1">
      <c r="A201" s="159"/>
      <c r="B201" s="159"/>
      <c r="C201" s="159"/>
      <c r="D201" s="159"/>
      <c r="E201" s="159"/>
      <c r="F201" s="159"/>
      <c r="G201" s="159"/>
      <c r="H201" s="187"/>
      <c r="I201" s="157" t="str">
        <f t="shared" si="2"/>
        <v/>
      </c>
      <c r="J201" s="188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  <c r="W201" s="159"/>
      <c r="X201" s="159"/>
      <c r="Y201" s="159"/>
      <c r="Z201" s="159"/>
    </row>
    <row r="202" ht="11.25" customHeight="1">
      <c r="A202" s="159"/>
      <c r="B202" s="159"/>
      <c r="C202" s="159"/>
      <c r="D202" s="159"/>
      <c r="E202" s="159"/>
      <c r="F202" s="159"/>
      <c r="G202" s="159"/>
      <c r="H202" s="187"/>
      <c r="I202" s="157" t="str">
        <f t="shared" si="2"/>
        <v/>
      </c>
      <c r="J202" s="188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</row>
    <row r="203" ht="11.25" customHeight="1">
      <c r="A203" s="159"/>
      <c r="B203" s="159"/>
      <c r="C203" s="159"/>
      <c r="D203" s="159"/>
      <c r="E203" s="159"/>
      <c r="F203" s="159"/>
      <c r="G203" s="159"/>
      <c r="H203" s="187"/>
      <c r="I203" s="157" t="str">
        <f t="shared" si="2"/>
        <v/>
      </c>
      <c r="J203" s="188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  <c r="W203" s="159"/>
      <c r="X203" s="159"/>
      <c r="Y203" s="159"/>
      <c r="Z203" s="159"/>
    </row>
    <row r="204" ht="11.25" customHeight="1">
      <c r="A204" s="159"/>
      <c r="B204" s="159"/>
      <c r="C204" s="159"/>
      <c r="D204" s="159"/>
      <c r="E204" s="159"/>
      <c r="F204" s="159"/>
      <c r="G204" s="159"/>
      <c r="H204" s="187"/>
      <c r="I204" s="157" t="str">
        <f t="shared" si="2"/>
        <v/>
      </c>
      <c r="J204" s="188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  <c r="W204" s="159"/>
      <c r="X204" s="159"/>
      <c r="Y204" s="159"/>
      <c r="Z204" s="159"/>
    </row>
    <row r="205" ht="11.25" customHeight="1">
      <c r="A205" s="159"/>
      <c r="B205" s="159"/>
      <c r="C205" s="159"/>
      <c r="D205" s="159"/>
      <c r="E205" s="159"/>
      <c r="F205" s="159"/>
      <c r="G205" s="159"/>
      <c r="H205" s="187"/>
      <c r="I205" s="157" t="str">
        <f t="shared" si="2"/>
        <v/>
      </c>
      <c r="J205" s="188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</row>
    <row r="206" ht="11.25" customHeight="1">
      <c r="A206" s="159"/>
      <c r="B206" s="159"/>
      <c r="C206" s="159"/>
      <c r="D206" s="159"/>
      <c r="E206" s="159"/>
      <c r="F206" s="159"/>
      <c r="G206" s="159"/>
      <c r="H206" s="187"/>
      <c r="I206" s="157" t="str">
        <f t="shared" si="2"/>
        <v/>
      </c>
      <c r="J206" s="188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  <c r="W206" s="159"/>
      <c r="X206" s="159"/>
      <c r="Y206" s="159"/>
      <c r="Z206" s="159"/>
    </row>
    <row r="207" ht="11.25" customHeight="1">
      <c r="A207" s="159"/>
      <c r="B207" s="159"/>
      <c r="C207" s="159"/>
      <c r="D207" s="159"/>
      <c r="E207" s="159"/>
      <c r="F207" s="159"/>
      <c r="G207" s="159"/>
      <c r="H207" s="187"/>
      <c r="I207" s="157" t="str">
        <f t="shared" si="2"/>
        <v/>
      </c>
      <c r="J207" s="188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  <c r="W207" s="159"/>
      <c r="X207" s="159"/>
      <c r="Y207" s="159"/>
      <c r="Z207" s="159"/>
    </row>
    <row r="208" ht="11.25" customHeight="1">
      <c r="A208" s="159"/>
      <c r="B208" s="159"/>
      <c r="C208" s="159"/>
      <c r="D208" s="159"/>
      <c r="E208" s="159"/>
      <c r="F208" s="159"/>
      <c r="G208" s="159"/>
      <c r="H208" s="187"/>
      <c r="I208" s="157" t="str">
        <f t="shared" si="2"/>
        <v/>
      </c>
      <c r="J208" s="188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  <c r="W208" s="159"/>
      <c r="X208" s="159"/>
      <c r="Y208" s="159"/>
      <c r="Z208" s="159"/>
    </row>
    <row r="209" ht="11.25" customHeight="1">
      <c r="A209" s="159"/>
      <c r="B209" s="159"/>
      <c r="C209" s="159"/>
      <c r="D209" s="159"/>
      <c r="E209" s="159"/>
      <c r="F209" s="159"/>
      <c r="G209" s="159"/>
      <c r="H209" s="187"/>
      <c r="I209" s="157" t="str">
        <f t="shared" si="2"/>
        <v/>
      </c>
      <c r="J209" s="188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  <c r="W209" s="159"/>
      <c r="X209" s="159"/>
      <c r="Y209" s="159"/>
      <c r="Z209" s="159"/>
    </row>
    <row r="210" ht="11.25" customHeight="1">
      <c r="A210" s="159"/>
      <c r="B210" s="159"/>
      <c r="C210" s="159"/>
      <c r="D210" s="159"/>
      <c r="E210" s="159"/>
      <c r="F210" s="159"/>
      <c r="G210" s="159"/>
      <c r="H210" s="187"/>
      <c r="I210" s="157" t="str">
        <f t="shared" si="2"/>
        <v/>
      </c>
      <c r="J210" s="188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  <c r="W210" s="159"/>
      <c r="X210" s="159"/>
      <c r="Y210" s="159"/>
      <c r="Z210" s="159"/>
    </row>
    <row r="211" ht="11.25" customHeight="1">
      <c r="A211" s="159"/>
      <c r="B211" s="159"/>
      <c r="C211" s="159"/>
      <c r="D211" s="159"/>
      <c r="E211" s="159"/>
      <c r="F211" s="159"/>
      <c r="G211" s="159"/>
      <c r="H211" s="187"/>
      <c r="I211" s="157" t="str">
        <f t="shared" si="2"/>
        <v/>
      </c>
      <c r="J211" s="188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  <c r="W211" s="159"/>
      <c r="X211" s="159"/>
      <c r="Y211" s="159"/>
      <c r="Z211" s="159"/>
    </row>
    <row r="212" ht="11.25" customHeight="1">
      <c r="A212" s="159"/>
      <c r="B212" s="159"/>
      <c r="C212" s="159"/>
      <c r="D212" s="159"/>
      <c r="E212" s="159"/>
      <c r="F212" s="159"/>
      <c r="G212" s="159"/>
      <c r="H212" s="187"/>
      <c r="I212" s="157" t="str">
        <f t="shared" si="2"/>
        <v/>
      </c>
      <c r="J212" s="188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  <c r="W212" s="159"/>
      <c r="X212" s="159"/>
      <c r="Y212" s="159"/>
      <c r="Z212" s="159"/>
    </row>
    <row r="213" ht="11.25" customHeight="1">
      <c r="A213" s="159"/>
      <c r="B213" s="159"/>
      <c r="C213" s="159"/>
      <c r="D213" s="159"/>
      <c r="E213" s="159"/>
      <c r="F213" s="159"/>
      <c r="G213" s="159"/>
      <c r="H213" s="187"/>
      <c r="I213" s="157" t="str">
        <f t="shared" si="2"/>
        <v/>
      </c>
      <c r="J213" s="188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  <c r="W213" s="159"/>
      <c r="X213" s="159"/>
      <c r="Y213" s="159"/>
      <c r="Z213" s="159"/>
    </row>
    <row r="214" ht="11.25" customHeight="1">
      <c r="A214" s="159"/>
      <c r="B214" s="159"/>
      <c r="C214" s="159"/>
      <c r="D214" s="159"/>
      <c r="E214" s="159"/>
      <c r="F214" s="159"/>
      <c r="G214" s="159"/>
      <c r="H214" s="187"/>
      <c r="I214" s="157" t="str">
        <f t="shared" si="2"/>
        <v/>
      </c>
      <c r="J214" s="188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  <c r="W214" s="159"/>
      <c r="X214" s="159"/>
      <c r="Y214" s="159"/>
      <c r="Z214" s="159"/>
    </row>
    <row r="215" ht="11.25" customHeight="1">
      <c r="A215" s="159"/>
      <c r="B215" s="159"/>
      <c r="C215" s="159"/>
      <c r="D215" s="159"/>
      <c r="E215" s="159"/>
      <c r="F215" s="159"/>
      <c r="G215" s="159"/>
      <c r="H215" s="187"/>
      <c r="I215" s="157" t="str">
        <f t="shared" si="2"/>
        <v/>
      </c>
      <c r="J215" s="188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  <c r="W215" s="159"/>
      <c r="X215" s="159"/>
      <c r="Y215" s="159"/>
      <c r="Z215" s="159"/>
    </row>
    <row r="216" ht="11.25" customHeight="1">
      <c r="A216" s="159"/>
      <c r="B216" s="159"/>
      <c r="C216" s="159"/>
      <c r="D216" s="159"/>
      <c r="E216" s="159"/>
      <c r="F216" s="159"/>
      <c r="G216" s="159"/>
      <c r="H216" s="187"/>
      <c r="I216" s="157" t="str">
        <f t="shared" si="2"/>
        <v/>
      </c>
      <c r="J216" s="188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  <c r="W216" s="159"/>
      <c r="X216" s="159"/>
      <c r="Y216" s="159"/>
      <c r="Z216" s="159"/>
    </row>
    <row r="217" ht="11.25" customHeight="1">
      <c r="A217" s="159"/>
      <c r="B217" s="159"/>
      <c r="C217" s="159"/>
      <c r="D217" s="159"/>
      <c r="E217" s="159"/>
      <c r="F217" s="159"/>
      <c r="G217" s="159"/>
      <c r="H217" s="187"/>
      <c r="I217" s="157" t="str">
        <f t="shared" si="2"/>
        <v/>
      </c>
      <c r="J217" s="188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  <c r="W217" s="159"/>
      <c r="X217" s="159"/>
      <c r="Y217" s="159"/>
      <c r="Z217" s="159"/>
    </row>
    <row r="218" ht="11.25" customHeight="1">
      <c r="A218" s="159"/>
      <c r="B218" s="159"/>
      <c r="C218" s="159"/>
      <c r="D218" s="159"/>
      <c r="E218" s="159"/>
      <c r="F218" s="159"/>
      <c r="G218" s="159"/>
      <c r="H218" s="187"/>
      <c r="I218" s="157" t="str">
        <f t="shared" si="2"/>
        <v/>
      </c>
      <c r="J218" s="188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  <c r="W218" s="159"/>
      <c r="X218" s="159"/>
      <c r="Y218" s="159"/>
      <c r="Z218" s="159"/>
    </row>
    <row r="219" ht="11.25" customHeight="1">
      <c r="A219" s="159"/>
      <c r="B219" s="159"/>
      <c r="C219" s="159"/>
      <c r="D219" s="159"/>
      <c r="E219" s="159"/>
      <c r="F219" s="159"/>
      <c r="G219" s="159"/>
      <c r="H219" s="187"/>
      <c r="I219" s="157" t="str">
        <f t="shared" si="2"/>
        <v/>
      </c>
      <c r="J219" s="188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  <c r="W219" s="159"/>
      <c r="X219" s="159"/>
      <c r="Y219" s="159"/>
      <c r="Z219" s="159"/>
    </row>
    <row r="220" ht="11.25" customHeight="1">
      <c r="A220" s="159"/>
      <c r="B220" s="159"/>
      <c r="C220" s="159"/>
      <c r="D220" s="159"/>
      <c r="E220" s="159"/>
      <c r="F220" s="159"/>
      <c r="G220" s="159"/>
      <c r="H220" s="187"/>
      <c r="I220" s="157" t="str">
        <f t="shared" si="2"/>
        <v/>
      </c>
      <c r="J220" s="188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  <c r="W220" s="159"/>
      <c r="X220" s="159"/>
      <c r="Y220" s="159"/>
      <c r="Z220" s="159"/>
    </row>
    <row r="221" ht="11.25" customHeight="1">
      <c r="A221" s="159"/>
      <c r="B221" s="159"/>
      <c r="C221" s="159"/>
      <c r="D221" s="159"/>
      <c r="E221" s="159"/>
      <c r="F221" s="159"/>
      <c r="G221" s="159"/>
      <c r="H221" s="187"/>
      <c r="I221" s="157" t="str">
        <f t="shared" si="2"/>
        <v/>
      </c>
      <c r="J221" s="188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  <c r="W221" s="159"/>
      <c r="X221" s="159"/>
      <c r="Y221" s="159"/>
      <c r="Z221" s="159"/>
    </row>
    <row r="222" ht="11.25" customHeight="1">
      <c r="A222" s="159"/>
      <c r="B222" s="159"/>
      <c r="C222" s="159"/>
      <c r="D222" s="159"/>
      <c r="E222" s="159"/>
      <c r="F222" s="159"/>
      <c r="G222" s="159"/>
      <c r="H222" s="187"/>
      <c r="I222" s="157" t="str">
        <f t="shared" si="2"/>
        <v/>
      </c>
      <c r="J222" s="188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  <c r="W222" s="159"/>
      <c r="X222" s="159"/>
      <c r="Y222" s="159"/>
      <c r="Z222" s="159"/>
    </row>
    <row r="223" ht="11.25" customHeight="1">
      <c r="A223" s="159"/>
      <c r="B223" s="159"/>
      <c r="C223" s="159"/>
      <c r="D223" s="159"/>
      <c r="E223" s="159"/>
      <c r="F223" s="159"/>
      <c r="G223" s="159"/>
      <c r="H223" s="187"/>
      <c r="I223" s="157" t="str">
        <f t="shared" si="2"/>
        <v/>
      </c>
      <c r="J223" s="188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  <c r="W223" s="159"/>
      <c r="X223" s="159"/>
      <c r="Y223" s="159"/>
      <c r="Z223" s="159"/>
    </row>
    <row r="224" ht="11.25" customHeight="1">
      <c r="A224" s="159"/>
      <c r="B224" s="159"/>
      <c r="C224" s="159"/>
      <c r="D224" s="159"/>
      <c r="E224" s="159"/>
      <c r="F224" s="159"/>
      <c r="G224" s="159"/>
      <c r="H224" s="187"/>
      <c r="I224" s="157" t="str">
        <f t="shared" si="2"/>
        <v/>
      </c>
      <c r="J224" s="188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  <c r="W224" s="159"/>
      <c r="X224" s="159"/>
      <c r="Y224" s="159"/>
      <c r="Z224" s="159"/>
    </row>
    <row r="225" ht="11.25" customHeight="1">
      <c r="A225" s="159"/>
      <c r="B225" s="159"/>
      <c r="C225" s="159"/>
      <c r="D225" s="159"/>
      <c r="E225" s="159"/>
      <c r="F225" s="159"/>
      <c r="G225" s="159"/>
      <c r="H225" s="187"/>
      <c r="I225" s="157" t="str">
        <f t="shared" si="2"/>
        <v/>
      </c>
      <c r="J225" s="188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  <c r="W225" s="159"/>
      <c r="X225" s="159"/>
      <c r="Y225" s="159"/>
      <c r="Z225" s="159"/>
    </row>
    <row r="226" ht="11.25" customHeight="1">
      <c r="A226" s="159"/>
      <c r="B226" s="159"/>
      <c r="C226" s="159"/>
      <c r="D226" s="159"/>
      <c r="E226" s="159"/>
      <c r="F226" s="159"/>
      <c r="G226" s="159"/>
      <c r="H226" s="187"/>
      <c r="I226" s="157" t="str">
        <f t="shared" si="2"/>
        <v/>
      </c>
      <c r="J226" s="188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  <c r="W226" s="159"/>
      <c r="X226" s="159"/>
      <c r="Y226" s="159"/>
      <c r="Z226" s="159"/>
    </row>
    <row r="227" ht="11.25" customHeight="1">
      <c r="A227" s="159"/>
      <c r="B227" s="159"/>
      <c r="C227" s="159"/>
      <c r="D227" s="159"/>
      <c r="E227" s="159"/>
      <c r="F227" s="159"/>
      <c r="G227" s="159"/>
      <c r="H227" s="187"/>
      <c r="I227" s="157" t="str">
        <f t="shared" si="2"/>
        <v/>
      </c>
      <c r="J227" s="188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  <c r="W227" s="159"/>
      <c r="X227" s="159"/>
      <c r="Y227" s="159"/>
      <c r="Z227" s="159"/>
    </row>
    <row r="228" ht="11.25" customHeight="1">
      <c r="A228" s="159"/>
      <c r="B228" s="159"/>
      <c r="C228" s="159"/>
      <c r="D228" s="159"/>
      <c r="E228" s="159"/>
      <c r="F228" s="159"/>
      <c r="G228" s="159"/>
      <c r="H228" s="187"/>
      <c r="I228" s="157" t="str">
        <f t="shared" si="2"/>
        <v/>
      </c>
      <c r="J228" s="188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  <c r="W228" s="159"/>
      <c r="X228" s="159"/>
      <c r="Y228" s="159"/>
      <c r="Z228" s="159"/>
    </row>
    <row r="229" ht="11.25" customHeight="1">
      <c r="A229" s="159"/>
      <c r="B229" s="159"/>
      <c r="C229" s="159"/>
      <c r="D229" s="159"/>
      <c r="E229" s="159"/>
      <c r="F229" s="159"/>
      <c r="G229" s="159"/>
      <c r="H229" s="187"/>
      <c r="I229" s="157" t="str">
        <f t="shared" si="2"/>
        <v/>
      </c>
      <c r="J229" s="188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  <c r="W229" s="159"/>
      <c r="X229" s="159"/>
      <c r="Y229" s="159"/>
      <c r="Z229" s="159"/>
    </row>
    <row r="230" ht="11.25" customHeight="1">
      <c r="A230" s="159"/>
      <c r="B230" s="159"/>
      <c r="C230" s="159"/>
      <c r="D230" s="159"/>
      <c r="E230" s="159"/>
      <c r="F230" s="159"/>
      <c r="G230" s="159"/>
      <c r="H230" s="187"/>
      <c r="I230" s="157" t="str">
        <f t="shared" si="2"/>
        <v/>
      </c>
      <c r="J230" s="188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  <c r="X230" s="159"/>
      <c r="Y230" s="159"/>
      <c r="Z230" s="159"/>
    </row>
    <row r="231" ht="11.25" customHeight="1">
      <c r="A231" s="159"/>
      <c r="B231" s="159"/>
      <c r="C231" s="159"/>
      <c r="D231" s="159"/>
      <c r="E231" s="159"/>
      <c r="F231" s="159"/>
      <c r="G231" s="159"/>
      <c r="H231" s="187"/>
      <c r="I231" s="157" t="str">
        <f t="shared" si="2"/>
        <v/>
      </c>
      <c r="J231" s="188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  <c r="W231" s="159"/>
      <c r="X231" s="159"/>
      <c r="Y231" s="159"/>
      <c r="Z231" s="159"/>
    </row>
    <row r="232" ht="11.25" customHeight="1">
      <c r="A232" s="159"/>
      <c r="B232" s="159"/>
      <c r="C232" s="159"/>
      <c r="D232" s="159"/>
      <c r="E232" s="159"/>
      <c r="F232" s="159"/>
      <c r="G232" s="159"/>
      <c r="H232" s="187"/>
      <c r="I232" s="157" t="str">
        <f t="shared" si="2"/>
        <v/>
      </c>
      <c r="J232" s="188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159"/>
      <c r="Y232" s="159"/>
      <c r="Z232" s="159"/>
    </row>
    <row r="233" ht="11.25" customHeight="1">
      <c r="A233" s="159"/>
      <c r="B233" s="159"/>
      <c r="C233" s="159"/>
      <c r="D233" s="159"/>
      <c r="E233" s="159"/>
      <c r="F233" s="159"/>
      <c r="G233" s="159"/>
      <c r="H233" s="187"/>
      <c r="I233" s="157" t="str">
        <f t="shared" si="2"/>
        <v/>
      </c>
      <c r="J233" s="188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  <c r="W233" s="159"/>
      <c r="X233" s="159"/>
      <c r="Y233" s="159"/>
      <c r="Z233" s="159"/>
    </row>
    <row r="234" ht="11.25" customHeight="1">
      <c r="A234" s="159"/>
      <c r="B234" s="159"/>
      <c r="C234" s="159"/>
      <c r="D234" s="159"/>
      <c r="E234" s="159"/>
      <c r="F234" s="159"/>
      <c r="G234" s="159"/>
      <c r="H234" s="187"/>
      <c r="I234" s="157" t="str">
        <f t="shared" si="2"/>
        <v/>
      </c>
      <c r="J234" s="188"/>
      <c r="K234" s="159"/>
      <c r="L234" s="159"/>
      <c r="M234" s="159"/>
      <c r="N234" s="159"/>
      <c r="O234" s="159"/>
      <c r="P234" s="159"/>
      <c r="Q234" s="159"/>
      <c r="R234" s="159"/>
      <c r="S234" s="159"/>
      <c r="T234" s="159"/>
      <c r="U234" s="159"/>
      <c r="V234" s="159"/>
      <c r="W234" s="159"/>
      <c r="X234" s="159"/>
      <c r="Y234" s="159"/>
      <c r="Z234" s="159"/>
    </row>
    <row r="235" ht="11.25" customHeight="1">
      <c r="A235" s="159"/>
      <c r="B235" s="159"/>
      <c r="C235" s="159"/>
      <c r="D235" s="159"/>
      <c r="E235" s="159"/>
      <c r="F235" s="159"/>
      <c r="G235" s="159"/>
      <c r="H235" s="187"/>
      <c r="I235" s="157" t="str">
        <f t="shared" si="2"/>
        <v/>
      </c>
      <c r="J235" s="188"/>
      <c r="K235" s="159"/>
      <c r="L235" s="159"/>
      <c r="M235" s="159"/>
      <c r="N235" s="159"/>
      <c r="O235" s="159"/>
      <c r="P235" s="159"/>
      <c r="Q235" s="159"/>
      <c r="R235" s="159"/>
      <c r="S235" s="159"/>
      <c r="T235" s="159"/>
      <c r="U235" s="159"/>
      <c r="V235" s="159"/>
      <c r="W235" s="159"/>
      <c r="X235" s="159"/>
      <c r="Y235" s="159"/>
      <c r="Z235" s="159"/>
    </row>
    <row r="236" ht="11.25" customHeight="1">
      <c r="A236" s="159"/>
      <c r="B236" s="159"/>
      <c r="C236" s="159"/>
      <c r="D236" s="159"/>
      <c r="E236" s="159"/>
      <c r="F236" s="159"/>
      <c r="G236" s="159"/>
      <c r="H236" s="187"/>
      <c r="I236" s="157" t="str">
        <f t="shared" si="2"/>
        <v/>
      </c>
      <c r="J236" s="188"/>
      <c r="K236" s="159"/>
      <c r="L236" s="159"/>
      <c r="M236" s="159"/>
      <c r="N236" s="159"/>
      <c r="O236" s="159"/>
      <c r="P236" s="159"/>
      <c r="Q236" s="159"/>
      <c r="R236" s="159"/>
      <c r="S236" s="159"/>
      <c r="T236" s="159"/>
      <c r="U236" s="159"/>
      <c r="V236" s="159"/>
      <c r="W236" s="159"/>
      <c r="X236" s="159"/>
      <c r="Y236" s="159"/>
      <c r="Z236" s="159"/>
    </row>
    <row r="237" ht="11.25" customHeight="1">
      <c r="A237" s="159"/>
      <c r="B237" s="159"/>
      <c r="C237" s="159"/>
      <c r="D237" s="159"/>
      <c r="E237" s="159"/>
      <c r="F237" s="159"/>
      <c r="G237" s="159"/>
      <c r="H237" s="187"/>
      <c r="I237" s="157" t="str">
        <f t="shared" si="2"/>
        <v/>
      </c>
      <c r="J237" s="188"/>
      <c r="K237" s="159"/>
      <c r="L237" s="159"/>
      <c r="M237" s="159"/>
      <c r="N237" s="159"/>
      <c r="O237" s="159"/>
      <c r="P237" s="159"/>
      <c r="Q237" s="159"/>
      <c r="R237" s="159"/>
      <c r="S237" s="159"/>
      <c r="T237" s="159"/>
      <c r="U237" s="159"/>
      <c r="V237" s="159"/>
      <c r="W237" s="159"/>
      <c r="X237" s="159"/>
      <c r="Y237" s="159"/>
      <c r="Z237" s="159"/>
    </row>
    <row r="238" ht="11.25" customHeight="1">
      <c r="A238" s="159"/>
      <c r="B238" s="159"/>
      <c r="C238" s="159"/>
      <c r="D238" s="159"/>
      <c r="E238" s="159"/>
      <c r="F238" s="159"/>
      <c r="G238" s="159"/>
      <c r="H238" s="187"/>
      <c r="I238" s="157" t="str">
        <f t="shared" si="2"/>
        <v/>
      </c>
      <c r="J238" s="188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  <c r="W238" s="159"/>
      <c r="X238" s="159"/>
      <c r="Y238" s="159"/>
      <c r="Z238" s="159"/>
    </row>
    <row r="239" ht="11.25" customHeight="1">
      <c r="A239" s="159"/>
      <c r="B239" s="159"/>
      <c r="C239" s="159"/>
      <c r="D239" s="159"/>
      <c r="E239" s="159"/>
      <c r="F239" s="159"/>
      <c r="G239" s="159"/>
      <c r="H239" s="187"/>
      <c r="I239" s="157" t="str">
        <f t="shared" si="2"/>
        <v/>
      </c>
      <c r="J239" s="188"/>
      <c r="K239" s="159"/>
      <c r="L239" s="159"/>
      <c r="M239" s="159"/>
      <c r="N239" s="159"/>
      <c r="O239" s="159"/>
      <c r="P239" s="159"/>
      <c r="Q239" s="159"/>
      <c r="R239" s="159"/>
      <c r="S239" s="159"/>
      <c r="T239" s="159"/>
      <c r="U239" s="159"/>
      <c r="V239" s="159"/>
      <c r="W239" s="159"/>
      <c r="X239" s="159"/>
      <c r="Y239" s="159"/>
      <c r="Z239" s="159"/>
    </row>
    <row r="240" ht="11.25" customHeight="1">
      <c r="A240" s="159"/>
      <c r="B240" s="159"/>
      <c r="C240" s="159"/>
      <c r="D240" s="159"/>
      <c r="E240" s="159"/>
      <c r="F240" s="159"/>
      <c r="G240" s="159"/>
      <c r="H240" s="187"/>
      <c r="I240" s="157" t="str">
        <f t="shared" si="2"/>
        <v/>
      </c>
      <c r="J240" s="188"/>
      <c r="K240" s="159"/>
      <c r="L240" s="159"/>
      <c r="M240" s="159"/>
      <c r="N240" s="159"/>
      <c r="O240" s="159"/>
      <c r="P240" s="159"/>
      <c r="Q240" s="159"/>
      <c r="R240" s="159"/>
      <c r="S240" s="159"/>
      <c r="T240" s="159"/>
      <c r="U240" s="159"/>
      <c r="V240" s="159"/>
      <c r="W240" s="159"/>
      <c r="X240" s="159"/>
      <c r="Y240" s="159"/>
      <c r="Z240" s="159"/>
    </row>
    <row r="241" ht="11.25" customHeight="1">
      <c r="A241" s="159"/>
      <c r="B241" s="159"/>
      <c r="C241" s="159"/>
      <c r="D241" s="159"/>
      <c r="E241" s="159"/>
      <c r="F241" s="159"/>
      <c r="G241" s="159"/>
      <c r="H241" s="187"/>
      <c r="I241" s="157" t="str">
        <f t="shared" si="2"/>
        <v/>
      </c>
      <c r="J241" s="188"/>
      <c r="K241" s="159"/>
      <c r="L241" s="159"/>
      <c r="M241" s="159"/>
      <c r="N241" s="159"/>
      <c r="O241" s="159"/>
      <c r="P241" s="159"/>
      <c r="Q241" s="159"/>
      <c r="R241" s="159"/>
      <c r="S241" s="159"/>
      <c r="T241" s="159"/>
      <c r="U241" s="159"/>
      <c r="V241" s="159"/>
      <c r="W241" s="159"/>
      <c r="X241" s="159"/>
      <c r="Y241" s="159"/>
      <c r="Z241" s="159"/>
    </row>
    <row r="242" ht="11.25" customHeight="1">
      <c r="A242" s="159"/>
      <c r="B242" s="159"/>
      <c r="C242" s="159"/>
      <c r="D242" s="159"/>
      <c r="E242" s="159"/>
      <c r="F242" s="159"/>
      <c r="G242" s="159"/>
      <c r="H242" s="187"/>
      <c r="I242" s="157" t="str">
        <f t="shared" si="2"/>
        <v/>
      </c>
      <c r="J242" s="188"/>
      <c r="K242" s="159"/>
      <c r="L242" s="159"/>
      <c r="M242" s="159"/>
      <c r="N242" s="159"/>
      <c r="O242" s="159"/>
      <c r="P242" s="159"/>
      <c r="Q242" s="159"/>
      <c r="R242" s="159"/>
      <c r="S242" s="159"/>
      <c r="T242" s="159"/>
      <c r="U242" s="159"/>
      <c r="V242" s="159"/>
      <c r="W242" s="159"/>
      <c r="X242" s="159"/>
      <c r="Y242" s="159"/>
      <c r="Z242" s="159"/>
    </row>
    <row r="243" ht="11.25" customHeight="1">
      <c r="A243" s="159"/>
      <c r="B243" s="159"/>
      <c r="C243" s="159"/>
      <c r="D243" s="159"/>
      <c r="E243" s="159"/>
      <c r="F243" s="159"/>
      <c r="G243" s="159"/>
      <c r="H243" s="187"/>
      <c r="I243" s="157" t="str">
        <f t="shared" si="2"/>
        <v/>
      </c>
      <c r="J243" s="188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59"/>
      <c r="X243" s="159"/>
      <c r="Y243" s="159"/>
      <c r="Z243" s="159"/>
    </row>
    <row r="244" ht="11.25" customHeight="1">
      <c r="A244" s="159"/>
      <c r="B244" s="159"/>
      <c r="C244" s="159"/>
      <c r="D244" s="159"/>
      <c r="E244" s="159"/>
      <c r="F244" s="159"/>
      <c r="G244" s="159"/>
      <c r="H244" s="187"/>
      <c r="I244" s="157" t="str">
        <f t="shared" si="2"/>
        <v/>
      </c>
      <c r="J244" s="188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  <c r="W244" s="159"/>
      <c r="X244" s="159"/>
      <c r="Y244" s="159"/>
      <c r="Z244" s="159"/>
    </row>
    <row r="245" ht="11.25" customHeight="1">
      <c r="A245" s="159"/>
      <c r="B245" s="159"/>
      <c r="C245" s="159"/>
      <c r="D245" s="159"/>
      <c r="E245" s="159"/>
      <c r="F245" s="159"/>
      <c r="G245" s="159"/>
      <c r="H245" s="187"/>
      <c r="I245" s="157" t="str">
        <f t="shared" si="2"/>
        <v/>
      </c>
      <c r="J245" s="188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  <c r="W245" s="159"/>
      <c r="X245" s="159"/>
      <c r="Y245" s="159"/>
      <c r="Z245" s="159"/>
    </row>
    <row r="246" ht="11.25" customHeight="1">
      <c r="A246" s="159"/>
      <c r="B246" s="159"/>
      <c r="C246" s="159"/>
      <c r="D246" s="159"/>
      <c r="E246" s="159"/>
      <c r="F246" s="159"/>
      <c r="G246" s="159"/>
      <c r="H246" s="187"/>
      <c r="I246" s="157" t="str">
        <f t="shared" si="2"/>
        <v/>
      </c>
      <c r="J246" s="188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59"/>
      <c r="X246" s="159"/>
      <c r="Y246" s="159"/>
      <c r="Z246" s="159"/>
    </row>
    <row r="247" ht="11.25" customHeight="1">
      <c r="A247" s="159"/>
      <c r="B247" s="159"/>
      <c r="C247" s="159"/>
      <c r="D247" s="159"/>
      <c r="E247" s="159"/>
      <c r="F247" s="159"/>
      <c r="G247" s="159"/>
      <c r="H247" s="187"/>
      <c r="I247" s="157" t="str">
        <f t="shared" si="2"/>
        <v/>
      </c>
      <c r="J247" s="188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59"/>
      <c r="X247" s="159"/>
      <c r="Y247" s="159"/>
      <c r="Z247" s="159"/>
    </row>
    <row r="248" ht="11.25" customHeight="1">
      <c r="A248" s="159"/>
      <c r="B248" s="159"/>
      <c r="C248" s="159"/>
      <c r="D248" s="159"/>
      <c r="E248" s="159"/>
      <c r="F248" s="159"/>
      <c r="G248" s="159"/>
      <c r="H248" s="187"/>
      <c r="I248" s="157" t="str">
        <f t="shared" si="2"/>
        <v/>
      </c>
      <c r="J248" s="188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  <c r="W248" s="159"/>
      <c r="X248" s="159"/>
      <c r="Y248" s="159"/>
      <c r="Z248" s="159"/>
    </row>
    <row r="249" ht="11.25" customHeight="1">
      <c r="A249" s="159"/>
      <c r="B249" s="159"/>
      <c r="C249" s="159"/>
      <c r="D249" s="159"/>
      <c r="E249" s="159"/>
      <c r="F249" s="159"/>
      <c r="G249" s="159"/>
      <c r="H249" s="187"/>
      <c r="I249" s="157" t="str">
        <f t="shared" si="2"/>
        <v/>
      </c>
      <c r="J249" s="188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  <c r="W249" s="159"/>
      <c r="X249" s="159"/>
      <c r="Y249" s="159"/>
      <c r="Z249" s="159"/>
    </row>
    <row r="250" ht="11.25" customHeight="1">
      <c r="A250" s="159"/>
      <c r="B250" s="159"/>
      <c r="C250" s="159"/>
      <c r="D250" s="159"/>
      <c r="E250" s="159"/>
      <c r="F250" s="159"/>
      <c r="G250" s="159"/>
      <c r="H250" s="187"/>
      <c r="I250" s="157" t="str">
        <f t="shared" si="2"/>
        <v/>
      </c>
      <c r="J250" s="188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  <c r="W250" s="159"/>
      <c r="X250" s="159"/>
      <c r="Y250" s="159"/>
      <c r="Z250" s="159"/>
    </row>
    <row r="251" ht="11.25" customHeight="1">
      <c r="A251" s="159"/>
      <c r="B251" s="159"/>
      <c r="C251" s="159"/>
      <c r="D251" s="159"/>
      <c r="E251" s="159"/>
      <c r="F251" s="159"/>
      <c r="G251" s="159"/>
      <c r="H251" s="187"/>
      <c r="I251" s="157" t="str">
        <f t="shared" si="2"/>
        <v/>
      </c>
      <c r="J251" s="188"/>
      <c r="K251" s="159"/>
      <c r="L251" s="159"/>
      <c r="M251" s="159"/>
      <c r="N251" s="159"/>
      <c r="O251" s="159"/>
      <c r="P251" s="159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</row>
    <row r="252" ht="11.25" customHeight="1">
      <c r="A252" s="159"/>
      <c r="B252" s="159"/>
      <c r="C252" s="159"/>
      <c r="D252" s="159"/>
      <c r="E252" s="159"/>
      <c r="F252" s="159"/>
      <c r="G252" s="159"/>
      <c r="H252" s="187"/>
      <c r="I252" s="157" t="str">
        <f t="shared" si="2"/>
        <v/>
      </c>
      <c r="J252" s="188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</row>
    <row r="253" ht="11.25" customHeight="1">
      <c r="A253" s="159"/>
      <c r="B253" s="159"/>
      <c r="C253" s="159"/>
      <c r="D253" s="159"/>
      <c r="E253" s="159"/>
      <c r="F253" s="159"/>
      <c r="G253" s="159"/>
      <c r="H253" s="187"/>
      <c r="I253" s="157" t="str">
        <f t="shared" si="2"/>
        <v/>
      </c>
      <c r="J253" s="188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</row>
    <row r="254" ht="11.25" customHeight="1">
      <c r="A254" s="159"/>
      <c r="B254" s="159"/>
      <c r="C254" s="159"/>
      <c r="D254" s="159"/>
      <c r="E254" s="159"/>
      <c r="F254" s="159"/>
      <c r="G254" s="159"/>
      <c r="H254" s="187"/>
      <c r="I254" s="157" t="str">
        <f t="shared" si="2"/>
        <v/>
      </c>
      <c r="J254" s="188"/>
      <c r="K254" s="159"/>
      <c r="L254" s="159"/>
      <c r="M254" s="159"/>
      <c r="N254" s="159"/>
      <c r="O254" s="159"/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</row>
    <row r="255" ht="11.25" customHeight="1">
      <c r="A255" s="159"/>
      <c r="B255" s="159"/>
      <c r="C255" s="159"/>
      <c r="D255" s="159"/>
      <c r="E255" s="159"/>
      <c r="F255" s="159"/>
      <c r="G255" s="159"/>
      <c r="H255" s="187"/>
      <c r="I255" s="157" t="str">
        <f t="shared" si="2"/>
        <v/>
      </c>
      <c r="J255" s="188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</row>
    <row r="256" ht="11.25" customHeight="1">
      <c r="A256" s="159"/>
      <c r="B256" s="159"/>
      <c r="C256" s="159"/>
      <c r="D256" s="159"/>
      <c r="E256" s="159"/>
      <c r="F256" s="159"/>
      <c r="G256" s="159"/>
      <c r="H256" s="187"/>
      <c r="I256" s="157" t="str">
        <f t="shared" si="2"/>
        <v/>
      </c>
      <c r="J256" s="188"/>
      <c r="K256" s="159"/>
      <c r="L256" s="159"/>
      <c r="M256" s="159"/>
      <c r="N256" s="159"/>
      <c r="O256" s="159"/>
      <c r="P256" s="159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</row>
    <row r="257" ht="11.25" customHeight="1">
      <c r="A257" s="159"/>
      <c r="B257" s="159"/>
      <c r="C257" s="159"/>
      <c r="D257" s="159"/>
      <c r="E257" s="159"/>
      <c r="F257" s="159"/>
      <c r="G257" s="159"/>
      <c r="H257" s="187"/>
      <c r="I257" s="157" t="str">
        <f t="shared" si="2"/>
        <v/>
      </c>
      <c r="J257" s="188"/>
      <c r="K257" s="159"/>
      <c r="L257" s="159"/>
      <c r="M257" s="159"/>
      <c r="N257" s="159"/>
      <c r="O257" s="159"/>
      <c r="P257" s="159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</row>
    <row r="258" ht="11.25" customHeight="1">
      <c r="A258" s="159"/>
      <c r="B258" s="159"/>
      <c r="C258" s="159"/>
      <c r="D258" s="159"/>
      <c r="E258" s="159"/>
      <c r="F258" s="159"/>
      <c r="G258" s="159"/>
      <c r="H258" s="187"/>
      <c r="I258" s="157" t="str">
        <f t="shared" si="2"/>
        <v/>
      </c>
      <c r="J258" s="188"/>
      <c r="K258" s="159"/>
      <c r="L258" s="159"/>
      <c r="M258" s="159"/>
      <c r="N258" s="159"/>
      <c r="O258" s="159"/>
      <c r="P258" s="159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</row>
    <row r="259" ht="11.25" customHeight="1">
      <c r="A259" s="159"/>
      <c r="B259" s="159"/>
      <c r="C259" s="159"/>
      <c r="D259" s="159"/>
      <c r="E259" s="159"/>
      <c r="F259" s="159"/>
      <c r="G259" s="159"/>
      <c r="H259" s="187"/>
      <c r="I259" s="157" t="str">
        <f t="shared" si="2"/>
        <v/>
      </c>
      <c r="J259" s="188"/>
      <c r="K259" s="159"/>
      <c r="L259" s="159"/>
      <c r="M259" s="159"/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</row>
    <row r="260" ht="11.25" customHeight="1">
      <c r="A260" s="159"/>
      <c r="B260" s="159"/>
      <c r="C260" s="159"/>
      <c r="D260" s="159"/>
      <c r="E260" s="159"/>
      <c r="F260" s="159"/>
      <c r="G260" s="159"/>
      <c r="H260" s="187"/>
      <c r="I260" s="157" t="str">
        <f t="shared" si="2"/>
        <v/>
      </c>
      <c r="J260" s="188"/>
      <c r="K260" s="159"/>
      <c r="L260" s="159"/>
      <c r="M260" s="159"/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</row>
    <row r="261" ht="11.25" customHeight="1">
      <c r="A261" s="159"/>
      <c r="B261" s="159"/>
      <c r="C261" s="159"/>
      <c r="D261" s="159"/>
      <c r="E261" s="159"/>
      <c r="F261" s="159"/>
      <c r="G261" s="159"/>
      <c r="H261" s="187"/>
      <c r="I261" s="157" t="str">
        <f t="shared" si="2"/>
        <v/>
      </c>
      <c r="J261" s="188"/>
      <c r="K261" s="159"/>
      <c r="L261" s="159"/>
      <c r="M261" s="159"/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</row>
    <row r="262" ht="11.25" customHeight="1">
      <c r="A262" s="159"/>
      <c r="B262" s="159"/>
      <c r="C262" s="159"/>
      <c r="D262" s="159"/>
      <c r="E262" s="159"/>
      <c r="F262" s="159"/>
      <c r="G262" s="159"/>
      <c r="H262" s="187"/>
      <c r="I262" s="157" t="str">
        <f t="shared" si="2"/>
        <v/>
      </c>
      <c r="J262" s="188"/>
      <c r="K262" s="159"/>
      <c r="L262" s="159"/>
      <c r="M262" s="159"/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</row>
    <row r="263" ht="11.25" customHeight="1">
      <c r="A263" s="159"/>
      <c r="B263" s="159"/>
      <c r="C263" s="159"/>
      <c r="D263" s="159"/>
      <c r="E263" s="159"/>
      <c r="F263" s="159"/>
      <c r="G263" s="159"/>
      <c r="H263" s="187"/>
      <c r="I263" s="157" t="str">
        <f t="shared" si="2"/>
        <v/>
      </c>
      <c r="J263" s="188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</row>
    <row r="264" ht="11.25" customHeight="1">
      <c r="A264" s="159"/>
      <c r="B264" s="159"/>
      <c r="C264" s="159"/>
      <c r="D264" s="159"/>
      <c r="E264" s="159"/>
      <c r="F264" s="159"/>
      <c r="G264" s="159"/>
      <c r="H264" s="187"/>
      <c r="I264" s="157" t="str">
        <f t="shared" si="2"/>
        <v/>
      </c>
      <c r="J264" s="188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</row>
    <row r="265" ht="11.25" customHeight="1">
      <c r="A265" s="159"/>
      <c r="B265" s="159"/>
      <c r="C265" s="159"/>
      <c r="D265" s="159"/>
      <c r="E265" s="159"/>
      <c r="F265" s="159"/>
      <c r="G265" s="159"/>
      <c r="H265" s="187"/>
      <c r="I265" s="157" t="str">
        <f t="shared" si="2"/>
        <v/>
      </c>
      <c r="J265" s="188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</row>
    <row r="266" ht="11.25" customHeight="1">
      <c r="A266" s="159"/>
      <c r="B266" s="159"/>
      <c r="C266" s="159"/>
      <c r="D266" s="159"/>
      <c r="E266" s="159"/>
      <c r="F266" s="159"/>
      <c r="G266" s="159"/>
      <c r="H266" s="187"/>
      <c r="I266" s="157" t="str">
        <f t="shared" si="2"/>
        <v/>
      </c>
      <c r="J266" s="188"/>
      <c r="K266" s="159"/>
      <c r="L266" s="159"/>
      <c r="M266" s="159"/>
      <c r="N266" s="159"/>
      <c r="O266" s="159"/>
      <c r="P266" s="159"/>
      <c r="Q266" s="159"/>
      <c r="R266" s="159"/>
      <c r="S266" s="159"/>
      <c r="T266" s="159"/>
      <c r="U266" s="159"/>
      <c r="V266" s="159"/>
      <c r="W266" s="159"/>
      <c r="X266" s="159"/>
      <c r="Y266" s="159"/>
      <c r="Z266" s="159"/>
    </row>
    <row r="267" ht="11.25" customHeight="1">
      <c r="A267" s="159"/>
      <c r="B267" s="159"/>
      <c r="C267" s="159"/>
      <c r="D267" s="159"/>
      <c r="E267" s="159"/>
      <c r="F267" s="159"/>
      <c r="G267" s="159"/>
      <c r="H267" s="187"/>
      <c r="I267" s="157" t="str">
        <f t="shared" si="2"/>
        <v/>
      </c>
      <c r="J267" s="188"/>
      <c r="K267" s="159"/>
      <c r="L267" s="159"/>
      <c r="M267" s="159"/>
      <c r="N267" s="159"/>
      <c r="O267" s="159"/>
      <c r="P267" s="159"/>
      <c r="Q267" s="159"/>
      <c r="R267" s="159"/>
      <c r="S267" s="159"/>
      <c r="T267" s="159"/>
      <c r="U267" s="159"/>
      <c r="V267" s="159"/>
      <c r="W267" s="159"/>
      <c r="X267" s="159"/>
      <c r="Y267" s="159"/>
      <c r="Z267" s="159"/>
    </row>
    <row r="268" ht="11.25" customHeight="1">
      <c r="A268" s="159"/>
      <c r="B268" s="159"/>
      <c r="C268" s="159"/>
      <c r="D268" s="159"/>
      <c r="E268" s="159"/>
      <c r="F268" s="159"/>
      <c r="G268" s="159"/>
      <c r="H268" s="187"/>
      <c r="I268" s="157" t="str">
        <f t="shared" si="2"/>
        <v/>
      </c>
      <c r="J268" s="188"/>
      <c r="K268" s="159"/>
      <c r="L268" s="159"/>
      <c r="M268" s="159"/>
      <c r="N268" s="159"/>
      <c r="O268" s="159"/>
      <c r="P268" s="159"/>
      <c r="Q268" s="159"/>
      <c r="R268" s="159"/>
      <c r="S268" s="159"/>
      <c r="T268" s="159"/>
      <c r="U268" s="159"/>
      <c r="V268" s="159"/>
      <c r="W268" s="159"/>
      <c r="X268" s="159"/>
      <c r="Y268" s="159"/>
      <c r="Z268" s="159"/>
    </row>
    <row r="269" ht="11.25" customHeight="1">
      <c r="A269" s="159"/>
      <c r="B269" s="159"/>
      <c r="C269" s="159"/>
      <c r="D269" s="159"/>
      <c r="E269" s="159"/>
      <c r="F269" s="159"/>
      <c r="G269" s="159"/>
      <c r="H269" s="187"/>
      <c r="I269" s="157" t="str">
        <f t="shared" si="2"/>
        <v/>
      </c>
      <c r="J269" s="188"/>
      <c r="K269" s="159"/>
      <c r="L269" s="159"/>
      <c r="M269" s="159"/>
      <c r="N269" s="159"/>
      <c r="O269" s="159"/>
      <c r="P269" s="159"/>
      <c r="Q269" s="159"/>
      <c r="R269" s="159"/>
      <c r="S269" s="159"/>
      <c r="T269" s="159"/>
      <c r="U269" s="159"/>
      <c r="V269" s="159"/>
      <c r="W269" s="159"/>
      <c r="X269" s="159"/>
      <c r="Y269" s="159"/>
      <c r="Z269" s="159"/>
    </row>
    <row r="270" ht="11.25" customHeight="1">
      <c r="A270" s="159"/>
      <c r="B270" s="159"/>
      <c r="C270" s="159"/>
      <c r="D270" s="159"/>
      <c r="E270" s="159"/>
      <c r="F270" s="159"/>
      <c r="G270" s="159"/>
      <c r="H270" s="187"/>
      <c r="I270" s="157" t="str">
        <f t="shared" si="2"/>
        <v/>
      </c>
      <c r="J270" s="188"/>
      <c r="K270" s="159"/>
      <c r="L270" s="159"/>
      <c r="M270" s="159"/>
      <c r="N270" s="159"/>
      <c r="O270" s="159"/>
      <c r="P270" s="159"/>
      <c r="Q270" s="159"/>
      <c r="R270" s="159"/>
      <c r="S270" s="159"/>
      <c r="T270" s="159"/>
      <c r="U270" s="159"/>
      <c r="V270" s="159"/>
      <c r="W270" s="159"/>
      <c r="X270" s="159"/>
      <c r="Y270" s="159"/>
      <c r="Z270" s="159"/>
    </row>
    <row r="271" ht="11.25" customHeight="1">
      <c r="A271" s="159"/>
      <c r="B271" s="159"/>
      <c r="C271" s="159"/>
      <c r="D271" s="159"/>
      <c r="E271" s="159"/>
      <c r="F271" s="159"/>
      <c r="G271" s="159"/>
      <c r="H271" s="187"/>
      <c r="I271" s="157" t="str">
        <f t="shared" si="2"/>
        <v/>
      </c>
      <c r="J271" s="188"/>
      <c r="K271" s="159"/>
      <c r="L271" s="159"/>
      <c r="M271" s="159"/>
      <c r="N271" s="159"/>
      <c r="O271" s="159"/>
      <c r="P271" s="159"/>
      <c r="Q271" s="159"/>
      <c r="R271" s="159"/>
      <c r="S271" s="159"/>
      <c r="T271" s="159"/>
      <c r="U271" s="159"/>
      <c r="V271" s="159"/>
      <c r="W271" s="159"/>
      <c r="X271" s="159"/>
      <c r="Y271" s="159"/>
      <c r="Z271" s="159"/>
    </row>
    <row r="272" ht="11.25" customHeight="1">
      <c r="A272" s="159"/>
      <c r="B272" s="159"/>
      <c r="C272" s="159"/>
      <c r="D272" s="159"/>
      <c r="E272" s="159"/>
      <c r="F272" s="159"/>
      <c r="G272" s="159"/>
      <c r="H272" s="187"/>
      <c r="I272" s="157" t="str">
        <f t="shared" si="2"/>
        <v/>
      </c>
      <c r="J272" s="188"/>
      <c r="K272" s="159"/>
      <c r="L272" s="159"/>
      <c r="M272" s="159"/>
      <c r="N272" s="159"/>
      <c r="O272" s="159"/>
      <c r="P272" s="159"/>
      <c r="Q272" s="159"/>
      <c r="R272" s="159"/>
      <c r="S272" s="159"/>
      <c r="T272" s="159"/>
      <c r="U272" s="159"/>
      <c r="V272" s="159"/>
      <c r="W272" s="159"/>
      <c r="X272" s="159"/>
      <c r="Y272" s="159"/>
      <c r="Z272" s="159"/>
    </row>
    <row r="273" ht="11.25" customHeight="1">
      <c r="A273" s="159"/>
      <c r="B273" s="159"/>
      <c r="C273" s="159"/>
      <c r="D273" s="159"/>
      <c r="E273" s="159"/>
      <c r="F273" s="159"/>
      <c r="G273" s="159"/>
      <c r="H273" s="187"/>
      <c r="I273" s="157" t="str">
        <f t="shared" si="2"/>
        <v/>
      </c>
      <c r="J273" s="188"/>
      <c r="K273" s="159"/>
      <c r="L273" s="159"/>
      <c r="M273" s="159"/>
      <c r="N273" s="159"/>
      <c r="O273" s="159"/>
      <c r="P273" s="159"/>
      <c r="Q273" s="159"/>
      <c r="R273" s="159"/>
      <c r="S273" s="159"/>
      <c r="T273" s="159"/>
      <c r="U273" s="159"/>
      <c r="V273" s="159"/>
      <c r="W273" s="159"/>
      <c r="X273" s="159"/>
      <c r="Y273" s="159"/>
      <c r="Z273" s="159"/>
    </row>
    <row r="274" ht="11.25" customHeight="1">
      <c r="A274" s="159"/>
      <c r="B274" s="159"/>
      <c r="C274" s="159"/>
      <c r="D274" s="159"/>
      <c r="E274" s="159"/>
      <c r="F274" s="159"/>
      <c r="G274" s="159"/>
      <c r="H274" s="187"/>
      <c r="I274" s="157" t="str">
        <f t="shared" si="2"/>
        <v/>
      </c>
      <c r="J274" s="188"/>
      <c r="K274" s="159"/>
      <c r="L274" s="159"/>
      <c r="M274" s="159"/>
      <c r="N274" s="159"/>
      <c r="O274" s="159"/>
      <c r="P274" s="159"/>
      <c r="Q274" s="159"/>
      <c r="R274" s="159"/>
      <c r="S274" s="159"/>
      <c r="T274" s="159"/>
      <c r="U274" s="159"/>
      <c r="V274" s="159"/>
      <c r="W274" s="159"/>
      <c r="X274" s="159"/>
      <c r="Y274" s="159"/>
      <c r="Z274" s="159"/>
    </row>
    <row r="275" ht="11.25" customHeight="1">
      <c r="A275" s="159"/>
      <c r="B275" s="159"/>
      <c r="C275" s="159"/>
      <c r="D275" s="159"/>
      <c r="E275" s="159"/>
      <c r="F275" s="159"/>
      <c r="G275" s="159"/>
      <c r="H275" s="187"/>
      <c r="I275" s="157" t="str">
        <f t="shared" si="2"/>
        <v/>
      </c>
      <c r="J275" s="188"/>
      <c r="K275" s="159"/>
      <c r="L275" s="159"/>
      <c r="M275" s="159"/>
      <c r="N275" s="159"/>
      <c r="O275" s="159"/>
      <c r="P275" s="159"/>
      <c r="Q275" s="159"/>
      <c r="R275" s="159"/>
      <c r="S275" s="159"/>
      <c r="T275" s="159"/>
      <c r="U275" s="159"/>
      <c r="V275" s="159"/>
      <c r="W275" s="159"/>
      <c r="X275" s="159"/>
      <c r="Y275" s="159"/>
      <c r="Z275" s="159"/>
    </row>
    <row r="276" ht="11.25" customHeight="1">
      <c r="A276" s="159"/>
      <c r="B276" s="159"/>
      <c r="C276" s="159"/>
      <c r="D276" s="159"/>
      <c r="E276" s="159"/>
      <c r="F276" s="159"/>
      <c r="G276" s="159"/>
      <c r="H276" s="187"/>
      <c r="I276" s="157" t="str">
        <f t="shared" si="2"/>
        <v/>
      </c>
      <c r="J276" s="188"/>
      <c r="K276" s="159"/>
      <c r="L276" s="159"/>
      <c r="M276" s="159"/>
      <c r="N276" s="159"/>
      <c r="O276" s="159"/>
      <c r="P276" s="159"/>
      <c r="Q276" s="159"/>
      <c r="R276" s="159"/>
      <c r="S276" s="159"/>
      <c r="T276" s="159"/>
      <c r="U276" s="159"/>
      <c r="V276" s="159"/>
      <c r="W276" s="159"/>
      <c r="X276" s="159"/>
      <c r="Y276" s="159"/>
      <c r="Z276" s="159"/>
    </row>
    <row r="277" ht="11.25" customHeight="1">
      <c r="A277" s="159"/>
      <c r="B277" s="159"/>
      <c r="C277" s="159"/>
      <c r="D277" s="159"/>
      <c r="E277" s="159"/>
      <c r="F277" s="159"/>
      <c r="G277" s="159"/>
      <c r="H277" s="187"/>
      <c r="I277" s="157" t="str">
        <f t="shared" si="2"/>
        <v/>
      </c>
      <c r="J277" s="188"/>
      <c r="K277" s="159"/>
      <c r="L277" s="159"/>
      <c r="M277" s="159"/>
      <c r="N277" s="159"/>
      <c r="O277" s="159"/>
      <c r="P277" s="159"/>
      <c r="Q277" s="159"/>
      <c r="R277" s="159"/>
      <c r="S277" s="159"/>
      <c r="T277" s="159"/>
      <c r="U277" s="159"/>
      <c r="V277" s="159"/>
      <c r="W277" s="159"/>
      <c r="X277" s="159"/>
      <c r="Y277" s="159"/>
      <c r="Z277" s="159"/>
    </row>
    <row r="278" ht="11.25" customHeight="1">
      <c r="A278" s="159"/>
      <c r="B278" s="159"/>
      <c r="C278" s="159"/>
      <c r="D278" s="159"/>
      <c r="E278" s="159"/>
      <c r="F278" s="159"/>
      <c r="G278" s="159"/>
      <c r="H278" s="187"/>
      <c r="I278" s="157" t="str">
        <f t="shared" si="2"/>
        <v/>
      </c>
      <c r="J278" s="188"/>
      <c r="K278" s="159"/>
      <c r="L278" s="159"/>
      <c r="M278" s="159"/>
      <c r="N278" s="159"/>
      <c r="O278" s="159"/>
      <c r="P278" s="159"/>
      <c r="Q278" s="159"/>
      <c r="R278" s="159"/>
      <c r="S278" s="159"/>
      <c r="T278" s="159"/>
      <c r="U278" s="159"/>
      <c r="V278" s="159"/>
      <c r="W278" s="159"/>
      <c r="X278" s="159"/>
      <c r="Y278" s="159"/>
      <c r="Z278" s="159"/>
    </row>
    <row r="279" ht="11.25" customHeight="1">
      <c r="A279" s="159"/>
      <c r="B279" s="159"/>
      <c r="C279" s="159"/>
      <c r="D279" s="159"/>
      <c r="E279" s="159"/>
      <c r="F279" s="159"/>
      <c r="G279" s="159"/>
      <c r="H279" s="187"/>
      <c r="I279" s="157" t="str">
        <f t="shared" si="2"/>
        <v/>
      </c>
      <c r="J279" s="188"/>
      <c r="K279" s="159"/>
      <c r="L279" s="159"/>
      <c r="M279" s="159"/>
      <c r="N279" s="159"/>
      <c r="O279" s="159"/>
      <c r="P279" s="159"/>
      <c r="Q279" s="159"/>
      <c r="R279" s="159"/>
      <c r="S279" s="159"/>
      <c r="T279" s="159"/>
      <c r="U279" s="159"/>
      <c r="V279" s="159"/>
      <c r="W279" s="159"/>
      <c r="X279" s="159"/>
      <c r="Y279" s="159"/>
      <c r="Z279" s="159"/>
    </row>
    <row r="280" ht="11.25" customHeight="1">
      <c r="A280" s="159"/>
      <c r="B280" s="159"/>
      <c r="C280" s="159"/>
      <c r="D280" s="159"/>
      <c r="E280" s="159"/>
      <c r="F280" s="159"/>
      <c r="G280" s="159"/>
      <c r="H280" s="187"/>
      <c r="I280" s="157" t="str">
        <f t="shared" si="2"/>
        <v/>
      </c>
      <c r="J280" s="188"/>
      <c r="K280" s="159"/>
      <c r="L280" s="159"/>
      <c r="M280" s="159"/>
      <c r="N280" s="159"/>
      <c r="O280" s="159"/>
      <c r="P280" s="159"/>
      <c r="Q280" s="159"/>
      <c r="R280" s="159"/>
      <c r="S280" s="159"/>
      <c r="T280" s="159"/>
      <c r="U280" s="159"/>
      <c r="V280" s="159"/>
      <c r="W280" s="159"/>
      <c r="X280" s="159"/>
      <c r="Y280" s="159"/>
      <c r="Z280" s="159"/>
    </row>
    <row r="281" ht="11.25" customHeight="1">
      <c r="A281" s="159"/>
      <c r="B281" s="159"/>
      <c r="C281" s="159"/>
      <c r="D281" s="159"/>
      <c r="E281" s="159"/>
      <c r="F281" s="159"/>
      <c r="G281" s="159"/>
      <c r="H281" s="187"/>
      <c r="I281" s="157" t="str">
        <f t="shared" si="2"/>
        <v/>
      </c>
      <c r="J281" s="188"/>
      <c r="K281" s="159"/>
      <c r="L281" s="159"/>
      <c r="M281" s="159"/>
      <c r="N281" s="159"/>
      <c r="O281" s="159"/>
      <c r="P281" s="159"/>
      <c r="Q281" s="159"/>
      <c r="R281" s="159"/>
      <c r="S281" s="159"/>
      <c r="T281" s="159"/>
      <c r="U281" s="159"/>
      <c r="V281" s="159"/>
      <c r="W281" s="159"/>
      <c r="X281" s="159"/>
      <c r="Y281" s="159"/>
      <c r="Z281" s="159"/>
    </row>
    <row r="282" ht="11.25" customHeight="1">
      <c r="A282" s="159"/>
      <c r="B282" s="159"/>
      <c r="C282" s="159"/>
      <c r="D282" s="159"/>
      <c r="E282" s="159"/>
      <c r="F282" s="159"/>
      <c r="G282" s="159"/>
      <c r="H282" s="187"/>
      <c r="I282" s="157" t="str">
        <f t="shared" si="2"/>
        <v/>
      </c>
      <c r="J282" s="188"/>
      <c r="K282" s="159"/>
      <c r="L282" s="159"/>
      <c r="M282" s="159"/>
      <c r="N282" s="159"/>
      <c r="O282" s="159"/>
      <c r="P282" s="159"/>
      <c r="Q282" s="159"/>
      <c r="R282" s="159"/>
      <c r="S282" s="159"/>
      <c r="T282" s="159"/>
      <c r="U282" s="159"/>
      <c r="V282" s="159"/>
      <c r="W282" s="159"/>
      <c r="X282" s="159"/>
      <c r="Y282" s="159"/>
      <c r="Z282" s="159"/>
    </row>
    <row r="283" ht="11.25" customHeight="1">
      <c r="A283" s="159"/>
      <c r="B283" s="159"/>
      <c r="C283" s="159"/>
      <c r="D283" s="159"/>
      <c r="E283" s="159"/>
      <c r="F283" s="159"/>
      <c r="G283" s="159"/>
      <c r="H283" s="187"/>
      <c r="I283" s="157" t="str">
        <f t="shared" si="2"/>
        <v/>
      </c>
      <c r="J283" s="188"/>
      <c r="K283" s="159"/>
      <c r="L283" s="159"/>
      <c r="M283" s="159"/>
      <c r="N283" s="159"/>
      <c r="O283" s="159"/>
      <c r="P283" s="159"/>
      <c r="Q283" s="159"/>
      <c r="R283" s="159"/>
      <c r="S283" s="159"/>
      <c r="T283" s="159"/>
      <c r="U283" s="159"/>
      <c r="V283" s="159"/>
      <c r="W283" s="159"/>
      <c r="X283" s="159"/>
      <c r="Y283" s="159"/>
      <c r="Z283" s="159"/>
    </row>
    <row r="284" ht="11.25" customHeight="1">
      <c r="A284" s="159"/>
      <c r="B284" s="159"/>
      <c r="C284" s="159"/>
      <c r="D284" s="159"/>
      <c r="E284" s="159"/>
      <c r="F284" s="159"/>
      <c r="G284" s="159"/>
      <c r="H284" s="187"/>
      <c r="I284" s="157" t="str">
        <f t="shared" si="2"/>
        <v/>
      </c>
      <c r="J284" s="188"/>
      <c r="K284" s="159"/>
      <c r="L284" s="159"/>
      <c r="M284" s="159"/>
      <c r="N284" s="159"/>
      <c r="O284" s="159"/>
      <c r="P284" s="159"/>
      <c r="Q284" s="159"/>
      <c r="R284" s="159"/>
      <c r="S284" s="159"/>
      <c r="T284" s="159"/>
      <c r="U284" s="159"/>
      <c r="V284" s="159"/>
      <c r="W284" s="159"/>
      <c r="X284" s="159"/>
      <c r="Y284" s="159"/>
      <c r="Z284" s="159"/>
    </row>
    <row r="285" ht="11.25" customHeight="1">
      <c r="A285" s="159"/>
      <c r="B285" s="159"/>
      <c r="C285" s="159"/>
      <c r="D285" s="159"/>
      <c r="E285" s="159"/>
      <c r="F285" s="159"/>
      <c r="G285" s="159"/>
      <c r="H285" s="187"/>
      <c r="I285" s="157" t="str">
        <f t="shared" si="2"/>
        <v/>
      </c>
      <c r="J285" s="188"/>
      <c r="K285" s="159"/>
      <c r="L285" s="159"/>
      <c r="M285" s="159"/>
      <c r="N285" s="159"/>
      <c r="O285" s="159"/>
      <c r="P285" s="159"/>
      <c r="Q285" s="159"/>
      <c r="R285" s="159"/>
      <c r="S285" s="159"/>
      <c r="T285" s="159"/>
      <c r="U285" s="159"/>
      <c r="V285" s="159"/>
      <c r="W285" s="159"/>
      <c r="X285" s="159"/>
      <c r="Y285" s="159"/>
      <c r="Z285" s="159"/>
    </row>
    <row r="286" ht="11.25" customHeight="1">
      <c r="A286" s="159"/>
      <c r="B286" s="159"/>
      <c r="C286" s="159"/>
      <c r="D286" s="159"/>
      <c r="E286" s="159"/>
      <c r="F286" s="159"/>
      <c r="G286" s="159"/>
      <c r="H286" s="187"/>
      <c r="I286" s="157" t="str">
        <f t="shared" si="2"/>
        <v/>
      </c>
      <c r="J286" s="188"/>
      <c r="K286" s="159"/>
      <c r="L286" s="159"/>
      <c r="M286" s="159"/>
      <c r="N286" s="159"/>
      <c r="O286" s="159"/>
      <c r="P286" s="159"/>
      <c r="Q286" s="159"/>
      <c r="R286" s="159"/>
      <c r="S286" s="159"/>
      <c r="T286" s="159"/>
      <c r="U286" s="159"/>
      <c r="V286" s="159"/>
      <c r="W286" s="159"/>
      <c r="X286" s="159"/>
      <c r="Y286" s="159"/>
      <c r="Z286" s="159"/>
    </row>
    <row r="287" ht="11.25" customHeight="1">
      <c r="A287" s="159"/>
      <c r="B287" s="159"/>
      <c r="C287" s="159"/>
      <c r="D287" s="159"/>
      <c r="E287" s="159"/>
      <c r="F287" s="159"/>
      <c r="G287" s="159"/>
      <c r="H287" s="187"/>
      <c r="I287" s="157" t="str">
        <f t="shared" si="2"/>
        <v/>
      </c>
      <c r="J287" s="188"/>
      <c r="K287" s="159"/>
      <c r="L287" s="159"/>
      <c r="M287" s="159"/>
      <c r="N287" s="159"/>
      <c r="O287" s="159"/>
      <c r="P287" s="159"/>
      <c r="Q287" s="159"/>
      <c r="R287" s="159"/>
      <c r="S287" s="159"/>
      <c r="T287" s="159"/>
      <c r="U287" s="159"/>
      <c r="V287" s="159"/>
      <c r="W287" s="159"/>
      <c r="X287" s="159"/>
      <c r="Y287" s="159"/>
      <c r="Z287" s="159"/>
    </row>
    <row r="288" ht="11.25" customHeight="1">
      <c r="A288" s="159"/>
      <c r="B288" s="159"/>
      <c r="C288" s="159"/>
      <c r="D288" s="159"/>
      <c r="E288" s="159"/>
      <c r="F288" s="159"/>
      <c r="G288" s="159"/>
      <c r="H288" s="187"/>
      <c r="I288" s="157" t="str">
        <f t="shared" si="2"/>
        <v/>
      </c>
      <c r="J288" s="188"/>
      <c r="K288" s="159"/>
      <c r="L288" s="159"/>
      <c r="M288" s="159"/>
      <c r="N288" s="159"/>
      <c r="O288" s="159"/>
      <c r="P288" s="159"/>
      <c r="Q288" s="159"/>
      <c r="R288" s="159"/>
      <c r="S288" s="159"/>
      <c r="T288" s="159"/>
      <c r="U288" s="159"/>
      <c r="V288" s="159"/>
      <c r="W288" s="159"/>
      <c r="X288" s="159"/>
      <c r="Y288" s="159"/>
      <c r="Z288" s="159"/>
    </row>
    <row r="289" ht="11.25" customHeight="1">
      <c r="A289" s="159"/>
      <c r="B289" s="159"/>
      <c r="C289" s="159"/>
      <c r="D289" s="159"/>
      <c r="E289" s="159"/>
      <c r="F289" s="159"/>
      <c r="G289" s="159"/>
      <c r="H289" s="187"/>
      <c r="I289" s="157" t="str">
        <f t="shared" si="2"/>
        <v/>
      </c>
      <c r="J289" s="188"/>
      <c r="K289" s="159"/>
      <c r="L289" s="159"/>
      <c r="M289" s="159"/>
      <c r="N289" s="159"/>
      <c r="O289" s="159"/>
      <c r="P289" s="159"/>
      <c r="Q289" s="159"/>
      <c r="R289" s="159"/>
      <c r="S289" s="159"/>
      <c r="T289" s="159"/>
      <c r="U289" s="159"/>
      <c r="V289" s="159"/>
      <c r="W289" s="159"/>
      <c r="X289" s="159"/>
      <c r="Y289" s="159"/>
      <c r="Z289" s="159"/>
    </row>
    <row r="290" ht="11.25" customHeight="1">
      <c r="A290" s="159"/>
      <c r="B290" s="159"/>
      <c r="C290" s="159"/>
      <c r="D290" s="159"/>
      <c r="E290" s="159"/>
      <c r="F290" s="159"/>
      <c r="G290" s="159"/>
      <c r="H290" s="187"/>
      <c r="I290" s="157" t="str">
        <f t="shared" si="2"/>
        <v/>
      </c>
      <c r="J290" s="188"/>
      <c r="K290" s="159"/>
      <c r="L290" s="159"/>
      <c r="M290" s="159"/>
      <c r="N290" s="159"/>
      <c r="O290" s="159"/>
      <c r="P290" s="159"/>
      <c r="Q290" s="159"/>
      <c r="R290" s="159"/>
      <c r="S290" s="159"/>
      <c r="T290" s="159"/>
      <c r="U290" s="159"/>
      <c r="V290" s="159"/>
      <c r="W290" s="159"/>
      <c r="X290" s="159"/>
      <c r="Y290" s="159"/>
      <c r="Z290" s="159"/>
    </row>
    <row r="291" ht="11.25" customHeight="1">
      <c r="A291" s="159"/>
      <c r="B291" s="159"/>
      <c r="C291" s="159"/>
      <c r="D291" s="159"/>
      <c r="E291" s="159"/>
      <c r="F291" s="159"/>
      <c r="G291" s="159"/>
      <c r="H291" s="187"/>
      <c r="I291" s="157" t="str">
        <f t="shared" si="2"/>
        <v/>
      </c>
      <c r="J291" s="188"/>
      <c r="K291" s="159"/>
      <c r="L291" s="159"/>
      <c r="M291" s="159"/>
      <c r="N291" s="159"/>
      <c r="O291" s="159"/>
      <c r="P291" s="159"/>
      <c r="Q291" s="159"/>
      <c r="R291" s="159"/>
      <c r="S291" s="159"/>
      <c r="T291" s="159"/>
      <c r="U291" s="159"/>
      <c r="V291" s="159"/>
      <c r="W291" s="159"/>
      <c r="X291" s="159"/>
      <c r="Y291" s="159"/>
      <c r="Z291" s="159"/>
    </row>
    <row r="292" ht="11.25" customHeight="1">
      <c r="A292" s="159"/>
      <c r="B292" s="159"/>
      <c r="C292" s="159"/>
      <c r="D292" s="159"/>
      <c r="E292" s="159"/>
      <c r="F292" s="159"/>
      <c r="G292" s="159"/>
      <c r="H292" s="187"/>
      <c r="I292" s="157" t="str">
        <f t="shared" si="2"/>
        <v/>
      </c>
      <c r="J292" s="188"/>
      <c r="K292" s="159"/>
      <c r="L292" s="159"/>
      <c r="M292" s="159"/>
      <c r="N292" s="159"/>
      <c r="O292" s="159"/>
      <c r="P292" s="159"/>
      <c r="Q292" s="159"/>
      <c r="R292" s="159"/>
      <c r="S292" s="159"/>
      <c r="T292" s="159"/>
      <c r="U292" s="159"/>
      <c r="V292" s="159"/>
      <c r="W292" s="159"/>
      <c r="X292" s="159"/>
      <c r="Y292" s="159"/>
      <c r="Z292" s="159"/>
    </row>
    <row r="293" ht="11.25" customHeight="1">
      <c r="A293" s="159"/>
      <c r="B293" s="159"/>
      <c r="C293" s="159"/>
      <c r="D293" s="159"/>
      <c r="E293" s="159"/>
      <c r="F293" s="159"/>
      <c r="G293" s="159"/>
      <c r="H293" s="187"/>
      <c r="I293" s="157" t="str">
        <f t="shared" si="2"/>
        <v/>
      </c>
      <c r="J293" s="188"/>
      <c r="K293" s="159"/>
      <c r="L293" s="159"/>
      <c r="M293" s="159"/>
      <c r="N293" s="159"/>
      <c r="O293" s="159"/>
      <c r="P293" s="159"/>
      <c r="Q293" s="159"/>
      <c r="R293" s="159"/>
      <c r="S293" s="159"/>
      <c r="T293" s="159"/>
      <c r="U293" s="159"/>
      <c r="V293" s="159"/>
      <c r="W293" s="159"/>
      <c r="X293" s="159"/>
      <c r="Y293" s="159"/>
      <c r="Z293" s="159"/>
    </row>
    <row r="294" ht="11.25" customHeight="1">
      <c r="A294" s="159"/>
      <c r="B294" s="159"/>
      <c r="C294" s="159"/>
      <c r="D294" s="159"/>
      <c r="E294" s="159"/>
      <c r="F294" s="159"/>
      <c r="G294" s="159"/>
      <c r="H294" s="187"/>
      <c r="I294" s="157" t="str">
        <f t="shared" si="2"/>
        <v/>
      </c>
      <c r="J294" s="188"/>
      <c r="K294" s="159"/>
      <c r="L294" s="159"/>
      <c r="M294" s="159"/>
      <c r="N294" s="159"/>
      <c r="O294" s="159"/>
      <c r="P294" s="159"/>
      <c r="Q294" s="159"/>
      <c r="R294" s="159"/>
      <c r="S294" s="159"/>
      <c r="T294" s="159"/>
      <c r="U294" s="159"/>
      <c r="V294" s="159"/>
      <c r="W294" s="159"/>
      <c r="X294" s="159"/>
      <c r="Y294" s="159"/>
      <c r="Z294" s="159"/>
    </row>
    <row r="295" ht="11.25" customHeight="1">
      <c r="A295" s="159"/>
      <c r="B295" s="159"/>
      <c r="C295" s="159"/>
      <c r="D295" s="159"/>
      <c r="E295" s="159"/>
      <c r="F295" s="159"/>
      <c r="G295" s="159"/>
      <c r="H295" s="187"/>
      <c r="I295" s="157" t="str">
        <f t="shared" si="2"/>
        <v/>
      </c>
      <c r="J295" s="188"/>
      <c r="K295" s="159"/>
      <c r="L295" s="159"/>
      <c r="M295" s="159"/>
      <c r="N295" s="159"/>
      <c r="O295" s="159"/>
      <c r="P295" s="159"/>
      <c r="Q295" s="159"/>
      <c r="R295" s="159"/>
      <c r="S295" s="159"/>
      <c r="T295" s="159"/>
      <c r="U295" s="159"/>
      <c r="V295" s="159"/>
      <c r="W295" s="159"/>
      <c r="X295" s="159"/>
      <c r="Y295" s="159"/>
      <c r="Z295" s="159"/>
    </row>
    <row r="296" ht="11.25" customHeight="1">
      <c r="A296" s="159"/>
      <c r="B296" s="159"/>
      <c r="C296" s="159"/>
      <c r="D296" s="159"/>
      <c r="E296" s="159"/>
      <c r="F296" s="159"/>
      <c r="G296" s="159"/>
      <c r="H296" s="187"/>
      <c r="I296" s="157" t="str">
        <f t="shared" si="2"/>
        <v/>
      </c>
      <c r="J296" s="188"/>
      <c r="K296" s="159"/>
      <c r="L296" s="159"/>
      <c r="M296" s="159"/>
      <c r="N296" s="159"/>
      <c r="O296" s="159"/>
      <c r="P296" s="159"/>
      <c r="Q296" s="159"/>
      <c r="R296" s="159"/>
      <c r="S296" s="159"/>
      <c r="T296" s="159"/>
      <c r="U296" s="159"/>
      <c r="V296" s="159"/>
      <c r="W296" s="159"/>
      <c r="X296" s="159"/>
      <c r="Y296" s="159"/>
      <c r="Z296" s="159"/>
    </row>
    <row r="297" ht="11.25" customHeight="1">
      <c r="A297" s="159"/>
      <c r="B297" s="159"/>
      <c r="C297" s="159"/>
      <c r="D297" s="159"/>
      <c r="E297" s="159"/>
      <c r="F297" s="159"/>
      <c r="G297" s="159"/>
      <c r="H297" s="187"/>
      <c r="I297" s="157" t="str">
        <f t="shared" si="2"/>
        <v/>
      </c>
      <c r="J297" s="188"/>
      <c r="K297" s="159"/>
      <c r="L297" s="159"/>
      <c r="M297" s="159"/>
      <c r="N297" s="159"/>
      <c r="O297" s="159"/>
      <c r="P297" s="159"/>
      <c r="Q297" s="159"/>
      <c r="R297" s="159"/>
      <c r="S297" s="159"/>
      <c r="T297" s="159"/>
      <c r="U297" s="159"/>
      <c r="V297" s="159"/>
      <c r="W297" s="159"/>
      <c r="X297" s="159"/>
      <c r="Y297" s="159"/>
      <c r="Z297" s="159"/>
    </row>
    <row r="298" ht="11.25" customHeight="1">
      <c r="A298" s="159"/>
      <c r="B298" s="159"/>
      <c r="C298" s="159"/>
      <c r="D298" s="159"/>
      <c r="E298" s="159"/>
      <c r="F298" s="159"/>
      <c r="G298" s="159"/>
      <c r="H298" s="187"/>
      <c r="I298" s="157" t="str">
        <f t="shared" si="2"/>
        <v/>
      </c>
      <c r="J298" s="188"/>
      <c r="K298" s="159"/>
      <c r="L298" s="159"/>
      <c r="M298" s="159"/>
      <c r="N298" s="159"/>
      <c r="O298" s="159"/>
      <c r="P298" s="159"/>
      <c r="Q298" s="159"/>
      <c r="R298" s="159"/>
      <c r="S298" s="159"/>
      <c r="T298" s="159"/>
      <c r="U298" s="159"/>
      <c r="V298" s="159"/>
      <c r="W298" s="159"/>
      <c r="X298" s="159"/>
      <c r="Y298" s="159"/>
      <c r="Z298" s="159"/>
    </row>
    <row r="299" ht="11.25" customHeight="1">
      <c r="A299" s="159"/>
      <c r="B299" s="159"/>
      <c r="C299" s="159"/>
      <c r="D299" s="159"/>
      <c r="E299" s="159"/>
      <c r="F299" s="159"/>
      <c r="G299" s="159"/>
      <c r="H299" s="187"/>
      <c r="I299" s="157" t="str">
        <f t="shared" si="2"/>
        <v/>
      </c>
      <c r="J299" s="188"/>
      <c r="K299" s="159"/>
      <c r="L299" s="159"/>
      <c r="M299" s="159"/>
      <c r="N299" s="159"/>
      <c r="O299" s="159"/>
      <c r="P299" s="159"/>
      <c r="Q299" s="159"/>
      <c r="R299" s="159"/>
      <c r="S299" s="159"/>
      <c r="T299" s="159"/>
      <c r="U299" s="159"/>
      <c r="V299" s="159"/>
      <c r="W299" s="159"/>
      <c r="X299" s="159"/>
      <c r="Y299" s="159"/>
      <c r="Z299" s="159"/>
    </row>
    <row r="300" ht="11.25" customHeight="1">
      <c r="A300" s="159"/>
      <c r="B300" s="159"/>
      <c r="C300" s="159"/>
      <c r="D300" s="159"/>
      <c r="E300" s="159"/>
      <c r="F300" s="159"/>
      <c r="G300" s="159"/>
      <c r="H300" s="187"/>
      <c r="I300" s="157" t="str">
        <f t="shared" si="2"/>
        <v/>
      </c>
      <c r="J300" s="188"/>
      <c r="K300" s="159"/>
      <c r="L300" s="159"/>
      <c r="M300" s="159"/>
      <c r="N300" s="159"/>
      <c r="O300" s="159"/>
      <c r="P300" s="159"/>
      <c r="Q300" s="159"/>
      <c r="R300" s="159"/>
      <c r="S300" s="159"/>
      <c r="T300" s="159"/>
      <c r="U300" s="159"/>
      <c r="V300" s="159"/>
      <c r="W300" s="159"/>
      <c r="X300" s="159"/>
      <c r="Y300" s="159"/>
      <c r="Z300" s="159"/>
    </row>
    <row r="301" ht="11.25" customHeight="1">
      <c r="A301" s="159"/>
      <c r="B301" s="159"/>
      <c r="C301" s="159"/>
      <c r="D301" s="159"/>
      <c r="E301" s="159"/>
      <c r="F301" s="159"/>
      <c r="G301" s="159"/>
      <c r="H301" s="187"/>
      <c r="I301" s="157" t="str">
        <f t="shared" si="2"/>
        <v/>
      </c>
      <c r="J301" s="188"/>
      <c r="K301" s="159"/>
      <c r="L301" s="159"/>
      <c r="M301" s="159"/>
      <c r="N301" s="159"/>
      <c r="O301" s="159"/>
      <c r="P301" s="159"/>
      <c r="Q301" s="159"/>
      <c r="R301" s="159"/>
      <c r="S301" s="159"/>
      <c r="T301" s="159"/>
      <c r="U301" s="159"/>
      <c r="V301" s="159"/>
      <c r="W301" s="159"/>
      <c r="X301" s="159"/>
      <c r="Y301" s="159"/>
      <c r="Z301" s="159"/>
    </row>
    <row r="302" ht="11.25" customHeight="1">
      <c r="A302" s="159"/>
      <c r="B302" s="159"/>
      <c r="C302" s="159"/>
      <c r="D302" s="159"/>
      <c r="E302" s="159"/>
      <c r="F302" s="159"/>
      <c r="G302" s="159"/>
      <c r="H302" s="187"/>
      <c r="I302" s="157" t="str">
        <f t="shared" si="2"/>
        <v/>
      </c>
      <c r="J302" s="188"/>
      <c r="K302" s="159"/>
      <c r="L302" s="159"/>
      <c r="M302" s="159"/>
      <c r="N302" s="159"/>
      <c r="O302" s="159"/>
      <c r="P302" s="159"/>
      <c r="Q302" s="159"/>
      <c r="R302" s="159"/>
      <c r="S302" s="159"/>
      <c r="T302" s="159"/>
      <c r="U302" s="159"/>
      <c r="V302" s="159"/>
      <c r="W302" s="159"/>
      <c r="X302" s="159"/>
      <c r="Y302" s="159"/>
      <c r="Z302" s="159"/>
    </row>
    <row r="303" ht="11.25" customHeight="1">
      <c r="A303" s="159"/>
      <c r="B303" s="159"/>
      <c r="C303" s="159"/>
      <c r="D303" s="159"/>
      <c r="E303" s="159"/>
      <c r="F303" s="159"/>
      <c r="G303" s="159"/>
      <c r="H303" s="187"/>
      <c r="I303" s="157" t="str">
        <f t="shared" si="2"/>
        <v/>
      </c>
      <c r="J303" s="188"/>
      <c r="K303" s="159"/>
      <c r="L303" s="159"/>
      <c r="M303" s="159"/>
      <c r="N303" s="159"/>
      <c r="O303" s="159"/>
      <c r="P303" s="159"/>
      <c r="Q303" s="159"/>
      <c r="R303" s="159"/>
      <c r="S303" s="159"/>
      <c r="T303" s="159"/>
      <c r="U303" s="159"/>
      <c r="V303" s="159"/>
      <c r="W303" s="159"/>
      <c r="X303" s="159"/>
      <c r="Y303" s="159"/>
      <c r="Z303" s="159"/>
    </row>
    <row r="304" ht="11.25" customHeight="1">
      <c r="A304" s="159"/>
      <c r="B304" s="159"/>
      <c r="C304" s="159"/>
      <c r="D304" s="159"/>
      <c r="E304" s="159"/>
      <c r="F304" s="159"/>
      <c r="G304" s="159"/>
      <c r="H304" s="187"/>
      <c r="I304" s="157" t="str">
        <f t="shared" si="2"/>
        <v/>
      </c>
      <c r="J304" s="188"/>
      <c r="K304" s="159"/>
      <c r="L304" s="159"/>
      <c r="M304" s="159"/>
      <c r="N304" s="159"/>
      <c r="O304" s="159"/>
      <c r="P304" s="159"/>
      <c r="Q304" s="159"/>
      <c r="R304" s="159"/>
      <c r="S304" s="159"/>
      <c r="T304" s="159"/>
      <c r="U304" s="159"/>
      <c r="V304" s="159"/>
      <c r="W304" s="159"/>
      <c r="X304" s="159"/>
      <c r="Y304" s="159"/>
      <c r="Z304" s="159"/>
    </row>
    <row r="305" ht="11.25" customHeight="1">
      <c r="A305" s="159"/>
      <c r="B305" s="159"/>
      <c r="C305" s="159"/>
      <c r="D305" s="159"/>
      <c r="E305" s="159"/>
      <c r="F305" s="159"/>
      <c r="G305" s="159"/>
      <c r="H305" s="187"/>
      <c r="I305" s="157" t="str">
        <f t="shared" si="2"/>
        <v/>
      </c>
      <c r="J305" s="188"/>
      <c r="K305" s="159"/>
      <c r="L305" s="159"/>
      <c r="M305" s="159"/>
      <c r="N305" s="159"/>
      <c r="O305" s="159"/>
      <c r="P305" s="159"/>
      <c r="Q305" s="159"/>
      <c r="R305" s="159"/>
      <c r="S305" s="159"/>
      <c r="T305" s="159"/>
      <c r="U305" s="159"/>
      <c r="V305" s="159"/>
      <c r="W305" s="159"/>
      <c r="X305" s="159"/>
      <c r="Y305" s="159"/>
      <c r="Z305" s="159"/>
    </row>
    <row r="306" ht="11.25" customHeight="1">
      <c r="A306" s="159"/>
      <c r="B306" s="159"/>
      <c r="C306" s="159"/>
      <c r="D306" s="159"/>
      <c r="E306" s="159"/>
      <c r="F306" s="159"/>
      <c r="G306" s="159"/>
      <c r="H306" s="187"/>
      <c r="I306" s="157" t="str">
        <f t="shared" si="2"/>
        <v/>
      </c>
      <c r="J306" s="188"/>
      <c r="K306" s="159"/>
      <c r="L306" s="159"/>
      <c r="M306" s="159"/>
      <c r="N306" s="159"/>
      <c r="O306" s="159"/>
      <c r="P306" s="159"/>
      <c r="Q306" s="159"/>
      <c r="R306" s="159"/>
      <c r="S306" s="159"/>
      <c r="T306" s="159"/>
      <c r="U306" s="159"/>
      <c r="V306" s="159"/>
      <c r="W306" s="159"/>
      <c r="X306" s="159"/>
      <c r="Y306" s="159"/>
      <c r="Z306" s="159"/>
    </row>
    <row r="307" ht="11.25" customHeight="1">
      <c r="A307" s="159"/>
      <c r="B307" s="159"/>
      <c r="C307" s="159"/>
      <c r="D307" s="159"/>
      <c r="E307" s="159"/>
      <c r="F307" s="159"/>
      <c r="G307" s="159"/>
      <c r="H307" s="187"/>
      <c r="I307" s="157" t="str">
        <f t="shared" si="2"/>
        <v/>
      </c>
      <c r="J307" s="188"/>
      <c r="K307" s="159"/>
      <c r="L307" s="159"/>
      <c r="M307" s="159"/>
      <c r="N307" s="159"/>
      <c r="O307" s="159"/>
      <c r="P307" s="159"/>
      <c r="Q307" s="159"/>
      <c r="R307" s="159"/>
      <c r="S307" s="159"/>
      <c r="T307" s="159"/>
      <c r="U307" s="159"/>
      <c r="V307" s="159"/>
      <c r="W307" s="159"/>
      <c r="X307" s="159"/>
      <c r="Y307" s="159"/>
      <c r="Z307" s="159"/>
    </row>
    <row r="308" ht="11.25" customHeight="1">
      <c r="A308" s="159"/>
      <c r="B308" s="159"/>
      <c r="C308" s="159"/>
      <c r="D308" s="159"/>
      <c r="E308" s="159"/>
      <c r="F308" s="159"/>
      <c r="G308" s="159"/>
      <c r="H308" s="187"/>
      <c r="I308" s="157" t="str">
        <f t="shared" si="2"/>
        <v/>
      </c>
      <c r="J308" s="188"/>
      <c r="K308" s="159"/>
      <c r="L308" s="159"/>
      <c r="M308" s="159"/>
      <c r="N308" s="159"/>
      <c r="O308" s="159"/>
      <c r="P308" s="159"/>
      <c r="Q308" s="159"/>
      <c r="R308" s="159"/>
      <c r="S308" s="159"/>
      <c r="T308" s="159"/>
      <c r="U308" s="159"/>
      <c r="V308" s="159"/>
      <c r="W308" s="159"/>
      <c r="X308" s="159"/>
      <c r="Y308" s="159"/>
      <c r="Z308" s="159"/>
    </row>
    <row r="309" ht="11.25" customHeight="1">
      <c r="A309" s="159"/>
      <c r="B309" s="159"/>
      <c r="C309" s="159"/>
      <c r="D309" s="159"/>
      <c r="E309" s="159"/>
      <c r="F309" s="159"/>
      <c r="G309" s="159"/>
      <c r="H309" s="187"/>
      <c r="I309" s="157" t="str">
        <f t="shared" si="2"/>
        <v/>
      </c>
      <c r="J309" s="188"/>
      <c r="K309" s="159"/>
      <c r="L309" s="159"/>
      <c r="M309" s="159"/>
      <c r="N309" s="159"/>
      <c r="O309" s="159"/>
      <c r="P309" s="159"/>
      <c r="Q309" s="159"/>
      <c r="R309" s="159"/>
      <c r="S309" s="159"/>
      <c r="T309" s="159"/>
      <c r="U309" s="159"/>
      <c r="V309" s="159"/>
      <c r="W309" s="159"/>
      <c r="X309" s="159"/>
      <c r="Y309" s="159"/>
      <c r="Z309" s="159"/>
    </row>
    <row r="310" ht="11.25" customHeight="1">
      <c r="A310" s="159"/>
      <c r="B310" s="159"/>
      <c r="C310" s="159"/>
      <c r="D310" s="159"/>
      <c r="E310" s="159"/>
      <c r="F310" s="159"/>
      <c r="G310" s="159"/>
      <c r="H310" s="187"/>
      <c r="I310" s="157" t="str">
        <f t="shared" si="2"/>
        <v/>
      </c>
      <c r="J310" s="188"/>
      <c r="K310" s="159"/>
      <c r="L310" s="159"/>
      <c r="M310" s="159"/>
      <c r="N310" s="159"/>
      <c r="O310" s="159"/>
      <c r="P310" s="159"/>
      <c r="Q310" s="159"/>
      <c r="R310" s="159"/>
      <c r="S310" s="159"/>
      <c r="T310" s="159"/>
      <c r="U310" s="159"/>
      <c r="V310" s="159"/>
      <c r="W310" s="159"/>
      <c r="X310" s="159"/>
      <c r="Y310" s="159"/>
      <c r="Z310" s="159"/>
    </row>
    <row r="311" ht="11.25" customHeight="1">
      <c r="A311" s="159"/>
      <c r="B311" s="159"/>
      <c r="C311" s="159"/>
      <c r="D311" s="159"/>
      <c r="E311" s="159"/>
      <c r="F311" s="159"/>
      <c r="G311" s="159"/>
      <c r="H311" s="187"/>
      <c r="I311" s="157" t="str">
        <f t="shared" si="2"/>
        <v/>
      </c>
      <c r="J311" s="188"/>
      <c r="K311" s="159"/>
      <c r="L311" s="159"/>
      <c r="M311" s="159"/>
      <c r="N311" s="159"/>
      <c r="O311" s="159"/>
      <c r="P311" s="159"/>
      <c r="Q311" s="159"/>
      <c r="R311" s="159"/>
      <c r="S311" s="159"/>
      <c r="T311" s="159"/>
      <c r="U311" s="159"/>
      <c r="V311" s="159"/>
      <c r="W311" s="159"/>
      <c r="X311" s="159"/>
      <c r="Y311" s="159"/>
      <c r="Z311" s="159"/>
    </row>
    <row r="312" ht="11.25" customHeight="1">
      <c r="A312" s="159"/>
      <c r="B312" s="159"/>
      <c r="C312" s="159"/>
      <c r="D312" s="159"/>
      <c r="E312" s="159"/>
      <c r="F312" s="159"/>
      <c r="G312" s="159"/>
      <c r="H312" s="187"/>
      <c r="I312" s="157" t="str">
        <f t="shared" si="2"/>
        <v/>
      </c>
      <c r="J312" s="188"/>
      <c r="K312" s="159"/>
      <c r="L312" s="159"/>
      <c r="M312" s="159"/>
      <c r="N312" s="159"/>
      <c r="O312" s="159"/>
      <c r="P312" s="159"/>
      <c r="Q312" s="159"/>
      <c r="R312" s="159"/>
      <c r="S312" s="159"/>
      <c r="T312" s="159"/>
      <c r="U312" s="159"/>
      <c r="V312" s="159"/>
      <c r="W312" s="159"/>
      <c r="X312" s="159"/>
      <c r="Y312" s="159"/>
      <c r="Z312" s="159"/>
    </row>
    <row r="313" ht="11.25" customHeight="1">
      <c r="A313" s="159"/>
      <c r="B313" s="159"/>
      <c r="C313" s="159"/>
      <c r="D313" s="159"/>
      <c r="E313" s="159"/>
      <c r="F313" s="159"/>
      <c r="G313" s="159"/>
      <c r="H313" s="187"/>
      <c r="I313" s="157" t="str">
        <f t="shared" si="2"/>
        <v/>
      </c>
      <c r="J313" s="188"/>
      <c r="K313" s="159"/>
      <c r="L313" s="159"/>
      <c r="M313" s="159"/>
      <c r="N313" s="159"/>
      <c r="O313" s="159"/>
      <c r="P313" s="159"/>
      <c r="Q313" s="159"/>
      <c r="R313" s="159"/>
      <c r="S313" s="159"/>
      <c r="T313" s="159"/>
      <c r="U313" s="159"/>
      <c r="V313" s="159"/>
      <c r="W313" s="159"/>
      <c r="X313" s="159"/>
      <c r="Y313" s="159"/>
      <c r="Z313" s="159"/>
    </row>
    <row r="314" ht="11.25" customHeight="1">
      <c r="A314" s="159"/>
      <c r="B314" s="159"/>
      <c r="C314" s="159"/>
      <c r="D314" s="159"/>
      <c r="E314" s="159"/>
      <c r="F314" s="159"/>
      <c r="G314" s="159"/>
      <c r="H314" s="187"/>
      <c r="I314" s="157" t="str">
        <f t="shared" si="2"/>
        <v/>
      </c>
      <c r="J314" s="188"/>
      <c r="K314" s="159"/>
      <c r="L314" s="159"/>
      <c r="M314" s="159"/>
      <c r="N314" s="159"/>
      <c r="O314" s="159"/>
      <c r="P314" s="159"/>
      <c r="Q314" s="159"/>
      <c r="R314" s="159"/>
      <c r="S314" s="159"/>
      <c r="T314" s="159"/>
      <c r="U314" s="159"/>
      <c r="V314" s="159"/>
      <c r="W314" s="159"/>
      <c r="X314" s="159"/>
      <c r="Y314" s="159"/>
      <c r="Z314" s="159"/>
    </row>
    <row r="315" ht="11.25" customHeight="1">
      <c r="A315" s="159"/>
      <c r="B315" s="159"/>
      <c r="C315" s="159"/>
      <c r="D315" s="159"/>
      <c r="E315" s="159"/>
      <c r="F315" s="159"/>
      <c r="G315" s="159"/>
      <c r="H315" s="187"/>
      <c r="I315" s="157" t="str">
        <f t="shared" si="2"/>
        <v/>
      </c>
      <c r="J315" s="188"/>
      <c r="K315" s="159"/>
      <c r="L315" s="159"/>
      <c r="M315" s="159"/>
      <c r="N315" s="159"/>
      <c r="O315" s="159"/>
      <c r="P315" s="159"/>
      <c r="Q315" s="159"/>
      <c r="R315" s="159"/>
      <c r="S315" s="159"/>
      <c r="T315" s="159"/>
      <c r="U315" s="159"/>
      <c r="V315" s="159"/>
      <c r="W315" s="159"/>
      <c r="X315" s="159"/>
      <c r="Y315" s="159"/>
      <c r="Z315" s="159"/>
    </row>
    <row r="316" ht="11.25" customHeight="1">
      <c r="A316" s="159"/>
      <c r="B316" s="159"/>
      <c r="C316" s="159"/>
      <c r="D316" s="159"/>
      <c r="E316" s="159"/>
      <c r="F316" s="159"/>
      <c r="G316" s="159"/>
      <c r="H316" s="187"/>
      <c r="I316" s="157" t="str">
        <f t="shared" si="2"/>
        <v/>
      </c>
      <c r="J316" s="188"/>
      <c r="K316" s="159"/>
      <c r="L316" s="159"/>
      <c r="M316" s="159"/>
      <c r="N316" s="159"/>
      <c r="O316" s="159"/>
      <c r="P316" s="159"/>
      <c r="Q316" s="159"/>
      <c r="R316" s="159"/>
      <c r="S316" s="159"/>
      <c r="T316" s="159"/>
      <c r="U316" s="159"/>
      <c r="V316" s="159"/>
      <c r="W316" s="159"/>
      <c r="X316" s="159"/>
      <c r="Y316" s="159"/>
      <c r="Z316" s="159"/>
    </row>
    <row r="317" ht="11.25" customHeight="1">
      <c r="A317" s="159"/>
      <c r="B317" s="159"/>
      <c r="C317" s="159"/>
      <c r="D317" s="159"/>
      <c r="E317" s="159"/>
      <c r="F317" s="159"/>
      <c r="G317" s="159"/>
      <c r="H317" s="187"/>
      <c r="I317" s="157" t="str">
        <f t="shared" si="2"/>
        <v/>
      </c>
      <c r="J317" s="188"/>
      <c r="K317" s="159"/>
      <c r="L317" s="159"/>
      <c r="M317" s="159"/>
      <c r="N317" s="159"/>
      <c r="O317" s="159"/>
      <c r="P317" s="159"/>
      <c r="Q317" s="159"/>
      <c r="R317" s="159"/>
      <c r="S317" s="159"/>
      <c r="T317" s="159"/>
      <c r="U317" s="159"/>
      <c r="V317" s="159"/>
      <c r="W317" s="159"/>
      <c r="X317" s="159"/>
      <c r="Y317" s="159"/>
      <c r="Z317" s="159"/>
    </row>
    <row r="318" ht="11.25" customHeight="1">
      <c r="A318" s="159"/>
      <c r="B318" s="159"/>
      <c r="C318" s="159"/>
      <c r="D318" s="159"/>
      <c r="E318" s="159"/>
      <c r="F318" s="159"/>
      <c r="G318" s="159"/>
      <c r="H318" s="187"/>
      <c r="I318" s="157" t="str">
        <f t="shared" si="2"/>
        <v/>
      </c>
      <c r="J318" s="188"/>
      <c r="K318" s="159"/>
      <c r="L318" s="159"/>
      <c r="M318" s="159"/>
      <c r="N318" s="159"/>
      <c r="O318" s="159"/>
      <c r="P318" s="159"/>
      <c r="Q318" s="159"/>
      <c r="R318" s="159"/>
      <c r="S318" s="159"/>
      <c r="T318" s="159"/>
      <c r="U318" s="159"/>
      <c r="V318" s="159"/>
      <c r="W318" s="159"/>
      <c r="X318" s="159"/>
      <c r="Y318" s="159"/>
      <c r="Z318" s="159"/>
    </row>
    <row r="319" ht="11.25" customHeight="1">
      <c r="A319" s="159"/>
      <c r="B319" s="159"/>
      <c r="C319" s="159"/>
      <c r="D319" s="159"/>
      <c r="E319" s="159"/>
      <c r="F319" s="159"/>
      <c r="G319" s="159"/>
      <c r="H319" s="187"/>
      <c r="I319" s="157" t="str">
        <f t="shared" si="2"/>
        <v/>
      </c>
      <c r="J319" s="188"/>
      <c r="K319" s="159"/>
      <c r="L319" s="159"/>
      <c r="M319" s="159"/>
      <c r="N319" s="159"/>
      <c r="O319" s="159"/>
      <c r="P319" s="159"/>
      <c r="Q319" s="159"/>
      <c r="R319" s="159"/>
      <c r="S319" s="159"/>
      <c r="T319" s="159"/>
      <c r="U319" s="159"/>
      <c r="V319" s="159"/>
      <c r="W319" s="159"/>
      <c r="X319" s="159"/>
      <c r="Y319" s="159"/>
      <c r="Z319" s="159"/>
    </row>
    <row r="320" ht="11.25" customHeight="1">
      <c r="A320" s="159"/>
      <c r="B320" s="159"/>
      <c r="C320" s="159"/>
      <c r="D320" s="159"/>
      <c r="E320" s="159"/>
      <c r="F320" s="159"/>
      <c r="G320" s="159"/>
      <c r="H320" s="187"/>
      <c r="I320" s="157" t="str">
        <f t="shared" si="2"/>
        <v/>
      </c>
      <c r="J320" s="188"/>
      <c r="K320" s="159"/>
      <c r="L320" s="159"/>
      <c r="M320" s="159"/>
      <c r="N320" s="159"/>
      <c r="O320" s="159"/>
      <c r="P320" s="159"/>
      <c r="Q320" s="159"/>
      <c r="R320" s="159"/>
      <c r="S320" s="159"/>
      <c r="T320" s="159"/>
      <c r="U320" s="159"/>
      <c r="V320" s="159"/>
      <c r="W320" s="159"/>
      <c r="X320" s="159"/>
      <c r="Y320" s="159"/>
      <c r="Z320" s="159"/>
    </row>
    <row r="321" ht="11.25" customHeight="1">
      <c r="A321" s="159"/>
      <c r="B321" s="159"/>
      <c r="C321" s="159"/>
      <c r="D321" s="159"/>
      <c r="E321" s="159"/>
      <c r="F321" s="159"/>
      <c r="G321" s="159"/>
      <c r="H321" s="187"/>
      <c r="I321" s="157" t="str">
        <f t="shared" si="2"/>
        <v/>
      </c>
      <c r="J321" s="188"/>
      <c r="K321" s="159"/>
      <c r="L321" s="159"/>
      <c r="M321" s="159"/>
      <c r="N321" s="159"/>
      <c r="O321" s="159"/>
      <c r="P321" s="159"/>
      <c r="Q321" s="159"/>
      <c r="R321" s="159"/>
      <c r="S321" s="159"/>
      <c r="T321" s="159"/>
      <c r="U321" s="159"/>
      <c r="V321" s="159"/>
      <c r="W321" s="159"/>
      <c r="X321" s="159"/>
      <c r="Y321" s="159"/>
      <c r="Z321" s="159"/>
    </row>
    <row r="322" ht="11.25" customHeight="1">
      <c r="A322" s="159"/>
      <c r="B322" s="159"/>
      <c r="C322" s="159"/>
      <c r="D322" s="159"/>
      <c r="E322" s="159"/>
      <c r="F322" s="159"/>
      <c r="G322" s="159"/>
      <c r="H322" s="187"/>
      <c r="I322" s="157" t="str">
        <f t="shared" si="2"/>
        <v/>
      </c>
      <c r="J322" s="188"/>
      <c r="K322" s="159"/>
      <c r="L322" s="159"/>
      <c r="M322" s="159"/>
      <c r="N322" s="159"/>
      <c r="O322" s="159"/>
      <c r="P322" s="159"/>
      <c r="Q322" s="159"/>
      <c r="R322" s="159"/>
      <c r="S322" s="159"/>
      <c r="T322" s="159"/>
      <c r="U322" s="159"/>
      <c r="V322" s="159"/>
      <c r="W322" s="159"/>
      <c r="X322" s="159"/>
      <c r="Y322" s="159"/>
      <c r="Z322" s="159"/>
    </row>
    <row r="323" ht="11.25" customHeight="1">
      <c r="A323" s="159"/>
      <c r="B323" s="159"/>
      <c r="C323" s="159"/>
      <c r="D323" s="159"/>
      <c r="E323" s="159"/>
      <c r="F323" s="159"/>
      <c r="G323" s="159"/>
      <c r="H323" s="187"/>
      <c r="I323" s="157" t="str">
        <f t="shared" si="2"/>
        <v/>
      </c>
      <c r="J323" s="188"/>
      <c r="K323" s="159"/>
      <c r="L323" s="159"/>
      <c r="M323" s="159"/>
      <c r="N323" s="159"/>
      <c r="O323" s="159"/>
      <c r="P323" s="159"/>
      <c r="Q323" s="159"/>
      <c r="R323" s="159"/>
      <c r="S323" s="159"/>
      <c r="T323" s="159"/>
      <c r="U323" s="159"/>
      <c r="V323" s="159"/>
      <c r="W323" s="159"/>
      <c r="X323" s="159"/>
      <c r="Y323" s="159"/>
      <c r="Z323" s="159"/>
    </row>
    <row r="324" ht="11.25" customHeight="1">
      <c r="A324" s="159"/>
      <c r="B324" s="159"/>
      <c r="C324" s="159"/>
      <c r="D324" s="159"/>
      <c r="E324" s="159"/>
      <c r="F324" s="159"/>
      <c r="G324" s="159"/>
      <c r="H324" s="187"/>
      <c r="I324" s="157" t="str">
        <f t="shared" si="2"/>
        <v/>
      </c>
      <c r="J324" s="188"/>
      <c r="K324" s="159"/>
      <c r="L324" s="159"/>
      <c r="M324" s="159"/>
      <c r="N324" s="159"/>
      <c r="O324" s="159"/>
      <c r="P324" s="159"/>
      <c r="Q324" s="159"/>
      <c r="R324" s="159"/>
      <c r="S324" s="159"/>
      <c r="T324" s="159"/>
      <c r="U324" s="159"/>
      <c r="V324" s="159"/>
      <c r="W324" s="159"/>
      <c r="X324" s="159"/>
      <c r="Y324" s="159"/>
      <c r="Z324" s="159"/>
    </row>
    <row r="325" ht="11.25" customHeight="1">
      <c r="A325" s="159"/>
      <c r="B325" s="159"/>
      <c r="C325" s="159"/>
      <c r="D325" s="159"/>
      <c r="E325" s="159"/>
      <c r="F325" s="159"/>
      <c r="G325" s="159"/>
      <c r="H325" s="187"/>
      <c r="I325" s="157" t="str">
        <f t="shared" si="2"/>
        <v/>
      </c>
      <c r="J325" s="188"/>
      <c r="K325" s="159"/>
      <c r="L325" s="159"/>
      <c r="M325" s="159"/>
      <c r="N325" s="159"/>
      <c r="O325" s="159"/>
      <c r="P325" s="159"/>
      <c r="Q325" s="159"/>
      <c r="R325" s="159"/>
      <c r="S325" s="159"/>
      <c r="T325" s="159"/>
      <c r="U325" s="159"/>
      <c r="V325" s="159"/>
      <c r="W325" s="159"/>
      <c r="X325" s="159"/>
      <c r="Y325" s="159"/>
      <c r="Z325" s="159"/>
    </row>
    <row r="326" ht="11.25" customHeight="1">
      <c r="A326" s="159"/>
      <c r="B326" s="159"/>
      <c r="C326" s="159"/>
      <c r="D326" s="159"/>
      <c r="E326" s="159"/>
      <c r="F326" s="159"/>
      <c r="G326" s="159"/>
      <c r="H326" s="187"/>
      <c r="I326" s="157" t="str">
        <f t="shared" si="2"/>
        <v/>
      </c>
      <c r="J326" s="188"/>
      <c r="K326" s="159"/>
      <c r="L326" s="159"/>
      <c r="M326" s="159"/>
      <c r="N326" s="159"/>
      <c r="O326" s="159"/>
      <c r="P326" s="159"/>
      <c r="Q326" s="159"/>
      <c r="R326" s="159"/>
      <c r="S326" s="159"/>
      <c r="T326" s="159"/>
      <c r="U326" s="159"/>
      <c r="V326" s="159"/>
      <c r="W326" s="159"/>
      <c r="X326" s="159"/>
      <c r="Y326" s="159"/>
      <c r="Z326" s="159"/>
    </row>
    <row r="327" ht="11.25" customHeight="1">
      <c r="A327" s="159"/>
      <c r="B327" s="159"/>
      <c r="C327" s="159"/>
      <c r="D327" s="159"/>
      <c r="E327" s="159"/>
      <c r="F327" s="159"/>
      <c r="G327" s="159"/>
      <c r="H327" s="187"/>
      <c r="I327" s="157" t="str">
        <f t="shared" si="2"/>
        <v/>
      </c>
      <c r="J327" s="188"/>
      <c r="K327" s="159"/>
      <c r="L327" s="159"/>
      <c r="M327" s="159"/>
      <c r="N327" s="159"/>
      <c r="O327" s="159"/>
      <c r="P327" s="159"/>
      <c r="Q327" s="159"/>
      <c r="R327" s="159"/>
      <c r="S327" s="159"/>
      <c r="T327" s="159"/>
      <c r="U327" s="159"/>
      <c r="V327" s="159"/>
      <c r="W327" s="159"/>
      <c r="X327" s="159"/>
      <c r="Y327" s="159"/>
      <c r="Z327" s="159"/>
    </row>
    <row r="328" ht="11.25" customHeight="1">
      <c r="A328" s="159"/>
      <c r="B328" s="159"/>
      <c r="C328" s="159"/>
      <c r="D328" s="159"/>
      <c r="E328" s="159"/>
      <c r="F328" s="159"/>
      <c r="G328" s="159"/>
      <c r="H328" s="187"/>
      <c r="I328" s="157" t="str">
        <f t="shared" si="2"/>
        <v/>
      </c>
      <c r="J328" s="188"/>
      <c r="K328" s="159"/>
      <c r="L328" s="159"/>
      <c r="M328" s="159"/>
      <c r="N328" s="159"/>
      <c r="O328" s="159"/>
      <c r="P328" s="159"/>
      <c r="Q328" s="159"/>
      <c r="R328" s="159"/>
      <c r="S328" s="159"/>
      <c r="T328" s="159"/>
      <c r="U328" s="159"/>
      <c r="V328" s="159"/>
      <c r="W328" s="159"/>
      <c r="X328" s="159"/>
      <c r="Y328" s="159"/>
      <c r="Z328" s="159"/>
    </row>
    <row r="329" ht="11.25" customHeight="1">
      <c r="A329" s="159"/>
      <c r="B329" s="159"/>
      <c r="C329" s="159"/>
      <c r="D329" s="159"/>
      <c r="E329" s="159"/>
      <c r="F329" s="159"/>
      <c r="G329" s="159"/>
      <c r="H329" s="187"/>
      <c r="I329" s="157" t="str">
        <f t="shared" si="2"/>
        <v/>
      </c>
      <c r="J329" s="188"/>
      <c r="K329" s="159"/>
      <c r="L329" s="159"/>
      <c r="M329" s="159"/>
      <c r="N329" s="159"/>
      <c r="O329" s="159"/>
      <c r="P329" s="159"/>
      <c r="Q329" s="159"/>
      <c r="R329" s="159"/>
      <c r="S329" s="159"/>
      <c r="T329" s="159"/>
      <c r="U329" s="159"/>
      <c r="V329" s="159"/>
      <c r="W329" s="159"/>
      <c r="X329" s="159"/>
      <c r="Y329" s="159"/>
      <c r="Z329" s="159"/>
    </row>
    <row r="330" ht="11.25" customHeight="1">
      <c r="A330" s="159"/>
      <c r="B330" s="159"/>
      <c r="C330" s="159"/>
      <c r="D330" s="159"/>
      <c r="E330" s="159"/>
      <c r="F330" s="159"/>
      <c r="G330" s="159"/>
      <c r="H330" s="187"/>
      <c r="I330" s="157" t="str">
        <f t="shared" si="2"/>
        <v/>
      </c>
      <c r="J330" s="188"/>
      <c r="K330" s="159"/>
      <c r="L330" s="159"/>
      <c r="M330" s="159"/>
      <c r="N330" s="159"/>
      <c r="O330" s="159"/>
      <c r="P330" s="159"/>
      <c r="Q330" s="159"/>
      <c r="R330" s="159"/>
      <c r="S330" s="159"/>
      <c r="T330" s="159"/>
      <c r="U330" s="159"/>
      <c r="V330" s="159"/>
      <c r="W330" s="159"/>
      <c r="X330" s="159"/>
      <c r="Y330" s="159"/>
      <c r="Z330" s="159"/>
    </row>
    <row r="331" ht="11.25" customHeight="1">
      <c r="A331" s="159"/>
      <c r="B331" s="159"/>
      <c r="C331" s="159"/>
      <c r="D331" s="159"/>
      <c r="E331" s="159"/>
      <c r="F331" s="159"/>
      <c r="G331" s="159"/>
      <c r="H331" s="187"/>
      <c r="I331" s="157" t="str">
        <f t="shared" si="2"/>
        <v/>
      </c>
      <c r="J331" s="188"/>
      <c r="K331" s="159"/>
      <c r="L331" s="159"/>
      <c r="M331" s="159"/>
      <c r="N331" s="159"/>
      <c r="O331" s="159"/>
      <c r="P331" s="159"/>
      <c r="Q331" s="159"/>
      <c r="R331" s="159"/>
      <c r="S331" s="159"/>
      <c r="T331" s="159"/>
      <c r="U331" s="159"/>
      <c r="V331" s="159"/>
      <c r="W331" s="159"/>
      <c r="X331" s="159"/>
      <c r="Y331" s="159"/>
      <c r="Z331" s="159"/>
    </row>
    <row r="332" ht="11.25" customHeight="1">
      <c r="A332" s="159"/>
      <c r="B332" s="159"/>
      <c r="C332" s="159"/>
      <c r="D332" s="159"/>
      <c r="E332" s="159"/>
      <c r="F332" s="159"/>
      <c r="G332" s="159"/>
      <c r="H332" s="187"/>
      <c r="I332" s="157" t="str">
        <f t="shared" si="2"/>
        <v/>
      </c>
      <c r="J332" s="188"/>
      <c r="K332" s="159"/>
      <c r="L332" s="159"/>
      <c r="M332" s="159"/>
      <c r="N332" s="159"/>
      <c r="O332" s="159"/>
      <c r="P332" s="159"/>
      <c r="Q332" s="159"/>
      <c r="R332" s="159"/>
      <c r="S332" s="159"/>
      <c r="T332" s="159"/>
      <c r="U332" s="159"/>
      <c r="V332" s="159"/>
      <c r="W332" s="159"/>
      <c r="X332" s="159"/>
      <c r="Y332" s="159"/>
      <c r="Z332" s="159"/>
    </row>
    <row r="333" ht="11.25" customHeight="1">
      <c r="A333" s="159"/>
      <c r="B333" s="159"/>
      <c r="C333" s="159"/>
      <c r="D333" s="159"/>
      <c r="E333" s="159"/>
      <c r="F333" s="159"/>
      <c r="G333" s="159"/>
      <c r="H333" s="187"/>
      <c r="I333" s="157" t="str">
        <f t="shared" si="2"/>
        <v/>
      </c>
      <c r="J333" s="188"/>
      <c r="K333" s="159"/>
      <c r="L333" s="159"/>
      <c r="M333" s="159"/>
      <c r="N333" s="159"/>
      <c r="O333" s="159"/>
      <c r="P333" s="159"/>
      <c r="Q333" s="159"/>
      <c r="R333" s="159"/>
      <c r="S333" s="159"/>
      <c r="T333" s="159"/>
      <c r="U333" s="159"/>
      <c r="V333" s="159"/>
      <c r="W333" s="159"/>
      <c r="X333" s="159"/>
      <c r="Y333" s="159"/>
      <c r="Z333" s="159"/>
    </row>
    <row r="334" ht="11.25" customHeight="1">
      <c r="A334" s="159"/>
      <c r="B334" s="159"/>
      <c r="C334" s="159"/>
      <c r="D334" s="159"/>
      <c r="E334" s="159"/>
      <c r="F334" s="159"/>
      <c r="G334" s="159"/>
      <c r="H334" s="187"/>
      <c r="I334" s="157" t="str">
        <f t="shared" si="2"/>
        <v/>
      </c>
      <c r="J334" s="188"/>
      <c r="K334" s="159"/>
      <c r="L334" s="159"/>
      <c r="M334" s="159"/>
      <c r="N334" s="159"/>
      <c r="O334" s="159"/>
      <c r="P334" s="159"/>
      <c r="Q334" s="159"/>
      <c r="R334" s="159"/>
      <c r="S334" s="159"/>
      <c r="T334" s="159"/>
      <c r="U334" s="159"/>
      <c r="V334" s="159"/>
      <c r="W334" s="159"/>
      <c r="X334" s="159"/>
      <c r="Y334" s="159"/>
      <c r="Z334" s="159"/>
    </row>
    <row r="335" ht="11.25" customHeight="1">
      <c r="A335" s="159"/>
      <c r="B335" s="159"/>
      <c r="C335" s="159"/>
      <c r="D335" s="159"/>
      <c r="E335" s="159"/>
      <c r="F335" s="159"/>
      <c r="G335" s="159"/>
      <c r="H335" s="187"/>
      <c r="I335" s="157" t="str">
        <f t="shared" si="2"/>
        <v/>
      </c>
      <c r="J335" s="188"/>
      <c r="K335" s="159"/>
      <c r="L335" s="159"/>
      <c r="M335" s="159"/>
      <c r="N335" s="159"/>
      <c r="O335" s="159"/>
      <c r="P335" s="159"/>
      <c r="Q335" s="159"/>
      <c r="R335" s="159"/>
      <c r="S335" s="159"/>
      <c r="T335" s="159"/>
      <c r="U335" s="159"/>
      <c r="V335" s="159"/>
      <c r="W335" s="159"/>
      <c r="X335" s="159"/>
      <c r="Y335" s="159"/>
      <c r="Z335" s="159"/>
    </row>
    <row r="336" ht="11.25" customHeight="1">
      <c r="A336" s="159"/>
      <c r="B336" s="159"/>
      <c r="C336" s="159"/>
      <c r="D336" s="159"/>
      <c r="E336" s="159"/>
      <c r="F336" s="159"/>
      <c r="G336" s="159"/>
      <c r="H336" s="187"/>
      <c r="I336" s="157" t="str">
        <f t="shared" si="2"/>
        <v/>
      </c>
      <c r="J336" s="188"/>
      <c r="K336" s="159"/>
      <c r="L336" s="159"/>
      <c r="M336" s="159"/>
      <c r="N336" s="159"/>
      <c r="O336" s="159"/>
      <c r="P336" s="159"/>
      <c r="Q336" s="159"/>
      <c r="R336" s="159"/>
      <c r="S336" s="159"/>
      <c r="T336" s="159"/>
      <c r="U336" s="159"/>
      <c r="V336" s="159"/>
      <c r="W336" s="159"/>
      <c r="X336" s="159"/>
      <c r="Y336" s="159"/>
      <c r="Z336" s="159"/>
    </row>
    <row r="337" ht="11.25" customHeight="1">
      <c r="A337" s="159"/>
      <c r="B337" s="159"/>
      <c r="C337" s="159"/>
      <c r="D337" s="159"/>
      <c r="E337" s="159"/>
      <c r="F337" s="159"/>
      <c r="G337" s="159"/>
      <c r="H337" s="187"/>
      <c r="I337" s="157" t="str">
        <f t="shared" si="2"/>
        <v/>
      </c>
      <c r="J337" s="188"/>
      <c r="K337" s="159"/>
      <c r="L337" s="159"/>
      <c r="M337" s="159"/>
      <c r="N337" s="159"/>
      <c r="O337" s="159"/>
      <c r="P337" s="159"/>
      <c r="Q337" s="159"/>
      <c r="R337" s="159"/>
      <c r="S337" s="159"/>
      <c r="T337" s="159"/>
      <c r="U337" s="159"/>
      <c r="V337" s="159"/>
      <c r="W337" s="159"/>
      <c r="X337" s="159"/>
      <c r="Y337" s="159"/>
      <c r="Z337" s="159"/>
    </row>
    <row r="338" ht="11.25" customHeight="1">
      <c r="A338" s="159"/>
      <c r="B338" s="159"/>
      <c r="C338" s="159"/>
      <c r="D338" s="159"/>
      <c r="E338" s="159"/>
      <c r="F338" s="159"/>
      <c r="G338" s="159"/>
      <c r="H338" s="187"/>
      <c r="I338" s="157" t="str">
        <f t="shared" si="2"/>
        <v/>
      </c>
      <c r="J338" s="188"/>
      <c r="K338" s="159"/>
      <c r="L338" s="159"/>
      <c r="M338" s="159"/>
      <c r="N338" s="159"/>
      <c r="O338" s="159"/>
      <c r="P338" s="159"/>
      <c r="Q338" s="159"/>
      <c r="R338" s="159"/>
      <c r="S338" s="159"/>
      <c r="T338" s="159"/>
      <c r="U338" s="159"/>
      <c r="V338" s="159"/>
      <c r="W338" s="159"/>
      <c r="X338" s="159"/>
      <c r="Y338" s="159"/>
      <c r="Z338" s="159"/>
    </row>
    <row r="339" ht="11.25" customHeight="1">
      <c r="A339" s="159"/>
      <c r="B339" s="159"/>
      <c r="C339" s="159"/>
      <c r="D339" s="159"/>
      <c r="E339" s="159"/>
      <c r="F339" s="159"/>
      <c r="G339" s="159"/>
      <c r="H339" s="187"/>
      <c r="I339" s="157" t="str">
        <f t="shared" si="2"/>
        <v/>
      </c>
      <c r="J339" s="188"/>
      <c r="K339" s="159"/>
      <c r="L339" s="159"/>
      <c r="M339" s="159"/>
      <c r="N339" s="159"/>
      <c r="O339" s="159"/>
      <c r="P339" s="159"/>
      <c r="Q339" s="159"/>
      <c r="R339" s="159"/>
      <c r="S339" s="159"/>
      <c r="T339" s="159"/>
      <c r="U339" s="159"/>
      <c r="V339" s="159"/>
      <c r="W339" s="159"/>
      <c r="X339" s="159"/>
      <c r="Y339" s="159"/>
      <c r="Z339" s="159"/>
    </row>
    <row r="340" ht="11.25" customHeight="1">
      <c r="A340" s="159"/>
      <c r="B340" s="159"/>
      <c r="C340" s="159"/>
      <c r="D340" s="159"/>
      <c r="E340" s="159"/>
      <c r="F340" s="159"/>
      <c r="G340" s="159"/>
      <c r="H340" s="187"/>
      <c r="I340" s="157" t="str">
        <f t="shared" si="2"/>
        <v/>
      </c>
      <c r="J340" s="188"/>
      <c r="K340" s="159"/>
      <c r="L340" s="159"/>
      <c r="M340" s="159"/>
      <c r="N340" s="159"/>
      <c r="O340" s="159"/>
      <c r="P340" s="159"/>
      <c r="Q340" s="159"/>
      <c r="R340" s="159"/>
      <c r="S340" s="159"/>
      <c r="T340" s="159"/>
      <c r="U340" s="159"/>
      <c r="V340" s="159"/>
      <c r="W340" s="159"/>
      <c r="X340" s="159"/>
      <c r="Y340" s="159"/>
      <c r="Z340" s="159"/>
    </row>
    <row r="341" ht="11.25" customHeight="1">
      <c r="A341" s="159"/>
      <c r="B341" s="159"/>
      <c r="C341" s="159"/>
      <c r="D341" s="159"/>
      <c r="E341" s="159"/>
      <c r="F341" s="159"/>
      <c r="G341" s="159"/>
      <c r="H341" s="187"/>
      <c r="I341" s="157" t="str">
        <f t="shared" si="2"/>
        <v/>
      </c>
      <c r="J341" s="188"/>
      <c r="K341" s="159"/>
      <c r="L341" s="159"/>
      <c r="M341" s="159"/>
      <c r="N341" s="159"/>
      <c r="O341" s="159"/>
      <c r="P341" s="159"/>
      <c r="Q341" s="159"/>
      <c r="R341" s="159"/>
      <c r="S341" s="159"/>
      <c r="T341" s="159"/>
      <c r="U341" s="159"/>
      <c r="V341" s="159"/>
      <c r="W341" s="159"/>
      <c r="X341" s="159"/>
      <c r="Y341" s="159"/>
      <c r="Z341" s="159"/>
    </row>
    <row r="342" ht="11.25" customHeight="1">
      <c r="A342" s="159"/>
      <c r="B342" s="159"/>
      <c r="C342" s="159"/>
      <c r="D342" s="159"/>
      <c r="E342" s="159"/>
      <c r="F342" s="159"/>
      <c r="G342" s="159"/>
      <c r="H342" s="187"/>
      <c r="I342" s="157" t="str">
        <f t="shared" si="2"/>
        <v/>
      </c>
      <c r="J342" s="188"/>
      <c r="K342" s="159"/>
      <c r="L342" s="159"/>
      <c r="M342" s="159"/>
      <c r="N342" s="159"/>
      <c r="O342" s="159"/>
      <c r="P342" s="159"/>
      <c r="Q342" s="159"/>
      <c r="R342" s="159"/>
      <c r="S342" s="159"/>
      <c r="T342" s="159"/>
      <c r="U342" s="159"/>
      <c r="V342" s="159"/>
      <c r="W342" s="159"/>
      <c r="X342" s="159"/>
      <c r="Y342" s="159"/>
      <c r="Z342" s="159"/>
    </row>
    <row r="343" ht="11.25" customHeight="1">
      <c r="A343" s="159"/>
      <c r="B343" s="159"/>
      <c r="C343" s="159"/>
      <c r="D343" s="159"/>
      <c r="E343" s="159"/>
      <c r="F343" s="159"/>
      <c r="G343" s="159"/>
      <c r="H343" s="187"/>
      <c r="I343" s="157" t="str">
        <f t="shared" si="2"/>
        <v/>
      </c>
      <c r="J343" s="188"/>
      <c r="K343" s="159"/>
      <c r="L343" s="159"/>
      <c r="M343" s="159"/>
      <c r="N343" s="159"/>
      <c r="O343" s="159"/>
      <c r="P343" s="159"/>
      <c r="Q343" s="159"/>
      <c r="R343" s="159"/>
      <c r="S343" s="159"/>
      <c r="T343" s="159"/>
      <c r="U343" s="159"/>
      <c r="V343" s="159"/>
      <c r="W343" s="159"/>
      <c r="X343" s="159"/>
      <c r="Y343" s="159"/>
      <c r="Z343" s="159"/>
    </row>
    <row r="344" ht="11.25" customHeight="1">
      <c r="A344" s="159"/>
      <c r="B344" s="159"/>
      <c r="C344" s="159"/>
      <c r="D344" s="159"/>
      <c r="E344" s="159"/>
      <c r="F344" s="159"/>
      <c r="G344" s="159"/>
      <c r="H344" s="187"/>
      <c r="I344" s="157" t="str">
        <f t="shared" si="2"/>
        <v/>
      </c>
      <c r="J344" s="188"/>
      <c r="K344" s="159"/>
      <c r="L344" s="159"/>
      <c r="M344" s="159"/>
      <c r="N344" s="159"/>
      <c r="O344" s="159"/>
      <c r="P344" s="159"/>
      <c r="Q344" s="159"/>
      <c r="R344" s="159"/>
      <c r="S344" s="159"/>
      <c r="T344" s="159"/>
      <c r="U344" s="159"/>
      <c r="V344" s="159"/>
      <c r="W344" s="159"/>
      <c r="X344" s="159"/>
      <c r="Y344" s="159"/>
      <c r="Z344" s="159"/>
    </row>
    <row r="345" ht="11.25" customHeight="1">
      <c r="A345" s="159"/>
      <c r="B345" s="159"/>
      <c r="C345" s="159"/>
      <c r="D345" s="159"/>
      <c r="E345" s="159"/>
      <c r="F345" s="159"/>
      <c r="G345" s="159"/>
      <c r="H345" s="187"/>
      <c r="I345" s="157" t="str">
        <f t="shared" si="2"/>
        <v/>
      </c>
      <c r="J345" s="188"/>
      <c r="K345" s="159"/>
      <c r="L345" s="159"/>
      <c r="M345" s="159"/>
      <c r="N345" s="159"/>
      <c r="O345" s="159"/>
      <c r="P345" s="159"/>
      <c r="Q345" s="159"/>
      <c r="R345" s="159"/>
      <c r="S345" s="159"/>
      <c r="T345" s="159"/>
      <c r="U345" s="159"/>
      <c r="V345" s="159"/>
      <c r="W345" s="159"/>
      <c r="X345" s="159"/>
      <c r="Y345" s="159"/>
      <c r="Z345" s="159"/>
    </row>
    <row r="346" ht="11.25" customHeight="1">
      <c r="A346" s="159"/>
      <c r="B346" s="159"/>
      <c r="C346" s="159"/>
      <c r="D346" s="159"/>
      <c r="E346" s="159"/>
      <c r="F346" s="159"/>
      <c r="G346" s="159"/>
      <c r="H346" s="187"/>
      <c r="I346" s="157" t="str">
        <f t="shared" si="2"/>
        <v/>
      </c>
      <c r="J346" s="188"/>
      <c r="K346" s="159"/>
      <c r="L346" s="159"/>
      <c r="M346" s="159"/>
      <c r="N346" s="159"/>
      <c r="O346" s="159"/>
      <c r="P346" s="159"/>
      <c r="Q346" s="159"/>
      <c r="R346" s="159"/>
      <c r="S346" s="159"/>
      <c r="T346" s="159"/>
      <c r="U346" s="159"/>
      <c r="V346" s="159"/>
      <c r="W346" s="159"/>
      <c r="X346" s="159"/>
      <c r="Y346" s="159"/>
      <c r="Z346" s="159"/>
    </row>
    <row r="347" ht="11.25" customHeight="1">
      <c r="A347" s="159"/>
      <c r="B347" s="159"/>
      <c r="C347" s="159"/>
      <c r="D347" s="159"/>
      <c r="E347" s="159"/>
      <c r="F347" s="159"/>
      <c r="G347" s="159"/>
      <c r="H347" s="187"/>
      <c r="I347" s="157" t="str">
        <f t="shared" si="2"/>
        <v/>
      </c>
      <c r="J347" s="188"/>
      <c r="K347" s="159"/>
      <c r="L347" s="159"/>
      <c r="M347" s="159"/>
      <c r="N347" s="159"/>
      <c r="O347" s="159"/>
      <c r="P347" s="159"/>
      <c r="Q347" s="159"/>
      <c r="R347" s="159"/>
      <c r="S347" s="159"/>
      <c r="T347" s="159"/>
      <c r="U347" s="159"/>
      <c r="V347" s="159"/>
      <c r="W347" s="159"/>
      <c r="X347" s="159"/>
      <c r="Y347" s="159"/>
      <c r="Z347" s="159"/>
    </row>
    <row r="348" ht="11.25" customHeight="1">
      <c r="A348" s="159"/>
      <c r="B348" s="159"/>
      <c r="C348" s="159"/>
      <c r="D348" s="159"/>
      <c r="E348" s="159"/>
      <c r="F348" s="159"/>
      <c r="G348" s="159"/>
      <c r="H348" s="187"/>
      <c r="I348" s="157" t="str">
        <f t="shared" si="2"/>
        <v/>
      </c>
      <c r="J348" s="188"/>
      <c r="K348" s="159"/>
      <c r="L348" s="159"/>
      <c r="M348" s="159"/>
      <c r="N348" s="159"/>
      <c r="O348" s="159"/>
      <c r="P348" s="159"/>
      <c r="Q348" s="159"/>
      <c r="R348" s="159"/>
      <c r="S348" s="159"/>
      <c r="T348" s="159"/>
      <c r="U348" s="159"/>
      <c r="V348" s="159"/>
      <c r="W348" s="159"/>
      <c r="X348" s="159"/>
      <c r="Y348" s="159"/>
      <c r="Z348" s="159"/>
    </row>
    <row r="349" ht="11.25" customHeight="1">
      <c r="A349" s="159"/>
      <c r="B349" s="159"/>
      <c r="C349" s="159"/>
      <c r="D349" s="159"/>
      <c r="E349" s="159"/>
      <c r="F349" s="159"/>
      <c r="G349" s="159"/>
      <c r="H349" s="187"/>
      <c r="I349" s="157" t="str">
        <f t="shared" si="2"/>
        <v/>
      </c>
      <c r="J349" s="188"/>
      <c r="K349" s="159"/>
      <c r="L349" s="159"/>
      <c r="M349" s="159"/>
      <c r="N349" s="159"/>
      <c r="O349" s="159"/>
      <c r="P349" s="159"/>
      <c r="Q349" s="159"/>
      <c r="R349" s="159"/>
      <c r="S349" s="159"/>
      <c r="T349" s="159"/>
      <c r="U349" s="159"/>
      <c r="V349" s="159"/>
      <c r="W349" s="159"/>
      <c r="X349" s="159"/>
      <c r="Y349" s="159"/>
      <c r="Z349" s="159"/>
    </row>
    <row r="350" ht="11.25" customHeight="1">
      <c r="A350" s="159"/>
      <c r="B350" s="159"/>
      <c r="C350" s="159"/>
      <c r="D350" s="159"/>
      <c r="E350" s="159"/>
      <c r="F350" s="159"/>
      <c r="G350" s="159"/>
      <c r="H350" s="187"/>
      <c r="I350" s="157" t="str">
        <f t="shared" si="2"/>
        <v/>
      </c>
      <c r="J350" s="188"/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9"/>
      <c r="X350" s="159"/>
      <c r="Y350" s="159"/>
      <c r="Z350" s="159"/>
    </row>
    <row r="351" ht="11.25" customHeight="1">
      <c r="A351" s="159"/>
      <c r="B351" s="159"/>
      <c r="C351" s="159"/>
      <c r="D351" s="159"/>
      <c r="E351" s="159"/>
      <c r="F351" s="159"/>
      <c r="G351" s="159"/>
      <c r="H351" s="187"/>
      <c r="I351" s="157" t="str">
        <f t="shared" si="2"/>
        <v/>
      </c>
      <c r="J351" s="188"/>
      <c r="K351" s="159"/>
      <c r="L351" s="159"/>
      <c r="M351" s="159"/>
      <c r="N351" s="159"/>
      <c r="O351" s="159"/>
      <c r="P351" s="159"/>
      <c r="Q351" s="159"/>
      <c r="R351" s="159"/>
      <c r="S351" s="159"/>
      <c r="T351" s="159"/>
      <c r="U351" s="159"/>
      <c r="V351" s="159"/>
      <c r="W351" s="159"/>
      <c r="X351" s="159"/>
      <c r="Y351" s="159"/>
      <c r="Z351" s="159"/>
    </row>
    <row r="352" ht="11.25" customHeight="1">
      <c r="A352" s="159"/>
      <c r="B352" s="159"/>
      <c r="C352" s="159"/>
      <c r="D352" s="159"/>
      <c r="E352" s="159"/>
      <c r="F352" s="159"/>
      <c r="G352" s="159"/>
      <c r="H352" s="187"/>
      <c r="I352" s="157" t="str">
        <f t="shared" si="2"/>
        <v/>
      </c>
      <c r="J352" s="188"/>
      <c r="K352" s="159"/>
      <c r="L352" s="159"/>
      <c r="M352" s="159"/>
      <c r="N352" s="159"/>
      <c r="O352" s="159"/>
      <c r="P352" s="159"/>
      <c r="Q352" s="159"/>
      <c r="R352" s="159"/>
      <c r="S352" s="159"/>
      <c r="T352" s="159"/>
      <c r="U352" s="159"/>
      <c r="V352" s="159"/>
      <c r="W352" s="159"/>
      <c r="X352" s="159"/>
      <c r="Y352" s="159"/>
      <c r="Z352" s="159"/>
    </row>
    <row r="353" ht="11.25" customHeight="1">
      <c r="A353" s="159"/>
      <c r="B353" s="159"/>
      <c r="C353" s="159"/>
      <c r="D353" s="159"/>
      <c r="E353" s="159"/>
      <c r="F353" s="159"/>
      <c r="G353" s="159"/>
      <c r="H353" s="187"/>
      <c r="I353" s="157" t="str">
        <f t="shared" si="2"/>
        <v/>
      </c>
      <c r="J353" s="188"/>
      <c r="K353" s="159"/>
      <c r="L353" s="159"/>
      <c r="M353" s="159"/>
      <c r="N353" s="159"/>
      <c r="O353" s="159"/>
      <c r="P353" s="159"/>
      <c r="Q353" s="159"/>
      <c r="R353" s="159"/>
      <c r="S353" s="159"/>
      <c r="T353" s="159"/>
      <c r="U353" s="159"/>
      <c r="V353" s="159"/>
      <c r="W353" s="159"/>
      <c r="X353" s="159"/>
      <c r="Y353" s="159"/>
      <c r="Z353" s="159"/>
    </row>
    <row r="354" ht="11.25" customHeight="1">
      <c r="A354" s="159"/>
      <c r="B354" s="159"/>
      <c r="C354" s="159"/>
      <c r="D354" s="159"/>
      <c r="E354" s="159"/>
      <c r="F354" s="159"/>
      <c r="G354" s="159"/>
      <c r="H354" s="187"/>
      <c r="I354" s="157" t="str">
        <f t="shared" si="2"/>
        <v/>
      </c>
      <c r="J354" s="188"/>
      <c r="K354" s="159"/>
      <c r="L354" s="159"/>
      <c r="M354" s="159"/>
      <c r="N354" s="159"/>
      <c r="O354" s="159"/>
      <c r="P354" s="159"/>
      <c r="Q354" s="159"/>
      <c r="R354" s="159"/>
      <c r="S354" s="159"/>
      <c r="T354" s="159"/>
      <c r="U354" s="159"/>
      <c r="V354" s="159"/>
      <c r="W354" s="159"/>
      <c r="X354" s="159"/>
      <c r="Y354" s="159"/>
      <c r="Z354" s="159"/>
    </row>
    <row r="355" ht="11.25" customHeight="1">
      <c r="A355" s="159"/>
      <c r="B355" s="159"/>
      <c r="C355" s="159"/>
      <c r="D355" s="159"/>
      <c r="E355" s="159"/>
      <c r="F355" s="159"/>
      <c r="G355" s="159"/>
      <c r="H355" s="187"/>
      <c r="I355" s="157" t="str">
        <f t="shared" si="2"/>
        <v/>
      </c>
      <c r="J355" s="188"/>
      <c r="K355" s="159"/>
      <c r="L355" s="159"/>
      <c r="M355" s="159"/>
      <c r="N355" s="159"/>
      <c r="O355" s="159"/>
      <c r="P355" s="159"/>
      <c r="Q355" s="159"/>
      <c r="R355" s="159"/>
      <c r="S355" s="159"/>
      <c r="T355" s="159"/>
      <c r="U355" s="159"/>
      <c r="V355" s="159"/>
      <c r="W355" s="159"/>
      <c r="X355" s="159"/>
      <c r="Y355" s="159"/>
      <c r="Z355" s="159"/>
    </row>
    <row r="356" ht="11.25" customHeight="1">
      <c r="A356" s="159"/>
      <c r="B356" s="159"/>
      <c r="C356" s="159"/>
      <c r="D356" s="159"/>
      <c r="E356" s="159"/>
      <c r="F356" s="159"/>
      <c r="G356" s="159"/>
      <c r="H356" s="187"/>
      <c r="I356" s="157" t="str">
        <f t="shared" si="2"/>
        <v/>
      </c>
      <c r="J356" s="188"/>
      <c r="K356" s="159"/>
      <c r="L356" s="159"/>
      <c r="M356" s="159"/>
      <c r="N356" s="159"/>
      <c r="O356" s="159"/>
      <c r="P356" s="159"/>
      <c r="Q356" s="159"/>
      <c r="R356" s="159"/>
      <c r="S356" s="159"/>
      <c r="T356" s="159"/>
      <c r="U356" s="159"/>
      <c r="V356" s="159"/>
      <c r="W356" s="159"/>
      <c r="X356" s="159"/>
      <c r="Y356" s="159"/>
      <c r="Z356" s="159"/>
    </row>
    <row r="357" ht="11.25" customHeight="1">
      <c r="A357" s="159"/>
      <c r="B357" s="159"/>
      <c r="C357" s="159"/>
      <c r="D357" s="159"/>
      <c r="E357" s="159"/>
      <c r="F357" s="159"/>
      <c r="G357" s="159"/>
      <c r="H357" s="187"/>
      <c r="I357" s="157" t="str">
        <f t="shared" si="2"/>
        <v/>
      </c>
      <c r="J357" s="188"/>
      <c r="K357" s="159"/>
      <c r="L357" s="159"/>
      <c r="M357" s="159"/>
      <c r="N357" s="159"/>
      <c r="O357" s="159"/>
      <c r="P357" s="159"/>
      <c r="Q357" s="159"/>
      <c r="R357" s="159"/>
      <c r="S357" s="159"/>
      <c r="T357" s="159"/>
      <c r="U357" s="159"/>
      <c r="V357" s="159"/>
      <c r="W357" s="159"/>
      <c r="X357" s="159"/>
      <c r="Y357" s="159"/>
      <c r="Z357" s="159"/>
    </row>
    <row r="358" ht="11.25" customHeight="1">
      <c r="A358" s="159"/>
      <c r="B358" s="159"/>
      <c r="C358" s="159"/>
      <c r="D358" s="159"/>
      <c r="E358" s="159"/>
      <c r="F358" s="159"/>
      <c r="G358" s="159"/>
      <c r="H358" s="187"/>
      <c r="I358" s="157" t="str">
        <f t="shared" si="2"/>
        <v/>
      </c>
      <c r="J358" s="188"/>
      <c r="K358" s="159"/>
      <c r="L358" s="159"/>
      <c r="M358" s="159"/>
      <c r="N358" s="159"/>
      <c r="O358" s="159"/>
      <c r="P358" s="159"/>
      <c r="Q358" s="159"/>
      <c r="R358" s="159"/>
      <c r="S358" s="159"/>
      <c r="T358" s="159"/>
      <c r="U358" s="159"/>
      <c r="V358" s="159"/>
      <c r="W358" s="159"/>
      <c r="X358" s="159"/>
      <c r="Y358" s="159"/>
      <c r="Z358" s="159"/>
    </row>
    <row r="359" ht="11.25" customHeight="1">
      <c r="A359" s="159"/>
      <c r="B359" s="159"/>
      <c r="C359" s="159"/>
      <c r="D359" s="159"/>
      <c r="E359" s="159"/>
      <c r="F359" s="159"/>
      <c r="G359" s="159"/>
      <c r="H359" s="187"/>
      <c r="I359" s="157" t="str">
        <f t="shared" si="2"/>
        <v/>
      </c>
      <c r="J359" s="188"/>
      <c r="K359" s="159"/>
      <c r="L359" s="159"/>
      <c r="M359" s="159"/>
      <c r="N359" s="159"/>
      <c r="O359" s="159"/>
      <c r="P359" s="159"/>
      <c r="Q359" s="159"/>
      <c r="R359" s="159"/>
      <c r="S359" s="159"/>
      <c r="T359" s="159"/>
      <c r="U359" s="159"/>
      <c r="V359" s="159"/>
      <c r="W359" s="159"/>
      <c r="X359" s="159"/>
      <c r="Y359" s="159"/>
      <c r="Z359" s="159"/>
    </row>
    <row r="360" ht="11.25" customHeight="1">
      <c r="A360" s="159"/>
      <c r="B360" s="159"/>
      <c r="C360" s="159"/>
      <c r="D360" s="159"/>
      <c r="E360" s="159"/>
      <c r="F360" s="159"/>
      <c r="G360" s="159"/>
      <c r="H360" s="187"/>
      <c r="I360" s="157" t="str">
        <f t="shared" si="2"/>
        <v/>
      </c>
      <c r="J360" s="188"/>
      <c r="K360" s="159"/>
      <c r="L360" s="159"/>
      <c r="M360" s="159"/>
      <c r="N360" s="159"/>
      <c r="O360" s="159"/>
      <c r="P360" s="159"/>
      <c r="Q360" s="159"/>
      <c r="R360" s="159"/>
      <c r="S360" s="159"/>
      <c r="T360" s="159"/>
      <c r="U360" s="159"/>
      <c r="V360" s="159"/>
      <c r="W360" s="159"/>
      <c r="X360" s="159"/>
      <c r="Y360" s="159"/>
      <c r="Z360" s="159"/>
    </row>
    <row r="361" ht="11.25" customHeight="1">
      <c r="A361" s="159"/>
      <c r="B361" s="159"/>
      <c r="C361" s="159"/>
      <c r="D361" s="159"/>
      <c r="E361" s="159"/>
      <c r="F361" s="159"/>
      <c r="G361" s="159"/>
      <c r="H361" s="187"/>
      <c r="I361" s="157" t="str">
        <f t="shared" si="2"/>
        <v/>
      </c>
      <c r="J361" s="188"/>
      <c r="K361" s="159"/>
      <c r="L361" s="159"/>
      <c r="M361" s="159"/>
      <c r="N361" s="159"/>
      <c r="O361" s="159"/>
      <c r="P361" s="159"/>
      <c r="Q361" s="159"/>
      <c r="R361" s="159"/>
      <c r="S361" s="159"/>
      <c r="T361" s="159"/>
      <c r="U361" s="159"/>
      <c r="V361" s="159"/>
      <c r="W361" s="159"/>
      <c r="X361" s="159"/>
      <c r="Y361" s="159"/>
      <c r="Z361" s="159"/>
    </row>
    <row r="362" ht="11.25" customHeight="1">
      <c r="A362" s="159"/>
      <c r="B362" s="159"/>
      <c r="C362" s="159"/>
      <c r="D362" s="159"/>
      <c r="E362" s="159"/>
      <c r="F362" s="159"/>
      <c r="G362" s="159"/>
      <c r="H362" s="187"/>
      <c r="I362" s="157" t="str">
        <f t="shared" si="2"/>
        <v/>
      </c>
      <c r="J362" s="188"/>
      <c r="K362" s="159"/>
      <c r="L362" s="159"/>
      <c r="M362" s="159"/>
      <c r="N362" s="159"/>
      <c r="O362" s="159"/>
      <c r="P362" s="159"/>
      <c r="Q362" s="159"/>
      <c r="R362" s="159"/>
      <c r="S362" s="159"/>
      <c r="T362" s="159"/>
      <c r="U362" s="159"/>
      <c r="V362" s="159"/>
      <c r="W362" s="159"/>
      <c r="X362" s="159"/>
      <c r="Y362" s="159"/>
      <c r="Z362" s="159"/>
    </row>
    <row r="363" ht="11.25" customHeight="1">
      <c r="A363" s="159"/>
      <c r="B363" s="159"/>
      <c r="C363" s="159"/>
      <c r="D363" s="159"/>
      <c r="E363" s="159"/>
      <c r="F363" s="159"/>
      <c r="G363" s="159"/>
      <c r="H363" s="187"/>
      <c r="I363" s="157" t="str">
        <f t="shared" si="2"/>
        <v/>
      </c>
      <c r="J363" s="188"/>
      <c r="K363" s="159"/>
      <c r="L363" s="159"/>
      <c r="M363" s="159"/>
      <c r="N363" s="159"/>
      <c r="O363" s="159"/>
      <c r="P363" s="159"/>
      <c r="Q363" s="159"/>
      <c r="R363" s="159"/>
      <c r="S363" s="159"/>
      <c r="T363" s="159"/>
      <c r="U363" s="159"/>
      <c r="V363" s="159"/>
      <c r="W363" s="159"/>
      <c r="X363" s="159"/>
      <c r="Y363" s="159"/>
      <c r="Z363" s="159"/>
    </row>
    <row r="364" ht="11.25" customHeight="1">
      <c r="A364" s="159"/>
      <c r="B364" s="159"/>
      <c r="C364" s="159"/>
      <c r="D364" s="159"/>
      <c r="E364" s="159"/>
      <c r="F364" s="159"/>
      <c r="G364" s="159"/>
      <c r="H364" s="187"/>
      <c r="I364" s="157" t="str">
        <f t="shared" si="2"/>
        <v/>
      </c>
      <c r="J364" s="188"/>
      <c r="K364" s="159"/>
      <c r="L364" s="159"/>
      <c r="M364" s="159"/>
      <c r="N364" s="159"/>
      <c r="O364" s="159"/>
      <c r="P364" s="159"/>
      <c r="Q364" s="159"/>
      <c r="R364" s="159"/>
      <c r="S364" s="159"/>
      <c r="T364" s="159"/>
      <c r="U364" s="159"/>
      <c r="V364" s="159"/>
      <c r="W364" s="159"/>
      <c r="X364" s="159"/>
      <c r="Y364" s="159"/>
      <c r="Z364" s="159"/>
    </row>
    <row r="365" ht="11.25" customHeight="1">
      <c r="A365" s="159"/>
      <c r="B365" s="159"/>
      <c r="C365" s="159"/>
      <c r="D365" s="159"/>
      <c r="E365" s="159"/>
      <c r="F365" s="159"/>
      <c r="G365" s="159"/>
      <c r="H365" s="187"/>
      <c r="I365" s="157" t="str">
        <f t="shared" si="2"/>
        <v/>
      </c>
      <c r="J365" s="188"/>
      <c r="K365" s="159"/>
      <c r="L365" s="159"/>
      <c r="M365" s="159"/>
      <c r="N365" s="159"/>
      <c r="O365" s="159"/>
      <c r="P365" s="159"/>
      <c r="Q365" s="159"/>
      <c r="R365" s="159"/>
      <c r="S365" s="159"/>
      <c r="T365" s="159"/>
      <c r="U365" s="159"/>
      <c r="V365" s="159"/>
      <c r="W365" s="159"/>
      <c r="X365" s="159"/>
      <c r="Y365" s="159"/>
      <c r="Z365" s="159"/>
    </row>
    <row r="366" ht="11.25" customHeight="1">
      <c r="A366" s="159"/>
      <c r="B366" s="159"/>
      <c r="C366" s="159"/>
      <c r="D366" s="159"/>
      <c r="E366" s="159"/>
      <c r="F366" s="159"/>
      <c r="G366" s="159"/>
      <c r="H366" s="187"/>
      <c r="I366" s="157" t="str">
        <f t="shared" si="2"/>
        <v/>
      </c>
      <c r="J366" s="188"/>
      <c r="K366" s="159"/>
      <c r="L366" s="159"/>
      <c r="M366" s="159"/>
      <c r="N366" s="159"/>
      <c r="O366" s="159"/>
      <c r="P366" s="159"/>
      <c r="Q366" s="159"/>
      <c r="R366" s="159"/>
      <c r="S366" s="159"/>
      <c r="T366" s="159"/>
      <c r="U366" s="159"/>
      <c r="V366" s="159"/>
      <c r="W366" s="159"/>
      <c r="X366" s="159"/>
      <c r="Y366" s="159"/>
      <c r="Z366" s="159"/>
    </row>
    <row r="367" ht="11.25" customHeight="1">
      <c r="A367" s="159"/>
      <c r="B367" s="159"/>
      <c r="C367" s="159"/>
      <c r="D367" s="159"/>
      <c r="E367" s="159"/>
      <c r="F367" s="159"/>
      <c r="G367" s="159"/>
      <c r="H367" s="187"/>
      <c r="I367" s="157" t="str">
        <f t="shared" si="2"/>
        <v/>
      </c>
      <c r="J367" s="188"/>
      <c r="K367" s="159"/>
      <c r="L367" s="159"/>
      <c r="M367" s="159"/>
      <c r="N367" s="159"/>
      <c r="O367" s="159"/>
      <c r="P367" s="159"/>
      <c r="Q367" s="159"/>
      <c r="R367" s="159"/>
      <c r="S367" s="159"/>
      <c r="T367" s="159"/>
      <c r="U367" s="159"/>
      <c r="V367" s="159"/>
      <c r="W367" s="159"/>
      <c r="X367" s="159"/>
      <c r="Y367" s="159"/>
      <c r="Z367" s="159"/>
    </row>
    <row r="368" ht="11.25" customHeight="1">
      <c r="A368" s="159"/>
      <c r="B368" s="159"/>
      <c r="C368" s="159"/>
      <c r="D368" s="159"/>
      <c r="E368" s="159"/>
      <c r="F368" s="159"/>
      <c r="G368" s="159"/>
      <c r="H368" s="187"/>
      <c r="I368" s="157" t="str">
        <f t="shared" si="2"/>
        <v/>
      </c>
      <c r="J368" s="188"/>
      <c r="K368" s="159"/>
      <c r="L368" s="159"/>
      <c r="M368" s="159"/>
      <c r="N368" s="159"/>
      <c r="O368" s="159"/>
      <c r="P368" s="159"/>
      <c r="Q368" s="159"/>
      <c r="R368" s="159"/>
      <c r="S368" s="159"/>
      <c r="T368" s="159"/>
      <c r="U368" s="159"/>
      <c r="V368" s="159"/>
      <c r="W368" s="159"/>
      <c r="X368" s="159"/>
      <c r="Y368" s="159"/>
      <c r="Z368" s="159"/>
    </row>
    <row r="369" ht="11.25" customHeight="1">
      <c r="A369" s="159"/>
      <c r="B369" s="159"/>
      <c r="C369" s="159"/>
      <c r="D369" s="159"/>
      <c r="E369" s="159"/>
      <c r="F369" s="159"/>
      <c r="G369" s="159"/>
      <c r="H369" s="187"/>
      <c r="I369" s="157" t="str">
        <f t="shared" si="2"/>
        <v/>
      </c>
      <c r="J369" s="188"/>
      <c r="K369" s="159"/>
      <c r="L369" s="159"/>
      <c r="M369" s="159"/>
      <c r="N369" s="159"/>
      <c r="O369" s="159"/>
      <c r="P369" s="159"/>
      <c r="Q369" s="159"/>
      <c r="R369" s="159"/>
      <c r="S369" s="159"/>
      <c r="T369" s="159"/>
      <c r="U369" s="159"/>
      <c r="V369" s="159"/>
      <c r="W369" s="159"/>
      <c r="X369" s="159"/>
      <c r="Y369" s="159"/>
      <c r="Z369" s="159"/>
    </row>
    <row r="370" ht="11.25" customHeight="1">
      <c r="A370" s="159"/>
      <c r="B370" s="159"/>
      <c r="C370" s="159"/>
      <c r="D370" s="159"/>
      <c r="E370" s="159"/>
      <c r="F370" s="159"/>
      <c r="G370" s="159"/>
      <c r="H370" s="187"/>
      <c r="I370" s="157" t="str">
        <f t="shared" si="2"/>
        <v/>
      </c>
      <c r="J370" s="188"/>
      <c r="K370" s="159"/>
      <c r="L370" s="159"/>
      <c r="M370" s="159"/>
      <c r="N370" s="159"/>
      <c r="O370" s="159"/>
      <c r="P370" s="159"/>
      <c r="Q370" s="159"/>
      <c r="R370" s="159"/>
      <c r="S370" s="159"/>
      <c r="T370" s="159"/>
      <c r="U370" s="159"/>
      <c r="V370" s="159"/>
      <c r="W370" s="159"/>
      <c r="X370" s="159"/>
      <c r="Y370" s="159"/>
      <c r="Z370" s="159"/>
    </row>
    <row r="371" ht="11.25" customHeight="1">
      <c r="A371" s="159"/>
      <c r="B371" s="159"/>
      <c r="C371" s="159"/>
      <c r="D371" s="159"/>
      <c r="E371" s="159"/>
      <c r="F371" s="159"/>
      <c r="G371" s="159"/>
      <c r="H371" s="187"/>
      <c r="I371" s="157" t="str">
        <f t="shared" si="2"/>
        <v/>
      </c>
      <c r="J371" s="188"/>
      <c r="K371" s="159"/>
      <c r="L371" s="159"/>
      <c r="M371" s="159"/>
      <c r="N371" s="159"/>
      <c r="O371" s="159"/>
      <c r="P371" s="159"/>
      <c r="Q371" s="159"/>
      <c r="R371" s="159"/>
      <c r="S371" s="159"/>
      <c r="T371" s="159"/>
      <c r="U371" s="159"/>
      <c r="V371" s="159"/>
      <c r="W371" s="159"/>
      <c r="X371" s="159"/>
      <c r="Y371" s="159"/>
      <c r="Z371" s="159"/>
    </row>
    <row r="372" ht="11.25" customHeight="1">
      <c r="A372" s="159"/>
      <c r="B372" s="159"/>
      <c r="C372" s="159"/>
      <c r="D372" s="159"/>
      <c r="E372" s="159"/>
      <c r="F372" s="159"/>
      <c r="G372" s="159"/>
      <c r="H372" s="187"/>
      <c r="I372" s="157" t="str">
        <f t="shared" si="2"/>
        <v/>
      </c>
      <c r="J372" s="188"/>
      <c r="K372" s="159"/>
      <c r="L372" s="159"/>
      <c r="M372" s="159"/>
      <c r="N372" s="159"/>
      <c r="O372" s="159"/>
      <c r="P372" s="159"/>
      <c r="Q372" s="159"/>
      <c r="R372" s="159"/>
      <c r="S372" s="159"/>
      <c r="T372" s="159"/>
      <c r="U372" s="159"/>
      <c r="V372" s="159"/>
      <c r="W372" s="159"/>
      <c r="X372" s="159"/>
      <c r="Y372" s="159"/>
      <c r="Z372" s="159"/>
    </row>
    <row r="373" ht="11.25" customHeight="1">
      <c r="A373" s="159"/>
      <c r="B373" s="159"/>
      <c r="C373" s="159"/>
      <c r="D373" s="159"/>
      <c r="E373" s="159"/>
      <c r="F373" s="159"/>
      <c r="G373" s="159"/>
      <c r="H373" s="187"/>
      <c r="I373" s="157" t="str">
        <f t="shared" si="2"/>
        <v/>
      </c>
      <c r="J373" s="188"/>
      <c r="K373" s="159"/>
      <c r="L373" s="159"/>
      <c r="M373" s="159"/>
      <c r="N373" s="159"/>
      <c r="O373" s="159"/>
      <c r="P373" s="159"/>
      <c r="Q373" s="159"/>
      <c r="R373" s="159"/>
      <c r="S373" s="159"/>
      <c r="T373" s="159"/>
      <c r="U373" s="159"/>
      <c r="V373" s="159"/>
      <c r="W373" s="159"/>
      <c r="X373" s="159"/>
      <c r="Y373" s="159"/>
      <c r="Z373" s="159"/>
    </row>
    <row r="374" ht="11.25" customHeight="1">
      <c r="A374" s="159"/>
      <c r="B374" s="159"/>
      <c r="C374" s="159"/>
      <c r="D374" s="159"/>
      <c r="E374" s="159"/>
      <c r="F374" s="159"/>
      <c r="G374" s="159"/>
      <c r="H374" s="187"/>
      <c r="I374" s="157" t="str">
        <f t="shared" si="2"/>
        <v/>
      </c>
      <c r="J374" s="188"/>
      <c r="K374" s="159"/>
      <c r="L374" s="159"/>
      <c r="M374" s="159"/>
      <c r="N374" s="159"/>
      <c r="O374" s="159"/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</row>
    <row r="375" ht="11.25" customHeight="1">
      <c r="A375" s="159"/>
      <c r="B375" s="159"/>
      <c r="C375" s="159"/>
      <c r="D375" s="159"/>
      <c r="E375" s="159"/>
      <c r="F375" s="159"/>
      <c r="G375" s="159"/>
      <c r="H375" s="187"/>
      <c r="I375" s="157" t="str">
        <f t="shared" si="2"/>
        <v/>
      </c>
      <c r="J375" s="188"/>
      <c r="K375" s="159"/>
      <c r="L375" s="159"/>
      <c r="M375" s="159"/>
      <c r="N375" s="159"/>
      <c r="O375" s="159"/>
      <c r="P375" s="159"/>
      <c r="Q375" s="159"/>
      <c r="R375" s="159"/>
      <c r="S375" s="159"/>
      <c r="T375" s="159"/>
      <c r="U375" s="159"/>
      <c r="V375" s="159"/>
      <c r="W375" s="159"/>
      <c r="X375" s="159"/>
      <c r="Y375" s="159"/>
      <c r="Z375" s="159"/>
    </row>
    <row r="376" ht="11.25" customHeight="1">
      <c r="A376" s="159"/>
      <c r="B376" s="159"/>
      <c r="C376" s="159"/>
      <c r="D376" s="159"/>
      <c r="E376" s="159"/>
      <c r="F376" s="159"/>
      <c r="G376" s="159"/>
      <c r="H376" s="187"/>
      <c r="I376" s="157" t="str">
        <f t="shared" si="2"/>
        <v/>
      </c>
      <c r="J376" s="188"/>
      <c r="K376" s="159"/>
      <c r="L376" s="159"/>
      <c r="M376" s="159"/>
      <c r="N376" s="159"/>
      <c r="O376" s="159"/>
      <c r="P376" s="159"/>
      <c r="Q376" s="159"/>
      <c r="R376" s="159"/>
      <c r="S376" s="159"/>
      <c r="T376" s="159"/>
      <c r="U376" s="159"/>
      <c r="V376" s="159"/>
      <c r="W376" s="159"/>
      <c r="X376" s="159"/>
      <c r="Y376" s="159"/>
      <c r="Z376" s="159"/>
    </row>
    <row r="377" ht="11.25" customHeight="1">
      <c r="A377" s="159"/>
      <c r="B377" s="159"/>
      <c r="C377" s="159"/>
      <c r="D377" s="159"/>
      <c r="E377" s="159"/>
      <c r="F377" s="159"/>
      <c r="G377" s="159"/>
      <c r="H377" s="187"/>
      <c r="I377" s="157" t="str">
        <f t="shared" si="2"/>
        <v/>
      </c>
      <c r="J377" s="188"/>
      <c r="K377" s="159"/>
      <c r="L377" s="159"/>
      <c r="M377" s="159"/>
      <c r="N377" s="159"/>
      <c r="O377" s="159"/>
      <c r="P377" s="159"/>
      <c r="Q377" s="159"/>
      <c r="R377" s="159"/>
      <c r="S377" s="159"/>
      <c r="T377" s="159"/>
      <c r="U377" s="159"/>
      <c r="V377" s="159"/>
      <c r="W377" s="159"/>
      <c r="X377" s="159"/>
      <c r="Y377" s="159"/>
      <c r="Z377" s="159"/>
    </row>
    <row r="378" ht="11.25" customHeight="1">
      <c r="A378" s="159"/>
      <c r="B378" s="159"/>
      <c r="C378" s="159"/>
      <c r="D378" s="159"/>
      <c r="E378" s="159"/>
      <c r="F378" s="159"/>
      <c r="G378" s="159"/>
      <c r="H378" s="187"/>
      <c r="I378" s="157" t="str">
        <f t="shared" si="2"/>
        <v/>
      </c>
      <c r="J378" s="188"/>
      <c r="K378" s="159"/>
      <c r="L378" s="159"/>
      <c r="M378" s="159"/>
      <c r="N378" s="159"/>
      <c r="O378" s="159"/>
      <c r="P378" s="159"/>
      <c r="Q378" s="159"/>
      <c r="R378" s="159"/>
      <c r="S378" s="159"/>
      <c r="T378" s="159"/>
      <c r="U378" s="159"/>
      <c r="V378" s="159"/>
      <c r="W378" s="159"/>
      <c r="X378" s="159"/>
      <c r="Y378" s="159"/>
      <c r="Z378" s="159"/>
    </row>
    <row r="379" ht="11.25" customHeight="1">
      <c r="A379" s="159"/>
      <c r="B379" s="159"/>
      <c r="C379" s="159"/>
      <c r="D379" s="159"/>
      <c r="E379" s="159"/>
      <c r="F379" s="159"/>
      <c r="G379" s="159"/>
      <c r="H379" s="187"/>
      <c r="I379" s="157" t="str">
        <f t="shared" si="2"/>
        <v/>
      </c>
      <c r="J379" s="188"/>
      <c r="K379" s="159"/>
      <c r="L379" s="159"/>
      <c r="M379" s="159"/>
      <c r="N379" s="159"/>
      <c r="O379" s="159"/>
      <c r="P379" s="159"/>
      <c r="Q379" s="159"/>
      <c r="R379" s="159"/>
      <c r="S379" s="159"/>
      <c r="T379" s="159"/>
      <c r="U379" s="159"/>
      <c r="V379" s="159"/>
      <c r="W379" s="159"/>
      <c r="X379" s="159"/>
      <c r="Y379" s="159"/>
      <c r="Z379" s="159"/>
    </row>
    <row r="380" ht="11.25" customHeight="1">
      <c r="A380" s="159"/>
      <c r="B380" s="159"/>
      <c r="C380" s="159"/>
      <c r="D380" s="159"/>
      <c r="E380" s="159"/>
      <c r="F380" s="159"/>
      <c r="G380" s="159"/>
      <c r="H380" s="187"/>
      <c r="I380" s="157" t="str">
        <f t="shared" si="2"/>
        <v/>
      </c>
      <c r="J380" s="188"/>
      <c r="K380" s="159"/>
      <c r="L380" s="159"/>
      <c r="M380" s="159"/>
      <c r="N380" s="159"/>
      <c r="O380" s="159"/>
      <c r="P380" s="159"/>
      <c r="Q380" s="159"/>
      <c r="R380" s="159"/>
      <c r="S380" s="159"/>
      <c r="T380" s="159"/>
      <c r="U380" s="159"/>
      <c r="V380" s="159"/>
      <c r="W380" s="159"/>
      <c r="X380" s="159"/>
      <c r="Y380" s="159"/>
      <c r="Z380" s="159"/>
    </row>
    <row r="381" ht="11.25" customHeight="1">
      <c r="A381" s="159"/>
      <c r="B381" s="159"/>
      <c r="C381" s="159"/>
      <c r="D381" s="159"/>
      <c r="E381" s="159"/>
      <c r="F381" s="159"/>
      <c r="G381" s="159"/>
      <c r="H381" s="187"/>
      <c r="I381" s="157" t="str">
        <f t="shared" si="2"/>
        <v/>
      </c>
      <c r="J381" s="188"/>
      <c r="K381" s="159"/>
      <c r="L381" s="159"/>
      <c r="M381" s="159"/>
      <c r="N381" s="159"/>
      <c r="O381" s="159"/>
      <c r="P381" s="159"/>
      <c r="Q381" s="159"/>
      <c r="R381" s="159"/>
      <c r="S381" s="159"/>
      <c r="T381" s="159"/>
      <c r="U381" s="159"/>
      <c r="V381" s="159"/>
      <c r="W381" s="159"/>
      <c r="X381" s="159"/>
      <c r="Y381" s="159"/>
      <c r="Z381" s="159"/>
    </row>
    <row r="382" ht="11.25" customHeight="1">
      <c r="A382" s="159"/>
      <c r="B382" s="159"/>
      <c r="C382" s="159"/>
      <c r="D382" s="159"/>
      <c r="E382" s="159"/>
      <c r="F382" s="159"/>
      <c r="G382" s="159"/>
      <c r="H382" s="187"/>
      <c r="I382" s="157" t="str">
        <f t="shared" si="2"/>
        <v/>
      </c>
      <c r="J382" s="188"/>
      <c r="K382" s="159"/>
      <c r="L382" s="159"/>
      <c r="M382" s="159"/>
      <c r="N382" s="159"/>
      <c r="O382" s="159"/>
      <c r="P382" s="159"/>
      <c r="Q382" s="159"/>
      <c r="R382" s="159"/>
      <c r="S382" s="159"/>
      <c r="T382" s="159"/>
      <c r="U382" s="159"/>
      <c r="V382" s="159"/>
      <c r="W382" s="159"/>
      <c r="X382" s="159"/>
      <c r="Y382" s="159"/>
      <c r="Z382" s="159"/>
    </row>
    <row r="383" ht="11.25" customHeight="1">
      <c r="A383" s="159"/>
      <c r="B383" s="159"/>
      <c r="C383" s="159"/>
      <c r="D383" s="159"/>
      <c r="E383" s="159"/>
      <c r="F383" s="159"/>
      <c r="G383" s="159"/>
      <c r="H383" s="187"/>
      <c r="I383" s="157" t="str">
        <f t="shared" si="2"/>
        <v/>
      </c>
      <c r="J383" s="188"/>
      <c r="K383" s="159"/>
      <c r="L383" s="159"/>
      <c r="M383" s="159"/>
      <c r="N383" s="159"/>
      <c r="O383" s="159"/>
      <c r="P383" s="159"/>
      <c r="Q383" s="159"/>
      <c r="R383" s="159"/>
      <c r="S383" s="159"/>
      <c r="T383" s="159"/>
      <c r="U383" s="159"/>
      <c r="V383" s="159"/>
      <c r="W383" s="159"/>
      <c r="X383" s="159"/>
      <c r="Y383" s="159"/>
      <c r="Z383" s="159"/>
    </row>
    <row r="384" ht="11.25" customHeight="1">
      <c r="A384" s="159"/>
      <c r="B384" s="159"/>
      <c r="C384" s="159"/>
      <c r="D384" s="159"/>
      <c r="E384" s="159"/>
      <c r="F384" s="159"/>
      <c r="G384" s="159"/>
      <c r="H384" s="187"/>
      <c r="I384" s="157" t="str">
        <f t="shared" si="2"/>
        <v/>
      </c>
      <c r="J384" s="188"/>
      <c r="K384" s="159"/>
      <c r="L384" s="159"/>
      <c r="M384" s="159"/>
      <c r="N384" s="159"/>
      <c r="O384" s="159"/>
      <c r="P384" s="159"/>
      <c r="Q384" s="159"/>
      <c r="R384" s="159"/>
      <c r="S384" s="159"/>
      <c r="T384" s="159"/>
      <c r="U384" s="159"/>
      <c r="V384" s="159"/>
      <c r="W384" s="159"/>
      <c r="X384" s="159"/>
      <c r="Y384" s="159"/>
      <c r="Z384" s="159"/>
    </row>
    <row r="385" ht="11.25" customHeight="1">
      <c r="A385" s="159"/>
      <c r="B385" s="159"/>
      <c r="C385" s="159"/>
      <c r="D385" s="159"/>
      <c r="E385" s="159"/>
      <c r="F385" s="159"/>
      <c r="G385" s="159"/>
      <c r="H385" s="187"/>
      <c r="I385" s="157" t="str">
        <f t="shared" si="2"/>
        <v/>
      </c>
      <c r="J385" s="188"/>
      <c r="K385" s="159"/>
      <c r="L385" s="159"/>
      <c r="M385" s="159"/>
      <c r="N385" s="159"/>
      <c r="O385" s="159"/>
      <c r="P385" s="159"/>
      <c r="Q385" s="159"/>
      <c r="R385" s="159"/>
      <c r="S385" s="159"/>
      <c r="T385" s="159"/>
      <c r="U385" s="159"/>
      <c r="V385" s="159"/>
      <c r="W385" s="159"/>
      <c r="X385" s="159"/>
      <c r="Y385" s="159"/>
      <c r="Z385" s="159"/>
    </row>
    <row r="386" ht="11.25" customHeight="1">
      <c r="A386" s="159"/>
      <c r="B386" s="159"/>
      <c r="C386" s="159"/>
      <c r="D386" s="159"/>
      <c r="E386" s="159"/>
      <c r="F386" s="159"/>
      <c r="G386" s="159"/>
      <c r="H386" s="187"/>
      <c r="I386" s="157" t="str">
        <f t="shared" si="2"/>
        <v/>
      </c>
      <c r="J386" s="188"/>
      <c r="K386" s="159"/>
      <c r="L386" s="159"/>
      <c r="M386" s="159"/>
      <c r="N386" s="159"/>
      <c r="O386" s="159"/>
      <c r="P386" s="159"/>
      <c r="Q386" s="159"/>
      <c r="R386" s="159"/>
      <c r="S386" s="159"/>
      <c r="T386" s="159"/>
      <c r="U386" s="159"/>
      <c r="V386" s="159"/>
      <c r="W386" s="159"/>
      <c r="X386" s="159"/>
      <c r="Y386" s="159"/>
      <c r="Z386" s="159"/>
    </row>
    <row r="387" ht="11.25" customHeight="1">
      <c r="A387" s="159"/>
      <c r="B387" s="159"/>
      <c r="C387" s="159"/>
      <c r="D387" s="159"/>
      <c r="E387" s="159"/>
      <c r="F387" s="159"/>
      <c r="G387" s="159"/>
      <c r="H387" s="187"/>
      <c r="I387" s="157" t="str">
        <f t="shared" si="2"/>
        <v/>
      </c>
      <c r="J387" s="188"/>
      <c r="K387" s="159"/>
      <c r="L387" s="159"/>
      <c r="M387" s="159"/>
      <c r="N387" s="159"/>
      <c r="O387" s="159"/>
      <c r="P387" s="159"/>
      <c r="Q387" s="159"/>
      <c r="R387" s="159"/>
      <c r="S387" s="159"/>
      <c r="T387" s="159"/>
      <c r="U387" s="159"/>
      <c r="V387" s="159"/>
      <c r="W387" s="159"/>
      <c r="X387" s="159"/>
      <c r="Y387" s="159"/>
      <c r="Z387" s="159"/>
    </row>
    <row r="388" ht="11.25" customHeight="1">
      <c r="A388" s="159"/>
      <c r="B388" s="159"/>
      <c r="C388" s="159"/>
      <c r="D388" s="159"/>
      <c r="E388" s="159"/>
      <c r="F388" s="159"/>
      <c r="G388" s="159"/>
      <c r="H388" s="187"/>
      <c r="I388" s="157" t="str">
        <f t="shared" si="2"/>
        <v/>
      </c>
      <c r="J388" s="188"/>
      <c r="K388" s="159"/>
      <c r="L388" s="159"/>
      <c r="M388" s="159"/>
      <c r="N388" s="159"/>
      <c r="O388" s="159"/>
      <c r="P388" s="159"/>
      <c r="Q388" s="159"/>
      <c r="R388" s="159"/>
      <c r="S388" s="159"/>
      <c r="T388" s="159"/>
      <c r="U388" s="159"/>
      <c r="V388" s="159"/>
      <c r="W388" s="159"/>
      <c r="X388" s="159"/>
      <c r="Y388" s="159"/>
      <c r="Z388" s="159"/>
    </row>
    <row r="389" ht="11.25" customHeight="1">
      <c r="A389" s="159"/>
      <c r="B389" s="159"/>
      <c r="C389" s="159"/>
      <c r="D389" s="159"/>
      <c r="E389" s="159"/>
      <c r="F389" s="159"/>
      <c r="G389" s="159"/>
      <c r="H389" s="187"/>
      <c r="I389" s="157" t="str">
        <f t="shared" si="2"/>
        <v/>
      </c>
      <c r="J389" s="188"/>
      <c r="K389" s="159"/>
      <c r="L389" s="159"/>
      <c r="M389" s="159"/>
      <c r="N389" s="159"/>
      <c r="O389" s="159"/>
      <c r="P389" s="159"/>
      <c r="Q389" s="159"/>
      <c r="R389" s="159"/>
      <c r="S389" s="159"/>
      <c r="T389" s="159"/>
      <c r="U389" s="159"/>
      <c r="V389" s="159"/>
      <c r="W389" s="159"/>
      <c r="X389" s="159"/>
      <c r="Y389" s="159"/>
      <c r="Z389" s="159"/>
    </row>
    <row r="390" ht="11.25" customHeight="1">
      <c r="A390" s="159"/>
      <c r="B390" s="159"/>
      <c r="C390" s="159"/>
      <c r="D390" s="159"/>
      <c r="E390" s="159"/>
      <c r="F390" s="159"/>
      <c r="G390" s="159"/>
      <c r="H390" s="187"/>
      <c r="I390" s="157" t="str">
        <f t="shared" si="2"/>
        <v/>
      </c>
      <c r="J390" s="188"/>
      <c r="K390" s="159"/>
      <c r="L390" s="159"/>
      <c r="M390" s="159"/>
      <c r="N390" s="159"/>
      <c r="O390" s="159"/>
      <c r="P390" s="159"/>
      <c r="Q390" s="159"/>
      <c r="R390" s="159"/>
      <c r="S390" s="159"/>
      <c r="T390" s="159"/>
      <c r="U390" s="159"/>
      <c r="V390" s="159"/>
      <c r="W390" s="159"/>
      <c r="X390" s="159"/>
      <c r="Y390" s="159"/>
      <c r="Z390" s="159"/>
    </row>
    <row r="391" ht="11.25" customHeight="1">
      <c r="A391" s="159"/>
      <c r="B391" s="159"/>
      <c r="C391" s="159"/>
      <c r="D391" s="159"/>
      <c r="E391" s="159"/>
      <c r="F391" s="159"/>
      <c r="G391" s="159"/>
      <c r="H391" s="187"/>
      <c r="I391" s="157" t="str">
        <f t="shared" si="2"/>
        <v/>
      </c>
      <c r="J391" s="188"/>
      <c r="K391" s="159"/>
      <c r="L391" s="159"/>
      <c r="M391" s="159"/>
      <c r="N391" s="159"/>
      <c r="O391" s="159"/>
      <c r="P391" s="159"/>
      <c r="Q391" s="159"/>
      <c r="R391" s="159"/>
      <c r="S391" s="159"/>
      <c r="T391" s="159"/>
      <c r="U391" s="159"/>
      <c r="V391" s="159"/>
      <c r="W391" s="159"/>
      <c r="X391" s="159"/>
      <c r="Y391" s="159"/>
      <c r="Z391" s="159"/>
    </row>
    <row r="392" ht="11.25" customHeight="1">
      <c r="A392" s="159"/>
      <c r="B392" s="159"/>
      <c r="C392" s="159"/>
      <c r="D392" s="159"/>
      <c r="E392" s="159"/>
      <c r="F392" s="159"/>
      <c r="G392" s="159"/>
      <c r="H392" s="187"/>
      <c r="I392" s="157" t="str">
        <f t="shared" si="2"/>
        <v/>
      </c>
      <c r="J392" s="188"/>
      <c r="K392" s="159"/>
      <c r="L392" s="159"/>
      <c r="M392" s="159"/>
      <c r="N392" s="159"/>
      <c r="O392" s="159"/>
      <c r="P392" s="159"/>
      <c r="Q392" s="159"/>
      <c r="R392" s="159"/>
      <c r="S392" s="159"/>
      <c r="T392" s="159"/>
      <c r="U392" s="159"/>
      <c r="V392" s="159"/>
      <c r="W392" s="159"/>
      <c r="X392" s="159"/>
      <c r="Y392" s="159"/>
      <c r="Z392" s="159"/>
    </row>
    <row r="393" ht="11.25" customHeight="1">
      <c r="A393" s="159"/>
      <c r="B393" s="159"/>
      <c r="C393" s="159"/>
      <c r="D393" s="159"/>
      <c r="E393" s="159"/>
      <c r="F393" s="159"/>
      <c r="G393" s="159"/>
      <c r="H393" s="187"/>
      <c r="I393" s="157" t="str">
        <f t="shared" si="2"/>
        <v/>
      </c>
      <c r="J393" s="188"/>
      <c r="K393" s="159"/>
      <c r="L393" s="159"/>
      <c r="M393" s="159"/>
      <c r="N393" s="159"/>
      <c r="O393" s="159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</row>
    <row r="394" ht="11.25" customHeight="1">
      <c r="A394" s="159"/>
      <c r="B394" s="159"/>
      <c r="C394" s="159"/>
      <c r="D394" s="159"/>
      <c r="E394" s="159"/>
      <c r="F394" s="159"/>
      <c r="G394" s="159"/>
      <c r="H394" s="187"/>
      <c r="I394" s="157" t="str">
        <f t="shared" si="2"/>
        <v/>
      </c>
      <c r="J394" s="188"/>
      <c r="K394" s="159"/>
      <c r="L394" s="159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</row>
    <row r="395" ht="11.25" customHeight="1">
      <c r="A395" s="159"/>
      <c r="B395" s="159"/>
      <c r="C395" s="159"/>
      <c r="D395" s="159"/>
      <c r="E395" s="159"/>
      <c r="F395" s="159"/>
      <c r="G395" s="159"/>
      <c r="H395" s="187"/>
      <c r="I395" s="157" t="str">
        <f t="shared" si="2"/>
        <v/>
      </c>
      <c r="J395" s="188"/>
      <c r="K395" s="159"/>
      <c r="L395" s="159"/>
      <c r="M395" s="159"/>
      <c r="N395" s="159"/>
      <c r="O395" s="159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</row>
    <row r="396" ht="11.25" customHeight="1">
      <c r="A396" s="159"/>
      <c r="B396" s="159"/>
      <c r="C396" s="159"/>
      <c r="D396" s="159"/>
      <c r="E396" s="159"/>
      <c r="F396" s="159"/>
      <c r="G396" s="159"/>
      <c r="H396" s="187"/>
      <c r="I396" s="157" t="str">
        <f t="shared" si="2"/>
        <v/>
      </c>
      <c r="J396" s="188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</row>
    <row r="397" ht="11.25" customHeight="1">
      <c r="A397" s="159"/>
      <c r="B397" s="159"/>
      <c r="C397" s="159"/>
      <c r="D397" s="159"/>
      <c r="E397" s="159"/>
      <c r="F397" s="159"/>
      <c r="G397" s="159"/>
      <c r="H397" s="187"/>
      <c r="I397" s="157" t="str">
        <f t="shared" si="2"/>
        <v/>
      </c>
      <c r="J397" s="188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</row>
    <row r="398" ht="11.25" customHeight="1">
      <c r="A398" s="159"/>
      <c r="B398" s="159"/>
      <c r="C398" s="159"/>
      <c r="D398" s="159"/>
      <c r="E398" s="159"/>
      <c r="F398" s="159"/>
      <c r="G398" s="159"/>
      <c r="H398" s="187"/>
      <c r="I398" s="157" t="str">
        <f t="shared" si="2"/>
        <v/>
      </c>
      <c r="J398" s="188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</row>
    <row r="399" ht="11.25" customHeight="1">
      <c r="A399" s="159"/>
      <c r="B399" s="159"/>
      <c r="C399" s="159"/>
      <c r="D399" s="159"/>
      <c r="E399" s="159"/>
      <c r="F399" s="159"/>
      <c r="G399" s="159"/>
      <c r="H399" s="187"/>
      <c r="I399" s="157" t="str">
        <f t="shared" si="2"/>
        <v/>
      </c>
      <c r="J399" s="188"/>
      <c r="K399" s="159"/>
      <c r="L399" s="159"/>
      <c r="M399" s="159"/>
      <c r="N399" s="159"/>
      <c r="O399" s="159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</row>
    <row r="400" ht="11.25" customHeight="1">
      <c r="A400" s="159"/>
      <c r="B400" s="159"/>
      <c r="C400" s="159"/>
      <c r="D400" s="159"/>
      <c r="E400" s="159"/>
      <c r="F400" s="159"/>
      <c r="G400" s="159"/>
      <c r="H400" s="187"/>
      <c r="I400" s="157" t="str">
        <f t="shared" si="2"/>
        <v/>
      </c>
      <c r="J400" s="188"/>
      <c r="K400" s="159"/>
      <c r="L400" s="159"/>
      <c r="M400" s="159"/>
      <c r="N400" s="159"/>
      <c r="O400" s="159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</row>
    <row r="401" ht="11.25" customHeight="1">
      <c r="A401" s="159"/>
      <c r="B401" s="159"/>
      <c r="C401" s="159"/>
      <c r="D401" s="159"/>
      <c r="E401" s="159"/>
      <c r="F401" s="159"/>
      <c r="G401" s="159"/>
      <c r="H401" s="187"/>
      <c r="I401" s="157" t="str">
        <f t="shared" si="2"/>
        <v/>
      </c>
      <c r="J401" s="188"/>
      <c r="K401" s="159"/>
      <c r="L401" s="159"/>
      <c r="M401" s="159"/>
      <c r="N401" s="159"/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</row>
    <row r="402" ht="11.25" customHeight="1">
      <c r="A402" s="159"/>
      <c r="B402" s="159"/>
      <c r="C402" s="159"/>
      <c r="D402" s="159"/>
      <c r="E402" s="159"/>
      <c r="F402" s="159"/>
      <c r="G402" s="159"/>
      <c r="H402" s="187"/>
      <c r="I402" s="157" t="str">
        <f t="shared" si="2"/>
        <v/>
      </c>
      <c r="J402" s="188"/>
      <c r="K402" s="159"/>
      <c r="L402" s="159"/>
      <c r="M402" s="159"/>
      <c r="N402" s="159"/>
      <c r="O402" s="159"/>
      <c r="P402" s="159"/>
      <c r="Q402" s="159"/>
      <c r="R402" s="159"/>
      <c r="S402" s="159"/>
      <c r="T402" s="159"/>
      <c r="U402" s="159"/>
      <c r="V402" s="159"/>
      <c r="W402" s="159"/>
      <c r="X402" s="159"/>
      <c r="Y402" s="159"/>
      <c r="Z402" s="159"/>
    </row>
    <row r="403" ht="11.25" customHeight="1">
      <c r="A403" s="159"/>
      <c r="B403" s="159"/>
      <c r="C403" s="159"/>
      <c r="D403" s="159"/>
      <c r="E403" s="159"/>
      <c r="F403" s="159"/>
      <c r="G403" s="159"/>
      <c r="H403" s="187"/>
      <c r="I403" s="157" t="str">
        <f t="shared" si="2"/>
        <v/>
      </c>
      <c r="J403" s="188"/>
      <c r="K403" s="159"/>
      <c r="L403" s="159"/>
      <c r="M403" s="159"/>
      <c r="N403" s="159"/>
      <c r="O403" s="159"/>
      <c r="P403" s="159"/>
      <c r="Q403" s="159"/>
      <c r="R403" s="159"/>
      <c r="S403" s="159"/>
      <c r="T403" s="159"/>
      <c r="U403" s="159"/>
      <c r="V403" s="159"/>
      <c r="W403" s="159"/>
      <c r="X403" s="159"/>
      <c r="Y403" s="159"/>
      <c r="Z403" s="159"/>
    </row>
    <row r="404" ht="11.25" customHeight="1">
      <c r="A404" s="159"/>
      <c r="B404" s="159"/>
      <c r="C404" s="159"/>
      <c r="D404" s="159"/>
      <c r="E404" s="159"/>
      <c r="F404" s="159"/>
      <c r="G404" s="159"/>
      <c r="H404" s="187"/>
      <c r="I404" s="157" t="str">
        <f t="shared" si="2"/>
        <v/>
      </c>
      <c r="J404" s="188"/>
      <c r="K404" s="159"/>
      <c r="L404" s="159"/>
      <c r="M404" s="159"/>
      <c r="N404" s="159"/>
      <c r="O404" s="159"/>
      <c r="P404" s="159"/>
      <c r="Q404" s="159"/>
      <c r="R404" s="159"/>
      <c r="S404" s="159"/>
      <c r="T404" s="159"/>
      <c r="U404" s="159"/>
      <c r="V404" s="159"/>
      <c r="W404" s="159"/>
      <c r="X404" s="159"/>
      <c r="Y404" s="159"/>
      <c r="Z404" s="159"/>
    </row>
    <row r="405" ht="11.25" customHeight="1">
      <c r="A405" s="159"/>
      <c r="B405" s="159"/>
      <c r="C405" s="159"/>
      <c r="D405" s="159"/>
      <c r="E405" s="159"/>
      <c r="F405" s="159"/>
      <c r="G405" s="159"/>
      <c r="H405" s="187"/>
      <c r="I405" s="157" t="str">
        <f t="shared" si="2"/>
        <v/>
      </c>
      <c r="J405" s="188"/>
      <c r="K405" s="159"/>
      <c r="L405" s="159"/>
      <c r="M405" s="159"/>
      <c r="N405" s="159"/>
      <c r="O405" s="159"/>
      <c r="P405" s="159"/>
      <c r="Q405" s="159"/>
      <c r="R405" s="159"/>
      <c r="S405" s="159"/>
      <c r="T405" s="159"/>
      <c r="U405" s="159"/>
      <c r="V405" s="159"/>
      <c r="W405" s="159"/>
      <c r="X405" s="159"/>
      <c r="Y405" s="159"/>
      <c r="Z405" s="159"/>
    </row>
    <row r="406" ht="11.25" customHeight="1">
      <c r="A406" s="159"/>
      <c r="B406" s="159"/>
      <c r="C406" s="159"/>
      <c r="D406" s="159"/>
      <c r="E406" s="159"/>
      <c r="F406" s="159"/>
      <c r="G406" s="159"/>
      <c r="H406" s="187"/>
      <c r="I406" s="157" t="str">
        <f t="shared" si="2"/>
        <v/>
      </c>
      <c r="J406" s="188"/>
      <c r="K406" s="159"/>
      <c r="L406" s="159"/>
      <c r="M406" s="159"/>
      <c r="N406" s="159"/>
      <c r="O406" s="159"/>
      <c r="P406" s="159"/>
      <c r="Q406" s="159"/>
      <c r="R406" s="159"/>
      <c r="S406" s="159"/>
      <c r="T406" s="159"/>
      <c r="U406" s="159"/>
      <c r="V406" s="159"/>
      <c r="W406" s="159"/>
      <c r="X406" s="159"/>
      <c r="Y406" s="159"/>
      <c r="Z406" s="159"/>
    </row>
    <row r="407" ht="11.25" customHeight="1">
      <c r="A407" s="159"/>
      <c r="B407" s="159"/>
      <c r="C407" s="159"/>
      <c r="D407" s="159"/>
      <c r="E407" s="159"/>
      <c r="F407" s="159"/>
      <c r="G407" s="159"/>
      <c r="H407" s="187"/>
      <c r="I407" s="157" t="str">
        <f t="shared" si="2"/>
        <v/>
      </c>
      <c r="J407" s="188"/>
      <c r="K407" s="159"/>
      <c r="L407" s="159"/>
      <c r="M407" s="159"/>
      <c r="N407" s="159"/>
      <c r="O407" s="159"/>
      <c r="P407" s="159"/>
      <c r="Q407" s="159"/>
      <c r="R407" s="159"/>
      <c r="S407" s="159"/>
      <c r="T407" s="159"/>
      <c r="U407" s="159"/>
      <c r="V407" s="159"/>
      <c r="W407" s="159"/>
      <c r="X407" s="159"/>
      <c r="Y407" s="159"/>
      <c r="Z407" s="159"/>
    </row>
    <row r="408" ht="11.25" customHeight="1">
      <c r="A408" s="159"/>
      <c r="B408" s="159"/>
      <c r="C408" s="159"/>
      <c r="D408" s="159"/>
      <c r="E408" s="159"/>
      <c r="F408" s="159"/>
      <c r="G408" s="159"/>
      <c r="H408" s="187"/>
      <c r="I408" s="157" t="str">
        <f t="shared" si="2"/>
        <v/>
      </c>
      <c r="J408" s="188"/>
      <c r="K408" s="159"/>
      <c r="L408" s="159"/>
      <c r="M408" s="159"/>
      <c r="N408" s="159"/>
      <c r="O408" s="159"/>
      <c r="P408" s="159"/>
      <c r="Q408" s="159"/>
      <c r="R408" s="159"/>
      <c r="S408" s="159"/>
      <c r="T408" s="159"/>
      <c r="U408" s="159"/>
      <c r="V408" s="159"/>
      <c r="W408" s="159"/>
      <c r="X408" s="159"/>
      <c r="Y408" s="159"/>
      <c r="Z408" s="159"/>
    </row>
    <row r="409" ht="11.25" customHeight="1">
      <c r="A409" s="159"/>
      <c r="B409" s="159"/>
      <c r="C409" s="159"/>
      <c r="D409" s="159"/>
      <c r="E409" s="159"/>
      <c r="F409" s="159"/>
      <c r="G409" s="159"/>
      <c r="H409" s="187"/>
      <c r="I409" s="157" t="str">
        <f t="shared" si="2"/>
        <v/>
      </c>
      <c r="J409" s="188"/>
      <c r="K409" s="159"/>
      <c r="L409" s="159"/>
      <c r="M409" s="159"/>
      <c r="N409" s="159"/>
      <c r="O409" s="159"/>
      <c r="P409" s="159"/>
      <c r="Q409" s="159"/>
      <c r="R409" s="159"/>
      <c r="S409" s="159"/>
      <c r="T409" s="159"/>
      <c r="U409" s="159"/>
      <c r="V409" s="159"/>
      <c r="W409" s="159"/>
      <c r="X409" s="159"/>
      <c r="Y409" s="159"/>
      <c r="Z409" s="159"/>
    </row>
    <row r="410" ht="11.25" customHeight="1">
      <c r="A410" s="159"/>
      <c r="B410" s="159"/>
      <c r="C410" s="159"/>
      <c r="D410" s="159"/>
      <c r="E410" s="159"/>
      <c r="F410" s="159"/>
      <c r="G410" s="159"/>
      <c r="H410" s="187"/>
      <c r="I410" s="157" t="str">
        <f t="shared" si="2"/>
        <v/>
      </c>
      <c r="J410" s="188"/>
      <c r="K410" s="159"/>
      <c r="L410" s="159"/>
      <c r="M410" s="159"/>
      <c r="N410" s="159"/>
      <c r="O410" s="159"/>
      <c r="P410" s="159"/>
      <c r="Q410" s="159"/>
      <c r="R410" s="159"/>
      <c r="S410" s="159"/>
      <c r="T410" s="159"/>
      <c r="U410" s="159"/>
      <c r="V410" s="159"/>
      <c r="W410" s="159"/>
      <c r="X410" s="159"/>
      <c r="Y410" s="159"/>
      <c r="Z410" s="159"/>
    </row>
    <row r="411" ht="11.25" customHeight="1">
      <c r="A411" s="159"/>
      <c r="B411" s="159"/>
      <c r="C411" s="159"/>
      <c r="D411" s="159"/>
      <c r="E411" s="159"/>
      <c r="F411" s="159"/>
      <c r="G411" s="159"/>
      <c r="H411" s="187"/>
      <c r="I411" s="157" t="str">
        <f t="shared" si="2"/>
        <v/>
      </c>
      <c r="J411" s="188"/>
      <c r="K411" s="159"/>
      <c r="L411" s="159"/>
      <c r="M411" s="159"/>
      <c r="N411" s="159"/>
      <c r="O411" s="159"/>
      <c r="P411" s="159"/>
      <c r="Q411" s="159"/>
      <c r="R411" s="159"/>
      <c r="S411" s="159"/>
      <c r="T411" s="159"/>
      <c r="U411" s="159"/>
      <c r="V411" s="159"/>
      <c r="W411" s="159"/>
      <c r="X411" s="159"/>
      <c r="Y411" s="159"/>
      <c r="Z411" s="159"/>
    </row>
    <row r="412" ht="11.25" customHeight="1">
      <c r="A412" s="159"/>
      <c r="B412" s="159"/>
      <c r="C412" s="159"/>
      <c r="D412" s="159"/>
      <c r="E412" s="159"/>
      <c r="F412" s="159"/>
      <c r="G412" s="159"/>
      <c r="H412" s="187"/>
      <c r="I412" s="157" t="str">
        <f t="shared" si="2"/>
        <v/>
      </c>
      <c r="J412" s="188"/>
      <c r="K412" s="159"/>
      <c r="L412" s="159"/>
      <c r="M412" s="159"/>
      <c r="N412" s="159"/>
      <c r="O412" s="159"/>
      <c r="P412" s="159"/>
      <c r="Q412" s="159"/>
      <c r="R412" s="159"/>
      <c r="S412" s="159"/>
      <c r="T412" s="159"/>
      <c r="U412" s="159"/>
      <c r="V412" s="159"/>
      <c r="W412" s="159"/>
      <c r="X412" s="159"/>
      <c r="Y412" s="159"/>
      <c r="Z412" s="159"/>
    </row>
    <row r="413" ht="11.25" customHeight="1">
      <c r="A413" s="159"/>
      <c r="B413" s="159"/>
      <c r="C413" s="159"/>
      <c r="D413" s="159"/>
      <c r="E413" s="159"/>
      <c r="F413" s="159"/>
      <c r="G413" s="159"/>
      <c r="H413" s="187"/>
      <c r="I413" s="157" t="str">
        <f t="shared" si="2"/>
        <v/>
      </c>
      <c r="J413" s="188"/>
      <c r="K413" s="159"/>
      <c r="L413" s="159"/>
      <c r="M413" s="159"/>
      <c r="N413" s="159"/>
      <c r="O413" s="159"/>
      <c r="P413" s="159"/>
      <c r="Q413" s="159"/>
      <c r="R413" s="159"/>
      <c r="S413" s="159"/>
      <c r="T413" s="159"/>
      <c r="U413" s="159"/>
      <c r="V413" s="159"/>
      <c r="W413" s="159"/>
      <c r="X413" s="159"/>
      <c r="Y413" s="159"/>
      <c r="Z413" s="159"/>
    </row>
    <row r="414" ht="11.25" customHeight="1">
      <c r="A414" s="159"/>
      <c r="B414" s="159"/>
      <c r="C414" s="159"/>
      <c r="D414" s="159"/>
      <c r="E414" s="159"/>
      <c r="F414" s="159"/>
      <c r="G414" s="159"/>
      <c r="H414" s="187"/>
      <c r="I414" s="157" t="str">
        <f t="shared" si="2"/>
        <v/>
      </c>
      <c r="J414" s="188"/>
      <c r="K414" s="159"/>
      <c r="L414" s="159"/>
      <c r="M414" s="159"/>
      <c r="N414" s="159"/>
      <c r="O414" s="159"/>
      <c r="P414" s="159"/>
      <c r="Q414" s="159"/>
      <c r="R414" s="159"/>
      <c r="S414" s="159"/>
      <c r="T414" s="159"/>
      <c r="U414" s="159"/>
      <c r="V414" s="159"/>
      <c r="W414" s="159"/>
      <c r="X414" s="159"/>
      <c r="Y414" s="159"/>
      <c r="Z414" s="159"/>
    </row>
    <row r="415" ht="11.25" customHeight="1">
      <c r="A415" s="159"/>
      <c r="B415" s="159"/>
      <c r="C415" s="159"/>
      <c r="D415" s="159"/>
      <c r="E415" s="159"/>
      <c r="F415" s="159"/>
      <c r="G415" s="159"/>
      <c r="H415" s="187"/>
      <c r="I415" s="157" t="str">
        <f t="shared" si="2"/>
        <v/>
      </c>
      <c r="J415" s="188"/>
      <c r="K415" s="159"/>
      <c r="L415" s="159"/>
      <c r="M415" s="159"/>
      <c r="N415" s="159"/>
      <c r="O415" s="159"/>
      <c r="P415" s="159"/>
      <c r="Q415" s="159"/>
      <c r="R415" s="159"/>
      <c r="S415" s="159"/>
      <c r="T415" s="159"/>
      <c r="U415" s="159"/>
      <c r="V415" s="159"/>
      <c r="W415" s="159"/>
      <c r="X415" s="159"/>
      <c r="Y415" s="159"/>
      <c r="Z415" s="159"/>
    </row>
    <row r="416" ht="11.25" customHeight="1">
      <c r="A416" s="159"/>
      <c r="B416" s="159"/>
      <c r="C416" s="159"/>
      <c r="D416" s="159"/>
      <c r="E416" s="159"/>
      <c r="F416" s="159"/>
      <c r="G416" s="159"/>
      <c r="H416" s="187"/>
      <c r="I416" s="157" t="str">
        <f t="shared" si="2"/>
        <v/>
      </c>
      <c r="J416" s="188"/>
      <c r="K416" s="159"/>
      <c r="L416" s="159"/>
      <c r="M416" s="159"/>
      <c r="N416" s="159"/>
      <c r="O416" s="159"/>
      <c r="P416" s="159"/>
      <c r="Q416" s="159"/>
      <c r="R416" s="159"/>
      <c r="S416" s="159"/>
      <c r="T416" s="159"/>
      <c r="U416" s="159"/>
      <c r="V416" s="159"/>
      <c r="W416" s="159"/>
      <c r="X416" s="159"/>
      <c r="Y416" s="159"/>
      <c r="Z416" s="159"/>
    </row>
    <row r="417" ht="11.25" customHeight="1">
      <c r="A417" s="159"/>
      <c r="B417" s="159"/>
      <c r="C417" s="159"/>
      <c r="D417" s="159"/>
      <c r="E417" s="159"/>
      <c r="F417" s="159"/>
      <c r="G417" s="159"/>
      <c r="H417" s="187"/>
      <c r="I417" s="157" t="str">
        <f t="shared" si="2"/>
        <v/>
      </c>
      <c r="J417" s="188"/>
      <c r="K417" s="159"/>
      <c r="L417" s="159"/>
      <c r="M417" s="159"/>
      <c r="N417" s="159"/>
      <c r="O417" s="159"/>
      <c r="P417" s="159"/>
      <c r="Q417" s="159"/>
      <c r="R417" s="159"/>
      <c r="S417" s="159"/>
      <c r="T417" s="159"/>
      <c r="U417" s="159"/>
      <c r="V417" s="159"/>
      <c r="W417" s="159"/>
      <c r="X417" s="159"/>
      <c r="Y417" s="159"/>
      <c r="Z417" s="159"/>
    </row>
    <row r="418" ht="11.25" customHeight="1">
      <c r="A418" s="159"/>
      <c r="B418" s="159"/>
      <c r="C418" s="159"/>
      <c r="D418" s="159"/>
      <c r="E418" s="159"/>
      <c r="F418" s="159"/>
      <c r="G418" s="159"/>
      <c r="H418" s="187"/>
      <c r="I418" s="157" t="str">
        <f t="shared" si="2"/>
        <v/>
      </c>
      <c r="J418" s="188"/>
      <c r="K418" s="159"/>
      <c r="L418" s="159"/>
      <c r="M418" s="159"/>
      <c r="N418" s="159"/>
      <c r="O418" s="159"/>
      <c r="P418" s="159"/>
      <c r="Q418" s="159"/>
      <c r="R418" s="159"/>
      <c r="S418" s="159"/>
      <c r="T418" s="159"/>
      <c r="U418" s="159"/>
      <c r="V418" s="159"/>
      <c r="W418" s="159"/>
      <c r="X418" s="159"/>
      <c r="Y418" s="159"/>
      <c r="Z418" s="159"/>
    </row>
    <row r="419" ht="11.25" customHeight="1">
      <c r="A419" s="159"/>
      <c r="B419" s="159"/>
      <c r="C419" s="159"/>
      <c r="D419" s="159"/>
      <c r="E419" s="159"/>
      <c r="F419" s="159"/>
      <c r="G419" s="159"/>
      <c r="H419" s="187"/>
      <c r="I419" s="157" t="str">
        <f t="shared" si="2"/>
        <v/>
      </c>
      <c r="J419" s="188"/>
      <c r="K419" s="159"/>
      <c r="L419" s="159"/>
      <c r="M419" s="159"/>
      <c r="N419" s="159"/>
      <c r="O419" s="159"/>
      <c r="P419" s="159"/>
      <c r="Q419" s="159"/>
      <c r="R419" s="159"/>
      <c r="S419" s="159"/>
      <c r="T419" s="159"/>
      <c r="U419" s="159"/>
      <c r="V419" s="159"/>
      <c r="W419" s="159"/>
      <c r="X419" s="159"/>
      <c r="Y419" s="159"/>
      <c r="Z419" s="159"/>
    </row>
    <row r="420" ht="11.25" customHeight="1">
      <c r="A420" s="159"/>
      <c r="B420" s="159"/>
      <c r="C420" s="159"/>
      <c r="D420" s="159"/>
      <c r="E420" s="159"/>
      <c r="F420" s="159"/>
      <c r="G420" s="159"/>
      <c r="H420" s="187"/>
      <c r="I420" s="157" t="str">
        <f t="shared" si="2"/>
        <v/>
      </c>
      <c r="J420" s="188"/>
      <c r="K420" s="159"/>
      <c r="L420" s="159"/>
      <c r="M420" s="159"/>
      <c r="N420" s="159"/>
      <c r="O420" s="159"/>
      <c r="P420" s="159"/>
      <c r="Q420" s="159"/>
      <c r="R420" s="159"/>
      <c r="S420" s="159"/>
      <c r="T420" s="159"/>
      <c r="U420" s="159"/>
      <c r="V420" s="159"/>
      <c r="W420" s="159"/>
      <c r="X420" s="159"/>
      <c r="Y420" s="159"/>
      <c r="Z420" s="159"/>
    </row>
    <row r="421" ht="11.25" customHeight="1">
      <c r="A421" s="159"/>
      <c r="B421" s="159"/>
      <c r="C421" s="159"/>
      <c r="D421" s="159"/>
      <c r="E421" s="159"/>
      <c r="F421" s="159"/>
      <c r="G421" s="159"/>
      <c r="H421" s="187"/>
      <c r="I421" s="157" t="str">
        <f t="shared" si="2"/>
        <v/>
      </c>
      <c r="J421" s="188"/>
      <c r="K421" s="159"/>
      <c r="L421" s="159"/>
      <c r="M421" s="159"/>
      <c r="N421" s="159"/>
      <c r="O421" s="159"/>
      <c r="P421" s="159"/>
      <c r="Q421" s="159"/>
      <c r="R421" s="159"/>
      <c r="S421" s="159"/>
      <c r="T421" s="159"/>
      <c r="U421" s="159"/>
      <c r="V421" s="159"/>
      <c r="W421" s="159"/>
      <c r="X421" s="159"/>
      <c r="Y421" s="159"/>
      <c r="Z421" s="159"/>
    </row>
    <row r="422" ht="11.25" customHeight="1">
      <c r="A422" s="159"/>
      <c r="B422" s="159"/>
      <c r="C422" s="159"/>
      <c r="D422" s="159"/>
      <c r="E422" s="159"/>
      <c r="F422" s="159"/>
      <c r="G422" s="159"/>
      <c r="H422" s="187"/>
      <c r="I422" s="157" t="str">
        <f t="shared" si="2"/>
        <v/>
      </c>
      <c r="J422" s="188"/>
      <c r="K422" s="159"/>
      <c r="L422" s="159"/>
      <c r="M422" s="159"/>
      <c r="N422" s="159"/>
      <c r="O422" s="159"/>
      <c r="P422" s="159"/>
      <c r="Q422" s="159"/>
      <c r="R422" s="159"/>
      <c r="S422" s="159"/>
      <c r="T422" s="159"/>
      <c r="U422" s="159"/>
      <c r="V422" s="159"/>
      <c r="W422" s="159"/>
      <c r="X422" s="159"/>
      <c r="Y422" s="159"/>
      <c r="Z422" s="159"/>
    </row>
    <row r="423" ht="11.25" customHeight="1">
      <c r="A423" s="159"/>
      <c r="B423" s="159"/>
      <c r="C423" s="159"/>
      <c r="D423" s="159"/>
      <c r="E423" s="159"/>
      <c r="F423" s="159"/>
      <c r="G423" s="159"/>
      <c r="H423" s="187"/>
      <c r="I423" s="157" t="str">
        <f t="shared" si="2"/>
        <v/>
      </c>
      <c r="J423" s="188"/>
      <c r="K423" s="159"/>
      <c r="L423" s="159"/>
      <c r="M423" s="159"/>
      <c r="N423" s="159"/>
      <c r="O423" s="159"/>
      <c r="P423" s="159"/>
      <c r="Q423" s="159"/>
      <c r="R423" s="159"/>
      <c r="S423" s="159"/>
      <c r="T423" s="159"/>
      <c r="U423" s="159"/>
      <c r="V423" s="159"/>
      <c r="W423" s="159"/>
      <c r="X423" s="159"/>
      <c r="Y423" s="159"/>
      <c r="Z423" s="159"/>
    </row>
    <row r="424" ht="11.25" customHeight="1">
      <c r="A424" s="159"/>
      <c r="B424" s="159"/>
      <c r="C424" s="159"/>
      <c r="D424" s="159"/>
      <c r="E424" s="159"/>
      <c r="F424" s="159"/>
      <c r="G424" s="159"/>
      <c r="H424" s="187"/>
      <c r="I424" s="157" t="str">
        <f t="shared" si="2"/>
        <v/>
      </c>
      <c r="J424" s="188"/>
      <c r="K424" s="159"/>
      <c r="L424" s="159"/>
      <c r="M424" s="159"/>
      <c r="N424" s="159"/>
      <c r="O424" s="159"/>
      <c r="P424" s="159"/>
      <c r="Q424" s="159"/>
      <c r="R424" s="159"/>
      <c r="S424" s="159"/>
      <c r="T424" s="159"/>
      <c r="U424" s="159"/>
      <c r="V424" s="159"/>
      <c r="W424" s="159"/>
      <c r="X424" s="159"/>
      <c r="Y424" s="159"/>
      <c r="Z424" s="159"/>
    </row>
    <row r="425" ht="11.25" customHeight="1">
      <c r="A425" s="159"/>
      <c r="B425" s="159"/>
      <c r="C425" s="159"/>
      <c r="D425" s="159"/>
      <c r="E425" s="159"/>
      <c r="F425" s="159"/>
      <c r="G425" s="159"/>
      <c r="H425" s="187"/>
      <c r="I425" s="157" t="str">
        <f t="shared" si="2"/>
        <v/>
      </c>
      <c r="J425" s="188"/>
      <c r="K425" s="159"/>
      <c r="L425" s="159"/>
      <c r="M425" s="159"/>
      <c r="N425" s="159"/>
      <c r="O425" s="159"/>
      <c r="P425" s="159"/>
      <c r="Q425" s="159"/>
      <c r="R425" s="159"/>
      <c r="S425" s="159"/>
      <c r="T425" s="159"/>
      <c r="U425" s="159"/>
      <c r="V425" s="159"/>
      <c r="W425" s="159"/>
      <c r="X425" s="159"/>
      <c r="Y425" s="159"/>
      <c r="Z425" s="159"/>
    </row>
    <row r="426" ht="11.25" customHeight="1">
      <c r="A426" s="159"/>
      <c r="B426" s="159"/>
      <c r="C426" s="159"/>
      <c r="D426" s="159"/>
      <c r="E426" s="159"/>
      <c r="F426" s="159"/>
      <c r="G426" s="159"/>
      <c r="H426" s="187"/>
      <c r="I426" s="157" t="str">
        <f t="shared" si="2"/>
        <v/>
      </c>
      <c r="J426" s="188"/>
      <c r="K426" s="159"/>
      <c r="L426" s="159"/>
      <c r="M426" s="159"/>
      <c r="N426" s="159"/>
      <c r="O426" s="159"/>
      <c r="P426" s="159"/>
      <c r="Q426" s="159"/>
      <c r="R426" s="159"/>
      <c r="S426" s="159"/>
      <c r="T426" s="159"/>
      <c r="U426" s="159"/>
      <c r="V426" s="159"/>
      <c r="W426" s="159"/>
      <c r="X426" s="159"/>
      <c r="Y426" s="159"/>
      <c r="Z426" s="159"/>
    </row>
    <row r="427" ht="11.25" customHeight="1">
      <c r="A427" s="159"/>
      <c r="B427" s="159"/>
      <c r="C427" s="159"/>
      <c r="D427" s="159"/>
      <c r="E427" s="159"/>
      <c r="F427" s="159"/>
      <c r="G427" s="159"/>
      <c r="H427" s="187"/>
      <c r="I427" s="157" t="str">
        <f t="shared" si="2"/>
        <v/>
      </c>
      <c r="J427" s="188"/>
      <c r="K427" s="159"/>
      <c r="L427" s="159"/>
      <c r="M427" s="159"/>
      <c r="N427" s="159"/>
      <c r="O427" s="159"/>
      <c r="P427" s="159"/>
      <c r="Q427" s="159"/>
      <c r="R427" s="159"/>
      <c r="S427" s="159"/>
      <c r="T427" s="159"/>
      <c r="U427" s="159"/>
      <c r="V427" s="159"/>
      <c r="W427" s="159"/>
      <c r="X427" s="159"/>
      <c r="Y427" s="159"/>
      <c r="Z427" s="159"/>
    </row>
    <row r="428" ht="11.25" customHeight="1">
      <c r="A428" s="159"/>
      <c r="B428" s="159"/>
      <c r="C428" s="159"/>
      <c r="D428" s="159"/>
      <c r="E428" s="159"/>
      <c r="F428" s="159"/>
      <c r="G428" s="159"/>
      <c r="H428" s="187"/>
      <c r="I428" s="157" t="str">
        <f t="shared" si="2"/>
        <v/>
      </c>
      <c r="J428" s="188"/>
      <c r="K428" s="159"/>
      <c r="L428" s="159"/>
      <c r="M428" s="159"/>
      <c r="N428" s="159"/>
      <c r="O428" s="159"/>
      <c r="P428" s="159"/>
      <c r="Q428" s="159"/>
      <c r="R428" s="159"/>
      <c r="S428" s="159"/>
      <c r="T428" s="159"/>
      <c r="U428" s="159"/>
      <c r="V428" s="159"/>
      <c r="W428" s="159"/>
      <c r="X428" s="159"/>
      <c r="Y428" s="159"/>
      <c r="Z428" s="159"/>
    </row>
    <row r="429" ht="11.25" customHeight="1">
      <c r="A429" s="159"/>
      <c r="B429" s="159"/>
      <c r="C429" s="159"/>
      <c r="D429" s="159"/>
      <c r="E429" s="159"/>
      <c r="F429" s="159"/>
      <c r="G429" s="159"/>
      <c r="H429" s="187"/>
      <c r="I429" s="157" t="str">
        <f t="shared" si="2"/>
        <v/>
      </c>
      <c r="J429" s="188"/>
      <c r="K429" s="159"/>
      <c r="L429" s="159"/>
      <c r="M429" s="159"/>
      <c r="N429" s="159"/>
      <c r="O429" s="159"/>
      <c r="P429" s="159"/>
      <c r="Q429" s="159"/>
      <c r="R429" s="159"/>
      <c r="S429" s="159"/>
      <c r="T429" s="159"/>
      <c r="U429" s="159"/>
      <c r="V429" s="159"/>
      <c r="W429" s="159"/>
      <c r="X429" s="159"/>
      <c r="Y429" s="159"/>
      <c r="Z429" s="159"/>
    </row>
    <row r="430" ht="11.25" customHeight="1">
      <c r="A430" s="159"/>
      <c r="B430" s="159"/>
      <c r="C430" s="159"/>
      <c r="D430" s="159"/>
      <c r="E430" s="159"/>
      <c r="F430" s="159"/>
      <c r="G430" s="159"/>
      <c r="H430" s="187"/>
      <c r="I430" s="157" t="str">
        <f t="shared" si="2"/>
        <v/>
      </c>
      <c r="J430" s="188"/>
      <c r="K430" s="159"/>
      <c r="L430" s="159"/>
      <c r="M430" s="159"/>
      <c r="N430" s="159"/>
      <c r="O430" s="159"/>
      <c r="P430" s="159"/>
      <c r="Q430" s="159"/>
      <c r="R430" s="159"/>
      <c r="S430" s="159"/>
      <c r="T430" s="159"/>
      <c r="U430" s="159"/>
      <c r="V430" s="159"/>
      <c r="W430" s="159"/>
      <c r="X430" s="159"/>
      <c r="Y430" s="159"/>
      <c r="Z430" s="159"/>
    </row>
    <row r="431" ht="11.25" customHeight="1">
      <c r="A431" s="159"/>
      <c r="B431" s="159"/>
      <c r="C431" s="159"/>
      <c r="D431" s="159"/>
      <c r="E431" s="159"/>
      <c r="F431" s="159"/>
      <c r="G431" s="159"/>
      <c r="H431" s="187"/>
      <c r="I431" s="157" t="str">
        <f t="shared" si="2"/>
        <v/>
      </c>
      <c r="J431" s="188"/>
      <c r="K431" s="159"/>
      <c r="L431" s="159"/>
      <c r="M431" s="159"/>
      <c r="N431" s="159"/>
      <c r="O431" s="159"/>
      <c r="P431" s="159"/>
      <c r="Q431" s="159"/>
      <c r="R431" s="159"/>
      <c r="S431" s="159"/>
      <c r="T431" s="159"/>
      <c r="U431" s="159"/>
      <c r="V431" s="159"/>
      <c r="W431" s="159"/>
      <c r="X431" s="159"/>
      <c r="Y431" s="159"/>
      <c r="Z431" s="159"/>
    </row>
    <row r="432" ht="11.25" customHeight="1">
      <c r="A432" s="159"/>
      <c r="B432" s="159"/>
      <c r="C432" s="159"/>
      <c r="D432" s="159"/>
      <c r="E432" s="159"/>
      <c r="F432" s="159"/>
      <c r="G432" s="159"/>
      <c r="H432" s="187"/>
      <c r="I432" s="157" t="str">
        <f t="shared" si="2"/>
        <v/>
      </c>
      <c r="J432" s="188"/>
      <c r="K432" s="159"/>
      <c r="L432" s="159"/>
      <c r="M432" s="159"/>
      <c r="N432" s="159"/>
      <c r="O432" s="159"/>
      <c r="P432" s="159"/>
      <c r="Q432" s="159"/>
      <c r="R432" s="159"/>
      <c r="S432" s="159"/>
      <c r="T432" s="159"/>
      <c r="U432" s="159"/>
      <c r="V432" s="159"/>
      <c r="W432" s="159"/>
      <c r="X432" s="159"/>
      <c r="Y432" s="159"/>
      <c r="Z432" s="159"/>
    </row>
    <row r="433" ht="11.25" customHeight="1">
      <c r="A433" s="159"/>
      <c r="B433" s="159"/>
      <c r="C433" s="159"/>
      <c r="D433" s="159"/>
      <c r="E433" s="159"/>
      <c r="F433" s="159"/>
      <c r="G433" s="159"/>
      <c r="H433" s="187"/>
      <c r="I433" s="157" t="str">
        <f t="shared" si="2"/>
        <v/>
      </c>
      <c r="J433" s="188"/>
      <c r="K433" s="159"/>
      <c r="L433" s="159"/>
      <c r="M433" s="159"/>
      <c r="N433" s="159"/>
      <c r="O433" s="159"/>
      <c r="P433" s="159"/>
      <c r="Q433" s="159"/>
      <c r="R433" s="159"/>
      <c r="S433" s="159"/>
      <c r="T433" s="159"/>
      <c r="U433" s="159"/>
      <c r="V433" s="159"/>
      <c r="W433" s="159"/>
      <c r="X433" s="159"/>
      <c r="Y433" s="159"/>
      <c r="Z433" s="159"/>
    </row>
    <row r="434" ht="11.25" customHeight="1">
      <c r="A434" s="159"/>
      <c r="B434" s="159"/>
      <c r="C434" s="159"/>
      <c r="D434" s="159"/>
      <c r="E434" s="159"/>
      <c r="F434" s="159"/>
      <c r="G434" s="159"/>
      <c r="H434" s="187"/>
      <c r="I434" s="157" t="str">
        <f t="shared" si="2"/>
        <v/>
      </c>
      <c r="J434" s="188"/>
      <c r="K434" s="159"/>
      <c r="L434" s="159"/>
      <c r="M434" s="159"/>
      <c r="N434" s="159"/>
      <c r="O434" s="159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</row>
    <row r="435" ht="11.25" customHeight="1">
      <c r="A435" s="159"/>
      <c r="B435" s="159"/>
      <c r="C435" s="159"/>
      <c r="D435" s="159"/>
      <c r="E435" s="159"/>
      <c r="F435" s="159"/>
      <c r="G435" s="159"/>
      <c r="H435" s="187"/>
      <c r="I435" s="157" t="str">
        <f t="shared" si="2"/>
        <v/>
      </c>
      <c r="J435" s="188"/>
      <c r="K435" s="159"/>
      <c r="L435" s="159"/>
      <c r="M435" s="159"/>
      <c r="N435" s="159"/>
      <c r="O435" s="159"/>
      <c r="P435" s="159"/>
      <c r="Q435" s="159"/>
      <c r="R435" s="159"/>
      <c r="S435" s="159"/>
      <c r="T435" s="159"/>
      <c r="U435" s="159"/>
      <c r="V435" s="159"/>
      <c r="W435" s="159"/>
      <c r="X435" s="159"/>
      <c r="Y435" s="159"/>
      <c r="Z435" s="159"/>
    </row>
    <row r="436" ht="11.25" customHeight="1">
      <c r="A436" s="159"/>
      <c r="B436" s="159"/>
      <c r="C436" s="159"/>
      <c r="D436" s="159"/>
      <c r="E436" s="159"/>
      <c r="F436" s="159"/>
      <c r="G436" s="159"/>
      <c r="H436" s="187"/>
      <c r="I436" s="157" t="str">
        <f t="shared" si="2"/>
        <v/>
      </c>
      <c r="J436" s="188"/>
      <c r="K436" s="159"/>
      <c r="L436" s="159"/>
      <c r="M436" s="159"/>
      <c r="N436" s="159"/>
      <c r="O436" s="159"/>
      <c r="P436" s="159"/>
      <c r="Q436" s="159"/>
      <c r="R436" s="159"/>
      <c r="S436" s="159"/>
      <c r="T436" s="159"/>
      <c r="U436" s="159"/>
      <c r="V436" s="159"/>
      <c r="W436" s="159"/>
      <c r="X436" s="159"/>
      <c r="Y436" s="159"/>
      <c r="Z436" s="159"/>
    </row>
    <row r="437" ht="11.25" customHeight="1">
      <c r="A437" s="159"/>
      <c r="B437" s="159"/>
      <c r="C437" s="159"/>
      <c r="D437" s="159"/>
      <c r="E437" s="159"/>
      <c r="F437" s="159"/>
      <c r="G437" s="159"/>
      <c r="H437" s="187"/>
      <c r="I437" s="157" t="str">
        <f t="shared" si="2"/>
        <v/>
      </c>
      <c r="J437" s="188"/>
      <c r="K437" s="159"/>
      <c r="L437" s="159"/>
      <c r="M437" s="159"/>
      <c r="N437" s="159"/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</row>
    <row r="438" ht="11.25" customHeight="1">
      <c r="A438" s="159"/>
      <c r="B438" s="159"/>
      <c r="C438" s="159"/>
      <c r="D438" s="159"/>
      <c r="E438" s="159"/>
      <c r="F438" s="159"/>
      <c r="G438" s="159"/>
      <c r="H438" s="187"/>
      <c r="I438" s="157" t="str">
        <f t="shared" si="2"/>
        <v/>
      </c>
      <c r="J438" s="188"/>
      <c r="K438" s="159"/>
      <c r="L438" s="159"/>
      <c r="M438" s="159"/>
      <c r="N438" s="159"/>
      <c r="O438" s="159"/>
      <c r="P438" s="159"/>
      <c r="Q438" s="159"/>
      <c r="R438" s="159"/>
      <c r="S438" s="159"/>
      <c r="T438" s="159"/>
      <c r="U438" s="159"/>
      <c r="V438" s="159"/>
      <c r="W438" s="159"/>
      <c r="X438" s="159"/>
      <c r="Y438" s="159"/>
      <c r="Z438" s="159"/>
    </row>
    <row r="439" ht="11.25" customHeight="1">
      <c r="A439" s="159"/>
      <c r="B439" s="159"/>
      <c r="C439" s="159"/>
      <c r="D439" s="159"/>
      <c r="E439" s="159"/>
      <c r="F439" s="159"/>
      <c r="G439" s="159"/>
      <c r="H439" s="187"/>
      <c r="I439" s="157" t="str">
        <f t="shared" si="2"/>
        <v/>
      </c>
      <c r="J439" s="188"/>
      <c r="K439" s="159"/>
      <c r="L439" s="159"/>
      <c r="M439" s="159"/>
      <c r="N439" s="159"/>
      <c r="O439" s="159"/>
      <c r="P439" s="159"/>
      <c r="Q439" s="159"/>
      <c r="R439" s="159"/>
      <c r="S439" s="159"/>
      <c r="T439" s="159"/>
      <c r="U439" s="159"/>
      <c r="V439" s="159"/>
      <c r="W439" s="159"/>
      <c r="X439" s="159"/>
      <c r="Y439" s="159"/>
      <c r="Z439" s="159"/>
    </row>
    <row r="440" ht="11.25" customHeight="1">
      <c r="A440" s="159"/>
      <c r="B440" s="159"/>
      <c r="C440" s="159"/>
      <c r="D440" s="159"/>
      <c r="E440" s="159"/>
      <c r="F440" s="159"/>
      <c r="G440" s="159"/>
      <c r="H440" s="187"/>
      <c r="I440" s="157" t="str">
        <f t="shared" si="2"/>
        <v/>
      </c>
      <c r="J440" s="188"/>
      <c r="K440" s="159"/>
      <c r="L440" s="159"/>
      <c r="M440" s="159"/>
      <c r="N440" s="159"/>
      <c r="O440" s="159"/>
      <c r="P440" s="159"/>
      <c r="Q440" s="159"/>
      <c r="R440" s="159"/>
      <c r="S440" s="159"/>
      <c r="T440" s="159"/>
      <c r="U440" s="159"/>
      <c r="V440" s="159"/>
      <c r="W440" s="159"/>
      <c r="X440" s="159"/>
      <c r="Y440" s="159"/>
      <c r="Z440" s="159"/>
    </row>
    <row r="441" ht="11.25" customHeight="1">
      <c r="A441" s="159"/>
      <c r="B441" s="159"/>
      <c r="C441" s="159"/>
      <c r="D441" s="159"/>
      <c r="E441" s="159"/>
      <c r="F441" s="159"/>
      <c r="G441" s="159"/>
      <c r="H441" s="187"/>
      <c r="I441" s="157" t="str">
        <f t="shared" si="2"/>
        <v/>
      </c>
      <c r="J441" s="188"/>
      <c r="K441" s="159"/>
      <c r="L441" s="159"/>
      <c r="M441" s="159"/>
      <c r="N441" s="159"/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</row>
    <row r="442" ht="11.25" customHeight="1">
      <c r="A442" s="159"/>
      <c r="B442" s="159"/>
      <c r="C442" s="159"/>
      <c r="D442" s="159"/>
      <c r="E442" s="159"/>
      <c r="F442" s="159"/>
      <c r="G442" s="159"/>
      <c r="H442" s="187"/>
      <c r="I442" s="157" t="str">
        <f t="shared" si="2"/>
        <v/>
      </c>
      <c r="J442" s="188"/>
      <c r="K442" s="159"/>
      <c r="L442" s="159"/>
      <c r="M442" s="159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</row>
    <row r="443" ht="11.25" customHeight="1">
      <c r="A443" s="159"/>
      <c r="B443" s="159"/>
      <c r="C443" s="159"/>
      <c r="D443" s="159"/>
      <c r="E443" s="159"/>
      <c r="F443" s="159"/>
      <c r="G443" s="159"/>
      <c r="H443" s="187"/>
      <c r="I443" s="157" t="str">
        <f t="shared" si="2"/>
        <v/>
      </c>
      <c r="J443" s="188"/>
      <c r="K443" s="159"/>
      <c r="L443" s="159"/>
      <c r="M443" s="159"/>
      <c r="N443" s="159"/>
      <c r="O443" s="159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</row>
    <row r="444" ht="11.25" customHeight="1">
      <c r="A444" s="159"/>
      <c r="B444" s="159"/>
      <c r="C444" s="159"/>
      <c r="D444" s="159"/>
      <c r="E444" s="159"/>
      <c r="F444" s="159"/>
      <c r="G444" s="159"/>
      <c r="H444" s="187"/>
      <c r="I444" s="157" t="str">
        <f t="shared" si="2"/>
        <v/>
      </c>
      <c r="J444" s="188"/>
      <c r="K444" s="159"/>
      <c r="L444" s="159"/>
      <c r="M444" s="159"/>
      <c r="N444" s="159"/>
      <c r="O444" s="159"/>
      <c r="P444" s="159"/>
      <c r="Q444" s="159"/>
      <c r="R444" s="159"/>
      <c r="S444" s="159"/>
      <c r="T444" s="159"/>
      <c r="U444" s="159"/>
      <c r="V444" s="159"/>
      <c r="W444" s="159"/>
      <c r="X444" s="159"/>
      <c r="Y444" s="159"/>
      <c r="Z444" s="159"/>
    </row>
    <row r="445" ht="11.25" customHeight="1">
      <c r="A445" s="159"/>
      <c r="B445" s="159"/>
      <c r="C445" s="159"/>
      <c r="D445" s="159"/>
      <c r="E445" s="159"/>
      <c r="F445" s="159"/>
      <c r="G445" s="159"/>
      <c r="H445" s="187"/>
      <c r="I445" s="157" t="str">
        <f t="shared" si="2"/>
        <v/>
      </c>
      <c r="J445" s="188"/>
      <c r="K445" s="159"/>
      <c r="L445" s="159"/>
      <c r="M445" s="159"/>
      <c r="N445" s="159"/>
      <c r="O445" s="159"/>
      <c r="P445" s="159"/>
      <c r="Q445" s="159"/>
      <c r="R445" s="159"/>
      <c r="S445" s="159"/>
      <c r="T445" s="159"/>
      <c r="U445" s="159"/>
      <c r="V445" s="159"/>
      <c r="W445" s="159"/>
      <c r="X445" s="159"/>
      <c r="Y445" s="159"/>
      <c r="Z445" s="159"/>
    </row>
    <row r="446" ht="11.25" customHeight="1">
      <c r="A446" s="159"/>
      <c r="B446" s="159"/>
      <c r="C446" s="159"/>
      <c r="D446" s="159"/>
      <c r="E446" s="159"/>
      <c r="F446" s="159"/>
      <c r="G446" s="159"/>
      <c r="H446" s="187"/>
      <c r="I446" s="157" t="str">
        <f t="shared" si="2"/>
        <v/>
      </c>
      <c r="J446" s="188"/>
      <c r="K446" s="159"/>
      <c r="L446" s="159"/>
      <c r="M446" s="159"/>
      <c r="N446" s="159"/>
      <c r="O446" s="159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</row>
    <row r="447" ht="11.25" customHeight="1">
      <c r="A447" s="159"/>
      <c r="B447" s="159"/>
      <c r="C447" s="159"/>
      <c r="D447" s="159"/>
      <c r="E447" s="159"/>
      <c r="F447" s="159"/>
      <c r="G447" s="159"/>
      <c r="H447" s="187"/>
      <c r="I447" s="157" t="str">
        <f t="shared" si="2"/>
        <v/>
      </c>
      <c r="J447" s="188"/>
      <c r="K447" s="159"/>
      <c r="L447" s="159"/>
      <c r="M447" s="159"/>
      <c r="N447" s="159"/>
      <c r="O447" s="159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</row>
    <row r="448" ht="11.25" customHeight="1">
      <c r="A448" s="159"/>
      <c r="B448" s="159"/>
      <c r="C448" s="159"/>
      <c r="D448" s="159"/>
      <c r="E448" s="159"/>
      <c r="F448" s="159"/>
      <c r="G448" s="159"/>
      <c r="H448" s="187"/>
      <c r="I448" s="157" t="str">
        <f t="shared" si="2"/>
        <v/>
      </c>
      <c r="J448" s="188"/>
      <c r="K448" s="159"/>
      <c r="L448" s="159"/>
      <c r="M448" s="159"/>
      <c r="N448" s="159"/>
      <c r="O448" s="159"/>
      <c r="P448" s="159"/>
      <c r="Q448" s="159"/>
      <c r="R448" s="159"/>
      <c r="S448" s="159"/>
      <c r="T448" s="159"/>
      <c r="U448" s="159"/>
      <c r="V448" s="159"/>
      <c r="W448" s="159"/>
      <c r="X448" s="159"/>
      <c r="Y448" s="159"/>
      <c r="Z448" s="159"/>
    </row>
    <row r="449" ht="11.25" customHeight="1">
      <c r="A449" s="159"/>
      <c r="B449" s="159"/>
      <c r="C449" s="159"/>
      <c r="D449" s="159"/>
      <c r="E449" s="159"/>
      <c r="F449" s="159"/>
      <c r="G449" s="159"/>
      <c r="H449" s="187"/>
      <c r="I449" s="157" t="str">
        <f t="shared" si="2"/>
        <v/>
      </c>
      <c r="J449" s="188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</row>
    <row r="450" ht="11.25" customHeight="1">
      <c r="A450" s="159"/>
      <c r="B450" s="159"/>
      <c r="C450" s="159"/>
      <c r="D450" s="159"/>
      <c r="E450" s="159"/>
      <c r="F450" s="159"/>
      <c r="G450" s="159"/>
      <c r="H450" s="187"/>
      <c r="I450" s="157" t="str">
        <f t="shared" si="2"/>
        <v/>
      </c>
      <c r="J450" s="188"/>
      <c r="K450" s="159"/>
      <c r="L450" s="159"/>
      <c r="M450" s="159"/>
      <c r="N450" s="159"/>
      <c r="O450" s="159"/>
      <c r="P450" s="159"/>
      <c r="Q450" s="159"/>
      <c r="R450" s="159"/>
      <c r="S450" s="159"/>
      <c r="T450" s="159"/>
      <c r="U450" s="159"/>
      <c r="V450" s="159"/>
      <c r="W450" s="159"/>
      <c r="X450" s="159"/>
      <c r="Y450" s="159"/>
      <c r="Z450" s="159"/>
    </row>
    <row r="451" ht="11.25" customHeight="1">
      <c r="A451" s="159"/>
      <c r="B451" s="159"/>
      <c r="C451" s="159"/>
      <c r="D451" s="159"/>
      <c r="E451" s="159"/>
      <c r="F451" s="159"/>
      <c r="G451" s="159"/>
      <c r="H451" s="187"/>
      <c r="I451" s="157" t="str">
        <f t="shared" si="2"/>
        <v/>
      </c>
      <c r="J451" s="188"/>
      <c r="K451" s="159"/>
      <c r="L451" s="159"/>
      <c r="M451" s="159"/>
      <c r="N451" s="159"/>
      <c r="O451" s="159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</row>
    <row r="452" ht="11.25" customHeight="1">
      <c r="A452" s="159"/>
      <c r="B452" s="159"/>
      <c r="C452" s="159"/>
      <c r="D452" s="159"/>
      <c r="E452" s="159"/>
      <c r="F452" s="159"/>
      <c r="G452" s="159"/>
      <c r="H452" s="187"/>
      <c r="I452" s="157" t="str">
        <f t="shared" si="2"/>
        <v/>
      </c>
      <c r="J452" s="188"/>
      <c r="K452" s="159"/>
      <c r="L452" s="159"/>
      <c r="M452" s="159"/>
      <c r="N452" s="159"/>
      <c r="O452" s="159"/>
      <c r="P452" s="159"/>
      <c r="Q452" s="159"/>
      <c r="R452" s="159"/>
      <c r="S452" s="159"/>
      <c r="T452" s="159"/>
      <c r="U452" s="159"/>
      <c r="V452" s="159"/>
      <c r="W452" s="159"/>
      <c r="X452" s="159"/>
      <c r="Y452" s="159"/>
      <c r="Z452" s="159"/>
    </row>
    <row r="453" ht="11.25" customHeight="1">
      <c r="A453" s="159"/>
      <c r="B453" s="159"/>
      <c r="C453" s="159"/>
      <c r="D453" s="159"/>
      <c r="E453" s="159"/>
      <c r="F453" s="159"/>
      <c r="G453" s="159"/>
      <c r="H453" s="187"/>
      <c r="I453" s="157" t="str">
        <f t="shared" si="2"/>
        <v/>
      </c>
      <c r="J453" s="188"/>
      <c r="K453" s="159"/>
      <c r="L453" s="159"/>
      <c r="M453" s="159"/>
      <c r="N453" s="159"/>
      <c r="O453" s="159"/>
      <c r="P453" s="159"/>
      <c r="Q453" s="159"/>
      <c r="R453" s="159"/>
      <c r="S453" s="159"/>
      <c r="T453" s="159"/>
      <c r="U453" s="159"/>
      <c r="V453" s="159"/>
      <c r="W453" s="159"/>
      <c r="X453" s="159"/>
      <c r="Y453" s="159"/>
      <c r="Z453" s="159"/>
    </row>
    <row r="454" ht="11.25" customHeight="1">
      <c r="A454" s="159"/>
      <c r="B454" s="159"/>
      <c r="C454" s="159"/>
      <c r="D454" s="159"/>
      <c r="E454" s="159"/>
      <c r="F454" s="159"/>
      <c r="G454" s="159"/>
      <c r="H454" s="187"/>
      <c r="I454" s="157" t="str">
        <f t="shared" si="2"/>
        <v/>
      </c>
      <c r="J454" s="188"/>
      <c r="K454" s="159"/>
      <c r="L454" s="159"/>
      <c r="M454" s="159"/>
      <c r="N454" s="159"/>
      <c r="O454" s="159"/>
      <c r="P454" s="159"/>
      <c r="Q454" s="159"/>
      <c r="R454" s="159"/>
      <c r="S454" s="159"/>
      <c r="T454" s="159"/>
      <c r="U454" s="159"/>
      <c r="V454" s="159"/>
      <c r="W454" s="159"/>
      <c r="X454" s="159"/>
      <c r="Y454" s="159"/>
      <c r="Z454" s="159"/>
    </row>
    <row r="455" ht="11.25" customHeight="1">
      <c r="A455" s="159"/>
      <c r="B455" s="159"/>
      <c r="C455" s="159"/>
      <c r="D455" s="159"/>
      <c r="E455" s="159"/>
      <c r="F455" s="159"/>
      <c r="G455" s="159"/>
      <c r="H455" s="187"/>
      <c r="I455" s="157" t="str">
        <f t="shared" si="2"/>
        <v/>
      </c>
      <c r="J455" s="188"/>
      <c r="K455" s="159"/>
      <c r="L455" s="159"/>
      <c r="M455" s="159"/>
      <c r="N455" s="159"/>
      <c r="O455" s="159"/>
      <c r="P455" s="159"/>
      <c r="Q455" s="159"/>
      <c r="R455" s="159"/>
      <c r="S455" s="159"/>
      <c r="T455" s="159"/>
      <c r="U455" s="159"/>
      <c r="V455" s="159"/>
      <c r="W455" s="159"/>
      <c r="X455" s="159"/>
      <c r="Y455" s="159"/>
      <c r="Z455" s="159"/>
    </row>
    <row r="456" ht="11.25" customHeight="1">
      <c r="A456" s="159"/>
      <c r="B456" s="159"/>
      <c r="C456" s="159"/>
      <c r="D456" s="159"/>
      <c r="E456" s="159"/>
      <c r="F456" s="159"/>
      <c r="G456" s="159"/>
      <c r="H456" s="187"/>
      <c r="I456" s="157" t="str">
        <f t="shared" si="2"/>
        <v/>
      </c>
      <c r="J456" s="188"/>
      <c r="K456" s="159"/>
      <c r="L456" s="159"/>
      <c r="M456" s="159"/>
      <c r="N456" s="159"/>
      <c r="O456" s="159"/>
      <c r="P456" s="159"/>
      <c r="Q456" s="159"/>
      <c r="R456" s="159"/>
      <c r="S456" s="159"/>
      <c r="T456" s="159"/>
      <c r="U456" s="159"/>
      <c r="V456" s="159"/>
      <c r="W456" s="159"/>
      <c r="X456" s="159"/>
      <c r="Y456" s="159"/>
      <c r="Z456" s="159"/>
    </row>
    <row r="457" ht="11.25" customHeight="1">
      <c r="A457" s="159"/>
      <c r="B457" s="159"/>
      <c r="C457" s="159"/>
      <c r="D457" s="159"/>
      <c r="E457" s="159"/>
      <c r="F457" s="159"/>
      <c r="G457" s="159"/>
      <c r="H457" s="187"/>
      <c r="I457" s="157" t="str">
        <f t="shared" si="2"/>
        <v/>
      </c>
      <c r="J457" s="188"/>
      <c r="K457" s="159"/>
      <c r="L457" s="159"/>
      <c r="M457" s="159"/>
      <c r="N457" s="159"/>
      <c r="O457" s="159"/>
      <c r="P457" s="159"/>
      <c r="Q457" s="159"/>
      <c r="R457" s="159"/>
      <c r="S457" s="159"/>
      <c r="T457" s="159"/>
      <c r="U457" s="159"/>
      <c r="V457" s="159"/>
      <c r="W457" s="159"/>
      <c r="X457" s="159"/>
      <c r="Y457" s="159"/>
      <c r="Z457" s="159"/>
    </row>
    <row r="458" ht="11.25" customHeight="1">
      <c r="A458" s="159"/>
      <c r="B458" s="159"/>
      <c r="C458" s="159"/>
      <c r="D458" s="159"/>
      <c r="E458" s="159"/>
      <c r="F458" s="159"/>
      <c r="G458" s="159"/>
      <c r="H458" s="187"/>
      <c r="I458" s="157" t="str">
        <f t="shared" si="2"/>
        <v/>
      </c>
      <c r="J458" s="188"/>
      <c r="K458" s="159"/>
      <c r="L458" s="159"/>
      <c r="M458" s="159"/>
      <c r="N458" s="159"/>
      <c r="O458" s="159"/>
      <c r="P458" s="159"/>
      <c r="Q458" s="159"/>
      <c r="R458" s="159"/>
      <c r="S458" s="159"/>
      <c r="T458" s="159"/>
      <c r="U458" s="159"/>
      <c r="V458" s="159"/>
      <c r="W458" s="159"/>
      <c r="X458" s="159"/>
      <c r="Y458" s="159"/>
      <c r="Z458" s="159"/>
    </row>
    <row r="459" ht="11.25" customHeight="1">
      <c r="A459" s="159"/>
      <c r="B459" s="159"/>
      <c r="C459" s="159"/>
      <c r="D459" s="159"/>
      <c r="E459" s="159"/>
      <c r="F459" s="159"/>
      <c r="G459" s="159"/>
      <c r="H459" s="187"/>
      <c r="I459" s="157" t="str">
        <f t="shared" si="2"/>
        <v/>
      </c>
      <c r="J459" s="188"/>
      <c r="K459" s="159"/>
      <c r="L459" s="159"/>
      <c r="M459" s="159"/>
      <c r="N459" s="159"/>
      <c r="O459" s="159"/>
      <c r="P459" s="159"/>
      <c r="Q459" s="159"/>
      <c r="R459" s="159"/>
      <c r="S459" s="159"/>
      <c r="T459" s="159"/>
      <c r="U459" s="159"/>
      <c r="V459" s="159"/>
      <c r="W459" s="159"/>
      <c r="X459" s="159"/>
      <c r="Y459" s="159"/>
      <c r="Z459" s="159"/>
    </row>
    <row r="460" ht="11.25" customHeight="1">
      <c r="A460" s="159"/>
      <c r="B460" s="159"/>
      <c r="C460" s="159"/>
      <c r="D460" s="159"/>
      <c r="E460" s="159"/>
      <c r="F460" s="159"/>
      <c r="G460" s="159"/>
      <c r="H460" s="187"/>
      <c r="I460" s="157" t="str">
        <f t="shared" si="2"/>
        <v/>
      </c>
      <c r="J460" s="188"/>
      <c r="K460" s="159"/>
      <c r="L460" s="159"/>
      <c r="M460" s="159"/>
      <c r="N460" s="159"/>
      <c r="O460" s="159"/>
      <c r="P460" s="159"/>
      <c r="Q460" s="159"/>
      <c r="R460" s="159"/>
      <c r="S460" s="159"/>
      <c r="T460" s="159"/>
      <c r="U460" s="159"/>
      <c r="V460" s="159"/>
      <c r="W460" s="159"/>
      <c r="X460" s="159"/>
      <c r="Y460" s="159"/>
      <c r="Z460" s="159"/>
    </row>
    <row r="461" ht="11.25" customHeight="1">
      <c r="A461" s="159"/>
      <c r="B461" s="159"/>
      <c r="C461" s="159"/>
      <c r="D461" s="159"/>
      <c r="E461" s="159"/>
      <c r="F461" s="159"/>
      <c r="G461" s="159"/>
      <c r="H461" s="187"/>
      <c r="I461" s="157" t="str">
        <f t="shared" si="2"/>
        <v/>
      </c>
      <c r="J461" s="188"/>
      <c r="K461" s="159"/>
      <c r="L461" s="159"/>
      <c r="M461" s="159"/>
      <c r="N461" s="159"/>
      <c r="O461" s="159"/>
      <c r="P461" s="159"/>
      <c r="Q461" s="159"/>
      <c r="R461" s="159"/>
      <c r="S461" s="159"/>
      <c r="T461" s="159"/>
      <c r="U461" s="159"/>
      <c r="V461" s="159"/>
      <c r="W461" s="159"/>
      <c r="X461" s="159"/>
      <c r="Y461" s="159"/>
      <c r="Z461" s="159"/>
    </row>
    <row r="462" ht="11.25" customHeight="1">
      <c r="A462" s="159"/>
      <c r="B462" s="159"/>
      <c r="C462" s="159"/>
      <c r="D462" s="159"/>
      <c r="E462" s="159"/>
      <c r="F462" s="159"/>
      <c r="G462" s="159"/>
      <c r="H462" s="187"/>
      <c r="I462" s="157" t="str">
        <f t="shared" si="2"/>
        <v/>
      </c>
      <c r="J462" s="188"/>
      <c r="K462" s="159"/>
      <c r="L462" s="159"/>
      <c r="M462" s="159"/>
      <c r="N462" s="159"/>
      <c r="O462" s="159"/>
      <c r="P462" s="159"/>
      <c r="Q462" s="159"/>
      <c r="R462" s="159"/>
      <c r="S462" s="159"/>
      <c r="T462" s="159"/>
      <c r="U462" s="159"/>
      <c r="V462" s="159"/>
      <c r="W462" s="159"/>
      <c r="X462" s="159"/>
      <c r="Y462" s="159"/>
      <c r="Z462" s="159"/>
    </row>
    <row r="463" ht="11.25" customHeight="1">
      <c r="A463" s="159"/>
      <c r="B463" s="159"/>
      <c r="C463" s="159"/>
      <c r="D463" s="159"/>
      <c r="E463" s="159"/>
      <c r="F463" s="159"/>
      <c r="G463" s="159"/>
      <c r="H463" s="187"/>
      <c r="I463" s="157" t="str">
        <f t="shared" si="2"/>
        <v/>
      </c>
      <c r="J463" s="188"/>
      <c r="K463" s="159"/>
      <c r="L463" s="159"/>
      <c r="M463" s="159"/>
      <c r="N463" s="159"/>
      <c r="O463" s="159"/>
      <c r="P463" s="159"/>
      <c r="Q463" s="159"/>
      <c r="R463" s="159"/>
      <c r="S463" s="159"/>
      <c r="T463" s="159"/>
      <c r="U463" s="159"/>
      <c r="V463" s="159"/>
      <c r="W463" s="159"/>
      <c r="X463" s="159"/>
      <c r="Y463" s="159"/>
      <c r="Z463" s="159"/>
    </row>
    <row r="464" ht="11.25" customHeight="1">
      <c r="A464" s="159"/>
      <c r="B464" s="159"/>
      <c r="C464" s="159"/>
      <c r="D464" s="159"/>
      <c r="E464" s="159"/>
      <c r="F464" s="159"/>
      <c r="G464" s="159"/>
      <c r="H464" s="187"/>
      <c r="I464" s="157" t="str">
        <f t="shared" si="2"/>
        <v/>
      </c>
      <c r="J464" s="188"/>
      <c r="K464" s="159"/>
      <c r="L464" s="159"/>
      <c r="M464" s="159"/>
      <c r="N464" s="159"/>
      <c r="O464" s="159"/>
      <c r="P464" s="159"/>
      <c r="Q464" s="159"/>
      <c r="R464" s="159"/>
      <c r="S464" s="159"/>
      <c r="T464" s="159"/>
      <c r="U464" s="159"/>
      <c r="V464" s="159"/>
      <c r="W464" s="159"/>
      <c r="X464" s="159"/>
      <c r="Y464" s="159"/>
      <c r="Z464" s="159"/>
    </row>
    <row r="465" ht="11.25" customHeight="1">
      <c r="A465" s="159"/>
      <c r="B465" s="159"/>
      <c r="C465" s="159"/>
      <c r="D465" s="159"/>
      <c r="E465" s="159"/>
      <c r="F465" s="159"/>
      <c r="G465" s="159"/>
      <c r="H465" s="187"/>
      <c r="I465" s="157" t="str">
        <f t="shared" si="2"/>
        <v/>
      </c>
      <c r="J465" s="188"/>
      <c r="K465" s="159"/>
      <c r="L465" s="159"/>
      <c r="M465" s="159"/>
      <c r="N465" s="159"/>
      <c r="O465" s="159"/>
      <c r="P465" s="159"/>
      <c r="Q465" s="159"/>
      <c r="R465" s="159"/>
      <c r="S465" s="159"/>
      <c r="T465" s="159"/>
      <c r="U465" s="159"/>
      <c r="V465" s="159"/>
      <c r="W465" s="159"/>
      <c r="X465" s="159"/>
      <c r="Y465" s="159"/>
      <c r="Z465" s="159"/>
    </row>
    <row r="466" ht="11.25" customHeight="1">
      <c r="A466" s="159"/>
      <c r="B466" s="159"/>
      <c r="C466" s="159"/>
      <c r="D466" s="159"/>
      <c r="E466" s="159"/>
      <c r="F466" s="159"/>
      <c r="G466" s="159"/>
      <c r="H466" s="187"/>
      <c r="I466" s="157" t="str">
        <f t="shared" si="2"/>
        <v/>
      </c>
      <c r="J466" s="188"/>
      <c r="K466" s="159"/>
      <c r="L466" s="159"/>
      <c r="M466" s="159"/>
      <c r="N466" s="159"/>
      <c r="O466" s="159"/>
      <c r="P466" s="159"/>
      <c r="Q466" s="159"/>
      <c r="R466" s="159"/>
      <c r="S466" s="159"/>
      <c r="T466" s="159"/>
      <c r="U466" s="159"/>
      <c r="V466" s="159"/>
      <c r="W466" s="159"/>
      <c r="X466" s="159"/>
      <c r="Y466" s="159"/>
      <c r="Z466" s="159"/>
    </row>
    <row r="467" ht="11.25" customHeight="1">
      <c r="A467" s="159"/>
      <c r="B467" s="159"/>
      <c r="C467" s="159"/>
      <c r="D467" s="159"/>
      <c r="E467" s="159"/>
      <c r="F467" s="159"/>
      <c r="G467" s="159"/>
      <c r="H467" s="187"/>
      <c r="I467" s="157" t="str">
        <f t="shared" si="2"/>
        <v/>
      </c>
      <c r="J467" s="188"/>
      <c r="K467" s="159"/>
      <c r="L467" s="159"/>
      <c r="M467" s="159"/>
      <c r="N467" s="159"/>
      <c r="O467" s="159"/>
      <c r="P467" s="159"/>
      <c r="Q467" s="159"/>
      <c r="R467" s="159"/>
      <c r="S467" s="159"/>
      <c r="T467" s="159"/>
      <c r="U467" s="159"/>
      <c r="V467" s="159"/>
      <c r="W467" s="159"/>
      <c r="X467" s="159"/>
      <c r="Y467" s="159"/>
      <c r="Z467" s="159"/>
    </row>
    <row r="468" ht="11.25" customHeight="1">
      <c r="A468" s="159"/>
      <c r="B468" s="159"/>
      <c r="C468" s="159"/>
      <c r="D468" s="159"/>
      <c r="E468" s="159"/>
      <c r="F468" s="159"/>
      <c r="G468" s="159"/>
      <c r="H468" s="187"/>
      <c r="I468" s="157" t="str">
        <f t="shared" si="2"/>
        <v/>
      </c>
      <c r="J468" s="188"/>
      <c r="K468" s="159"/>
      <c r="L468" s="159"/>
      <c r="M468" s="159"/>
      <c r="N468" s="159"/>
      <c r="O468" s="159"/>
      <c r="P468" s="159"/>
      <c r="Q468" s="159"/>
      <c r="R468" s="159"/>
      <c r="S468" s="159"/>
      <c r="T468" s="159"/>
      <c r="U468" s="159"/>
      <c r="V468" s="159"/>
      <c r="W468" s="159"/>
      <c r="X468" s="159"/>
      <c r="Y468" s="159"/>
      <c r="Z468" s="159"/>
    </row>
    <row r="469" ht="11.25" customHeight="1">
      <c r="A469" s="159"/>
      <c r="B469" s="159"/>
      <c r="C469" s="159"/>
      <c r="D469" s="159"/>
      <c r="E469" s="159"/>
      <c r="F469" s="159"/>
      <c r="G469" s="159"/>
      <c r="H469" s="187"/>
      <c r="I469" s="157" t="str">
        <f t="shared" si="2"/>
        <v/>
      </c>
      <c r="J469" s="188"/>
      <c r="K469" s="159"/>
      <c r="L469" s="159"/>
      <c r="M469" s="159"/>
      <c r="N469" s="159"/>
      <c r="O469" s="159"/>
      <c r="P469" s="159"/>
      <c r="Q469" s="159"/>
      <c r="R469" s="159"/>
      <c r="S469" s="159"/>
      <c r="T469" s="159"/>
      <c r="U469" s="159"/>
      <c r="V469" s="159"/>
      <c r="W469" s="159"/>
      <c r="X469" s="159"/>
      <c r="Y469" s="159"/>
      <c r="Z469" s="159"/>
    </row>
    <row r="470" ht="11.25" customHeight="1">
      <c r="A470" s="159"/>
      <c r="B470" s="159"/>
      <c r="C470" s="159"/>
      <c r="D470" s="159"/>
      <c r="E470" s="159"/>
      <c r="F470" s="159"/>
      <c r="G470" s="159"/>
      <c r="H470" s="187"/>
      <c r="I470" s="157" t="str">
        <f t="shared" si="2"/>
        <v/>
      </c>
      <c r="J470" s="188"/>
      <c r="K470" s="159"/>
      <c r="L470" s="159"/>
      <c r="M470" s="159"/>
      <c r="N470" s="159"/>
      <c r="O470" s="159"/>
      <c r="P470" s="159"/>
      <c r="Q470" s="159"/>
      <c r="R470" s="159"/>
      <c r="S470" s="159"/>
      <c r="T470" s="159"/>
      <c r="U470" s="159"/>
      <c r="V470" s="159"/>
      <c r="W470" s="159"/>
      <c r="X470" s="159"/>
      <c r="Y470" s="159"/>
      <c r="Z470" s="159"/>
    </row>
    <row r="471" ht="11.25" customHeight="1">
      <c r="A471" s="159"/>
      <c r="B471" s="159"/>
      <c r="C471" s="159"/>
      <c r="D471" s="159"/>
      <c r="E471" s="159"/>
      <c r="F471" s="159"/>
      <c r="G471" s="159"/>
      <c r="H471" s="187"/>
      <c r="I471" s="157" t="str">
        <f t="shared" si="2"/>
        <v/>
      </c>
      <c r="J471" s="188"/>
      <c r="K471" s="159"/>
      <c r="L471" s="159"/>
      <c r="M471" s="159"/>
      <c r="N471" s="159"/>
      <c r="O471" s="159"/>
      <c r="P471" s="159"/>
      <c r="Q471" s="159"/>
      <c r="R471" s="159"/>
      <c r="S471" s="159"/>
      <c r="T471" s="159"/>
      <c r="U471" s="159"/>
      <c r="V471" s="159"/>
      <c r="W471" s="159"/>
      <c r="X471" s="159"/>
      <c r="Y471" s="159"/>
      <c r="Z471" s="159"/>
    </row>
    <row r="472" ht="11.25" customHeight="1">
      <c r="A472" s="159"/>
      <c r="B472" s="159"/>
      <c r="C472" s="159"/>
      <c r="D472" s="159"/>
      <c r="E472" s="159"/>
      <c r="F472" s="159"/>
      <c r="G472" s="159"/>
      <c r="H472" s="187"/>
      <c r="I472" s="157" t="str">
        <f t="shared" si="2"/>
        <v/>
      </c>
      <c r="J472" s="188"/>
      <c r="K472" s="159"/>
      <c r="L472" s="159"/>
      <c r="M472" s="159"/>
      <c r="N472" s="159"/>
      <c r="O472" s="159"/>
      <c r="P472" s="159"/>
      <c r="Q472" s="159"/>
      <c r="R472" s="159"/>
      <c r="S472" s="159"/>
      <c r="T472" s="159"/>
      <c r="U472" s="159"/>
      <c r="V472" s="159"/>
      <c r="W472" s="159"/>
      <c r="X472" s="159"/>
      <c r="Y472" s="159"/>
      <c r="Z472" s="159"/>
    </row>
    <row r="473" ht="11.25" customHeight="1">
      <c r="A473" s="159"/>
      <c r="B473" s="159"/>
      <c r="C473" s="159"/>
      <c r="D473" s="159"/>
      <c r="E473" s="159"/>
      <c r="F473" s="159"/>
      <c r="G473" s="159"/>
      <c r="H473" s="187"/>
      <c r="I473" s="157" t="str">
        <f t="shared" si="2"/>
        <v/>
      </c>
      <c r="J473" s="188"/>
      <c r="K473" s="159"/>
      <c r="L473" s="159"/>
      <c r="M473" s="159"/>
      <c r="N473" s="159"/>
      <c r="O473" s="159"/>
      <c r="P473" s="159"/>
      <c r="Q473" s="159"/>
      <c r="R473" s="159"/>
      <c r="S473" s="159"/>
      <c r="T473" s="159"/>
      <c r="U473" s="159"/>
      <c r="V473" s="159"/>
      <c r="W473" s="159"/>
      <c r="X473" s="159"/>
      <c r="Y473" s="159"/>
      <c r="Z473" s="159"/>
    </row>
    <row r="474" ht="11.25" customHeight="1">
      <c r="A474" s="159"/>
      <c r="B474" s="159"/>
      <c r="C474" s="159"/>
      <c r="D474" s="159"/>
      <c r="E474" s="159"/>
      <c r="F474" s="159"/>
      <c r="G474" s="159"/>
      <c r="H474" s="187"/>
      <c r="I474" s="157" t="str">
        <f t="shared" si="2"/>
        <v/>
      </c>
      <c r="J474" s="188"/>
      <c r="K474" s="159"/>
      <c r="L474" s="159"/>
      <c r="M474" s="159"/>
      <c r="N474" s="159"/>
      <c r="O474" s="159"/>
      <c r="P474" s="159"/>
      <c r="Q474" s="159"/>
      <c r="R474" s="159"/>
      <c r="S474" s="159"/>
      <c r="T474" s="159"/>
      <c r="U474" s="159"/>
      <c r="V474" s="159"/>
      <c r="W474" s="159"/>
      <c r="X474" s="159"/>
      <c r="Y474" s="159"/>
      <c r="Z474" s="159"/>
    </row>
    <row r="475" ht="11.25" customHeight="1">
      <c r="A475" s="159"/>
      <c r="B475" s="159"/>
      <c r="C475" s="159"/>
      <c r="D475" s="159"/>
      <c r="E475" s="159"/>
      <c r="F475" s="159"/>
      <c r="G475" s="159"/>
      <c r="H475" s="187"/>
      <c r="I475" s="157" t="str">
        <f t="shared" si="2"/>
        <v/>
      </c>
      <c r="J475" s="188"/>
      <c r="K475" s="159"/>
      <c r="L475" s="159"/>
      <c r="M475" s="159"/>
      <c r="N475" s="159"/>
      <c r="O475" s="159"/>
      <c r="P475" s="159"/>
      <c r="Q475" s="159"/>
      <c r="R475" s="159"/>
      <c r="S475" s="159"/>
      <c r="T475" s="159"/>
      <c r="U475" s="159"/>
      <c r="V475" s="159"/>
      <c r="W475" s="159"/>
      <c r="X475" s="159"/>
      <c r="Y475" s="159"/>
      <c r="Z475" s="159"/>
    </row>
    <row r="476" ht="11.25" customHeight="1">
      <c r="A476" s="159"/>
      <c r="B476" s="159"/>
      <c r="C476" s="159"/>
      <c r="D476" s="159"/>
      <c r="E476" s="159"/>
      <c r="F476" s="159"/>
      <c r="G476" s="159"/>
      <c r="H476" s="187"/>
      <c r="I476" s="157" t="str">
        <f t="shared" si="2"/>
        <v/>
      </c>
      <c r="J476" s="188"/>
      <c r="K476" s="159"/>
      <c r="L476" s="159"/>
      <c r="M476" s="159"/>
      <c r="N476" s="159"/>
      <c r="O476" s="159"/>
      <c r="P476" s="159"/>
      <c r="Q476" s="159"/>
      <c r="R476" s="159"/>
      <c r="S476" s="159"/>
      <c r="T476" s="159"/>
      <c r="U476" s="159"/>
      <c r="V476" s="159"/>
      <c r="W476" s="159"/>
      <c r="X476" s="159"/>
      <c r="Y476" s="159"/>
      <c r="Z476" s="159"/>
    </row>
    <row r="477" ht="11.25" customHeight="1">
      <c r="A477" s="159"/>
      <c r="B477" s="159"/>
      <c r="C477" s="159"/>
      <c r="D477" s="159"/>
      <c r="E477" s="159"/>
      <c r="F477" s="159"/>
      <c r="G477" s="159"/>
      <c r="H477" s="187"/>
      <c r="I477" s="157" t="str">
        <f t="shared" si="2"/>
        <v/>
      </c>
      <c r="J477" s="188"/>
      <c r="K477" s="159"/>
      <c r="L477" s="159"/>
      <c r="M477" s="159"/>
      <c r="N477" s="159"/>
      <c r="O477" s="159"/>
      <c r="P477" s="159"/>
      <c r="Q477" s="159"/>
      <c r="R477" s="159"/>
      <c r="S477" s="159"/>
      <c r="T477" s="159"/>
      <c r="U477" s="159"/>
      <c r="V477" s="159"/>
      <c r="W477" s="159"/>
      <c r="X477" s="159"/>
      <c r="Y477" s="159"/>
      <c r="Z477" s="159"/>
    </row>
    <row r="478" ht="11.25" customHeight="1">
      <c r="A478" s="159"/>
      <c r="B478" s="159"/>
      <c r="C478" s="159"/>
      <c r="D478" s="159"/>
      <c r="E478" s="159"/>
      <c r="F478" s="159"/>
      <c r="G478" s="159"/>
      <c r="H478" s="187"/>
      <c r="I478" s="157" t="str">
        <f t="shared" si="2"/>
        <v/>
      </c>
      <c r="J478" s="188"/>
      <c r="K478" s="159"/>
      <c r="L478" s="159"/>
      <c r="M478" s="159"/>
      <c r="N478" s="159"/>
      <c r="O478" s="159"/>
      <c r="P478" s="159"/>
      <c r="Q478" s="159"/>
      <c r="R478" s="159"/>
      <c r="S478" s="159"/>
      <c r="T478" s="159"/>
      <c r="U478" s="159"/>
      <c r="V478" s="159"/>
      <c r="W478" s="159"/>
      <c r="X478" s="159"/>
      <c r="Y478" s="159"/>
      <c r="Z478" s="159"/>
    </row>
    <row r="479" ht="11.25" customHeight="1">
      <c r="A479" s="159"/>
      <c r="B479" s="159"/>
      <c r="C479" s="159"/>
      <c r="D479" s="159"/>
      <c r="E479" s="159"/>
      <c r="F479" s="159"/>
      <c r="G479" s="159"/>
      <c r="H479" s="187"/>
      <c r="I479" s="157" t="str">
        <f t="shared" si="2"/>
        <v/>
      </c>
      <c r="J479" s="188"/>
      <c r="K479" s="159"/>
      <c r="L479" s="159"/>
      <c r="M479" s="159"/>
      <c r="N479" s="159"/>
      <c r="O479" s="159"/>
      <c r="P479" s="159"/>
      <c r="Q479" s="159"/>
      <c r="R479" s="159"/>
      <c r="S479" s="159"/>
      <c r="T479" s="159"/>
      <c r="U479" s="159"/>
      <c r="V479" s="159"/>
      <c r="W479" s="159"/>
      <c r="X479" s="159"/>
      <c r="Y479" s="159"/>
      <c r="Z479" s="159"/>
    </row>
    <row r="480" ht="11.25" customHeight="1">
      <c r="A480" s="159"/>
      <c r="B480" s="159"/>
      <c r="C480" s="159"/>
      <c r="D480" s="159"/>
      <c r="E480" s="159"/>
      <c r="F480" s="159"/>
      <c r="G480" s="159"/>
      <c r="H480" s="187"/>
      <c r="I480" s="157" t="str">
        <f t="shared" si="2"/>
        <v/>
      </c>
      <c r="J480" s="188"/>
      <c r="K480" s="159"/>
      <c r="L480" s="159"/>
      <c r="M480" s="159"/>
      <c r="N480" s="159"/>
      <c r="O480" s="159"/>
      <c r="P480" s="159"/>
      <c r="Q480" s="159"/>
      <c r="R480" s="159"/>
      <c r="S480" s="159"/>
      <c r="T480" s="159"/>
      <c r="U480" s="159"/>
      <c r="V480" s="159"/>
      <c r="W480" s="159"/>
      <c r="X480" s="159"/>
      <c r="Y480" s="159"/>
      <c r="Z480" s="159"/>
    </row>
    <row r="481" ht="11.25" customHeight="1">
      <c r="A481" s="159"/>
      <c r="B481" s="159"/>
      <c r="C481" s="159"/>
      <c r="D481" s="159"/>
      <c r="E481" s="159"/>
      <c r="F481" s="159"/>
      <c r="G481" s="159"/>
      <c r="H481" s="187"/>
      <c r="I481" s="157" t="str">
        <f t="shared" si="2"/>
        <v/>
      </c>
      <c r="J481" s="188"/>
      <c r="K481" s="159"/>
      <c r="L481" s="159"/>
      <c r="M481" s="159"/>
      <c r="N481" s="159"/>
      <c r="O481" s="159"/>
      <c r="P481" s="159"/>
      <c r="Q481" s="159"/>
      <c r="R481" s="159"/>
      <c r="S481" s="159"/>
      <c r="T481" s="159"/>
      <c r="U481" s="159"/>
      <c r="V481" s="159"/>
      <c r="W481" s="159"/>
      <c r="X481" s="159"/>
      <c r="Y481" s="159"/>
      <c r="Z481" s="159"/>
    </row>
    <row r="482" ht="11.25" customHeight="1">
      <c r="A482" s="159"/>
      <c r="B482" s="159"/>
      <c r="C482" s="159"/>
      <c r="D482" s="159"/>
      <c r="E482" s="159"/>
      <c r="F482" s="159"/>
      <c r="G482" s="159"/>
      <c r="H482" s="187"/>
      <c r="I482" s="157" t="str">
        <f t="shared" si="2"/>
        <v/>
      </c>
      <c r="J482" s="188"/>
      <c r="K482" s="159"/>
      <c r="L482" s="159"/>
      <c r="M482" s="159"/>
      <c r="N482" s="159"/>
      <c r="O482" s="159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</row>
    <row r="483" ht="11.25" customHeight="1">
      <c r="A483" s="159"/>
      <c r="B483" s="159"/>
      <c r="C483" s="159"/>
      <c r="D483" s="159"/>
      <c r="E483" s="159"/>
      <c r="F483" s="159"/>
      <c r="G483" s="159"/>
      <c r="H483" s="187"/>
      <c r="I483" s="157" t="str">
        <f t="shared" si="2"/>
        <v/>
      </c>
      <c r="J483" s="188"/>
      <c r="K483" s="159"/>
      <c r="L483" s="159"/>
      <c r="M483" s="159"/>
      <c r="N483" s="159"/>
      <c r="O483" s="159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</row>
    <row r="484" ht="11.25" customHeight="1">
      <c r="A484" s="159"/>
      <c r="B484" s="159"/>
      <c r="C484" s="159"/>
      <c r="D484" s="159"/>
      <c r="E484" s="159"/>
      <c r="F484" s="159"/>
      <c r="G484" s="159"/>
      <c r="H484" s="187"/>
      <c r="I484" s="157" t="str">
        <f t="shared" si="2"/>
        <v/>
      </c>
      <c r="J484" s="188"/>
      <c r="K484" s="159"/>
      <c r="L484" s="159"/>
      <c r="M484" s="159"/>
      <c r="N484" s="159"/>
      <c r="O484" s="159"/>
      <c r="P484" s="159"/>
      <c r="Q484" s="159"/>
      <c r="R484" s="159"/>
      <c r="S484" s="159"/>
      <c r="T484" s="159"/>
      <c r="U484" s="159"/>
      <c r="V484" s="159"/>
      <c r="W484" s="159"/>
      <c r="X484" s="159"/>
      <c r="Y484" s="159"/>
      <c r="Z484" s="159"/>
    </row>
    <row r="485" ht="11.25" customHeight="1">
      <c r="A485" s="159"/>
      <c r="B485" s="159"/>
      <c r="C485" s="159"/>
      <c r="D485" s="159"/>
      <c r="E485" s="159"/>
      <c r="F485" s="159"/>
      <c r="G485" s="159"/>
      <c r="H485" s="187"/>
      <c r="I485" s="157" t="str">
        <f t="shared" si="2"/>
        <v/>
      </c>
      <c r="J485" s="188"/>
      <c r="K485" s="159"/>
      <c r="L485" s="159"/>
      <c r="M485" s="159"/>
      <c r="N485" s="159"/>
      <c r="O485" s="159"/>
      <c r="P485" s="159"/>
      <c r="Q485" s="159"/>
      <c r="R485" s="159"/>
      <c r="S485" s="159"/>
      <c r="T485" s="159"/>
      <c r="U485" s="159"/>
      <c r="V485" s="159"/>
      <c r="W485" s="159"/>
      <c r="X485" s="159"/>
      <c r="Y485" s="159"/>
      <c r="Z485" s="159"/>
    </row>
    <row r="486" ht="11.25" customHeight="1">
      <c r="A486" s="159"/>
      <c r="B486" s="159"/>
      <c r="C486" s="159"/>
      <c r="D486" s="159"/>
      <c r="E486" s="159"/>
      <c r="F486" s="159"/>
      <c r="G486" s="159"/>
      <c r="H486" s="187"/>
      <c r="I486" s="157" t="str">
        <f t="shared" si="2"/>
        <v/>
      </c>
      <c r="J486" s="188"/>
      <c r="K486" s="159"/>
      <c r="L486" s="159"/>
      <c r="M486" s="159"/>
      <c r="N486" s="159"/>
      <c r="O486" s="159"/>
      <c r="P486" s="159"/>
      <c r="Q486" s="159"/>
      <c r="R486" s="159"/>
      <c r="S486" s="159"/>
      <c r="T486" s="159"/>
      <c r="U486" s="159"/>
      <c r="V486" s="159"/>
      <c r="W486" s="159"/>
      <c r="X486" s="159"/>
      <c r="Y486" s="159"/>
      <c r="Z486" s="159"/>
    </row>
    <row r="487" ht="11.25" customHeight="1">
      <c r="A487" s="159"/>
      <c r="B487" s="159"/>
      <c r="C487" s="159"/>
      <c r="D487" s="159"/>
      <c r="E487" s="159"/>
      <c r="F487" s="159"/>
      <c r="G487" s="159"/>
      <c r="H487" s="187"/>
      <c r="I487" s="157" t="str">
        <f t="shared" si="2"/>
        <v/>
      </c>
      <c r="J487" s="188"/>
      <c r="K487" s="159"/>
      <c r="L487" s="159"/>
      <c r="M487" s="159"/>
      <c r="N487" s="159"/>
      <c r="O487" s="159"/>
      <c r="P487" s="159"/>
      <c r="Q487" s="159"/>
      <c r="R487" s="159"/>
      <c r="S487" s="159"/>
      <c r="T487" s="159"/>
      <c r="U487" s="159"/>
      <c r="V487" s="159"/>
      <c r="W487" s="159"/>
      <c r="X487" s="159"/>
      <c r="Y487" s="159"/>
      <c r="Z487" s="159"/>
    </row>
    <row r="488" ht="11.25" customHeight="1">
      <c r="A488" s="159"/>
      <c r="B488" s="159"/>
      <c r="C488" s="159"/>
      <c r="D488" s="159"/>
      <c r="E488" s="159"/>
      <c r="F488" s="159"/>
      <c r="G488" s="159"/>
      <c r="H488" s="187"/>
      <c r="I488" s="157" t="str">
        <f t="shared" si="2"/>
        <v/>
      </c>
      <c r="J488" s="188"/>
      <c r="K488" s="159"/>
      <c r="L488" s="159"/>
      <c r="M488" s="159"/>
      <c r="N488" s="159"/>
      <c r="O488" s="159"/>
      <c r="P488" s="159"/>
      <c r="Q488" s="159"/>
      <c r="R488" s="159"/>
      <c r="S488" s="159"/>
      <c r="T488" s="159"/>
      <c r="U488" s="159"/>
      <c r="V488" s="159"/>
      <c r="W488" s="159"/>
      <c r="X488" s="159"/>
      <c r="Y488" s="159"/>
      <c r="Z488" s="159"/>
    </row>
    <row r="489" ht="11.25" customHeight="1">
      <c r="A489" s="159"/>
      <c r="B489" s="159"/>
      <c r="C489" s="159"/>
      <c r="D489" s="159"/>
      <c r="E489" s="159"/>
      <c r="F489" s="159"/>
      <c r="G489" s="159"/>
      <c r="H489" s="187"/>
      <c r="I489" s="157" t="str">
        <f t="shared" si="2"/>
        <v/>
      </c>
      <c r="J489" s="188"/>
      <c r="K489" s="159"/>
      <c r="L489" s="159"/>
      <c r="M489" s="159"/>
      <c r="N489" s="159"/>
      <c r="O489" s="159"/>
      <c r="P489" s="159"/>
      <c r="Q489" s="159"/>
      <c r="R489" s="159"/>
      <c r="S489" s="159"/>
      <c r="T489" s="159"/>
      <c r="U489" s="159"/>
      <c r="V489" s="159"/>
      <c r="W489" s="159"/>
      <c r="X489" s="159"/>
      <c r="Y489" s="159"/>
      <c r="Z489" s="159"/>
    </row>
    <row r="490" ht="11.25" customHeight="1">
      <c r="A490" s="159"/>
      <c r="B490" s="159"/>
      <c r="C490" s="159"/>
      <c r="D490" s="159"/>
      <c r="E490" s="159"/>
      <c r="F490" s="159"/>
      <c r="G490" s="159"/>
      <c r="H490" s="187"/>
      <c r="I490" s="157" t="str">
        <f t="shared" si="2"/>
        <v/>
      </c>
      <c r="J490" s="188"/>
      <c r="K490" s="159"/>
      <c r="L490" s="159"/>
      <c r="M490" s="159"/>
      <c r="N490" s="159"/>
      <c r="O490" s="159"/>
      <c r="P490" s="159"/>
      <c r="Q490" s="159"/>
      <c r="R490" s="159"/>
      <c r="S490" s="159"/>
      <c r="T490" s="159"/>
      <c r="U490" s="159"/>
      <c r="V490" s="159"/>
      <c r="W490" s="159"/>
      <c r="X490" s="159"/>
      <c r="Y490" s="159"/>
      <c r="Z490" s="159"/>
    </row>
    <row r="491" ht="11.25" customHeight="1">
      <c r="A491" s="159"/>
      <c r="B491" s="159"/>
      <c r="C491" s="159"/>
      <c r="D491" s="159"/>
      <c r="E491" s="159"/>
      <c r="F491" s="159"/>
      <c r="G491" s="159"/>
      <c r="H491" s="187"/>
      <c r="I491" s="157" t="str">
        <f t="shared" si="2"/>
        <v/>
      </c>
      <c r="J491" s="188"/>
      <c r="K491" s="159"/>
      <c r="L491" s="159"/>
      <c r="M491" s="159"/>
      <c r="N491" s="159"/>
      <c r="O491" s="159"/>
      <c r="P491" s="159"/>
      <c r="Q491" s="159"/>
      <c r="R491" s="159"/>
      <c r="S491" s="159"/>
      <c r="T491" s="159"/>
      <c r="U491" s="159"/>
      <c r="V491" s="159"/>
      <c r="W491" s="159"/>
      <c r="X491" s="159"/>
      <c r="Y491" s="159"/>
      <c r="Z491" s="159"/>
    </row>
    <row r="492" ht="11.25" customHeight="1">
      <c r="A492" s="159"/>
      <c r="B492" s="159"/>
      <c r="C492" s="159"/>
      <c r="D492" s="159"/>
      <c r="E492" s="159"/>
      <c r="F492" s="159"/>
      <c r="G492" s="159"/>
      <c r="H492" s="187"/>
      <c r="I492" s="157" t="str">
        <f t="shared" si="2"/>
        <v/>
      </c>
      <c r="J492" s="188"/>
      <c r="K492" s="159"/>
      <c r="L492" s="159"/>
      <c r="M492" s="159"/>
      <c r="N492" s="159"/>
      <c r="O492" s="159"/>
      <c r="P492" s="159"/>
      <c r="Q492" s="159"/>
      <c r="R492" s="159"/>
      <c r="S492" s="159"/>
      <c r="T492" s="159"/>
      <c r="U492" s="159"/>
      <c r="V492" s="159"/>
      <c r="W492" s="159"/>
      <c r="X492" s="159"/>
      <c r="Y492" s="159"/>
      <c r="Z492" s="159"/>
    </row>
    <row r="493" ht="11.25" customHeight="1">
      <c r="A493" s="159"/>
      <c r="B493" s="159"/>
      <c r="C493" s="159"/>
      <c r="D493" s="159"/>
      <c r="E493" s="159"/>
      <c r="F493" s="159"/>
      <c r="G493" s="159"/>
      <c r="H493" s="187"/>
      <c r="I493" s="157" t="str">
        <f t="shared" si="2"/>
        <v/>
      </c>
      <c r="J493" s="188"/>
      <c r="K493" s="159"/>
      <c r="L493" s="159"/>
      <c r="M493" s="159"/>
      <c r="N493" s="159"/>
      <c r="O493" s="159"/>
      <c r="P493" s="159"/>
      <c r="Q493" s="159"/>
      <c r="R493" s="159"/>
      <c r="S493" s="159"/>
      <c r="T493" s="159"/>
      <c r="U493" s="159"/>
      <c r="V493" s="159"/>
      <c r="W493" s="159"/>
      <c r="X493" s="159"/>
      <c r="Y493" s="159"/>
      <c r="Z493" s="159"/>
    </row>
    <row r="494" ht="11.25" customHeight="1">
      <c r="A494" s="159"/>
      <c r="B494" s="159"/>
      <c r="C494" s="159"/>
      <c r="D494" s="159"/>
      <c r="E494" s="159"/>
      <c r="F494" s="159"/>
      <c r="G494" s="159"/>
      <c r="H494" s="187"/>
      <c r="I494" s="157" t="str">
        <f t="shared" si="2"/>
        <v/>
      </c>
      <c r="J494" s="188"/>
      <c r="K494" s="159"/>
      <c r="L494" s="159"/>
      <c r="M494" s="159"/>
      <c r="N494" s="159"/>
      <c r="O494" s="159"/>
      <c r="P494" s="159"/>
      <c r="Q494" s="159"/>
      <c r="R494" s="159"/>
      <c r="S494" s="159"/>
      <c r="T494" s="159"/>
      <c r="U494" s="159"/>
      <c r="V494" s="159"/>
      <c r="W494" s="159"/>
      <c r="X494" s="159"/>
      <c r="Y494" s="159"/>
      <c r="Z494" s="159"/>
    </row>
    <row r="495" ht="11.25" customHeight="1">
      <c r="A495" s="159"/>
      <c r="B495" s="159"/>
      <c r="C495" s="159"/>
      <c r="D495" s="159"/>
      <c r="E495" s="159"/>
      <c r="F495" s="159"/>
      <c r="G495" s="159"/>
      <c r="H495" s="187"/>
      <c r="I495" s="157" t="str">
        <f t="shared" si="2"/>
        <v/>
      </c>
      <c r="J495" s="188"/>
      <c r="K495" s="159"/>
      <c r="L495" s="159"/>
      <c r="M495" s="159"/>
      <c r="N495" s="159"/>
      <c r="O495" s="159"/>
      <c r="P495" s="159"/>
      <c r="Q495" s="159"/>
      <c r="R495" s="159"/>
      <c r="S495" s="159"/>
      <c r="T495" s="159"/>
      <c r="U495" s="159"/>
      <c r="V495" s="159"/>
      <c r="W495" s="159"/>
      <c r="X495" s="159"/>
      <c r="Y495" s="159"/>
      <c r="Z495" s="159"/>
    </row>
    <row r="496" ht="11.25" customHeight="1">
      <c r="A496" s="159"/>
      <c r="B496" s="159"/>
      <c r="C496" s="159"/>
      <c r="D496" s="159"/>
      <c r="E496" s="159"/>
      <c r="F496" s="159"/>
      <c r="G496" s="159"/>
      <c r="H496" s="187"/>
      <c r="I496" s="157" t="str">
        <f t="shared" si="2"/>
        <v/>
      </c>
      <c r="J496" s="188"/>
      <c r="K496" s="159"/>
      <c r="L496" s="159"/>
      <c r="M496" s="159"/>
      <c r="N496" s="159"/>
      <c r="O496" s="159"/>
      <c r="P496" s="159"/>
      <c r="Q496" s="159"/>
      <c r="R496" s="159"/>
      <c r="S496" s="159"/>
      <c r="T496" s="159"/>
      <c r="U496" s="159"/>
      <c r="V496" s="159"/>
      <c r="W496" s="159"/>
      <c r="X496" s="159"/>
      <c r="Y496" s="159"/>
      <c r="Z496" s="159"/>
    </row>
    <row r="497" ht="11.25" customHeight="1">
      <c r="A497" s="159"/>
      <c r="B497" s="159"/>
      <c r="C497" s="159"/>
      <c r="D497" s="159"/>
      <c r="E497" s="159"/>
      <c r="F497" s="159"/>
      <c r="G497" s="159"/>
      <c r="H497" s="187"/>
      <c r="I497" s="157" t="str">
        <f t="shared" si="2"/>
        <v/>
      </c>
      <c r="J497" s="188"/>
      <c r="K497" s="159"/>
      <c r="L497" s="159"/>
      <c r="M497" s="159"/>
      <c r="N497" s="159"/>
      <c r="O497" s="159"/>
      <c r="P497" s="159"/>
      <c r="Q497" s="159"/>
      <c r="R497" s="159"/>
      <c r="S497" s="159"/>
      <c r="T497" s="159"/>
      <c r="U497" s="159"/>
      <c r="V497" s="159"/>
      <c r="W497" s="159"/>
      <c r="X497" s="159"/>
      <c r="Y497" s="159"/>
      <c r="Z497" s="159"/>
    </row>
    <row r="498" ht="11.25" customHeight="1">
      <c r="A498" s="159"/>
      <c r="B498" s="159"/>
      <c r="C498" s="159"/>
      <c r="D498" s="159"/>
      <c r="E498" s="159"/>
      <c r="F498" s="159"/>
      <c r="G498" s="159"/>
      <c r="H498" s="187"/>
      <c r="I498" s="157" t="str">
        <f t="shared" si="2"/>
        <v/>
      </c>
      <c r="J498" s="188"/>
      <c r="K498" s="159"/>
      <c r="L498" s="159"/>
      <c r="M498" s="159"/>
      <c r="N498" s="159"/>
      <c r="O498" s="159"/>
      <c r="P498" s="159"/>
      <c r="Q498" s="159"/>
      <c r="R498" s="159"/>
      <c r="S498" s="159"/>
      <c r="T498" s="159"/>
      <c r="U498" s="159"/>
      <c r="V498" s="159"/>
      <c r="W498" s="159"/>
      <c r="X498" s="159"/>
      <c r="Y498" s="159"/>
      <c r="Z498" s="159"/>
    </row>
    <row r="499" ht="11.25" customHeight="1">
      <c r="A499" s="159"/>
      <c r="B499" s="159"/>
      <c r="C499" s="159"/>
      <c r="D499" s="159"/>
      <c r="E499" s="159"/>
      <c r="F499" s="159"/>
      <c r="G499" s="159"/>
      <c r="H499" s="187"/>
      <c r="I499" s="157" t="str">
        <f t="shared" si="2"/>
        <v/>
      </c>
      <c r="J499" s="188"/>
      <c r="K499" s="159"/>
      <c r="L499" s="159"/>
      <c r="M499" s="159"/>
      <c r="N499" s="159"/>
      <c r="O499" s="159"/>
      <c r="P499" s="159"/>
      <c r="Q499" s="159"/>
      <c r="R499" s="159"/>
      <c r="S499" s="159"/>
      <c r="T499" s="159"/>
      <c r="U499" s="159"/>
      <c r="V499" s="159"/>
      <c r="W499" s="159"/>
      <c r="X499" s="159"/>
      <c r="Y499" s="159"/>
      <c r="Z499" s="159"/>
    </row>
    <row r="500" ht="11.25" customHeight="1">
      <c r="A500" s="159"/>
      <c r="B500" s="159"/>
      <c r="C500" s="159"/>
      <c r="D500" s="159"/>
      <c r="E500" s="159"/>
      <c r="F500" s="159"/>
      <c r="G500" s="159"/>
      <c r="H500" s="187"/>
      <c r="I500" s="157" t="str">
        <f t="shared" si="2"/>
        <v/>
      </c>
      <c r="J500" s="188"/>
      <c r="K500" s="159"/>
      <c r="L500" s="159"/>
      <c r="M500" s="159"/>
      <c r="N500" s="159"/>
      <c r="O500" s="159"/>
      <c r="P500" s="159"/>
      <c r="Q500" s="159"/>
      <c r="R500" s="159"/>
      <c r="S500" s="159"/>
      <c r="T500" s="159"/>
      <c r="U500" s="159"/>
      <c r="V500" s="159"/>
      <c r="W500" s="159"/>
      <c r="X500" s="159"/>
      <c r="Y500" s="159"/>
      <c r="Z500" s="159"/>
    </row>
    <row r="501" ht="11.25" customHeight="1">
      <c r="A501" s="159"/>
      <c r="B501" s="159"/>
      <c r="C501" s="159"/>
      <c r="D501" s="159"/>
      <c r="E501" s="159"/>
      <c r="F501" s="159"/>
      <c r="G501" s="159"/>
      <c r="H501" s="187"/>
      <c r="I501" s="157" t="str">
        <f t="shared" si="2"/>
        <v/>
      </c>
      <c r="J501" s="188"/>
      <c r="K501" s="159"/>
      <c r="L501" s="159"/>
      <c r="M501" s="159"/>
      <c r="N501" s="159"/>
      <c r="O501" s="159"/>
      <c r="P501" s="159"/>
      <c r="Q501" s="159"/>
      <c r="R501" s="159"/>
      <c r="S501" s="159"/>
      <c r="T501" s="159"/>
      <c r="U501" s="159"/>
      <c r="V501" s="159"/>
      <c r="W501" s="159"/>
      <c r="X501" s="159"/>
      <c r="Y501" s="159"/>
      <c r="Z501" s="159"/>
    </row>
    <row r="502" ht="11.25" customHeight="1">
      <c r="A502" s="159"/>
      <c r="B502" s="159"/>
      <c r="C502" s="159"/>
      <c r="D502" s="159"/>
      <c r="E502" s="159"/>
      <c r="F502" s="159"/>
      <c r="G502" s="159"/>
      <c r="H502" s="187"/>
      <c r="I502" s="157" t="str">
        <f t="shared" si="2"/>
        <v/>
      </c>
      <c r="J502" s="188"/>
      <c r="K502" s="159"/>
      <c r="L502" s="159"/>
      <c r="M502" s="159"/>
      <c r="N502" s="159"/>
      <c r="O502" s="159"/>
      <c r="P502" s="159"/>
      <c r="Q502" s="159"/>
      <c r="R502" s="159"/>
      <c r="S502" s="159"/>
      <c r="T502" s="159"/>
      <c r="U502" s="159"/>
      <c r="V502" s="159"/>
      <c r="W502" s="159"/>
      <c r="X502" s="159"/>
      <c r="Y502" s="159"/>
      <c r="Z502" s="159"/>
    </row>
    <row r="503" ht="11.25" customHeight="1">
      <c r="A503" s="159"/>
      <c r="B503" s="159"/>
      <c r="C503" s="159"/>
      <c r="D503" s="159"/>
      <c r="E503" s="159"/>
      <c r="F503" s="159"/>
      <c r="G503" s="159"/>
      <c r="H503" s="187"/>
      <c r="I503" s="157" t="str">
        <f t="shared" si="2"/>
        <v/>
      </c>
      <c r="J503" s="188"/>
      <c r="K503" s="159"/>
      <c r="L503" s="159"/>
      <c r="M503" s="159"/>
      <c r="N503" s="159"/>
      <c r="O503" s="159"/>
      <c r="P503" s="159"/>
      <c r="Q503" s="159"/>
      <c r="R503" s="159"/>
      <c r="S503" s="159"/>
      <c r="T503" s="159"/>
      <c r="U503" s="159"/>
      <c r="V503" s="159"/>
      <c r="W503" s="159"/>
      <c r="X503" s="159"/>
      <c r="Y503" s="159"/>
      <c r="Z503" s="159"/>
    </row>
    <row r="504" ht="11.25" customHeight="1">
      <c r="A504" s="159"/>
      <c r="B504" s="159"/>
      <c r="C504" s="159"/>
      <c r="D504" s="159"/>
      <c r="E504" s="159"/>
      <c r="F504" s="159"/>
      <c r="G504" s="159"/>
      <c r="H504" s="187"/>
      <c r="I504" s="157" t="str">
        <f t="shared" si="2"/>
        <v/>
      </c>
      <c r="J504" s="188"/>
      <c r="K504" s="159"/>
      <c r="L504" s="159"/>
      <c r="M504" s="159"/>
      <c r="N504" s="159"/>
      <c r="O504" s="159"/>
      <c r="P504" s="159"/>
      <c r="Q504" s="159"/>
      <c r="R504" s="159"/>
      <c r="S504" s="159"/>
      <c r="T504" s="159"/>
      <c r="U504" s="159"/>
      <c r="V504" s="159"/>
      <c r="W504" s="159"/>
      <c r="X504" s="159"/>
      <c r="Y504" s="159"/>
      <c r="Z504" s="159"/>
    </row>
    <row r="505" ht="11.25" customHeight="1">
      <c r="A505" s="159"/>
      <c r="B505" s="159"/>
      <c r="C505" s="159"/>
      <c r="D505" s="159"/>
      <c r="E505" s="159"/>
      <c r="F505" s="159"/>
      <c r="G505" s="159"/>
      <c r="H505" s="187"/>
      <c r="I505" s="157" t="str">
        <f t="shared" si="2"/>
        <v/>
      </c>
      <c r="J505" s="188"/>
      <c r="K505" s="159"/>
      <c r="L505" s="159"/>
      <c r="M505" s="159"/>
      <c r="N505" s="159"/>
      <c r="O505" s="159"/>
      <c r="P505" s="159"/>
      <c r="Q505" s="159"/>
      <c r="R505" s="159"/>
      <c r="S505" s="159"/>
      <c r="T505" s="159"/>
      <c r="U505" s="159"/>
      <c r="V505" s="159"/>
      <c r="W505" s="159"/>
      <c r="X505" s="159"/>
      <c r="Y505" s="159"/>
      <c r="Z505" s="159"/>
    </row>
    <row r="506" ht="11.25" customHeight="1">
      <c r="A506" s="159"/>
      <c r="B506" s="159"/>
      <c r="C506" s="159"/>
      <c r="D506" s="159"/>
      <c r="E506" s="159"/>
      <c r="F506" s="159"/>
      <c r="G506" s="159"/>
      <c r="H506" s="187"/>
      <c r="I506" s="157" t="str">
        <f t="shared" si="2"/>
        <v/>
      </c>
      <c r="J506" s="188"/>
      <c r="K506" s="159"/>
      <c r="L506" s="159"/>
      <c r="M506" s="159"/>
      <c r="N506" s="159"/>
      <c r="O506" s="159"/>
      <c r="P506" s="159"/>
      <c r="Q506" s="159"/>
      <c r="R506" s="159"/>
      <c r="S506" s="159"/>
      <c r="T506" s="159"/>
      <c r="U506" s="159"/>
      <c r="V506" s="159"/>
      <c r="W506" s="159"/>
      <c r="X506" s="159"/>
      <c r="Y506" s="159"/>
      <c r="Z506" s="159"/>
    </row>
    <row r="507" ht="11.25" customHeight="1">
      <c r="A507" s="159"/>
      <c r="B507" s="159"/>
      <c r="C507" s="159"/>
      <c r="D507" s="159"/>
      <c r="E507" s="159"/>
      <c r="F507" s="159"/>
      <c r="G507" s="159"/>
      <c r="H507" s="187"/>
      <c r="I507" s="157" t="str">
        <f t="shared" si="2"/>
        <v/>
      </c>
      <c r="J507" s="188"/>
      <c r="K507" s="159"/>
      <c r="L507" s="159"/>
      <c r="M507" s="159"/>
      <c r="N507" s="159"/>
      <c r="O507" s="159"/>
      <c r="P507" s="159"/>
      <c r="Q507" s="159"/>
      <c r="R507" s="159"/>
      <c r="S507" s="159"/>
      <c r="T507" s="159"/>
      <c r="U507" s="159"/>
      <c r="V507" s="159"/>
      <c r="W507" s="159"/>
      <c r="X507" s="159"/>
      <c r="Y507" s="159"/>
      <c r="Z507" s="159"/>
    </row>
    <row r="508" ht="11.25" customHeight="1">
      <c r="A508" s="159"/>
      <c r="B508" s="159"/>
      <c r="C508" s="159"/>
      <c r="D508" s="159"/>
      <c r="E508" s="159"/>
      <c r="F508" s="159"/>
      <c r="G508" s="159"/>
      <c r="H508" s="187"/>
      <c r="I508" s="159"/>
      <c r="J508" s="188"/>
      <c r="K508" s="159"/>
      <c r="L508" s="159"/>
      <c r="M508" s="159"/>
      <c r="N508" s="159"/>
      <c r="O508" s="159"/>
      <c r="P508" s="159"/>
      <c r="Q508" s="159"/>
      <c r="R508" s="159"/>
      <c r="S508" s="159"/>
      <c r="T508" s="159"/>
      <c r="U508" s="159"/>
      <c r="V508" s="159"/>
      <c r="W508" s="159"/>
      <c r="X508" s="159"/>
      <c r="Y508" s="159"/>
      <c r="Z508" s="159"/>
    </row>
    <row r="509" ht="11.25" customHeight="1">
      <c r="A509" s="159"/>
      <c r="B509" s="159"/>
      <c r="C509" s="159"/>
      <c r="D509" s="159"/>
      <c r="E509" s="159"/>
      <c r="F509" s="159"/>
      <c r="G509" s="159"/>
      <c r="H509" s="187"/>
      <c r="I509" s="159"/>
      <c r="J509" s="188"/>
      <c r="K509" s="159"/>
      <c r="L509" s="159"/>
      <c r="M509" s="159"/>
      <c r="N509" s="159"/>
      <c r="O509" s="159"/>
      <c r="P509" s="159"/>
      <c r="Q509" s="159"/>
      <c r="R509" s="159"/>
      <c r="S509" s="159"/>
      <c r="T509" s="159"/>
      <c r="U509" s="159"/>
      <c r="V509" s="159"/>
      <c r="W509" s="159"/>
      <c r="X509" s="159"/>
      <c r="Y509" s="159"/>
      <c r="Z509" s="159"/>
    </row>
    <row r="510" ht="11.25" customHeight="1">
      <c r="A510" s="159"/>
      <c r="B510" s="159"/>
      <c r="C510" s="159"/>
      <c r="D510" s="159"/>
      <c r="E510" s="159"/>
      <c r="F510" s="159"/>
      <c r="G510" s="159"/>
      <c r="H510" s="187"/>
      <c r="I510" s="159"/>
      <c r="J510" s="188"/>
      <c r="K510" s="159"/>
      <c r="L510" s="159"/>
      <c r="M510" s="159"/>
      <c r="N510" s="159"/>
      <c r="O510" s="159"/>
      <c r="P510" s="159"/>
      <c r="Q510" s="159"/>
      <c r="R510" s="159"/>
      <c r="S510" s="159"/>
      <c r="T510" s="159"/>
      <c r="U510" s="159"/>
      <c r="V510" s="159"/>
      <c r="W510" s="159"/>
      <c r="X510" s="159"/>
      <c r="Y510" s="159"/>
      <c r="Z510" s="159"/>
    </row>
    <row r="511" ht="11.25" customHeight="1">
      <c r="A511" s="159"/>
      <c r="B511" s="159"/>
      <c r="C511" s="159"/>
      <c r="D511" s="159"/>
      <c r="E511" s="159"/>
      <c r="F511" s="159"/>
      <c r="G511" s="159"/>
      <c r="H511" s="187"/>
      <c r="I511" s="159"/>
      <c r="J511" s="188"/>
      <c r="K511" s="159"/>
      <c r="L511" s="159"/>
      <c r="M511" s="159"/>
      <c r="N511" s="159"/>
      <c r="O511" s="159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</row>
    <row r="512" ht="11.25" customHeight="1">
      <c r="A512" s="159"/>
      <c r="B512" s="159"/>
      <c r="C512" s="159"/>
      <c r="D512" s="159"/>
      <c r="E512" s="159"/>
      <c r="F512" s="159"/>
      <c r="G512" s="159"/>
      <c r="H512" s="187"/>
      <c r="I512" s="159"/>
      <c r="J512" s="188"/>
      <c r="K512" s="159"/>
      <c r="L512" s="159"/>
      <c r="M512" s="159"/>
      <c r="N512" s="159"/>
      <c r="O512" s="159"/>
      <c r="P512" s="159"/>
      <c r="Q512" s="159"/>
      <c r="R512" s="159"/>
      <c r="S512" s="159"/>
      <c r="T512" s="159"/>
      <c r="U512" s="159"/>
      <c r="V512" s="159"/>
      <c r="W512" s="159"/>
      <c r="X512" s="159"/>
      <c r="Y512" s="159"/>
      <c r="Z512" s="159"/>
    </row>
    <row r="513" ht="11.25" customHeight="1">
      <c r="A513" s="159"/>
      <c r="B513" s="159"/>
      <c r="C513" s="159"/>
      <c r="D513" s="159"/>
      <c r="E513" s="159"/>
      <c r="F513" s="159"/>
      <c r="G513" s="159"/>
      <c r="H513" s="187"/>
      <c r="I513" s="159"/>
      <c r="J513" s="188"/>
      <c r="K513" s="159"/>
      <c r="L513" s="159"/>
      <c r="M513" s="159"/>
      <c r="N513" s="159"/>
      <c r="O513" s="159"/>
      <c r="P513" s="159"/>
      <c r="Q513" s="159"/>
      <c r="R513" s="159"/>
      <c r="S513" s="159"/>
      <c r="T513" s="159"/>
      <c r="U513" s="159"/>
      <c r="V513" s="159"/>
      <c r="W513" s="159"/>
      <c r="X513" s="159"/>
      <c r="Y513" s="159"/>
      <c r="Z513" s="159"/>
    </row>
    <row r="514" ht="11.25" customHeight="1">
      <c r="A514" s="159"/>
      <c r="B514" s="159"/>
      <c r="C514" s="159"/>
      <c r="D514" s="159"/>
      <c r="E514" s="159"/>
      <c r="F514" s="159"/>
      <c r="G514" s="159"/>
      <c r="H514" s="187"/>
      <c r="I514" s="159"/>
      <c r="J514" s="188"/>
      <c r="K514" s="159"/>
      <c r="L514" s="159"/>
      <c r="M514" s="159"/>
      <c r="N514" s="159"/>
      <c r="O514" s="159"/>
      <c r="P514" s="159"/>
      <c r="Q514" s="159"/>
      <c r="R514" s="159"/>
      <c r="S514" s="159"/>
      <c r="T514" s="159"/>
      <c r="U514" s="159"/>
      <c r="V514" s="159"/>
      <c r="W514" s="159"/>
      <c r="X514" s="159"/>
      <c r="Y514" s="159"/>
      <c r="Z514" s="159"/>
    </row>
    <row r="515" ht="11.25" customHeight="1">
      <c r="A515" s="159"/>
      <c r="B515" s="159"/>
      <c r="C515" s="159"/>
      <c r="D515" s="159"/>
      <c r="E515" s="159"/>
      <c r="F515" s="159"/>
      <c r="G515" s="159"/>
      <c r="H515" s="187"/>
      <c r="I515" s="159"/>
      <c r="J515" s="188"/>
      <c r="K515" s="159"/>
      <c r="L515" s="159"/>
      <c r="M515" s="159"/>
      <c r="N515" s="159"/>
      <c r="O515" s="159"/>
      <c r="P515" s="159"/>
      <c r="Q515" s="159"/>
      <c r="R515" s="159"/>
      <c r="S515" s="159"/>
      <c r="T515" s="159"/>
      <c r="U515" s="159"/>
      <c r="V515" s="159"/>
      <c r="W515" s="159"/>
      <c r="X515" s="159"/>
      <c r="Y515" s="159"/>
      <c r="Z515" s="159"/>
    </row>
    <row r="516" ht="11.25" customHeight="1">
      <c r="A516" s="159"/>
      <c r="B516" s="159"/>
      <c r="C516" s="159"/>
      <c r="D516" s="159"/>
      <c r="E516" s="159"/>
      <c r="F516" s="159"/>
      <c r="G516" s="159"/>
      <c r="H516" s="187"/>
      <c r="I516" s="159"/>
      <c r="J516" s="188"/>
      <c r="K516" s="159"/>
      <c r="L516" s="159"/>
      <c r="M516" s="159"/>
      <c r="N516" s="159"/>
      <c r="O516" s="159"/>
      <c r="P516" s="159"/>
      <c r="Q516" s="159"/>
      <c r="R516" s="159"/>
      <c r="S516" s="159"/>
      <c r="T516" s="159"/>
      <c r="U516" s="159"/>
      <c r="V516" s="159"/>
      <c r="W516" s="159"/>
      <c r="X516" s="159"/>
      <c r="Y516" s="159"/>
      <c r="Z516" s="159"/>
    </row>
    <row r="517" ht="11.25" customHeight="1">
      <c r="A517" s="159"/>
      <c r="B517" s="159"/>
      <c r="C517" s="159"/>
      <c r="D517" s="159"/>
      <c r="E517" s="159"/>
      <c r="F517" s="159"/>
      <c r="G517" s="159"/>
      <c r="H517" s="187"/>
      <c r="I517" s="159"/>
      <c r="J517" s="188"/>
      <c r="K517" s="159"/>
      <c r="L517" s="159"/>
      <c r="M517" s="159"/>
      <c r="N517" s="159"/>
      <c r="O517" s="159"/>
      <c r="P517" s="159"/>
      <c r="Q517" s="159"/>
      <c r="R517" s="159"/>
      <c r="S517" s="159"/>
      <c r="T517" s="159"/>
      <c r="U517" s="159"/>
      <c r="V517" s="159"/>
      <c r="W517" s="159"/>
      <c r="X517" s="159"/>
      <c r="Y517" s="159"/>
      <c r="Z517" s="159"/>
    </row>
    <row r="518" ht="11.25" customHeight="1">
      <c r="A518" s="159"/>
      <c r="B518" s="159"/>
      <c r="C518" s="159"/>
      <c r="D518" s="159"/>
      <c r="E518" s="159"/>
      <c r="F518" s="159"/>
      <c r="G518" s="159"/>
      <c r="H518" s="187"/>
      <c r="I518" s="159"/>
      <c r="J518" s="188"/>
      <c r="K518" s="159"/>
      <c r="L518" s="159"/>
      <c r="M518" s="159"/>
      <c r="N518" s="159"/>
      <c r="O518" s="159"/>
      <c r="P518" s="159"/>
      <c r="Q518" s="159"/>
      <c r="R518" s="159"/>
      <c r="S518" s="159"/>
      <c r="T518" s="159"/>
      <c r="U518" s="159"/>
      <c r="V518" s="159"/>
      <c r="W518" s="159"/>
      <c r="X518" s="159"/>
      <c r="Y518" s="159"/>
      <c r="Z518" s="159"/>
    </row>
    <row r="519" ht="11.25" customHeight="1">
      <c r="A519" s="159"/>
      <c r="B519" s="159"/>
      <c r="C519" s="159"/>
      <c r="D519" s="159"/>
      <c r="E519" s="159"/>
      <c r="F519" s="159"/>
      <c r="G519" s="159"/>
      <c r="H519" s="187"/>
      <c r="I519" s="159"/>
      <c r="J519" s="188"/>
      <c r="K519" s="159"/>
      <c r="L519" s="159"/>
      <c r="M519" s="159"/>
      <c r="N519" s="159"/>
      <c r="O519" s="159"/>
      <c r="P519" s="159"/>
      <c r="Q519" s="159"/>
      <c r="R519" s="159"/>
      <c r="S519" s="159"/>
      <c r="T519" s="159"/>
      <c r="U519" s="159"/>
      <c r="V519" s="159"/>
      <c r="W519" s="159"/>
      <c r="X519" s="159"/>
      <c r="Y519" s="159"/>
      <c r="Z519" s="159"/>
    </row>
    <row r="520" ht="11.25" customHeight="1">
      <c r="A520" s="159"/>
      <c r="B520" s="159"/>
      <c r="C520" s="159"/>
      <c r="D520" s="159"/>
      <c r="E520" s="159"/>
      <c r="F520" s="159"/>
      <c r="G520" s="159"/>
      <c r="H520" s="187"/>
      <c r="I520" s="159"/>
      <c r="J520" s="188"/>
      <c r="K520" s="159"/>
      <c r="L520" s="159"/>
      <c r="M520" s="159"/>
      <c r="N520" s="159"/>
      <c r="O520" s="159"/>
      <c r="P520" s="159"/>
      <c r="Q520" s="159"/>
      <c r="R520" s="159"/>
      <c r="S520" s="159"/>
      <c r="T520" s="159"/>
      <c r="U520" s="159"/>
      <c r="V520" s="159"/>
      <c r="W520" s="159"/>
      <c r="X520" s="159"/>
      <c r="Y520" s="159"/>
      <c r="Z520" s="159"/>
    </row>
    <row r="521" ht="11.25" customHeight="1">
      <c r="A521" s="159"/>
      <c r="B521" s="159"/>
      <c r="C521" s="159"/>
      <c r="D521" s="159"/>
      <c r="E521" s="159"/>
      <c r="F521" s="159"/>
      <c r="G521" s="159"/>
      <c r="H521" s="187"/>
      <c r="I521" s="159"/>
      <c r="J521" s="188"/>
      <c r="K521" s="159"/>
      <c r="L521" s="159"/>
      <c r="M521" s="159"/>
      <c r="N521" s="159"/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</row>
    <row r="522" ht="11.25" customHeight="1">
      <c r="A522" s="159"/>
      <c r="B522" s="159"/>
      <c r="C522" s="159"/>
      <c r="D522" s="159"/>
      <c r="E522" s="159"/>
      <c r="F522" s="159"/>
      <c r="G522" s="159"/>
      <c r="H522" s="187"/>
      <c r="I522" s="159"/>
      <c r="J522" s="188"/>
      <c r="K522" s="159"/>
      <c r="L522" s="159"/>
      <c r="M522" s="159"/>
      <c r="N522" s="159"/>
      <c r="O522" s="159"/>
      <c r="P522" s="159"/>
      <c r="Q522" s="159"/>
      <c r="R522" s="159"/>
      <c r="S522" s="159"/>
      <c r="T522" s="159"/>
      <c r="U522" s="159"/>
      <c r="V522" s="159"/>
      <c r="W522" s="159"/>
      <c r="X522" s="159"/>
      <c r="Y522" s="159"/>
      <c r="Z522" s="159"/>
    </row>
    <row r="523" ht="11.25" customHeight="1">
      <c r="A523" s="159"/>
      <c r="B523" s="159"/>
      <c r="C523" s="159"/>
      <c r="D523" s="159"/>
      <c r="E523" s="159"/>
      <c r="F523" s="159"/>
      <c r="G523" s="159"/>
      <c r="H523" s="187"/>
      <c r="I523" s="159"/>
      <c r="J523" s="188"/>
      <c r="K523" s="159"/>
      <c r="L523" s="159"/>
      <c r="M523" s="159"/>
      <c r="N523" s="159"/>
      <c r="O523" s="159"/>
      <c r="P523" s="159"/>
      <c r="Q523" s="159"/>
      <c r="R523" s="159"/>
      <c r="S523" s="159"/>
      <c r="T523" s="159"/>
      <c r="U523" s="159"/>
      <c r="V523" s="159"/>
      <c r="W523" s="159"/>
      <c r="X523" s="159"/>
      <c r="Y523" s="159"/>
      <c r="Z523" s="159"/>
    </row>
    <row r="524" ht="11.25" customHeight="1">
      <c r="A524" s="159"/>
      <c r="B524" s="159"/>
      <c r="C524" s="159"/>
      <c r="D524" s="159"/>
      <c r="E524" s="159"/>
      <c r="F524" s="159"/>
      <c r="G524" s="159"/>
      <c r="H524" s="187"/>
      <c r="I524" s="159"/>
      <c r="J524" s="188"/>
      <c r="K524" s="159"/>
      <c r="L524" s="159"/>
      <c r="M524" s="159"/>
      <c r="N524" s="159"/>
      <c r="O524" s="159"/>
      <c r="P524" s="159"/>
      <c r="Q524" s="159"/>
      <c r="R524" s="159"/>
      <c r="S524" s="159"/>
      <c r="T524" s="159"/>
      <c r="U524" s="159"/>
      <c r="V524" s="159"/>
      <c r="W524" s="159"/>
      <c r="X524" s="159"/>
      <c r="Y524" s="159"/>
      <c r="Z524" s="159"/>
    </row>
    <row r="525" ht="11.25" customHeight="1">
      <c r="A525" s="159"/>
      <c r="B525" s="159"/>
      <c r="C525" s="159"/>
      <c r="D525" s="159"/>
      <c r="E525" s="159"/>
      <c r="F525" s="159"/>
      <c r="G525" s="159"/>
      <c r="H525" s="187"/>
      <c r="I525" s="159"/>
      <c r="J525" s="188"/>
      <c r="K525" s="159"/>
      <c r="L525" s="159"/>
      <c r="M525" s="159"/>
      <c r="N525" s="159"/>
      <c r="O525" s="159"/>
      <c r="P525" s="159"/>
      <c r="Q525" s="159"/>
      <c r="R525" s="159"/>
      <c r="S525" s="159"/>
      <c r="T525" s="159"/>
      <c r="U525" s="159"/>
      <c r="V525" s="159"/>
      <c r="W525" s="159"/>
      <c r="X525" s="159"/>
      <c r="Y525" s="159"/>
      <c r="Z525" s="159"/>
    </row>
    <row r="526" ht="11.25" customHeight="1">
      <c r="A526" s="159"/>
      <c r="B526" s="159"/>
      <c r="C526" s="159"/>
      <c r="D526" s="159"/>
      <c r="E526" s="159"/>
      <c r="F526" s="159"/>
      <c r="G526" s="159"/>
      <c r="H526" s="187"/>
      <c r="I526" s="159"/>
      <c r="J526" s="188"/>
      <c r="K526" s="159"/>
      <c r="L526" s="159"/>
      <c r="M526" s="159"/>
      <c r="N526" s="159"/>
      <c r="O526" s="159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  <c r="Z526" s="159"/>
    </row>
    <row r="527" ht="11.25" customHeight="1">
      <c r="A527" s="159"/>
      <c r="B527" s="159"/>
      <c r="C527" s="159"/>
      <c r="D527" s="159"/>
      <c r="E527" s="159"/>
      <c r="F527" s="159"/>
      <c r="G527" s="159"/>
      <c r="H527" s="187"/>
      <c r="I527" s="159"/>
      <c r="J527" s="188"/>
      <c r="K527" s="159"/>
      <c r="L527" s="159"/>
      <c r="M527" s="159"/>
      <c r="N527" s="159"/>
      <c r="O527" s="159"/>
      <c r="P527" s="159"/>
      <c r="Q527" s="159"/>
      <c r="R527" s="159"/>
      <c r="S527" s="159"/>
      <c r="T527" s="159"/>
      <c r="U527" s="159"/>
      <c r="V527" s="159"/>
      <c r="W527" s="159"/>
      <c r="X527" s="159"/>
      <c r="Y527" s="159"/>
      <c r="Z527" s="159"/>
    </row>
    <row r="528" ht="11.25" customHeight="1">
      <c r="A528" s="159"/>
      <c r="B528" s="159"/>
      <c r="C528" s="159"/>
      <c r="D528" s="159"/>
      <c r="E528" s="159"/>
      <c r="F528" s="159"/>
      <c r="G528" s="159"/>
      <c r="H528" s="187"/>
      <c r="I528" s="159"/>
      <c r="J528" s="188"/>
      <c r="K528" s="159"/>
      <c r="L528" s="159"/>
      <c r="M528" s="159"/>
      <c r="N528" s="159"/>
      <c r="O528" s="159"/>
      <c r="P528" s="159"/>
      <c r="Q528" s="159"/>
      <c r="R528" s="159"/>
      <c r="S528" s="159"/>
      <c r="T528" s="159"/>
      <c r="U528" s="159"/>
      <c r="V528" s="159"/>
      <c r="W528" s="159"/>
      <c r="X528" s="159"/>
      <c r="Y528" s="159"/>
      <c r="Z528" s="159"/>
    </row>
    <row r="529" ht="11.25" customHeight="1">
      <c r="A529" s="159"/>
      <c r="B529" s="159"/>
      <c r="C529" s="159"/>
      <c r="D529" s="159"/>
      <c r="E529" s="159"/>
      <c r="F529" s="159"/>
      <c r="G529" s="159"/>
      <c r="H529" s="187"/>
      <c r="I529" s="159"/>
      <c r="J529" s="188"/>
      <c r="K529" s="159"/>
      <c r="L529" s="159"/>
      <c r="M529" s="159"/>
      <c r="N529" s="159"/>
      <c r="O529" s="159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  <c r="Z529" s="159"/>
    </row>
    <row r="530" ht="11.25" customHeight="1">
      <c r="A530" s="159"/>
      <c r="B530" s="159"/>
      <c r="C530" s="159"/>
      <c r="D530" s="159"/>
      <c r="E530" s="159"/>
      <c r="F530" s="159"/>
      <c r="G530" s="159"/>
      <c r="H530" s="187"/>
      <c r="I530" s="159"/>
      <c r="J530" s="188"/>
      <c r="K530" s="159"/>
      <c r="L530" s="159"/>
      <c r="M530" s="159"/>
      <c r="N530" s="159"/>
      <c r="O530" s="159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  <c r="Z530" s="159"/>
    </row>
    <row r="531" ht="11.25" customHeight="1">
      <c r="A531" s="159"/>
      <c r="B531" s="159"/>
      <c r="C531" s="159"/>
      <c r="D531" s="159"/>
      <c r="E531" s="159"/>
      <c r="F531" s="159"/>
      <c r="G531" s="159"/>
      <c r="H531" s="187"/>
      <c r="I531" s="159"/>
      <c r="J531" s="188"/>
      <c r="K531" s="159"/>
      <c r="L531" s="159"/>
      <c r="M531" s="159"/>
      <c r="N531" s="159"/>
      <c r="O531" s="159"/>
      <c r="P531" s="159"/>
      <c r="Q531" s="159"/>
      <c r="R531" s="159"/>
      <c r="S531" s="159"/>
      <c r="T531" s="159"/>
      <c r="U531" s="159"/>
      <c r="V531" s="159"/>
      <c r="W531" s="159"/>
      <c r="X531" s="159"/>
      <c r="Y531" s="159"/>
      <c r="Z531" s="159"/>
    </row>
    <row r="532" ht="11.25" customHeight="1">
      <c r="A532" s="159"/>
      <c r="B532" s="159"/>
      <c r="C532" s="159"/>
      <c r="D532" s="159"/>
      <c r="E532" s="159"/>
      <c r="F532" s="159"/>
      <c r="G532" s="159"/>
      <c r="H532" s="187"/>
      <c r="I532" s="159"/>
      <c r="J532" s="188"/>
      <c r="K532" s="159"/>
      <c r="L532" s="159"/>
      <c r="M532" s="159"/>
      <c r="N532" s="159"/>
      <c r="O532" s="159"/>
      <c r="P532" s="159"/>
      <c r="Q532" s="159"/>
      <c r="R532" s="159"/>
      <c r="S532" s="159"/>
      <c r="T532" s="159"/>
      <c r="U532" s="159"/>
      <c r="V532" s="159"/>
      <c r="W532" s="159"/>
      <c r="X532" s="159"/>
      <c r="Y532" s="159"/>
      <c r="Z532" s="159"/>
    </row>
    <row r="533" ht="11.25" customHeight="1">
      <c r="A533" s="159"/>
      <c r="B533" s="159"/>
      <c r="C533" s="159"/>
      <c r="D533" s="159"/>
      <c r="E533" s="159"/>
      <c r="F533" s="159"/>
      <c r="G533" s="159"/>
      <c r="H533" s="187"/>
      <c r="I533" s="159"/>
      <c r="J533" s="188"/>
      <c r="K533" s="159"/>
      <c r="L533" s="159"/>
      <c r="M533" s="159"/>
      <c r="N533" s="159"/>
      <c r="O533" s="159"/>
      <c r="P533" s="159"/>
      <c r="Q533" s="159"/>
      <c r="R533" s="159"/>
      <c r="S533" s="159"/>
      <c r="T533" s="159"/>
      <c r="U533" s="159"/>
      <c r="V533" s="159"/>
      <c r="W533" s="159"/>
      <c r="X533" s="159"/>
      <c r="Y533" s="159"/>
      <c r="Z533" s="159"/>
    </row>
    <row r="534" ht="11.25" customHeight="1">
      <c r="A534" s="159"/>
      <c r="B534" s="159"/>
      <c r="C534" s="159"/>
      <c r="D534" s="159"/>
      <c r="E534" s="159"/>
      <c r="F534" s="159"/>
      <c r="G534" s="159"/>
      <c r="H534" s="187"/>
      <c r="I534" s="159"/>
      <c r="J534" s="188"/>
      <c r="K534" s="159"/>
      <c r="L534" s="159"/>
      <c r="M534" s="159"/>
      <c r="N534" s="159"/>
      <c r="O534" s="159"/>
      <c r="P534" s="159"/>
      <c r="Q534" s="159"/>
      <c r="R534" s="159"/>
      <c r="S534" s="159"/>
      <c r="T534" s="159"/>
      <c r="U534" s="159"/>
      <c r="V534" s="159"/>
      <c r="W534" s="159"/>
      <c r="X534" s="159"/>
      <c r="Y534" s="159"/>
      <c r="Z534" s="159"/>
    </row>
    <row r="535" ht="11.25" customHeight="1">
      <c r="A535" s="159"/>
      <c r="B535" s="159"/>
      <c r="C535" s="159"/>
      <c r="D535" s="159"/>
      <c r="E535" s="159"/>
      <c r="F535" s="159"/>
      <c r="G535" s="159"/>
      <c r="H535" s="187"/>
      <c r="I535" s="159"/>
      <c r="J535" s="188"/>
      <c r="K535" s="159"/>
      <c r="L535" s="159"/>
      <c r="M535" s="159"/>
      <c r="N535" s="159"/>
      <c r="O535" s="159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  <c r="Z535" s="159"/>
    </row>
    <row r="536" ht="11.25" customHeight="1">
      <c r="A536" s="159"/>
      <c r="B536" s="159"/>
      <c r="C536" s="159"/>
      <c r="D536" s="159"/>
      <c r="E536" s="159"/>
      <c r="F536" s="159"/>
      <c r="G536" s="159"/>
      <c r="H536" s="187"/>
      <c r="I536" s="159"/>
      <c r="J536" s="188"/>
      <c r="K536" s="159"/>
      <c r="L536" s="159"/>
      <c r="M536" s="159"/>
      <c r="N536" s="159"/>
      <c r="O536" s="159"/>
      <c r="P536" s="159"/>
      <c r="Q536" s="159"/>
      <c r="R536" s="159"/>
      <c r="S536" s="159"/>
      <c r="T536" s="159"/>
      <c r="U536" s="159"/>
      <c r="V536" s="159"/>
      <c r="W536" s="159"/>
      <c r="X536" s="159"/>
      <c r="Y536" s="159"/>
      <c r="Z536" s="159"/>
    </row>
    <row r="537" ht="11.25" customHeight="1">
      <c r="A537" s="159"/>
      <c r="B537" s="159"/>
      <c r="C537" s="159"/>
      <c r="D537" s="159"/>
      <c r="E537" s="159"/>
      <c r="F537" s="159"/>
      <c r="G537" s="159"/>
      <c r="H537" s="187"/>
      <c r="I537" s="159"/>
      <c r="J537" s="188"/>
      <c r="K537" s="159"/>
      <c r="L537" s="159"/>
      <c r="M537" s="159"/>
      <c r="N537" s="159"/>
      <c r="O537" s="159"/>
      <c r="P537" s="159"/>
      <c r="Q537" s="159"/>
      <c r="R537" s="159"/>
      <c r="S537" s="159"/>
      <c r="T537" s="159"/>
      <c r="U537" s="159"/>
      <c r="V537" s="159"/>
      <c r="W537" s="159"/>
      <c r="X537" s="159"/>
      <c r="Y537" s="159"/>
      <c r="Z537" s="159"/>
    </row>
    <row r="538" ht="11.25" customHeight="1">
      <c r="A538" s="159"/>
      <c r="B538" s="159"/>
      <c r="C538" s="159"/>
      <c r="D538" s="159"/>
      <c r="E538" s="159"/>
      <c r="F538" s="159"/>
      <c r="G538" s="159"/>
      <c r="H538" s="187"/>
      <c r="I538" s="159"/>
      <c r="J538" s="188"/>
      <c r="K538" s="159"/>
      <c r="L538" s="159"/>
      <c r="M538" s="159"/>
      <c r="N538" s="159"/>
      <c r="O538" s="159"/>
      <c r="P538" s="159"/>
      <c r="Q538" s="159"/>
      <c r="R538" s="159"/>
      <c r="S538" s="159"/>
      <c r="T538" s="159"/>
      <c r="U538" s="159"/>
      <c r="V538" s="159"/>
      <c r="W538" s="159"/>
      <c r="X538" s="159"/>
      <c r="Y538" s="159"/>
      <c r="Z538" s="159"/>
    </row>
    <row r="539" ht="11.25" customHeight="1">
      <c r="A539" s="159"/>
      <c r="B539" s="159"/>
      <c r="C539" s="159"/>
      <c r="D539" s="159"/>
      <c r="E539" s="159"/>
      <c r="F539" s="159"/>
      <c r="G539" s="159"/>
      <c r="H539" s="187"/>
      <c r="I539" s="159"/>
      <c r="J539" s="188"/>
      <c r="K539" s="159"/>
      <c r="L539" s="159"/>
      <c r="M539" s="159"/>
      <c r="N539" s="159"/>
      <c r="O539" s="159"/>
      <c r="P539" s="159"/>
      <c r="Q539" s="159"/>
      <c r="R539" s="159"/>
      <c r="S539" s="159"/>
      <c r="T539" s="159"/>
      <c r="U539" s="159"/>
      <c r="V539" s="159"/>
      <c r="W539" s="159"/>
      <c r="X539" s="159"/>
      <c r="Y539" s="159"/>
      <c r="Z539" s="159"/>
    </row>
    <row r="540" ht="11.25" customHeight="1">
      <c r="A540" s="159"/>
      <c r="B540" s="159"/>
      <c r="C540" s="159"/>
      <c r="D540" s="159"/>
      <c r="E540" s="159"/>
      <c r="F540" s="159"/>
      <c r="G540" s="159"/>
      <c r="H540" s="187"/>
      <c r="I540" s="159"/>
      <c r="J540" s="188"/>
      <c r="K540" s="159"/>
      <c r="L540" s="159"/>
      <c r="M540" s="159"/>
      <c r="N540" s="159"/>
      <c r="O540" s="159"/>
      <c r="P540" s="159"/>
      <c r="Q540" s="159"/>
      <c r="R540" s="159"/>
      <c r="S540" s="159"/>
      <c r="T540" s="159"/>
      <c r="U540" s="159"/>
      <c r="V540" s="159"/>
      <c r="W540" s="159"/>
      <c r="X540" s="159"/>
      <c r="Y540" s="159"/>
      <c r="Z540" s="159"/>
    </row>
    <row r="541" ht="11.25" customHeight="1">
      <c r="A541" s="159"/>
      <c r="B541" s="159"/>
      <c r="C541" s="159"/>
      <c r="D541" s="159"/>
      <c r="E541" s="159"/>
      <c r="F541" s="159"/>
      <c r="G541" s="159"/>
      <c r="H541" s="187"/>
      <c r="I541" s="159"/>
      <c r="J541" s="188"/>
      <c r="K541" s="159"/>
      <c r="L541" s="159"/>
      <c r="M541" s="159"/>
      <c r="N541" s="159"/>
      <c r="O541" s="159"/>
      <c r="P541" s="159"/>
      <c r="Q541" s="159"/>
      <c r="R541" s="159"/>
      <c r="S541" s="159"/>
      <c r="T541" s="159"/>
      <c r="U541" s="159"/>
      <c r="V541" s="159"/>
      <c r="W541" s="159"/>
      <c r="X541" s="159"/>
      <c r="Y541" s="159"/>
      <c r="Z541" s="159"/>
    </row>
    <row r="542" ht="11.25" customHeight="1">
      <c r="A542" s="159"/>
      <c r="B542" s="159"/>
      <c r="C542" s="159"/>
      <c r="D542" s="159"/>
      <c r="E542" s="159"/>
      <c r="F542" s="159"/>
      <c r="G542" s="159"/>
      <c r="H542" s="187"/>
      <c r="I542" s="159"/>
      <c r="J542" s="188"/>
      <c r="K542" s="159"/>
      <c r="L542" s="159"/>
      <c r="M542" s="159"/>
      <c r="N542" s="159"/>
      <c r="O542" s="159"/>
      <c r="P542" s="159"/>
      <c r="Q542" s="159"/>
      <c r="R542" s="159"/>
      <c r="S542" s="159"/>
      <c r="T542" s="159"/>
      <c r="U542" s="159"/>
      <c r="V542" s="159"/>
      <c r="W542" s="159"/>
      <c r="X542" s="159"/>
      <c r="Y542" s="159"/>
      <c r="Z542" s="159"/>
    </row>
    <row r="543" ht="11.25" customHeight="1">
      <c r="A543" s="159"/>
      <c r="B543" s="159"/>
      <c r="C543" s="159"/>
      <c r="D543" s="159"/>
      <c r="E543" s="159"/>
      <c r="F543" s="159"/>
      <c r="G543" s="159"/>
      <c r="H543" s="187"/>
      <c r="I543" s="159"/>
      <c r="J543" s="188"/>
      <c r="K543" s="159"/>
      <c r="L543" s="159"/>
      <c r="M543" s="159"/>
      <c r="N543" s="159"/>
      <c r="O543" s="159"/>
      <c r="P543" s="159"/>
      <c r="Q543" s="159"/>
      <c r="R543" s="159"/>
      <c r="S543" s="159"/>
      <c r="T543" s="159"/>
      <c r="U543" s="159"/>
      <c r="V543" s="159"/>
      <c r="W543" s="159"/>
      <c r="X543" s="159"/>
      <c r="Y543" s="159"/>
      <c r="Z543" s="159"/>
    </row>
    <row r="544" ht="11.25" customHeight="1">
      <c r="A544" s="159"/>
      <c r="B544" s="159"/>
      <c r="C544" s="159"/>
      <c r="D544" s="159"/>
      <c r="E544" s="159"/>
      <c r="F544" s="159"/>
      <c r="G544" s="159"/>
      <c r="H544" s="187"/>
      <c r="I544" s="159"/>
      <c r="J544" s="188"/>
      <c r="K544" s="159"/>
      <c r="L544" s="159"/>
      <c r="M544" s="159"/>
      <c r="N544" s="159"/>
      <c r="O544" s="159"/>
      <c r="P544" s="159"/>
      <c r="Q544" s="159"/>
      <c r="R544" s="159"/>
      <c r="S544" s="159"/>
      <c r="T544" s="159"/>
      <c r="U544" s="159"/>
      <c r="V544" s="159"/>
      <c r="W544" s="159"/>
      <c r="X544" s="159"/>
      <c r="Y544" s="159"/>
      <c r="Z544" s="159"/>
    </row>
    <row r="545" ht="11.25" customHeight="1">
      <c r="A545" s="159"/>
      <c r="B545" s="159"/>
      <c r="C545" s="159"/>
      <c r="D545" s="159"/>
      <c r="E545" s="159"/>
      <c r="F545" s="159"/>
      <c r="G545" s="159"/>
      <c r="H545" s="187"/>
      <c r="I545" s="159"/>
      <c r="J545" s="188"/>
      <c r="K545" s="159"/>
      <c r="L545" s="159"/>
      <c r="M545" s="159"/>
      <c r="N545" s="159"/>
      <c r="O545" s="159"/>
      <c r="P545" s="159"/>
      <c r="Q545" s="159"/>
      <c r="R545" s="159"/>
      <c r="S545" s="159"/>
      <c r="T545" s="159"/>
      <c r="U545" s="159"/>
      <c r="V545" s="159"/>
      <c r="W545" s="159"/>
      <c r="X545" s="159"/>
      <c r="Y545" s="159"/>
      <c r="Z545" s="159"/>
    </row>
    <row r="546" ht="11.25" customHeight="1">
      <c r="A546" s="159"/>
      <c r="B546" s="159"/>
      <c r="C546" s="159"/>
      <c r="D546" s="159"/>
      <c r="E546" s="159"/>
      <c r="F546" s="159"/>
      <c r="G546" s="159"/>
      <c r="H546" s="187"/>
      <c r="I546" s="159"/>
      <c r="J546" s="188"/>
      <c r="K546" s="159"/>
      <c r="L546" s="159"/>
      <c r="M546" s="159"/>
      <c r="N546" s="159"/>
      <c r="O546" s="159"/>
      <c r="P546" s="159"/>
      <c r="Q546" s="159"/>
      <c r="R546" s="159"/>
      <c r="S546" s="159"/>
      <c r="T546" s="159"/>
      <c r="U546" s="159"/>
      <c r="V546" s="159"/>
      <c r="W546" s="159"/>
      <c r="X546" s="159"/>
      <c r="Y546" s="159"/>
      <c r="Z546" s="159"/>
    </row>
    <row r="547" ht="11.25" customHeight="1">
      <c r="A547" s="159"/>
      <c r="B547" s="159"/>
      <c r="C547" s="159"/>
      <c r="D547" s="159"/>
      <c r="E547" s="159"/>
      <c r="F547" s="159"/>
      <c r="G547" s="159"/>
      <c r="H547" s="187"/>
      <c r="I547" s="159"/>
      <c r="J547" s="188"/>
      <c r="K547" s="159"/>
      <c r="L547" s="159"/>
      <c r="M547" s="159"/>
      <c r="N547" s="159"/>
      <c r="O547" s="159"/>
      <c r="P547" s="159"/>
      <c r="Q547" s="159"/>
      <c r="R547" s="159"/>
      <c r="S547" s="159"/>
      <c r="T547" s="159"/>
      <c r="U547" s="159"/>
      <c r="V547" s="159"/>
      <c r="W547" s="159"/>
      <c r="X547" s="159"/>
      <c r="Y547" s="159"/>
      <c r="Z547" s="159"/>
    </row>
    <row r="548" ht="11.25" customHeight="1">
      <c r="A548" s="159"/>
      <c r="B548" s="159"/>
      <c r="C548" s="159"/>
      <c r="D548" s="159"/>
      <c r="E548" s="159"/>
      <c r="F548" s="159"/>
      <c r="G548" s="159"/>
      <c r="H548" s="187"/>
      <c r="I548" s="159"/>
      <c r="J548" s="188"/>
      <c r="K548" s="159"/>
      <c r="L548" s="159"/>
      <c r="M548" s="159"/>
      <c r="N548" s="159"/>
      <c r="O548" s="159"/>
      <c r="P548" s="159"/>
      <c r="Q548" s="159"/>
      <c r="R548" s="159"/>
      <c r="S548" s="159"/>
      <c r="T548" s="159"/>
      <c r="U548" s="159"/>
      <c r="V548" s="159"/>
      <c r="W548" s="159"/>
      <c r="X548" s="159"/>
      <c r="Y548" s="159"/>
      <c r="Z548" s="159"/>
    </row>
    <row r="549" ht="11.25" customHeight="1">
      <c r="A549" s="159"/>
      <c r="B549" s="159"/>
      <c r="C549" s="159"/>
      <c r="D549" s="159"/>
      <c r="E549" s="159"/>
      <c r="F549" s="159"/>
      <c r="G549" s="159"/>
      <c r="H549" s="187"/>
      <c r="I549" s="159"/>
      <c r="J549" s="188"/>
      <c r="K549" s="159"/>
      <c r="L549" s="159"/>
      <c r="M549" s="159"/>
      <c r="N549" s="159"/>
      <c r="O549" s="159"/>
      <c r="P549" s="159"/>
      <c r="Q549" s="159"/>
      <c r="R549" s="159"/>
      <c r="S549" s="159"/>
      <c r="T549" s="159"/>
      <c r="U549" s="159"/>
      <c r="V549" s="159"/>
      <c r="W549" s="159"/>
      <c r="X549" s="159"/>
      <c r="Y549" s="159"/>
      <c r="Z549" s="159"/>
    </row>
    <row r="550" ht="11.25" customHeight="1">
      <c r="A550" s="159"/>
      <c r="B550" s="159"/>
      <c r="C550" s="159"/>
      <c r="D550" s="159"/>
      <c r="E550" s="159"/>
      <c r="F550" s="159"/>
      <c r="G550" s="159"/>
      <c r="H550" s="187"/>
      <c r="I550" s="159"/>
      <c r="J550" s="188"/>
      <c r="K550" s="159"/>
      <c r="L550" s="159"/>
      <c r="M550" s="159"/>
      <c r="N550" s="159"/>
      <c r="O550" s="159"/>
      <c r="P550" s="159"/>
      <c r="Q550" s="159"/>
      <c r="R550" s="159"/>
      <c r="S550" s="159"/>
      <c r="T550" s="159"/>
      <c r="U550" s="159"/>
      <c r="V550" s="159"/>
      <c r="W550" s="159"/>
      <c r="X550" s="159"/>
      <c r="Y550" s="159"/>
      <c r="Z550" s="159"/>
    </row>
    <row r="551" ht="11.25" customHeight="1">
      <c r="A551" s="159"/>
      <c r="B551" s="159"/>
      <c r="C551" s="159"/>
      <c r="D551" s="159"/>
      <c r="E551" s="159"/>
      <c r="F551" s="159"/>
      <c r="G551" s="159"/>
      <c r="H551" s="187"/>
      <c r="I551" s="159"/>
      <c r="J551" s="188"/>
      <c r="K551" s="159"/>
      <c r="L551" s="159"/>
      <c r="M551" s="159"/>
      <c r="N551" s="159"/>
      <c r="O551" s="159"/>
      <c r="P551" s="159"/>
      <c r="Q551" s="159"/>
      <c r="R551" s="159"/>
      <c r="S551" s="159"/>
      <c r="T551" s="159"/>
      <c r="U551" s="159"/>
      <c r="V551" s="159"/>
      <c r="W551" s="159"/>
      <c r="X551" s="159"/>
      <c r="Y551" s="159"/>
      <c r="Z551" s="159"/>
    </row>
    <row r="552" ht="11.25" customHeight="1">
      <c r="A552" s="159"/>
      <c r="B552" s="159"/>
      <c r="C552" s="159"/>
      <c r="D552" s="159"/>
      <c r="E552" s="159"/>
      <c r="F552" s="159"/>
      <c r="G552" s="159"/>
      <c r="H552" s="187"/>
      <c r="I552" s="159"/>
      <c r="J552" s="188"/>
      <c r="K552" s="159"/>
      <c r="L552" s="159"/>
      <c r="M552" s="159"/>
      <c r="N552" s="159"/>
      <c r="O552" s="159"/>
      <c r="P552" s="159"/>
      <c r="Q552" s="159"/>
      <c r="R552" s="159"/>
      <c r="S552" s="159"/>
      <c r="T552" s="159"/>
      <c r="U552" s="159"/>
      <c r="V552" s="159"/>
      <c r="W552" s="159"/>
      <c r="X552" s="159"/>
      <c r="Y552" s="159"/>
      <c r="Z552" s="159"/>
    </row>
    <row r="553" ht="11.25" customHeight="1">
      <c r="A553" s="159"/>
      <c r="B553" s="159"/>
      <c r="C553" s="159"/>
      <c r="D553" s="159"/>
      <c r="E553" s="159"/>
      <c r="F553" s="159"/>
      <c r="G553" s="159"/>
      <c r="H553" s="187"/>
      <c r="I553" s="159"/>
      <c r="J553" s="188"/>
      <c r="K553" s="159"/>
      <c r="L553" s="159"/>
      <c r="M553" s="159"/>
      <c r="N553" s="159"/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</row>
    <row r="554" ht="11.25" customHeight="1">
      <c r="A554" s="159"/>
      <c r="B554" s="159"/>
      <c r="C554" s="159"/>
      <c r="D554" s="159"/>
      <c r="E554" s="159"/>
      <c r="F554" s="159"/>
      <c r="G554" s="159"/>
      <c r="H554" s="187"/>
      <c r="I554" s="159"/>
      <c r="J554" s="188"/>
      <c r="K554" s="159"/>
      <c r="L554" s="159"/>
      <c r="M554" s="159"/>
      <c r="N554" s="159"/>
      <c r="O554" s="159"/>
      <c r="P554" s="159"/>
      <c r="Q554" s="159"/>
      <c r="R554" s="159"/>
      <c r="S554" s="159"/>
      <c r="T554" s="159"/>
      <c r="U554" s="159"/>
      <c r="V554" s="159"/>
      <c r="W554" s="159"/>
      <c r="X554" s="159"/>
      <c r="Y554" s="159"/>
      <c r="Z554" s="159"/>
    </row>
    <row r="555" ht="11.25" customHeight="1">
      <c r="A555" s="159"/>
      <c r="B555" s="159"/>
      <c r="C555" s="159"/>
      <c r="D555" s="159"/>
      <c r="E555" s="159"/>
      <c r="F555" s="159"/>
      <c r="G555" s="159"/>
      <c r="H555" s="187"/>
      <c r="I555" s="159"/>
      <c r="J555" s="188"/>
      <c r="K555" s="159"/>
      <c r="L555" s="159"/>
      <c r="M555" s="159"/>
      <c r="N555" s="159"/>
      <c r="O555" s="159"/>
      <c r="P555" s="159"/>
      <c r="Q555" s="159"/>
      <c r="R555" s="159"/>
      <c r="S555" s="159"/>
      <c r="T555" s="159"/>
      <c r="U555" s="159"/>
      <c r="V555" s="159"/>
      <c r="W555" s="159"/>
      <c r="X555" s="159"/>
      <c r="Y555" s="159"/>
      <c r="Z555" s="159"/>
    </row>
    <row r="556" ht="11.25" customHeight="1">
      <c r="A556" s="159"/>
      <c r="B556" s="159"/>
      <c r="C556" s="159"/>
      <c r="D556" s="159"/>
      <c r="E556" s="159"/>
      <c r="F556" s="159"/>
      <c r="G556" s="159"/>
      <c r="H556" s="187"/>
      <c r="I556" s="159"/>
      <c r="J556" s="188"/>
      <c r="K556" s="159"/>
      <c r="L556" s="159"/>
      <c r="M556" s="159"/>
      <c r="N556" s="159"/>
      <c r="O556" s="159"/>
      <c r="P556" s="159"/>
      <c r="Q556" s="159"/>
      <c r="R556" s="159"/>
      <c r="S556" s="159"/>
      <c r="T556" s="159"/>
      <c r="U556" s="159"/>
      <c r="V556" s="159"/>
      <c r="W556" s="159"/>
      <c r="X556" s="159"/>
      <c r="Y556" s="159"/>
      <c r="Z556" s="159"/>
    </row>
    <row r="557" ht="11.25" customHeight="1">
      <c r="A557" s="159"/>
      <c r="B557" s="159"/>
      <c r="C557" s="159"/>
      <c r="D557" s="159"/>
      <c r="E557" s="159"/>
      <c r="F557" s="159"/>
      <c r="G557" s="159"/>
      <c r="H557" s="187"/>
      <c r="I557" s="159"/>
      <c r="J557" s="188"/>
      <c r="K557" s="159"/>
      <c r="L557" s="159"/>
      <c r="M557" s="159"/>
      <c r="N557" s="159"/>
      <c r="O557" s="159"/>
      <c r="P557" s="159"/>
      <c r="Q557" s="159"/>
      <c r="R557" s="159"/>
      <c r="S557" s="159"/>
      <c r="T557" s="159"/>
      <c r="U557" s="159"/>
      <c r="V557" s="159"/>
      <c r="W557" s="159"/>
      <c r="X557" s="159"/>
      <c r="Y557" s="159"/>
      <c r="Z557" s="159"/>
    </row>
    <row r="558" ht="11.25" customHeight="1">
      <c r="A558" s="159"/>
      <c r="B558" s="159"/>
      <c r="C558" s="159"/>
      <c r="D558" s="159"/>
      <c r="E558" s="159"/>
      <c r="F558" s="159"/>
      <c r="G558" s="159"/>
      <c r="H558" s="187"/>
      <c r="I558" s="159"/>
      <c r="J558" s="188"/>
      <c r="K558" s="159"/>
      <c r="L558" s="159"/>
      <c r="M558" s="159"/>
      <c r="N558" s="159"/>
      <c r="O558" s="159"/>
      <c r="P558" s="159"/>
      <c r="Q558" s="159"/>
      <c r="R558" s="159"/>
      <c r="S558" s="159"/>
      <c r="T558" s="159"/>
      <c r="U558" s="159"/>
      <c r="V558" s="159"/>
      <c r="W558" s="159"/>
      <c r="X558" s="159"/>
      <c r="Y558" s="159"/>
      <c r="Z558" s="159"/>
    </row>
    <row r="559" ht="11.25" customHeight="1">
      <c r="A559" s="159"/>
      <c r="B559" s="159"/>
      <c r="C559" s="159"/>
      <c r="D559" s="159"/>
      <c r="E559" s="159"/>
      <c r="F559" s="159"/>
      <c r="G559" s="159"/>
      <c r="H559" s="187"/>
      <c r="I559" s="159"/>
      <c r="J559" s="188"/>
      <c r="K559" s="159"/>
      <c r="L559" s="159"/>
      <c r="M559" s="159"/>
      <c r="N559" s="159"/>
      <c r="O559" s="159"/>
      <c r="P559" s="159"/>
      <c r="Q559" s="159"/>
      <c r="R559" s="159"/>
      <c r="S559" s="159"/>
      <c r="T559" s="159"/>
      <c r="U559" s="159"/>
      <c r="V559" s="159"/>
      <c r="W559" s="159"/>
      <c r="X559" s="159"/>
      <c r="Y559" s="159"/>
      <c r="Z559" s="159"/>
    </row>
    <row r="560" ht="11.25" customHeight="1">
      <c r="A560" s="159"/>
      <c r="B560" s="159"/>
      <c r="C560" s="159"/>
      <c r="D560" s="159"/>
      <c r="E560" s="159"/>
      <c r="F560" s="159"/>
      <c r="G560" s="159"/>
      <c r="H560" s="187"/>
      <c r="I560" s="159"/>
      <c r="J560" s="188"/>
      <c r="K560" s="159"/>
      <c r="L560" s="159"/>
      <c r="M560" s="159"/>
      <c r="N560" s="159"/>
      <c r="O560" s="159"/>
      <c r="P560" s="159"/>
      <c r="Q560" s="159"/>
      <c r="R560" s="159"/>
      <c r="S560" s="159"/>
      <c r="T560" s="159"/>
      <c r="U560" s="159"/>
      <c r="V560" s="159"/>
      <c r="W560" s="159"/>
      <c r="X560" s="159"/>
      <c r="Y560" s="159"/>
      <c r="Z560" s="159"/>
    </row>
    <row r="561" ht="11.25" customHeight="1">
      <c r="A561" s="159"/>
      <c r="B561" s="159"/>
      <c r="C561" s="159"/>
      <c r="D561" s="159"/>
      <c r="E561" s="159"/>
      <c r="F561" s="159"/>
      <c r="G561" s="159"/>
      <c r="H561" s="187"/>
      <c r="I561" s="159"/>
      <c r="J561" s="188"/>
      <c r="K561" s="159"/>
      <c r="L561" s="159"/>
      <c r="M561" s="159"/>
      <c r="N561" s="159"/>
      <c r="O561" s="159"/>
      <c r="P561" s="159"/>
      <c r="Q561" s="159"/>
      <c r="R561" s="159"/>
      <c r="S561" s="159"/>
      <c r="T561" s="159"/>
      <c r="U561" s="159"/>
      <c r="V561" s="159"/>
      <c r="W561" s="159"/>
      <c r="X561" s="159"/>
      <c r="Y561" s="159"/>
      <c r="Z561" s="159"/>
    </row>
    <row r="562" ht="11.25" customHeight="1">
      <c r="A562" s="159"/>
      <c r="B562" s="159"/>
      <c r="C562" s="159"/>
      <c r="D562" s="159"/>
      <c r="E562" s="159"/>
      <c r="F562" s="159"/>
      <c r="G562" s="159"/>
      <c r="H562" s="187"/>
      <c r="I562" s="159"/>
      <c r="J562" s="188"/>
      <c r="K562" s="159"/>
      <c r="L562" s="159"/>
      <c r="M562" s="159"/>
      <c r="N562" s="159"/>
      <c r="O562" s="159"/>
      <c r="P562" s="159"/>
      <c r="Q562" s="159"/>
      <c r="R562" s="159"/>
      <c r="S562" s="159"/>
      <c r="T562" s="159"/>
      <c r="U562" s="159"/>
      <c r="V562" s="159"/>
      <c r="W562" s="159"/>
      <c r="X562" s="159"/>
      <c r="Y562" s="159"/>
      <c r="Z562" s="159"/>
    </row>
    <row r="563" ht="11.25" customHeight="1">
      <c r="A563" s="159"/>
      <c r="B563" s="159"/>
      <c r="C563" s="159"/>
      <c r="D563" s="159"/>
      <c r="E563" s="159"/>
      <c r="F563" s="159"/>
      <c r="G563" s="159"/>
      <c r="H563" s="187"/>
      <c r="I563" s="159"/>
      <c r="J563" s="188"/>
      <c r="K563" s="159"/>
      <c r="L563" s="159"/>
      <c r="M563" s="159"/>
      <c r="N563" s="159"/>
      <c r="O563" s="159"/>
      <c r="P563" s="159"/>
      <c r="Q563" s="159"/>
      <c r="R563" s="159"/>
      <c r="S563" s="159"/>
      <c r="T563" s="159"/>
      <c r="U563" s="159"/>
      <c r="V563" s="159"/>
      <c r="W563" s="159"/>
      <c r="X563" s="159"/>
      <c r="Y563" s="159"/>
      <c r="Z563" s="159"/>
    </row>
    <row r="564" ht="11.25" customHeight="1">
      <c r="A564" s="159"/>
      <c r="B564" s="159"/>
      <c r="C564" s="159"/>
      <c r="D564" s="159"/>
      <c r="E564" s="159"/>
      <c r="F564" s="159"/>
      <c r="G564" s="159"/>
      <c r="H564" s="187"/>
      <c r="I564" s="159"/>
      <c r="J564" s="188"/>
      <c r="K564" s="159"/>
      <c r="L564" s="159"/>
      <c r="M564" s="159"/>
      <c r="N564" s="159"/>
      <c r="O564" s="159"/>
      <c r="P564" s="159"/>
      <c r="Q564" s="159"/>
      <c r="R564" s="159"/>
      <c r="S564" s="159"/>
      <c r="T564" s="159"/>
      <c r="U564" s="159"/>
      <c r="V564" s="159"/>
      <c r="W564" s="159"/>
      <c r="X564" s="159"/>
      <c r="Y564" s="159"/>
      <c r="Z564" s="159"/>
    </row>
    <row r="565" ht="11.25" customHeight="1">
      <c r="A565" s="159"/>
      <c r="B565" s="159"/>
      <c r="C565" s="159"/>
      <c r="D565" s="159"/>
      <c r="E565" s="159"/>
      <c r="F565" s="159"/>
      <c r="G565" s="159"/>
      <c r="H565" s="187"/>
      <c r="I565" s="159"/>
      <c r="J565" s="188"/>
      <c r="K565" s="159"/>
      <c r="L565" s="159"/>
      <c r="M565" s="159"/>
      <c r="N565" s="159"/>
      <c r="O565" s="159"/>
      <c r="P565" s="159"/>
      <c r="Q565" s="159"/>
      <c r="R565" s="159"/>
      <c r="S565" s="159"/>
      <c r="T565" s="159"/>
      <c r="U565" s="159"/>
      <c r="V565" s="159"/>
      <c r="W565" s="159"/>
      <c r="X565" s="159"/>
      <c r="Y565" s="159"/>
      <c r="Z565" s="159"/>
    </row>
    <row r="566" ht="11.25" customHeight="1">
      <c r="A566" s="159"/>
      <c r="B566" s="159"/>
      <c r="C566" s="159"/>
      <c r="D566" s="159"/>
      <c r="E566" s="159"/>
      <c r="F566" s="159"/>
      <c r="G566" s="159"/>
      <c r="H566" s="187"/>
      <c r="I566" s="159"/>
      <c r="J566" s="188"/>
      <c r="K566" s="159"/>
      <c r="L566" s="159"/>
      <c r="M566" s="159"/>
      <c r="N566" s="159"/>
      <c r="O566" s="159"/>
      <c r="P566" s="159"/>
      <c r="Q566" s="159"/>
      <c r="R566" s="159"/>
      <c r="S566" s="159"/>
      <c r="T566" s="159"/>
      <c r="U566" s="159"/>
      <c r="V566" s="159"/>
      <c r="W566" s="159"/>
      <c r="X566" s="159"/>
      <c r="Y566" s="159"/>
      <c r="Z566" s="159"/>
    </row>
    <row r="567" ht="11.25" customHeight="1">
      <c r="A567" s="159"/>
      <c r="B567" s="159"/>
      <c r="C567" s="159"/>
      <c r="D567" s="159"/>
      <c r="E567" s="159"/>
      <c r="F567" s="159"/>
      <c r="G567" s="159"/>
      <c r="H567" s="187"/>
      <c r="I567" s="159"/>
      <c r="J567" s="188"/>
      <c r="K567" s="159"/>
      <c r="L567" s="159"/>
      <c r="M567" s="159"/>
      <c r="N567" s="159"/>
      <c r="O567" s="159"/>
      <c r="P567" s="159"/>
      <c r="Q567" s="159"/>
      <c r="R567" s="159"/>
      <c r="S567" s="159"/>
      <c r="T567" s="159"/>
      <c r="U567" s="159"/>
      <c r="V567" s="159"/>
      <c r="W567" s="159"/>
      <c r="X567" s="159"/>
      <c r="Y567" s="159"/>
      <c r="Z567" s="159"/>
    </row>
    <row r="568" ht="11.25" customHeight="1">
      <c r="A568" s="159"/>
      <c r="B568" s="159"/>
      <c r="C568" s="159"/>
      <c r="D568" s="159"/>
      <c r="E568" s="159"/>
      <c r="F568" s="159"/>
      <c r="G568" s="159"/>
      <c r="H568" s="187"/>
      <c r="I568" s="159"/>
      <c r="J568" s="188"/>
      <c r="K568" s="159"/>
      <c r="L568" s="159"/>
      <c r="M568" s="159"/>
      <c r="N568" s="159"/>
      <c r="O568" s="159"/>
      <c r="P568" s="159"/>
      <c r="Q568" s="159"/>
      <c r="R568" s="159"/>
      <c r="S568" s="159"/>
      <c r="T568" s="159"/>
      <c r="U568" s="159"/>
      <c r="V568" s="159"/>
      <c r="W568" s="159"/>
      <c r="X568" s="159"/>
      <c r="Y568" s="159"/>
      <c r="Z568" s="159"/>
    </row>
    <row r="569" ht="11.25" customHeight="1">
      <c r="A569" s="159"/>
      <c r="B569" s="159"/>
      <c r="C569" s="159"/>
      <c r="D569" s="159"/>
      <c r="E569" s="159"/>
      <c r="F569" s="159"/>
      <c r="G569" s="159"/>
      <c r="H569" s="187"/>
      <c r="I569" s="159"/>
      <c r="J569" s="188"/>
      <c r="K569" s="159"/>
      <c r="L569" s="159"/>
      <c r="M569" s="159"/>
      <c r="N569" s="159"/>
      <c r="O569" s="159"/>
      <c r="P569" s="159"/>
      <c r="Q569" s="159"/>
      <c r="R569" s="159"/>
      <c r="S569" s="159"/>
      <c r="T569" s="159"/>
      <c r="U569" s="159"/>
      <c r="V569" s="159"/>
      <c r="W569" s="159"/>
      <c r="X569" s="159"/>
      <c r="Y569" s="159"/>
      <c r="Z569" s="159"/>
    </row>
    <row r="570" ht="11.25" customHeight="1">
      <c r="A570" s="159"/>
      <c r="B570" s="159"/>
      <c r="C570" s="159"/>
      <c r="D570" s="159"/>
      <c r="E570" s="159"/>
      <c r="F570" s="159"/>
      <c r="G570" s="159"/>
      <c r="H570" s="187"/>
      <c r="I570" s="159"/>
      <c r="J570" s="188"/>
      <c r="K570" s="159"/>
      <c r="L570" s="159"/>
      <c r="M570" s="159"/>
      <c r="N570" s="159"/>
      <c r="O570" s="159"/>
      <c r="P570" s="159"/>
      <c r="Q570" s="159"/>
      <c r="R570" s="159"/>
      <c r="S570" s="159"/>
      <c r="T570" s="159"/>
      <c r="U570" s="159"/>
      <c r="V570" s="159"/>
      <c r="W570" s="159"/>
      <c r="X570" s="159"/>
      <c r="Y570" s="159"/>
      <c r="Z570" s="159"/>
    </row>
    <row r="571" ht="11.25" customHeight="1">
      <c r="A571" s="159"/>
      <c r="B571" s="159"/>
      <c r="C571" s="159"/>
      <c r="D571" s="159"/>
      <c r="E571" s="159"/>
      <c r="F571" s="159"/>
      <c r="G571" s="159"/>
      <c r="H571" s="187"/>
      <c r="I571" s="159"/>
      <c r="J571" s="188"/>
      <c r="K571" s="159"/>
      <c r="L571" s="159"/>
      <c r="M571" s="159"/>
      <c r="N571" s="159"/>
      <c r="O571" s="159"/>
      <c r="P571" s="159"/>
      <c r="Q571" s="159"/>
      <c r="R571" s="159"/>
      <c r="S571" s="159"/>
      <c r="T571" s="159"/>
      <c r="U571" s="159"/>
      <c r="V571" s="159"/>
      <c r="W571" s="159"/>
      <c r="X571" s="159"/>
      <c r="Y571" s="159"/>
      <c r="Z571" s="159"/>
    </row>
    <row r="572" ht="11.25" customHeight="1">
      <c r="A572" s="159"/>
      <c r="B572" s="159"/>
      <c r="C572" s="159"/>
      <c r="D572" s="159"/>
      <c r="E572" s="159"/>
      <c r="F572" s="159"/>
      <c r="G572" s="159"/>
      <c r="H572" s="187"/>
      <c r="I572" s="159"/>
      <c r="J572" s="188"/>
      <c r="K572" s="159"/>
      <c r="L572" s="159"/>
      <c r="M572" s="159"/>
      <c r="N572" s="159"/>
      <c r="O572" s="159"/>
      <c r="P572" s="159"/>
      <c r="Q572" s="159"/>
      <c r="R572" s="159"/>
      <c r="S572" s="159"/>
      <c r="T572" s="159"/>
      <c r="U572" s="159"/>
      <c r="V572" s="159"/>
      <c r="W572" s="159"/>
      <c r="X572" s="159"/>
      <c r="Y572" s="159"/>
      <c r="Z572" s="159"/>
    </row>
    <row r="573" ht="11.25" customHeight="1">
      <c r="A573" s="159"/>
      <c r="B573" s="159"/>
      <c r="C573" s="159"/>
      <c r="D573" s="159"/>
      <c r="E573" s="159"/>
      <c r="F573" s="159"/>
      <c r="G573" s="159"/>
      <c r="H573" s="187"/>
      <c r="I573" s="159"/>
      <c r="J573" s="188"/>
      <c r="K573" s="159"/>
      <c r="L573" s="159"/>
      <c r="M573" s="159"/>
      <c r="N573" s="159"/>
      <c r="O573" s="159"/>
      <c r="P573" s="159"/>
      <c r="Q573" s="159"/>
      <c r="R573" s="159"/>
      <c r="S573" s="159"/>
      <c r="T573" s="159"/>
      <c r="U573" s="159"/>
      <c r="V573" s="159"/>
      <c r="W573" s="159"/>
      <c r="X573" s="159"/>
      <c r="Y573" s="159"/>
      <c r="Z573" s="159"/>
    </row>
    <row r="574" ht="11.25" customHeight="1">
      <c r="A574" s="159"/>
      <c r="B574" s="159"/>
      <c r="C574" s="159"/>
      <c r="D574" s="159"/>
      <c r="E574" s="159"/>
      <c r="F574" s="159"/>
      <c r="G574" s="159"/>
      <c r="H574" s="187"/>
      <c r="I574" s="159"/>
      <c r="J574" s="188"/>
      <c r="K574" s="159"/>
      <c r="L574" s="159"/>
      <c r="M574" s="159"/>
      <c r="N574" s="159"/>
      <c r="O574" s="159"/>
      <c r="P574" s="159"/>
      <c r="Q574" s="159"/>
      <c r="R574" s="159"/>
      <c r="S574" s="159"/>
      <c r="T574" s="159"/>
      <c r="U574" s="159"/>
      <c r="V574" s="159"/>
      <c r="W574" s="159"/>
      <c r="X574" s="159"/>
      <c r="Y574" s="159"/>
      <c r="Z574" s="159"/>
    </row>
    <row r="575" ht="11.25" customHeight="1">
      <c r="A575" s="159"/>
      <c r="B575" s="159"/>
      <c r="C575" s="159"/>
      <c r="D575" s="159"/>
      <c r="E575" s="159"/>
      <c r="F575" s="159"/>
      <c r="G575" s="159"/>
      <c r="H575" s="187"/>
      <c r="I575" s="159"/>
      <c r="J575" s="188"/>
      <c r="K575" s="159"/>
      <c r="L575" s="159"/>
      <c r="M575" s="159"/>
      <c r="N575" s="159"/>
      <c r="O575" s="159"/>
      <c r="P575" s="159"/>
      <c r="Q575" s="159"/>
      <c r="R575" s="159"/>
      <c r="S575" s="159"/>
      <c r="T575" s="159"/>
      <c r="U575" s="159"/>
      <c r="V575" s="159"/>
      <c r="W575" s="159"/>
      <c r="X575" s="159"/>
      <c r="Y575" s="159"/>
      <c r="Z575" s="159"/>
    </row>
    <row r="576" ht="11.25" customHeight="1">
      <c r="A576" s="159"/>
      <c r="B576" s="159"/>
      <c r="C576" s="159"/>
      <c r="D576" s="159"/>
      <c r="E576" s="159"/>
      <c r="F576" s="159"/>
      <c r="G576" s="159"/>
      <c r="H576" s="187"/>
      <c r="I576" s="159"/>
      <c r="J576" s="188"/>
      <c r="K576" s="159"/>
      <c r="L576" s="159"/>
      <c r="M576" s="159"/>
      <c r="N576" s="159"/>
      <c r="O576" s="159"/>
      <c r="P576" s="159"/>
      <c r="Q576" s="159"/>
      <c r="R576" s="159"/>
      <c r="S576" s="159"/>
      <c r="T576" s="159"/>
      <c r="U576" s="159"/>
      <c r="V576" s="159"/>
      <c r="W576" s="159"/>
      <c r="X576" s="159"/>
      <c r="Y576" s="159"/>
      <c r="Z576" s="159"/>
    </row>
    <row r="577" ht="11.25" customHeight="1">
      <c r="A577" s="159"/>
      <c r="B577" s="159"/>
      <c r="C577" s="159"/>
      <c r="D577" s="159"/>
      <c r="E577" s="159"/>
      <c r="F577" s="159"/>
      <c r="G577" s="159"/>
      <c r="H577" s="187"/>
      <c r="I577" s="159"/>
      <c r="J577" s="188"/>
      <c r="K577" s="159"/>
      <c r="L577" s="159"/>
      <c r="M577" s="159"/>
      <c r="N577" s="159"/>
      <c r="O577" s="159"/>
      <c r="P577" s="159"/>
      <c r="Q577" s="159"/>
      <c r="R577" s="159"/>
      <c r="S577" s="159"/>
      <c r="T577" s="159"/>
      <c r="U577" s="159"/>
      <c r="V577" s="159"/>
      <c r="W577" s="159"/>
      <c r="X577" s="159"/>
      <c r="Y577" s="159"/>
      <c r="Z577" s="159"/>
    </row>
    <row r="578" ht="11.25" customHeight="1">
      <c r="A578" s="159"/>
      <c r="B578" s="159"/>
      <c r="C578" s="159"/>
      <c r="D578" s="159"/>
      <c r="E578" s="159"/>
      <c r="F578" s="159"/>
      <c r="G578" s="159"/>
      <c r="H578" s="187"/>
      <c r="I578" s="159"/>
      <c r="J578" s="188"/>
      <c r="K578" s="159"/>
      <c r="L578" s="159"/>
      <c r="M578" s="159"/>
      <c r="N578" s="159"/>
      <c r="O578" s="159"/>
      <c r="P578" s="159"/>
      <c r="Q578" s="159"/>
      <c r="R578" s="159"/>
      <c r="S578" s="159"/>
      <c r="T578" s="159"/>
      <c r="U578" s="159"/>
      <c r="V578" s="159"/>
      <c r="W578" s="159"/>
      <c r="X578" s="159"/>
      <c r="Y578" s="159"/>
      <c r="Z578" s="159"/>
    </row>
    <row r="579" ht="11.25" customHeight="1">
      <c r="A579" s="159"/>
      <c r="B579" s="159"/>
      <c r="C579" s="159"/>
      <c r="D579" s="159"/>
      <c r="E579" s="159"/>
      <c r="F579" s="159"/>
      <c r="G579" s="159"/>
      <c r="H579" s="187"/>
      <c r="I579" s="159"/>
      <c r="J579" s="188"/>
      <c r="K579" s="159"/>
      <c r="L579" s="159"/>
      <c r="M579" s="159"/>
      <c r="N579" s="159"/>
      <c r="O579" s="159"/>
      <c r="P579" s="159"/>
      <c r="Q579" s="159"/>
      <c r="R579" s="159"/>
      <c r="S579" s="159"/>
      <c r="T579" s="159"/>
      <c r="U579" s="159"/>
      <c r="V579" s="159"/>
      <c r="W579" s="159"/>
      <c r="X579" s="159"/>
      <c r="Y579" s="159"/>
      <c r="Z579" s="159"/>
    </row>
    <row r="580" ht="11.25" customHeight="1">
      <c r="A580" s="159"/>
      <c r="B580" s="159"/>
      <c r="C580" s="159"/>
      <c r="D580" s="159"/>
      <c r="E580" s="159"/>
      <c r="F580" s="159"/>
      <c r="G580" s="159"/>
      <c r="H580" s="187"/>
      <c r="I580" s="159"/>
      <c r="J580" s="188"/>
      <c r="K580" s="159"/>
      <c r="L580" s="159"/>
      <c r="M580" s="159"/>
      <c r="N580" s="159"/>
      <c r="O580" s="159"/>
      <c r="P580" s="159"/>
      <c r="Q580" s="159"/>
      <c r="R580" s="159"/>
      <c r="S580" s="159"/>
      <c r="T580" s="159"/>
      <c r="U580" s="159"/>
      <c r="V580" s="159"/>
      <c r="W580" s="159"/>
      <c r="X580" s="159"/>
      <c r="Y580" s="159"/>
      <c r="Z580" s="159"/>
    </row>
    <row r="581" ht="11.25" customHeight="1">
      <c r="A581" s="159"/>
      <c r="B581" s="159"/>
      <c r="C581" s="159"/>
      <c r="D581" s="159"/>
      <c r="E581" s="159"/>
      <c r="F581" s="159"/>
      <c r="G581" s="159"/>
      <c r="H581" s="187"/>
      <c r="I581" s="159"/>
      <c r="J581" s="188"/>
      <c r="K581" s="159"/>
      <c r="L581" s="159"/>
      <c r="M581" s="159"/>
      <c r="N581" s="159"/>
      <c r="O581" s="159"/>
      <c r="P581" s="159"/>
      <c r="Q581" s="159"/>
      <c r="R581" s="159"/>
      <c r="S581" s="159"/>
      <c r="T581" s="159"/>
      <c r="U581" s="159"/>
      <c r="V581" s="159"/>
      <c r="W581" s="159"/>
      <c r="X581" s="159"/>
      <c r="Y581" s="159"/>
      <c r="Z581" s="159"/>
    </row>
    <row r="582" ht="11.25" customHeight="1">
      <c r="A582" s="159"/>
      <c r="B582" s="159"/>
      <c r="C582" s="159"/>
      <c r="D582" s="159"/>
      <c r="E582" s="159"/>
      <c r="F582" s="159"/>
      <c r="G582" s="159"/>
      <c r="H582" s="187"/>
      <c r="I582" s="159"/>
      <c r="J582" s="188"/>
      <c r="K582" s="159"/>
      <c r="L582" s="159"/>
      <c r="M582" s="159"/>
      <c r="N582" s="159"/>
      <c r="O582" s="159"/>
      <c r="P582" s="159"/>
      <c r="Q582" s="159"/>
      <c r="R582" s="159"/>
      <c r="S582" s="159"/>
      <c r="T582" s="159"/>
      <c r="U582" s="159"/>
      <c r="V582" s="159"/>
      <c r="W582" s="159"/>
      <c r="X582" s="159"/>
      <c r="Y582" s="159"/>
      <c r="Z582" s="159"/>
    </row>
    <row r="583" ht="11.25" customHeight="1">
      <c r="A583" s="159"/>
      <c r="B583" s="159"/>
      <c r="C583" s="159"/>
      <c r="D583" s="159"/>
      <c r="E583" s="159"/>
      <c r="F583" s="159"/>
      <c r="G583" s="159"/>
      <c r="H583" s="187"/>
      <c r="I583" s="159"/>
      <c r="J583" s="188"/>
      <c r="K583" s="159"/>
      <c r="L583" s="159"/>
      <c r="M583" s="159"/>
      <c r="N583" s="159"/>
      <c r="O583" s="159"/>
      <c r="P583" s="159"/>
      <c r="Q583" s="159"/>
      <c r="R583" s="159"/>
      <c r="S583" s="159"/>
      <c r="T583" s="159"/>
      <c r="U583" s="159"/>
      <c r="V583" s="159"/>
      <c r="W583" s="159"/>
      <c r="X583" s="159"/>
      <c r="Y583" s="159"/>
      <c r="Z583" s="159"/>
    </row>
    <row r="584" ht="11.25" customHeight="1">
      <c r="A584" s="159"/>
      <c r="B584" s="159"/>
      <c r="C584" s="159"/>
      <c r="D584" s="159"/>
      <c r="E584" s="159"/>
      <c r="F584" s="159"/>
      <c r="G584" s="159"/>
      <c r="H584" s="187"/>
      <c r="I584" s="159"/>
      <c r="J584" s="188"/>
      <c r="K584" s="159"/>
      <c r="L584" s="159"/>
      <c r="M584" s="159"/>
      <c r="N584" s="159"/>
      <c r="O584" s="159"/>
      <c r="P584" s="159"/>
      <c r="Q584" s="159"/>
      <c r="R584" s="159"/>
      <c r="S584" s="159"/>
      <c r="T584" s="159"/>
      <c r="U584" s="159"/>
      <c r="V584" s="159"/>
      <c r="W584" s="159"/>
      <c r="X584" s="159"/>
      <c r="Y584" s="159"/>
      <c r="Z584" s="159"/>
    </row>
    <row r="585" ht="11.25" customHeight="1">
      <c r="A585" s="159"/>
      <c r="B585" s="159"/>
      <c r="C585" s="159"/>
      <c r="D585" s="159"/>
      <c r="E585" s="159"/>
      <c r="F585" s="159"/>
      <c r="G585" s="159"/>
      <c r="H585" s="187"/>
      <c r="I585" s="159"/>
      <c r="J585" s="188"/>
      <c r="K585" s="159"/>
      <c r="L585" s="159"/>
      <c r="M585" s="159"/>
      <c r="N585" s="159"/>
      <c r="O585" s="159"/>
      <c r="P585" s="159"/>
      <c r="Q585" s="159"/>
      <c r="R585" s="159"/>
      <c r="S585" s="159"/>
      <c r="T585" s="159"/>
      <c r="U585" s="159"/>
      <c r="V585" s="159"/>
      <c r="W585" s="159"/>
      <c r="X585" s="159"/>
      <c r="Y585" s="159"/>
      <c r="Z585" s="159"/>
    </row>
    <row r="586" ht="11.25" customHeight="1">
      <c r="A586" s="159"/>
      <c r="B586" s="159"/>
      <c r="C586" s="159"/>
      <c r="D586" s="159"/>
      <c r="E586" s="159"/>
      <c r="F586" s="159"/>
      <c r="G586" s="159"/>
      <c r="H586" s="187"/>
      <c r="I586" s="159"/>
      <c r="J586" s="188"/>
      <c r="K586" s="159"/>
      <c r="L586" s="159"/>
      <c r="M586" s="159"/>
      <c r="N586" s="159"/>
      <c r="O586" s="159"/>
      <c r="P586" s="159"/>
      <c r="Q586" s="159"/>
      <c r="R586" s="159"/>
      <c r="S586" s="159"/>
      <c r="T586" s="159"/>
      <c r="U586" s="159"/>
      <c r="V586" s="159"/>
      <c r="W586" s="159"/>
      <c r="X586" s="159"/>
      <c r="Y586" s="159"/>
      <c r="Z586" s="159"/>
    </row>
    <row r="587" ht="11.25" customHeight="1">
      <c r="A587" s="159"/>
      <c r="B587" s="159"/>
      <c r="C587" s="159"/>
      <c r="D587" s="159"/>
      <c r="E587" s="159"/>
      <c r="F587" s="159"/>
      <c r="G587" s="159"/>
      <c r="H587" s="187"/>
      <c r="I587" s="159"/>
      <c r="J587" s="188"/>
      <c r="K587" s="159"/>
      <c r="L587" s="159"/>
      <c r="M587" s="159"/>
      <c r="N587" s="159"/>
      <c r="O587" s="159"/>
      <c r="P587" s="159"/>
      <c r="Q587" s="159"/>
      <c r="R587" s="159"/>
      <c r="S587" s="159"/>
      <c r="T587" s="159"/>
      <c r="U587" s="159"/>
      <c r="V587" s="159"/>
      <c r="W587" s="159"/>
      <c r="X587" s="159"/>
      <c r="Y587" s="159"/>
      <c r="Z587" s="159"/>
    </row>
    <row r="588" ht="11.25" customHeight="1">
      <c r="A588" s="159"/>
      <c r="B588" s="159"/>
      <c r="C588" s="159"/>
      <c r="D588" s="159"/>
      <c r="E588" s="159"/>
      <c r="F588" s="159"/>
      <c r="G588" s="159"/>
      <c r="H588" s="187"/>
      <c r="I588" s="159"/>
      <c r="J588" s="188"/>
      <c r="K588" s="159"/>
      <c r="L588" s="159"/>
      <c r="M588" s="159"/>
      <c r="N588" s="159"/>
      <c r="O588" s="159"/>
      <c r="P588" s="159"/>
      <c r="Q588" s="159"/>
      <c r="R588" s="159"/>
      <c r="S588" s="159"/>
      <c r="T588" s="159"/>
      <c r="U588" s="159"/>
      <c r="V588" s="159"/>
      <c r="W588" s="159"/>
      <c r="X588" s="159"/>
      <c r="Y588" s="159"/>
      <c r="Z588" s="159"/>
    </row>
    <row r="589" ht="11.25" customHeight="1">
      <c r="A589" s="159"/>
      <c r="B589" s="159"/>
      <c r="C589" s="159"/>
      <c r="D589" s="159"/>
      <c r="E589" s="159"/>
      <c r="F589" s="159"/>
      <c r="G589" s="159"/>
      <c r="H589" s="187"/>
      <c r="I589" s="159"/>
      <c r="J589" s="188"/>
      <c r="K589" s="159"/>
      <c r="L589" s="159"/>
      <c r="M589" s="159"/>
      <c r="N589" s="159"/>
      <c r="O589" s="159"/>
      <c r="P589" s="159"/>
      <c r="Q589" s="159"/>
      <c r="R589" s="159"/>
      <c r="S589" s="159"/>
      <c r="T589" s="159"/>
      <c r="U589" s="159"/>
      <c r="V589" s="159"/>
      <c r="W589" s="159"/>
      <c r="X589" s="159"/>
      <c r="Y589" s="159"/>
      <c r="Z589" s="159"/>
    </row>
    <row r="590" ht="11.25" customHeight="1">
      <c r="A590" s="159"/>
      <c r="B590" s="159"/>
      <c r="C590" s="159"/>
      <c r="D590" s="159"/>
      <c r="E590" s="159"/>
      <c r="F590" s="159"/>
      <c r="G590" s="159"/>
      <c r="H590" s="187"/>
      <c r="I590" s="159"/>
      <c r="J590" s="188"/>
      <c r="K590" s="159"/>
      <c r="L590" s="159"/>
      <c r="M590" s="159"/>
      <c r="N590" s="159"/>
      <c r="O590" s="159"/>
      <c r="P590" s="159"/>
      <c r="Q590" s="159"/>
      <c r="R590" s="159"/>
      <c r="S590" s="159"/>
      <c r="T590" s="159"/>
      <c r="U590" s="159"/>
      <c r="V590" s="159"/>
      <c r="W590" s="159"/>
      <c r="X590" s="159"/>
      <c r="Y590" s="159"/>
      <c r="Z590" s="159"/>
    </row>
    <row r="591" ht="11.25" customHeight="1">
      <c r="A591" s="159"/>
      <c r="B591" s="159"/>
      <c r="C591" s="159"/>
      <c r="D591" s="159"/>
      <c r="E591" s="159"/>
      <c r="F591" s="159"/>
      <c r="G591" s="159"/>
      <c r="H591" s="187"/>
      <c r="I591" s="159"/>
      <c r="J591" s="188"/>
      <c r="K591" s="159"/>
      <c r="L591" s="159"/>
      <c r="M591" s="159"/>
      <c r="N591" s="159"/>
      <c r="O591" s="159"/>
      <c r="P591" s="159"/>
      <c r="Q591" s="159"/>
      <c r="R591" s="159"/>
      <c r="S591" s="159"/>
      <c r="T591" s="159"/>
      <c r="U591" s="159"/>
      <c r="V591" s="159"/>
      <c r="W591" s="159"/>
      <c r="X591" s="159"/>
      <c r="Y591" s="159"/>
      <c r="Z591" s="159"/>
    </row>
    <row r="592" ht="11.25" customHeight="1">
      <c r="A592" s="159"/>
      <c r="B592" s="159"/>
      <c r="C592" s="159"/>
      <c r="D592" s="159"/>
      <c r="E592" s="159"/>
      <c r="F592" s="159"/>
      <c r="G592" s="159"/>
      <c r="H592" s="187"/>
      <c r="I592" s="159"/>
      <c r="J592" s="188"/>
      <c r="K592" s="159"/>
      <c r="L592" s="159"/>
      <c r="M592" s="159"/>
      <c r="N592" s="159"/>
      <c r="O592" s="159"/>
      <c r="P592" s="159"/>
      <c r="Q592" s="159"/>
      <c r="R592" s="159"/>
      <c r="S592" s="159"/>
      <c r="T592" s="159"/>
      <c r="U592" s="159"/>
      <c r="V592" s="159"/>
      <c r="W592" s="159"/>
      <c r="X592" s="159"/>
      <c r="Y592" s="159"/>
      <c r="Z592" s="159"/>
    </row>
    <row r="593" ht="11.25" customHeight="1">
      <c r="A593" s="159"/>
      <c r="B593" s="159"/>
      <c r="C593" s="159"/>
      <c r="D593" s="159"/>
      <c r="E593" s="159"/>
      <c r="F593" s="159"/>
      <c r="G593" s="159"/>
      <c r="H593" s="187"/>
      <c r="I593" s="159"/>
      <c r="J593" s="188"/>
      <c r="K593" s="159"/>
      <c r="L593" s="159"/>
      <c r="M593" s="159"/>
      <c r="N593" s="159"/>
      <c r="O593" s="159"/>
      <c r="P593" s="159"/>
      <c r="Q593" s="159"/>
      <c r="R593" s="159"/>
      <c r="S593" s="159"/>
      <c r="T593" s="159"/>
      <c r="U593" s="159"/>
      <c r="V593" s="159"/>
      <c r="W593" s="159"/>
      <c r="X593" s="159"/>
      <c r="Y593" s="159"/>
      <c r="Z593" s="159"/>
    </row>
    <row r="594" ht="11.25" customHeight="1">
      <c r="A594" s="159"/>
      <c r="B594" s="159"/>
      <c r="C594" s="159"/>
      <c r="D594" s="159"/>
      <c r="E594" s="159"/>
      <c r="F594" s="159"/>
      <c r="G594" s="159"/>
      <c r="H594" s="187"/>
      <c r="I594" s="159"/>
      <c r="J594" s="188"/>
      <c r="K594" s="159"/>
      <c r="L594" s="159"/>
      <c r="M594" s="159"/>
      <c r="N594" s="159"/>
      <c r="O594" s="159"/>
      <c r="P594" s="159"/>
      <c r="Q594" s="159"/>
      <c r="R594" s="159"/>
      <c r="S594" s="159"/>
      <c r="T594" s="159"/>
      <c r="U594" s="159"/>
      <c r="V594" s="159"/>
      <c r="W594" s="159"/>
      <c r="X594" s="159"/>
      <c r="Y594" s="159"/>
      <c r="Z594" s="159"/>
    </row>
    <row r="595" ht="11.25" customHeight="1">
      <c r="A595" s="159"/>
      <c r="B595" s="159"/>
      <c r="C595" s="159"/>
      <c r="D595" s="159"/>
      <c r="E595" s="159"/>
      <c r="F595" s="159"/>
      <c r="G595" s="159"/>
      <c r="H595" s="187"/>
      <c r="I595" s="159"/>
      <c r="J595" s="188"/>
      <c r="K595" s="159"/>
      <c r="L595" s="159"/>
      <c r="M595" s="159"/>
      <c r="N595" s="159"/>
      <c r="O595" s="159"/>
      <c r="P595" s="159"/>
      <c r="Q595" s="159"/>
      <c r="R595" s="159"/>
      <c r="S595" s="159"/>
      <c r="T595" s="159"/>
      <c r="U595" s="159"/>
      <c r="V595" s="159"/>
      <c r="W595" s="159"/>
      <c r="X595" s="159"/>
      <c r="Y595" s="159"/>
      <c r="Z595" s="159"/>
    </row>
    <row r="596" ht="11.25" customHeight="1">
      <c r="A596" s="159"/>
      <c r="B596" s="159"/>
      <c r="C596" s="159"/>
      <c r="D596" s="159"/>
      <c r="E596" s="159"/>
      <c r="F596" s="159"/>
      <c r="G596" s="159"/>
      <c r="H596" s="187"/>
      <c r="I596" s="159"/>
      <c r="J596" s="188"/>
      <c r="K596" s="159"/>
      <c r="L596" s="159"/>
      <c r="M596" s="159"/>
      <c r="N596" s="159"/>
      <c r="O596" s="159"/>
      <c r="P596" s="159"/>
      <c r="Q596" s="159"/>
      <c r="R596" s="159"/>
      <c r="S596" s="159"/>
      <c r="T596" s="159"/>
      <c r="U596" s="159"/>
      <c r="V596" s="159"/>
      <c r="W596" s="159"/>
      <c r="X596" s="159"/>
      <c r="Y596" s="159"/>
      <c r="Z596" s="159"/>
    </row>
    <row r="597" ht="11.25" customHeight="1">
      <c r="A597" s="159"/>
      <c r="B597" s="159"/>
      <c r="C597" s="159"/>
      <c r="D597" s="159"/>
      <c r="E597" s="159"/>
      <c r="F597" s="159"/>
      <c r="G597" s="159"/>
      <c r="H597" s="187"/>
      <c r="I597" s="159"/>
      <c r="J597" s="188"/>
      <c r="K597" s="159"/>
      <c r="L597" s="159"/>
      <c r="M597" s="159"/>
      <c r="N597" s="159"/>
      <c r="O597" s="159"/>
      <c r="P597" s="159"/>
      <c r="Q597" s="159"/>
      <c r="R597" s="159"/>
      <c r="S597" s="159"/>
      <c r="T597" s="159"/>
      <c r="U597" s="159"/>
      <c r="V597" s="159"/>
      <c r="W597" s="159"/>
      <c r="X597" s="159"/>
      <c r="Y597" s="159"/>
      <c r="Z597" s="159"/>
    </row>
    <row r="598" ht="11.25" customHeight="1">
      <c r="A598" s="159"/>
      <c r="B598" s="159"/>
      <c r="C598" s="159"/>
      <c r="D598" s="159"/>
      <c r="E598" s="159"/>
      <c r="F598" s="159"/>
      <c r="G598" s="159"/>
      <c r="H598" s="187"/>
      <c r="I598" s="159"/>
      <c r="J598" s="188"/>
      <c r="K598" s="159"/>
      <c r="L598" s="159"/>
      <c r="M598" s="159"/>
      <c r="N598" s="159"/>
      <c r="O598" s="159"/>
      <c r="P598" s="159"/>
      <c r="Q598" s="159"/>
      <c r="R598" s="159"/>
      <c r="S598" s="159"/>
      <c r="T598" s="159"/>
      <c r="U598" s="159"/>
      <c r="V598" s="159"/>
      <c r="W598" s="159"/>
      <c r="X598" s="159"/>
      <c r="Y598" s="159"/>
      <c r="Z598" s="159"/>
    </row>
    <row r="599" ht="11.25" customHeight="1">
      <c r="A599" s="159"/>
      <c r="B599" s="159"/>
      <c r="C599" s="159"/>
      <c r="D599" s="159"/>
      <c r="E599" s="159"/>
      <c r="F599" s="159"/>
      <c r="G599" s="159"/>
      <c r="H599" s="187"/>
      <c r="I599" s="159"/>
      <c r="J599" s="188"/>
      <c r="K599" s="159"/>
      <c r="L599" s="159"/>
      <c r="M599" s="159"/>
      <c r="N599" s="159"/>
      <c r="O599" s="159"/>
      <c r="P599" s="159"/>
      <c r="Q599" s="159"/>
      <c r="R599" s="159"/>
      <c r="S599" s="159"/>
      <c r="T599" s="159"/>
      <c r="U599" s="159"/>
      <c r="V599" s="159"/>
      <c r="W599" s="159"/>
      <c r="X599" s="159"/>
      <c r="Y599" s="159"/>
      <c r="Z599" s="159"/>
    </row>
    <row r="600" ht="11.25" customHeight="1">
      <c r="A600" s="159"/>
      <c r="B600" s="159"/>
      <c r="C600" s="159"/>
      <c r="D600" s="159"/>
      <c r="E600" s="159"/>
      <c r="F600" s="159"/>
      <c r="G600" s="159"/>
      <c r="H600" s="187"/>
      <c r="I600" s="159"/>
      <c r="J600" s="188"/>
      <c r="K600" s="159"/>
      <c r="L600" s="159"/>
      <c r="M600" s="159"/>
      <c r="N600" s="159"/>
      <c r="O600" s="159"/>
      <c r="P600" s="159"/>
      <c r="Q600" s="159"/>
      <c r="R600" s="159"/>
      <c r="S600" s="159"/>
      <c r="T600" s="159"/>
      <c r="U600" s="159"/>
      <c r="V600" s="159"/>
      <c r="W600" s="159"/>
      <c r="X600" s="159"/>
      <c r="Y600" s="159"/>
      <c r="Z600" s="159"/>
    </row>
    <row r="601" ht="11.25" customHeight="1">
      <c r="A601" s="159"/>
      <c r="B601" s="159"/>
      <c r="C601" s="159"/>
      <c r="D601" s="159"/>
      <c r="E601" s="159"/>
      <c r="F601" s="159"/>
      <c r="G601" s="159"/>
      <c r="H601" s="187"/>
      <c r="I601" s="159"/>
      <c r="J601" s="188"/>
      <c r="K601" s="159"/>
      <c r="L601" s="159"/>
      <c r="M601" s="159"/>
      <c r="N601" s="159"/>
      <c r="O601" s="159"/>
      <c r="P601" s="159"/>
      <c r="Q601" s="159"/>
      <c r="R601" s="159"/>
      <c r="S601" s="159"/>
      <c r="T601" s="159"/>
      <c r="U601" s="159"/>
      <c r="V601" s="159"/>
      <c r="W601" s="159"/>
      <c r="X601" s="159"/>
      <c r="Y601" s="159"/>
      <c r="Z601" s="159"/>
    </row>
    <row r="602" ht="11.25" customHeight="1">
      <c r="A602" s="159"/>
      <c r="B602" s="159"/>
      <c r="C602" s="159"/>
      <c r="D602" s="159"/>
      <c r="E602" s="159"/>
      <c r="F602" s="159"/>
      <c r="G602" s="159"/>
      <c r="H602" s="187"/>
      <c r="I602" s="159"/>
      <c r="J602" s="188"/>
      <c r="K602" s="159"/>
      <c r="L602" s="159"/>
      <c r="M602" s="159"/>
      <c r="N602" s="159"/>
      <c r="O602" s="159"/>
      <c r="P602" s="159"/>
      <c r="Q602" s="159"/>
      <c r="R602" s="159"/>
      <c r="S602" s="159"/>
      <c r="T602" s="159"/>
      <c r="U602" s="159"/>
      <c r="V602" s="159"/>
      <c r="W602" s="159"/>
      <c r="X602" s="159"/>
      <c r="Y602" s="159"/>
      <c r="Z602" s="159"/>
    </row>
    <row r="603" ht="11.25" customHeight="1">
      <c r="A603" s="159"/>
      <c r="B603" s="159"/>
      <c r="C603" s="159"/>
      <c r="D603" s="159"/>
      <c r="E603" s="159"/>
      <c r="F603" s="159"/>
      <c r="G603" s="159"/>
      <c r="H603" s="187"/>
      <c r="I603" s="159"/>
      <c r="J603" s="188"/>
      <c r="K603" s="159"/>
      <c r="L603" s="159"/>
      <c r="M603" s="159"/>
      <c r="N603" s="159"/>
      <c r="O603" s="159"/>
      <c r="P603" s="159"/>
      <c r="Q603" s="159"/>
      <c r="R603" s="159"/>
      <c r="S603" s="159"/>
      <c r="T603" s="159"/>
      <c r="U603" s="159"/>
      <c r="V603" s="159"/>
      <c r="W603" s="159"/>
      <c r="X603" s="159"/>
      <c r="Y603" s="159"/>
      <c r="Z603" s="159"/>
    </row>
    <row r="604" ht="11.25" customHeight="1">
      <c r="A604" s="159"/>
      <c r="B604" s="159"/>
      <c r="C604" s="159"/>
      <c r="D604" s="159"/>
      <c r="E604" s="159"/>
      <c r="F604" s="159"/>
      <c r="G604" s="159"/>
      <c r="H604" s="187"/>
      <c r="I604" s="159"/>
      <c r="J604" s="188"/>
      <c r="K604" s="159"/>
      <c r="L604" s="159"/>
      <c r="M604" s="159"/>
      <c r="N604" s="159"/>
      <c r="O604" s="159"/>
      <c r="P604" s="159"/>
      <c r="Q604" s="159"/>
      <c r="R604" s="159"/>
      <c r="S604" s="159"/>
      <c r="T604" s="159"/>
      <c r="U604" s="159"/>
      <c r="V604" s="159"/>
      <c r="W604" s="159"/>
      <c r="X604" s="159"/>
      <c r="Y604" s="159"/>
      <c r="Z604" s="159"/>
    </row>
    <row r="605" ht="11.25" customHeight="1">
      <c r="A605" s="159"/>
      <c r="B605" s="159"/>
      <c r="C605" s="159"/>
      <c r="D605" s="159"/>
      <c r="E605" s="159"/>
      <c r="F605" s="159"/>
      <c r="G605" s="159"/>
      <c r="H605" s="187"/>
      <c r="I605" s="159"/>
      <c r="J605" s="188"/>
      <c r="K605" s="159"/>
      <c r="L605" s="159"/>
      <c r="M605" s="159"/>
      <c r="N605" s="159"/>
      <c r="O605" s="159"/>
      <c r="P605" s="159"/>
      <c r="Q605" s="159"/>
      <c r="R605" s="159"/>
      <c r="S605" s="159"/>
      <c r="T605" s="159"/>
      <c r="U605" s="159"/>
      <c r="V605" s="159"/>
      <c r="W605" s="159"/>
      <c r="X605" s="159"/>
      <c r="Y605" s="159"/>
      <c r="Z605" s="159"/>
    </row>
    <row r="606" ht="11.25" customHeight="1">
      <c r="A606" s="159"/>
      <c r="B606" s="159"/>
      <c r="C606" s="159"/>
      <c r="D606" s="159"/>
      <c r="E606" s="159"/>
      <c r="F606" s="159"/>
      <c r="G606" s="159"/>
      <c r="H606" s="187"/>
      <c r="I606" s="159"/>
      <c r="J606" s="188"/>
      <c r="K606" s="159"/>
      <c r="L606" s="159"/>
      <c r="M606" s="159"/>
      <c r="N606" s="159"/>
      <c r="O606" s="159"/>
      <c r="P606" s="159"/>
      <c r="Q606" s="159"/>
      <c r="R606" s="159"/>
      <c r="S606" s="159"/>
      <c r="T606" s="159"/>
      <c r="U606" s="159"/>
      <c r="V606" s="159"/>
      <c r="W606" s="159"/>
      <c r="X606" s="159"/>
      <c r="Y606" s="159"/>
      <c r="Z606" s="159"/>
    </row>
    <row r="607" ht="11.25" customHeight="1">
      <c r="A607" s="159"/>
      <c r="B607" s="159"/>
      <c r="C607" s="159"/>
      <c r="D607" s="159"/>
      <c r="E607" s="159"/>
      <c r="F607" s="159"/>
      <c r="G607" s="159"/>
      <c r="H607" s="187"/>
      <c r="I607" s="159"/>
      <c r="J607" s="188"/>
      <c r="K607" s="159"/>
      <c r="L607" s="159"/>
      <c r="M607" s="159"/>
      <c r="N607" s="159"/>
      <c r="O607" s="159"/>
      <c r="P607" s="159"/>
      <c r="Q607" s="159"/>
      <c r="R607" s="159"/>
      <c r="S607" s="159"/>
      <c r="T607" s="159"/>
      <c r="U607" s="159"/>
      <c r="V607" s="159"/>
      <c r="W607" s="159"/>
      <c r="X607" s="159"/>
      <c r="Y607" s="159"/>
      <c r="Z607" s="159"/>
    </row>
    <row r="608" ht="11.25" customHeight="1">
      <c r="A608" s="159"/>
      <c r="B608" s="159"/>
      <c r="C608" s="159"/>
      <c r="D608" s="159"/>
      <c r="E608" s="159"/>
      <c r="F608" s="159"/>
      <c r="G608" s="159"/>
      <c r="H608" s="187"/>
      <c r="I608" s="159"/>
      <c r="J608" s="188"/>
      <c r="K608" s="159"/>
      <c r="L608" s="159"/>
      <c r="M608" s="159"/>
      <c r="N608" s="159"/>
      <c r="O608" s="159"/>
      <c r="P608" s="159"/>
      <c r="Q608" s="159"/>
      <c r="R608" s="159"/>
      <c r="S608" s="159"/>
      <c r="T608" s="159"/>
      <c r="U608" s="159"/>
      <c r="V608" s="159"/>
      <c r="W608" s="159"/>
      <c r="X608" s="159"/>
      <c r="Y608" s="159"/>
      <c r="Z608" s="159"/>
    </row>
    <row r="609" ht="11.25" customHeight="1">
      <c r="A609" s="159"/>
      <c r="B609" s="159"/>
      <c r="C609" s="159"/>
      <c r="D609" s="159"/>
      <c r="E609" s="159"/>
      <c r="F609" s="159"/>
      <c r="G609" s="159"/>
      <c r="H609" s="187"/>
      <c r="I609" s="159"/>
      <c r="J609" s="188"/>
      <c r="K609" s="159"/>
      <c r="L609" s="159"/>
      <c r="M609" s="159"/>
      <c r="N609" s="159"/>
      <c r="O609" s="159"/>
      <c r="P609" s="159"/>
      <c r="Q609" s="159"/>
      <c r="R609" s="159"/>
      <c r="S609" s="159"/>
      <c r="T609" s="159"/>
      <c r="U609" s="159"/>
      <c r="V609" s="159"/>
      <c r="W609" s="159"/>
      <c r="X609" s="159"/>
      <c r="Y609" s="159"/>
      <c r="Z609" s="159"/>
    </row>
    <row r="610" ht="11.25" customHeight="1">
      <c r="A610" s="159"/>
      <c r="B610" s="159"/>
      <c r="C610" s="159"/>
      <c r="D610" s="159"/>
      <c r="E610" s="159"/>
      <c r="F610" s="159"/>
      <c r="G610" s="159"/>
      <c r="H610" s="187"/>
      <c r="I610" s="159"/>
      <c r="J610" s="188"/>
      <c r="K610" s="159"/>
      <c r="L610" s="159"/>
      <c r="M610" s="159"/>
      <c r="N610" s="159"/>
      <c r="O610" s="159"/>
      <c r="P610" s="159"/>
      <c r="Q610" s="159"/>
      <c r="R610" s="159"/>
      <c r="S610" s="159"/>
      <c r="T610" s="159"/>
      <c r="U610" s="159"/>
      <c r="V610" s="159"/>
      <c r="W610" s="159"/>
      <c r="X610" s="159"/>
      <c r="Y610" s="159"/>
      <c r="Z610" s="159"/>
    </row>
    <row r="611" ht="11.25" customHeight="1">
      <c r="A611" s="159"/>
      <c r="B611" s="159"/>
      <c r="C611" s="159"/>
      <c r="D611" s="159"/>
      <c r="E611" s="159"/>
      <c r="F611" s="159"/>
      <c r="G611" s="159"/>
      <c r="H611" s="187"/>
      <c r="I611" s="159"/>
      <c r="J611" s="188"/>
      <c r="K611" s="159"/>
      <c r="L611" s="159"/>
      <c r="M611" s="159"/>
      <c r="N611" s="159"/>
      <c r="O611" s="159"/>
      <c r="P611" s="159"/>
      <c r="Q611" s="159"/>
      <c r="R611" s="159"/>
      <c r="S611" s="159"/>
      <c r="T611" s="159"/>
      <c r="U611" s="159"/>
      <c r="V611" s="159"/>
      <c r="W611" s="159"/>
      <c r="X611" s="159"/>
      <c r="Y611" s="159"/>
      <c r="Z611" s="159"/>
    </row>
    <row r="612" ht="11.25" customHeight="1">
      <c r="A612" s="159"/>
      <c r="B612" s="159"/>
      <c r="C612" s="159"/>
      <c r="D612" s="159"/>
      <c r="E612" s="159"/>
      <c r="F612" s="159"/>
      <c r="G612" s="159"/>
      <c r="H612" s="187"/>
      <c r="I612" s="159"/>
      <c r="J612" s="188"/>
      <c r="K612" s="159"/>
      <c r="L612" s="159"/>
      <c r="M612" s="159"/>
      <c r="N612" s="159"/>
      <c r="O612" s="159"/>
      <c r="P612" s="159"/>
      <c r="Q612" s="159"/>
      <c r="R612" s="159"/>
      <c r="S612" s="159"/>
      <c r="T612" s="159"/>
      <c r="U612" s="159"/>
      <c r="V612" s="159"/>
      <c r="W612" s="159"/>
      <c r="X612" s="159"/>
      <c r="Y612" s="159"/>
      <c r="Z612" s="159"/>
    </row>
    <row r="613" ht="11.25" customHeight="1">
      <c r="A613" s="159"/>
      <c r="B613" s="159"/>
      <c r="C613" s="159"/>
      <c r="D613" s="159"/>
      <c r="E613" s="159"/>
      <c r="F613" s="159"/>
      <c r="G613" s="159"/>
      <c r="H613" s="187"/>
      <c r="I613" s="159"/>
      <c r="J613" s="188"/>
      <c r="K613" s="159"/>
      <c r="L613" s="159"/>
      <c r="M613" s="159"/>
      <c r="N613" s="159"/>
      <c r="O613" s="159"/>
      <c r="P613" s="159"/>
      <c r="Q613" s="159"/>
      <c r="R613" s="159"/>
      <c r="S613" s="159"/>
      <c r="T613" s="159"/>
      <c r="U613" s="159"/>
      <c r="V613" s="159"/>
      <c r="W613" s="159"/>
      <c r="X613" s="159"/>
      <c r="Y613" s="159"/>
      <c r="Z613" s="159"/>
    </row>
    <row r="614" ht="11.25" customHeight="1">
      <c r="A614" s="159"/>
      <c r="B614" s="159"/>
      <c r="C614" s="159"/>
      <c r="D614" s="159"/>
      <c r="E614" s="159"/>
      <c r="F614" s="159"/>
      <c r="G614" s="159"/>
      <c r="H614" s="187"/>
      <c r="I614" s="159"/>
      <c r="J614" s="188"/>
      <c r="K614" s="159"/>
      <c r="L614" s="159"/>
      <c r="M614" s="159"/>
      <c r="N614" s="159"/>
      <c r="O614" s="159"/>
      <c r="P614" s="159"/>
      <c r="Q614" s="159"/>
      <c r="R614" s="159"/>
      <c r="S614" s="159"/>
      <c r="T614" s="159"/>
      <c r="U614" s="159"/>
      <c r="V614" s="159"/>
      <c r="W614" s="159"/>
      <c r="X614" s="159"/>
      <c r="Y614" s="159"/>
      <c r="Z614" s="159"/>
    </row>
    <row r="615" ht="11.25" customHeight="1">
      <c r="A615" s="159"/>
      <c r="B615" s="159"/>
      <c r="C615" s="159"/>
      <c r="D615" s="159"/>
      <c r="E615" s="159"/>
      <c r="F615" s="159"/>
      <c r="G615" s="159"/>
      <c r="H615" s="187"/>
      <c r="I615" s="159"/>
      <c r="J615" s="188"/>
      <c r="K615" s="159"/>
      <c r="L615" s="159"/>
      <c r="M615" s="159"/>
      <c r="N615" s="159"/>
      <c r="O615" s="159"/>
      <c r="P615" s="159"/>
      <c r="Q615" s="159"/>
      <c r="R615" s="159"/>
      <c r="S615" s="159"/>
      <c r="T615" s="159"/>
      <c r="U615" s="159"/>
      <c r="V615" s="159"/>
      <c r="W615" s="159"/>
      <c r="X615" s="159"/>
      <c r="Y615" s="159"/>
      <c r="Z615" s="159"/>
    </row>
    <row r="616" ht="11.25" customHeight="1">
      <c r="A616" s="159"/>
      <c r="B616" s="159"/>
      <c r="C616" s="159"/>
      <c r="D616" s="159"/>
      <c r="E616" s="159"/>
      <c r="F616" s="159"/>
      <c r="G616" s="159"/>
      <c r="H616" s="187"/>
      <c r="I616" s="159"/>
      <c r="J616" s="188"/>
      <c r="K616" s="159"/>
      <c r="L616" s="159"/>
      <c r="M616" s="159"/>
      <c r="N616" s="159"/>
      <c r="O616" s="159"/>
      <c r="P616" s="159"/>
      <c r="Q616" s="159"/>
      <c r="R616" s="159"/>
      <c r="S616" s="159"/>
      <c r="T616" s="159"/>
      <c r="U616" s="159"/>
      <c r="V616" s="159"/>
      <c r="W616" s="159"/>
      <c r="X616" s="159"/>
      <c r="Y616" s="159"/>
      <c r="Z616" s="159"/>
    </row>
    <row r="617" ht="11.25" customHeight="1">
      <c r="A617" s="159"/>
      <c r="B617" s="159"/>
      <c r="C617" s="159"/>
      <c r="D617" s="159"/>
      <c r="E617" s="159"/>
      <c r="F617" s="159"/>
      <c r="G617" s="159"/>
      <c r="H617" s="187"/>
      <c r="I617" s="159"/>
      <c r="J617" s="188"/>
      <c r="K617" s="159"/>
      <c r="L617" s="159"/>
      <c r="M617" s="159"/>
      <c r="N617" s="159"/>
      <c r="O617" s="159"/>
      <c r="P617" s="159"/>
      <c r="Q617" s="159"/>
      <c r="R617" s="159"/>
      <c r="S617" s="159"/>
      <c r="T617" s="159"/>
      <c r="U617" s="159"/>
      <c r="V617" s="159"/>
      <c r="W617" s="159"/>
      <c r="X617" s="159"/>
      <c r="Y617" s="159"/>
      <c r="Z617" s="159"/>
    </row>
    <row r="618" ht="11.25" customHeight="1">
      <c r="A618" s="159"/>
      <c r="B618" s="159"/>
      <c r="C618" s="159"/>
      <c r="D618" s="159"/>
      <c r="E618" s="159"/>
      <c r="F618" s="159"/>
      <c r="G618" s="159"/>
      <c r="H618" s="187"/>
      <c r="I618" s="159"/>
      <c r="J618" s="188"/>
      <c r="K618" s="159"/>
      <c r="L618" s="159"/>
      <c r="M618" s="159"/>
      <c r="N618" s="159"/>
      <c r="O618" s="159"/>
      <c r="P618" s="159"/>
      <c r="Q618" s="159"/>
      <c r="R618" s="159"/>
      <c r="S618" s="159"/>
      <c r="T618" s="159"/>
      <c r="U618" s="159"/>
      <c r="V618" s="159"/>
      <c r="W618" s="159"/>
      <c r="X618" s="159"/>
      <c r="Y618" s="159"/>
      <c r="Z618" s="159"/>
    </row>
    <row r="619" ht="11.25" customHeight="1">
      <c r="A619" s="159"/>
      <c r="B619" s="159"/>
      <c r="C619" s="159"/>
      <c r="D619" s="159"/>
      <c r="E619" s="159"/>
      <c r="F619" s="159"/>
      <c r="G619" s="159"/>
      <c r="H619" s="187"/>
      <c r="I619" s="159"/>
      <c r="J619" s="188"/>
      <c r="K619" s="159"/>
      <c r="L619" s="159"/>
      <c r="M619" s="159"/>
      <c r="N619" s="159"/>
      <c r="O619" s="159"/>
      <c r="P619" s="159"/>
      <c r="Q619" s="159"/>
      <c r="R619" s="159"/>
      <c r="S619" s="159"/>
      <c r="T619" s="159"/>
      <c r="U619" s="159"/>
      <c r="V619" s="159"/>
      <c r="W619" s="159"/>
      <c r="X619" s="159"/>
      <c r="Y619" s="159"/>
      <c r="Z619" s="159"/>
    </row>
    <row r="620" ht="11.25" customHeight="1">
      <c r="A620" s="159"/>
      <c r="B620" s="159"/>
      <c r="C620" s="159"/>
      <c r="D620" s="159"/>
      <c r="E620" s="159"/>
      <c r="F620" s="159"/>
      <c r="G620" s="159"/>
      <c r="H620" s="187"/>
      <c r="I620" s="159"/>
      <c r="J620" s="188"/>
      <c r="K620" s="159"/>
      <c r="L620" s="159"/>
      <c r="M620" s="159"/>
      <c r="N620" s="159"/>
      <c r="O620" s="159"/>
      <c r="P620" s="159"/>
      <c r="Q620" s="159"/>
      <c r="R620" s="159"/>
      <c r="S620" s="159"/>
      <c r="T620" s="159"/>
      <c r="U620" s="159"/>
      <c r="V620" s="159"/>
      <c r="W620" s="159"/>
      <c r="X620" s="159"/>
      <c r="Y620" s="159"/>
      <c r="Z620" s="159"/>
    </row>
    <row r="621" ht="11.25" customHeight="1">
      <c r="A621" s="159"/>
      <c r="B621" s="159"/>
      <c r="C621" s="159"/>
      <c r="D621" s="159"/>
      <c r="E621" s="159"/>
      <c r="F621" s="159"/>
      <c r="G621" s="159"/>
      <c r="H621" s="187"/>
      <c r="I621" s="159"/>
      <c r="J621" s="188"/>
      <c r="K621" s="159"/>
      <c r="L621" s="159"/>
      <c r="M621" s="159"/>
      <c r="N621" s="159"/>
      <c r="O621" s="159"/>
      <c r="P621" s="159"/>
      <c r="Q621" s="159"/>
      <c r="R621" s="159"/>
      <c r="S621" s="159"/>
      <c r="T621" s="159"/>
      <c r="U621" s="159"/>
      <c r="V621" s="159"/>
      <c r="W621" s="159"/>
      <c r="X621" s="159"/>
      <c r="Y621" s="159"/>
      <c r="Z621" s="159"/>
    </row>
    <row r="622" ht="11.25" customHeight="1">
      <c r="A622" s="159"/>
      <c r="B622" s="159"/>
      <c r="C622" s="159"/>
      <c r="D622" s="159"/>
      <c r="E622" s="159"/>
      <c r="F622" s="159"/>
      <c r="G622" s="159"/>
      <c r="H622" s="187"/>
      <c r="I622" s="159"/>
      <c r="J622" s="188"/>
      <c r="K622" s="159"/>
      <c r="L622" s="159"/>
      <c r="M622" s="159"/>
      <c r="N622" s="159"/>
      <c r="O622" s="159"/>
      <c r="P622" s="159"/>
      <c r="Q622" s="159"/>
      <c r="R622" s="159"/>
      <c r="S622" s="159"/>
      <c r="T622" s="159"/>
      <c r="U622" s="159"/>
      <c r="V622" s="159"/>
      <c r="W622" s="159"/>
      <c r="X622" s="159"/>
      <c r="Y622" s="159"/>
      <c r="Z622" s="159"/>
    </row>
    <row r="623" ht="11.25" customHeight="1">
      <c r="A623" s="159"/>
      <c r="B623" s="159"/>
      <c r="C623" s="159"/>
      <c r="D623" s="159"/>
      <c r="E623" s="159"/>
      <c r="F623" s="159"/>
      <c r="G623" s="159"/>
      <c r="H623" s="187"/>
      <c r="I623" s="159"/>
      <c r="J623" s="188"/>
      <c r="K623" s="159"/>
      <c r="L623" s="159"/>
      <c r="M623" s="159"/>
      <c r="N623" s="159"/>
      <c r="O623" s="159"/>
      <c r="P623" s="159"/>
      <c r="Q623" s="159"/>
      <c r="R623" s="159"/>
      <c r="S623" s="159"/>
      <c r="T623" s="159"/>
      <c r="U623" s="159"/>
      <c r="V623" s="159"/>
      <c r="W623" s="159"/>
      <c r="X623" s="159"/>
      <c r="Y623" s="159"/>
      <c r="Z623" s="159"/>
    </row>
    <row r="624" ht="11.25" customHeight="1">
      <c r="A624" s="159"/>
      <c r="B624" s="159"/>
      <c r="C624" s="159"/>
      <c r="D624" s="159"/>
      <c r="E624" s="159"/>
      <c r="F624" s="159"/>
      <c r="G624" s="159"/>
      <c r="H624" s="187"/>
      <c r="I624" s="159"/>
      <c r="J624" s="188"/>
      <c r="K624" s="159"/>
      <c r="L624" s="159"/>
      <c r="M624" s="159"/>
      <c r="N624" s="159"/>
      <c r="O624" s="159"/>
      <c r="P624" s="159"/>
      <c r="Q624" s="159"/>
      <c r="R624" s="159"/>
      <c r="S624" s="159"/>
      <c r="T624" s="159"/>
      <c r="U624" s="159"/>
      <c r="V624" s="159"/>
      <c r="W624" s="159"/>
      <c r="X624" s="159"/>
      <c r="Y624" s="159"/>
      <c r="Z624" s="159"/>
    </row>
    <row r="625" ht="11.25" customHeight="1">
      <c r="A625" s="159"/>
      <c r="B625" s="159"/>
      <c r="C625" s="159"/>
      <c r="D625" s="159"/>
      <c r="E625" s="159"/>
      <c r="F625" s="159"/>
      <c r="G625" s="159"/>
      <c r="H625" s="187"/>
      <c r="I625" s="159"/>
      <c r="J625" s="188"/>
      <c r="K625" s="159"/>
      <c r="L625" s="159"/>
      <c r="M625" s="159"/>
      <c r="N625" s="159"/>
      <c r="O625" s="159"/>
      <c r="P625" s="159"/>
      <c r="Q625" s="159"/>
      <c r="R625" s="159"/>
      <c r="S625" s="159"/>
      <c r="T625" s="159"/>
      <c r="U625" s="159"/>
      <c r="V625" s="159"/>
      <c r="W625" s="159"/>
      <c r="X625" s="159"/>
      <c r="Y625" s="159"/>
      <c r="Z625" s="159"/>
    </row>
    <row r="626" ht="11.25" customHeight="1">
      <c r="A626" s="159"/>
      <c r="B626" s="159"/>
      <c r="C626" s="159"/>
      <c r="D626" s="159"/>
      <c r="E626" s="159"/>
      <c r="F626" s="159"/>
      <c r="G626" s="159"/>
      <c r="H626" s="187"/>
      <c r="I626" s="159"/>
      <c r="J626" s="188"/>
      <c r="K626" s="159"/>
      <c r="L626" s="159"/>
      <c r="M626" s="159"/>
      <c r="N626" s="159"/>
      <c r="O626" s="159"/>
      <c r="P626" s="159"/>
      <c r="Q626" s="159"/>
      <c r="R626" s="159"/>
      <c r="S626" s="159"/>
      <c r="T626" s="159"/>
      <c r="U626" s="159"/>
      <c r="V626" s="159"/>
      <c r="W626" s="159"/>
      <c r="X626" s="159"/>
      <c r="Y626" s="159"/>
      <c r="Z626" s="159"/>
    </row>
    <row r="627" ht="11.25" customHeight="1">
      <c r="A627" s="159"/>
      <c r="B627" s="159"/>
      <c r="C627" s="159"/>
      <c r="D627" s="159"/>
      <c r="E627" s="159"/>
      <c r="F627" s="159"/>
      <c r="G627" s="159"/>
      <c r="H627" s="187"/>
      <c r="I627" s="159"/>
      <c r="J627" s="188"/>
      <c r="K627" s="159"/>
      <c r="L627" s="159"/>
      <c r="M627" s="159"/>
      <c r="N627" s="159"/>
      <c r="O627" s="159"/>
      <c r="P627" s="159"/>
      <c r="Q627" s="159"/>
      <c r="R627" s="159"/>
      <c r="S627" s="159"/>
      <c r="T627" s="159"/>
      <c r="U627" s="159"/>
      <c r="V627" s="159"/>
      <c r="W627" s="159"/>
      <c r="X627" s="159"/>
      <c r="Y627" s="159"/>
      <c r="Z627" s="159"/>
    </row>
    <row r="628" ht="11.25" customHeight="1">
      <c r="A628" s="159"/>
      <c r="B628" s="159"/>
      <c r="C628" s="159"/>
      <c r="D628" s="159"/>
      <c r="E628" s="159"/>
      <c r="F628" s="159"/>
      <c r="G628" s="159"/>
      <c r="H628" s="187"/>
      <c r="I628" s="159"/>
      <c r="J628" s="188"/>
      <c r="K628" s="159"/>
      <c r="L628" s="159"/>
      <c r="M628" s="159"/>
      <c r="N628" s="159"/>
      <c r="O628" s="159"/>
      <c r="P628" s="159"/>
      <c r="Q628" s="159"/>
      <c r="R628" s="159"/>
      <c r="S628" s="159"/>
      <c r="T628" s="159"/>
      <c r="U628" s="159"/>
      <c r="V628" s="159"/>
      <c r="W628" s="159"/>
      <c r="X628" s="159"/>
      <c r="Y628" s="159"/>
      <c r="Z628" s="159"/>
    </row>
    <row r="629" ht="11.25" customHeight="1">
      <c r="A629" s="159"/>
      <c r="B629" s="159"/>
      <c r="C629" s="159"/>
      <c r="D629" s="159"/>
      <c r="E629" s="159"/>
      <c r="F629" s="159"/>
      <c r="G629" s="159"/>
      <c r="H629" s="187"/>
      <c r="I629" s="159"/>
      <c r="J629" s="188"/>
      <c r="K629" s="159"/>
      <c r="L629" s="159"/>
      <c r="M629" s="159"/>
      <c r="N629" s="159"/>
      <c r="O629" s="159"/>
      <c r="P629" s="159"/>
      <c r="Q629" s="159"/>
      <c r="R629" s="159"/>
      <c r="S629" s="159"/>
      <c r="T629" s="159"/>
      <c r="U629" s="159"/>
      <c r="V629" s="159"/>
      <c r="W629" s="159"/>
      <c r="X629" s="159"/>
      <c r="Y629" s="159"/>
      <c r="Z629" s="159"/>
    </row>
    <row r="630" ht="11.25" customHeight="1">
      <c r="A630" s="159"/>
      <c r="B630" s="159"/>
      <c r="C630" s="159"/>
      <c r="D630" s="159"/>
      <c r="E630" s="159"/>
      <c r="F630" s="159"/>
      <c r="G630" s="159"/>
      <c r="H630" s="187"/>
      <c r="I630" s="159"/>
      <c r="J630" s="188"/>
      <c r="K630" s="159"/>
      <c r="L630" s="159"/>
      <c r="M630" s="159"/>
      <c r="N630" s="159"/>
      <c r="O630" s="159"/>
      <c r="P630" s="159"/>
      <c r="Q630" s="159"/>
      <c r="R630" s="159"/>
      <c r="S630" s="159"/>
      <c r="T630" s="159"/>
      <c r="U630" s="159"/>
      <c r="V630" s="159"/>
      <c r="W630" s="159"/>
      <c r="X630" s="159"/>
      <c r="Y630" s="159"/>
      <c r="Z630" s="159"/>
    </row>
    <row r="631" ht="11.25" customHeight="1">
      <c r="A631" s="159"/>
      <c r="B631" s="159"/>
      <c r="C631" s="159"/>
      <c r="D631" s="159"/>
      <c r="E631" s="159"/>
      <c r="F631" s="159"/>
      <c r="G631" s="159"/>
      <c r="H631" s="187"/>
      <c r="I631" s="159"/>
      <c r="J631" s="188"/>
      <c r="K631" s="159"/>
      <c r="L631" s="159"/>
      <c r="M631" s="159"/>
      <c r="N631" s="159"/>
      <c r="O631" s="159"/>
      <c r="P631" s="159"/>
      <c r="Q631" s="159"/>
      <c r="R631" s="159"/>
      <c r="S631" s="159"/>
      <c r="T631" s="159"/>
      <c r="U631" s="159"/>
      <c r="V631" s="159"/>
      <c r="W631" s="159"/>
      <c r="X631" s="159"/>
      <c r="Y631" s="159"/>
      <c r="Z631" s="159"/>
    </row>
    <row r="632" ht="11.25" customHeight="1">
      <c r="A632" s="159"/>
      <c r="B632" s="159"/>
      <c r="C632" s="159"/>
      <c r="D632" s="159"/>
      <c r="E632" s="159"/>
      <c r="F632" s="159"/>
      <c r="G632" s="159"/>
      <c r="H632" s="187"/>
      <c r="I632" s="159"/>
      <c r="J632" s="188"/>
      <c r="K632" s="159"/>
      <c r="L632" s="159"/>
      <c r="M632" s="159"/>
      <c r="N632" s="159"/>
      <c r="O632" s="159"/>
      <c r="P632" s="159"/>
      <c r="Q632" s="159"/>
      <c r="R632" s="159"/>
      <c r="S632" s="159"/>
      <c r="T632" s="159"/>
      <c r="U632" s="159"/>
      <c r="V632" s="159"/>
      <c r="W632" s="159"/>
      <c r="X632" s="159"/>
      <c r="Y632" s="159"/>
      <c r="Z632" s="159"/>
    </row>
    <row r="633" ht="11.25" customHeight="1">
      <c r="A633" s="159"/>
      <c r="B633" s="159"/>
      <c r="C633" s="159"/>
      <c r="D633" s="159"/>
      <c r="E633" s="159"/>
      <c r="F633" s="159"/>
      <c r="G633" s="159"/>
      <c r="H633" s="187"/>
      <c r="I633" s="159"/>
      <c r="J633" s="188"/>
      <c r="K633" s="159"/>
      <c r="L633" s="159"/>
      <c r="M633" s="159"/>
      <c r="N633" s="159"/>
      <c r="O633" s="159"/>
      <c r="P633" s="159"/>
      <c r="Q633" s="159"/>
      <c r="R633" s="159"/>
      <c r="S633" s="159"/>
      <c r="T633" s="159"/>
      <c r="U633" s="159"/>
      <c r="V633" s="159"/>
      <c r="W633" s="159"/>
      <c r="X633" s="159"/>
      <c r="Y633" s="159"/>
      <c r="Z633" s="159"/>
    </row>
    <row r="634" ht="11.25" customHeight="1">
      <c r="A634" s="159"/>
      <c r="B634" s="159"/>
      <c r="C634" s="159"/>
      <c r="D634" s="159"/>
      <c r="E634" s="159"/>
      <c r="F634" s="159"/>
      <c r="G634" s="159"/>
      <c r="H634" s="187"/>
      <c r="I634" s="159"/>
      <c r="J634" s="188"/>
      <c r="K634" s="159"/>
      <c r="L634" s="159"/>
      <c r="M634" s="159"/>
      <c r="N634" s="159"/>
      <c r="O634" s="159"/>
      <c r="P634" s="159"/>
      <c r="Q634" s="159"/>
      <c r="R634" s="159"/>
      <c r="S634" s="159"/>
      <c r="T634" s="159"/>
      <c r="U634" s="159"/>
      <c r="V634" s="159"/>
      <c r="W634" s="159"/>
      <c r="X634" s="159"/>
      <c r="Y634" s="159"/>
      <c r="Z634" s="159"/>
    </row>
    <row r="635" ht="11.25" customHeight="1">
      <c r="A635" s="159"/>
      <c r="B635" s="159"/>
      <c r="C635" s="159"/>
      <c r="D635" s="159"/>
      <c r="E635" s="159"/>
      <c r="F635" s="159"/>
      <c r="G635" s="159"/>
      <c r="H635" s="187"/>
      <c r="I635" s="159"/>
      <c r="J635" s="188"/>
      <c r="K635" s="159"/>
      <c r="L635" s="159"/>
      <c r="M635" s="159"/>
      <c r="N635" s="159"/>
      <c r="O635" s="159"/>
      <c r="P635" s="159"/>
      <c r="Q635" s="159"/>
      <c r="R635" s="159"/>
      <c r="S635" s="159"/>
      <c r="T635" s="159"/>
      <c r="U635" s="159"/>
      <c r="V635" s="159"/>
      <c r="W635" s="159"/>
      <c r="X635" s="159"/>
      <c r="Y635" s="159"/>
      <c r="Z635" s="159"/>
    </row>
    <row r="636" ht="11.25" customHeight="1">
      <c r="A636" s="159"/>
      <c r="B636" s="159"/>
      <c r="C636" s="159"/>
      <c r="D636" s="159"/>
      <c r="E636" s="159"/>
      <c r="F636" s="159"/>
      <c r="G636" s="159"/>
      <c r="H636" s="187"/>
      <c r="I636" s="159"/>
      <c r="J636" s="188"/>
      <c r="K636" s="159"/>
      <c r="L636" s="159"/>
      <c r="M636" s="159"/>
      <c r="N636" s="159"/>
      <c r="O636" s="159"/>
      <c r="P636" s="159"/>
      <c r="Q636" s="159"/>
      <c r="R636" s="159"/>
      <c r="S636" s="159"/>
      <c r="T636" s="159"/>
      <c r="U636" s="159"/>
      <c r="V636" s="159"/>
      <c r="W636" s="159"/>
      <c r="X636" s="159"/>
      <c r="Y636" s="159"/>
      <c r="Z636" s="159"/>
    </row>
    <row r="637" ht="11.25" customHeight="1">
      <c r="A637" s="159"/>
      <c r="B637" s="159"/>
      <c r="C637" s="159"/>
      <c r="D637" s="159"/>
      <c r="E637" s="159"/>
      <c r="F637" s="159"/>
      <c r="G637" s="159"/>
      <c r="H637" s="187"/>
      <c r="I637" s="159"/>
      <c r="J637" s="188"/>
      <c r="K637" s="159"/>
      <c r="L637" s="159"/>
      <c r="M637" s="159"/>
      <c r="N637" s="159"/>
      <c r="O637" s="159"/>
      <c r="P637" s="159"/>
      <c r="Q637" s="159"/>
      <c r="R637" s="159"/>
      <c r="S637" s="159"/>
      <c r="T637" s="159"/>
      <c r="U637" s="159"/>
      <c r="V637" s="159"/>
      <c r="W637" s="159"/>
      <c r="X637" s="159"/>
      <c r="Y637" s="159"/>
      <c r="Z637" s="159"/>
    </row>
    <row r="638" ht="11.25" customHeight="1">
      <c r="A638" s="159"/>
      <c r="B638" s="159"/>
      <c r="C638" s="159"/>
      <c r="D638" s="159"/>
      <c r="E638" s="159"/>
      <c r="F638" s="159"/>
      <c r="G638" s="159"/>
      <c r="H638" s="187"/>
      <c r="I638" s="159"/>
      <c r="J638" s="188"/>
      <c r="K638" s="159"/>
      <c r="L638" s="159"/>
      <c r="M638" s="159"/>
      <c r="N638" s="159"/>
      <c r="O638" s="159"/>
      <c r="P638" s="159"/>
      <c r="Q638" s="159"/>
      <c r="R638" s="159"/>
      <c r="S638" s="159"/>
      <c r="T638" s="159"/>
      <c r="U638" s="159"/>
      <c r="V638" s="159"/>
      <c r="W638" s="159"/>
      <c r="X638" s="159"/>
      <c r="Y638" s="159"/>
      <c r="Z638" s="159"/>
    </row>
    <row r="639" ht="11.25" customHeight="1">
      <c r="A639" s="159"/>
      <c r="B639" s="159"/>
      <c r="C639" s="159"/>
      <c r="D639" s="159"/>
      <c r="E639" s="159"/>
      <c r="F639" s="159"/>
      <c r="G639" s="159"/>
      <c r="H639" s="187"/>
      <c r="I639" s="159"/>
      <c r="J639" s="188"/>
      <c r="K639" s="159"/>
      <c r="L639" s="159"/>
      <c r="M639" s="159"/>
      <c r="N639" s="159"/>
      <c r="O639" s="159"/>
      <c r="P639" s="159"/>
      <c r="Q639" s="159"/>
      <c r="R639" s="159"/>
      <c r="S639" s="159"/>
      <c r="T639" s="159"/>
      <c r="U639" s="159"/>
      <c r="V639" s="159"/>
      <c r="W639" s="159"/>
      <c r="X639" s="159"/>
      <c r="Y639" s="159"/>
      <c r="Z639" s="159"/>
    </row>
    <row r="640" ht="11.25" customHeight="1">
      <c r="A640" s="159"/>
      <c r="B640" s="159"/>
      <c r="C640" s="159"/>
      <c r="D640" s="159"/>
      <c r="E640" s="159"/>
      <c r="F640" s="159"/>
      <c r="G640" s="159"/>
      <c r="H640" s="187"/>
      <c r="I640" s="159"/>
      <c r="J640" s="188"/>
      <c r="K640" s="159"/>
      <c r="L640" s="159"/>
      <c r="M640" s="159"/>
      <c r="N640" s="159"/>
      <c r="O640" s="159"/>
      <c r="P640" s="159"/>
      <c r="Q640" s="159"/>
      <c r="R640" s="159"/>
      <c r="S640" s="159"/>
      <c r="T640" s="159"/>
      <c r="U640" s="159"/>
      <c r="V640" s="159"/>
      <c r="W640" s="159"/>
      <c r="X640" s="159"/>
      <c r="Y640" s="159"/>
      <c r="Z640" s="159"/>
    </row>
    <row r="641" ht="11.25" customHeight="1">
      <c r="A641" s="159"/>
      <c r="B641" s="159"/>
      <c r="C641" s="159"/>
      <c r="D641" s="159"/>
      <c r="E641" s="159"/>
      <c r="F641" s="159"/>
      <c r="G641" s="159"/>
      <c r="H641" s="187"/>
      <c r="I641" s="159"/>
      <c r="J641" s="188"/>
      <c r="K641" s="159"/>
      <c r="L641" s="159"/>
      <c r="M641" s="159"/>
      <c r="N641" s="159"/>
      <c r="O641" s="159"/>
      <c r="P641" s="159"/>
      <c r="Q641" s="159"/>
      <c r="R641" s="159"/>
      <c r="S641" s="159"/>
      <c r="T641" s="159"/>
      <c r="U641" s="159"/>
      <c r="V641" s="159"/>
      <c r="W641" s="159"/>
      <c r="X641" s="159"/>
      <c r="Y641" s="159"/>
      <c r="Z641" s="159"/>
    </row>
    <row r="642" ht="11.25" customHeight="1">
      <c r="A642" s="159"/>
      <c r="B642" s="159"/>
      <c r="C642" s="159"/>
      <c r="D642" s="159"/>
      <c r="E642" s="159"/>
      <c r="F642" s="159"/>
      <c r="G642" s="159"/>
      <c r="H642" s="187"/>
      <c r="I642" s="159"/>
      <c r="J642" s="188"/>
      <c r="K642" s="159"/>
      <c r="L642" s="159"/>
      <c r="M642" s="159"/>
      <c r="N642" s="159"/>
      <c r="O642" s="159"/>
      <c r="P642" s="159"/>
      <c r="Q642" s="159"/>
      <c r="R642" s="159"/>
      <c r="S642" s="159"/>
      <c r="T642" s="159"/>
      <c r="U642" s="159"/>
      <c r="V642" s="159"/>
      <c r="W642" s="159"/>
      <c r="X642" s="159"/>
      <c r="Y642" s="159"/>
      <c r="Z642" s="159"/>
    </row>
    <row r="643" ht="11.25" customHeight="1">
      <c r="A643" s="159"/>
      <c r="B643" s="159"/>
      <c r="C643" s="159"/>
      <c r="D643" s="159"/>
      <c r="E643" s="159"/>
      <c r="F643" s="159"/>
      <c r="G643" s="159"/>
      <c r="H643" s="187"/>
      <c r="I643" s="159"/>
      <c r="J643" s="188"/>
      <c r="K643" s="159"/>
      <c r="L643" s="159"/>
      <c r="M643" s="159"/>
      <c r="N643" s="159"/>
      <c r="O643" s="159"/>
      <c r="P643" s="159"/>
      <c r="Q643" s="159"/>
      <c r="R643" s="159"/>
      <c r="S643" s="159"/>
      <c r="T643" s="159"/>
      <c r="U643" s="159"/>
      <c r="V643" s="159"/>
      <c r="W643" s="159"/>
      <c r="X643" s="159"/>
      <c r="Y643" s="159"/>
      <c r="Z643" s="159"/>
    </row>
    <row r="644" ht="11.25" customHeight="1">
      <c r="A644" s="159"/>
      <c r="B644" s="159"/>
      <c r="C644" s="159"/>
      <c r="D644" s="159"/>
      <c r="E644" s="159"/>
      <c r="F644" s="159"/>
      <c r="G644" s="159"/>
      <c r="H644" s="187"/>
      <c r="I644" s="159"/>
      <c r="J644" s="188"/>
      <c r="K644" s="159"/>
      <c r="L644" s="159"/>
      <c r="M644" s="159"/>
      <c r="N644" s="159"/>
      <c r="O644" s="159"/>
      <c r="P644" s="159"/>
      <c r="Q644" s="159"/>
      <c r="R644" s="159"/>
      <c r="S644" s="159"/>
      <c r="T644" s="159"/>
      <c r="U644" s="159"/>
      <c r="V644" s="159"/>
      <c r="W644" s="159"/>
      <c r="X644" s="159"/>
      <c r="Y644" s="159"/>
      <c r="Z644" s="159"/>
    </row>
    <row r="645" ht="11.25" customHeight="1">
      <c r="A645" s="159"/>
      <c r="B645" s="159"/>
      <c r="C645" s="159"/>
      <c r="D645" s="159"/>
      <c r="E645" s="159"/>
      <c r="F645" s="159"/>
      <c r="G645" s="159"/>
      <c r="H645" s="187"/>
      <c r="I645" s="159"/>
      <c r="J645" s="188"/>
      <c r="K645" s="159"/>
      <c r="L645" s="159"/>
      <c r="M645" s="159"/>
      <c r="N645" s="159"/>
      <c r="O645" s="159"/>
      <c r="P645" s="159"/>
      <c r="Q645" s="159"/>
      <c r="R645" s="159"/>
      <c r="S645" s="159"/>
      <c r="T645" s="159"/>
      <c r="U645" s="159"/>
      <c r="V645" s="159"/>
      <c r="W645" s="159"/>
      <c r="X645" s="159"/>
      <c r="Y645" s="159"/>
      <c r="Z645" s="159"/>
    </row>
    <row r="646" ht="11.25" customHeight="1">
      <c r="A646" s="159"/>
      <c r="B646" s="159"/>
      <c r="C646" s="159"/>
      <c r="D646" s="159"/>
      <c r="E646" s="159"/>
      <c r="F646" s="159"/>
      <c r="G646" s="159"/>
      <c r="H646" s="187"/>
      <c r="I646" s="159"/>
      <c r="J646" s="188"/>
      <c r="K646" s="159"/>
      <c r="L646" s="159"/>
      <c r="M646" s="159"/>
      <c r="N646" s="159"/>
      <c r="O646" s="159"/>
      <c r="P646" s="159"/>
      <c r="Q646" s="159"/>
      <c r="R646" s="159"/>
      <c r="S646" s="159"/>
      <c r="T646" s="159"/>
      <c r="U646" s="159"/>
      <c r="V646" s="159"/>
      <c r="W646" s="159"/>
      <c r="X646" s="159"/>
      <c r="Y646" s="159"/>
      <c r="Z646" s="159"/>
    </row>
    <row r="647" ht="11.25" customHeight="1">
      <c r="A647" s="159"/>
      <c r="B647" s="159"/>
      <c r="C647" s="159"/>
      <c r="D647" s="159"/>
      <c r="E647" s="159"/>
      <c r="F647" s="159"/>
      <c r="G647" s="159"/>
      <c r="H647" s="187"/>
      <c r="I647" s="159"/>
      <c r="J647" s="188"/>
      <c r="K647" s="159"/>
      <c r="L647" s="159"/>
      <c r="M647" s="159"/>
      <c r="N647" s="159"/>
      <c r="O647" s="159"/>
      <c r="P647" s="159"/>
      <c r="Q647" s="159"/>
      <c r="R647" s="159"/>
      <c r="S647" s="159"/>
      <c r="T647" s="159"/>
      <c r="U647" s="159"/>
      <c r="V647" s="159"/>
      <c r="W647" s="159"/>
      <c r="X647" s="159"/>
      <c r="Y647" s="159"/>
      <c r="Z647" s="159"/>
    </row>
    <row r="648" ht="11.25" customHeight="1">
      <c r="A648" s="159"/>
      <c r="B648" s="159"/>
      <c r="C648" s="159"/>
      <c r="D648" s="159"/>
      <c r="E648" s="159"/>
      <c r="F648" s="159"/>
      <c r="G648" s="159"/>
      <c r="H648" s="187"/>
      <c r="I648" s="159"/>
      <c r="J648" s="188"/>
      <c r="K648" s="159"/>
      <c r="L648" s="159"/>
      <c r="M648" s="159"/>
      <c r="N648" s="159"/>
      <c r="O648" s="159"/>
      <c r="P648" s="159"/>
      <c r="Q648" s="159"/>
      <c r="R648" s="159"/>
      <c r="S648" s="159"/>
      <c r="T648" s="159"/>
      <c r="U648" s="159"/>
      <c r="V648" s="159"/>
      <c r="W648" s="159"/>
      <c r="X648" s="159"/>
      <c r="Y648" s="159"/>
      <c r="Z648" s="159"/>
    </row>
    <row r="649" ht="11.25" customHeight="1">
      <c r="A649" s="159"/>
      <c r="B649" s="159"/>
      <c r="C649" s="159"/>
      <c r="D649" s="159"/>
      <c r="E649" s="159"/>
      <c r="F649" s="159"/>
      <c r="G649" s="159"/>
      <c r="H649" s="187"/>
      <c r="I649" s="159"/>
      <c r="J649" s="188"/>
      <c r="K649" s="159"/>
      <c r="L649" s="159"/>
      <c r="M649" s="159"/>
      <c r="N649" s="159"/>
      <c r="O649" s="159"/>
      <c r="P649" s="159"/>
      <c r="Q649" s="159"/>
      <c r="R649" s="159"/>
      <c r="S649" s="159"/>
      <c r="T649" s="159"/>
      <c r="U649" s="159"/>
      <c r="V649" s="159"/>
      <c r="W649" s="159"/>
      <c r="X649" s="159"/>
      <c r="Y649" s="159"/>
      <c r="Z649" s="159"/>
    </row>
    <row r="650" ht="11.25" customHeight="1">
      <c r="A650" s="159"/>
      <c r="B650" s="159"/>
      <c r="C650" s="159"/>
      <c r="D650" s="159"/>
      <c r="E650" s="159"/>
      <c r="F650" s="159"/>
      <c r="G650" s="159"/>
      <c r="H650" s="187"/>
      <c r="I650" s="159"/>
      <c r="J650" s="188"/>
      <c r="K650" s="159"/>
      <c r="L650" s="159"/>
      <c r="M650" s="159"/>
      <c r="N650" s="159"/>
      <c r="O650" s="159"/>
      <c r="P650" s="159"/>
      <c r="Q650" s="159"/>
      <c r="R650" s="159"/>
      <c r="S650" s="159"/>
      <c r="T650" s="159"/>
      <c r="U650" s="159"/>
      <c r="V650" s="159"/>
      <c r="W650" s="159"/>
      <c r="X650" s="159"/>
      <c r="Y650" s="159"/>
      <c r="Z650" s="159"/>
    </row>
    <row r="651" ht="11.25" customHeight="1">
      <c r="A651" s="159"/>
      <c r="B651" s="159"/>
      <c r="C651" s="159"/>
      <c r="D651" s="159"/>
      <c r="E651" s="159"/>
      <c r="F651" s="159"/>
      <c r="G651" s="159"/>
      <c r="H651" s="187"/>
      <c r="I651" s="159"/>
      <c r="J651" s="188"/>
      <c r="K651" s="159"/>
      <c r="L651" s="159"/>
      <c r="M651" s="159"/>
      <c r="N651" s="159"/>
      <c r="O651" s="159"/>
      <c r="P651" s="159"/>
      <c r="Q651" s="159"/>
      <c r="R651" s="159"/>
      <c r="S651" s="159"/>
      <c r="T651" s="159"/>
      <c r="U651" s="159"/>
      <c r="V651" s="159"/>
      <c r="W651" s="159"/>
      <c r="X651" s="159"/>
      <c r="Y651" s="159"/>
      <c r="Z651" s="159"/>
    </row>
    <row r="652" ht="11.25" customHeight="1">
      <c r="A652" s="159"/>
      <c r="B652" s="159"/>
      <c r="C652" s="159"/>
      <c r="D652" s="159"/>
      <c r="E652" s="159"/>
      <c r="F652" s="159"/>
      <c r="G652" s="159"/>
      <c r="H652" s="187"/>
      <c r="I652" s="159"/>
      <c r="J652" s="188"/>
      <c r="K652" s="159"/>
      <c r="L652" s="159"/>
      <c r="M652" s="159"/>
      <c r="N652" s="159"/>
      <c r="O652" s="159"/>
      <c r="P652" s="159"/>
      <c r="Q652" s="159"/>
      <c r="R652" s="159"/>
      <c r="S652" s="159"/>
      <c r="T652" s="159"/>
      <c r="U652" s="159"/>
      <c r="V652" s="159"/>
      <c r="W652" s="159"/>
      <c r="X652" s="159"/>
      <c r="Y652" s="159"/>
      <c r="Z652" s="159"/>
    </row>
    <row r="653" ht="11.25" customHeight="1">
      <c r="A653" s="159"/>
      <c r="B653" s="159"/>
      <c r="C653" s="159"/>
      <c r="D653" s="159"/>
      <c r="E653" s="159"/>
      <c r="F653" s="159"/>
      <c r="G653" s="159"/>
      <c r="H653" s="187"/>
      <c r="I653" s="159"/>
      <c r="J653" s="188"/>
      <c r="K653" s="159"/>
      <c r="L653" s="159"/>
      <c r="M653" s="159"/>
      <c r="N653" s="159"/>
      <c r="O653" s="159"/>
      <c r="P653" s="159"/>
      <c r="Q653" s="159"/>
      <c r="R653" s="159"/>
      <c r="S653" s="159"/>
      <c r="T653" s="159"/>
      <c r="U653" s="159"/>
      <c r="V653" s="159"/>
      <c r="W653" s="159"/>
      <c r="X653" s="159"/>
      <c r="Y653" s="159"/>
      <c r="Z653" s="159"/>
    </row>
    <row r="654" ht="11.25" customHeight="1">
      <c r="A654" s="159"/>
      <c r="B654" s="159"/>
      <c r="C654" s="159"/>
      <c r="D654" s="159"/>
      <c r="E654" s="159"/>
      <c r="F654" s="159"/>
      <c r="G654" s="159"/>
      <c r="H654" s="187"/>
      <c r="I654" s="159"/>
      <c r="J654" s="188"/>
      <c r="K654" s="159"/>
      <c r="L654" s="159"/>
      <c r="M654" s="159"/>
      <c r="N654" s="159"/>
      <c r="O654" s="159"/>
      <c r="P654" s="159"/>
      <c r="Q654" s="159"/>
      <c r="R654" s="159"/>
      <c r="S654" s="159"/>
      <c r="T654" s="159"/>
      <c r="U654" s="159"/>
      <c r="V654" s="159"/>
      <c r="W654" s="159"/>
      <c r="X654" s="159"/>
      <c r="Y654" s="159"/>
      <c r="Z654" s="159"/>
    </row>
    <row r="655" ht="11.25" customHeight="1">
      <c r="A655" s="159"/>
      <c r="B655" s="159"/>
      <c r="C655" s="159"/>
      <c r="D655" s="159"/>
      <c r="E655" s="159"/>
      <c r="F655" s="159"/>
      <c r="G655" s="159"/>
      <c r="H655" s="187"/>
      <c r="I655" s="159"/>
      <c r="J655" s="188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59"/>
      <c r="V655" s="159"/>
      <c r="W655" s="159"/>
      <c r="X655" s="159"/>
      <c r="Y655" s="159"/>
      <c r="Z655" s="159"/>
    </row>
    <row r="656" ht="11.25" customHeight="1">
      <c r="A656" s="159"/>
      <c r="B656" s="159"/>
      <c r="C656" s="159"/>
      <c r="D656" s="159"/>
      <c r="E656" s="159"/>
      <c r="F656" s="159"/>
      <c r="G656" s="159"/>
      <c r="H656" s="187"/>
      <c r="I656" s="159"/>
      <c r="J656" s="188"/>
      <c r="K656" s="159"/>
      <c r="L656" s="159"/>
      <c r="M656" s="159"/>
      <c r="N656" s="159"/>
      <c r="O656" s="159"/>
      <c r="P656" s="159"/>
      <c r="Q656" s="159"/>
      <c r="R656" s="159"/>
      <c r="S656" s="159"/>
      <c r="T656" s="159"/>
      <c r="U656" s="159"/>
      <c r="V656" s="159"/>
      <c r="W656" s="159"/>
      <c r="X656" s="159"/>
      <c r="Y656" s="159"/>
      <c r="Z656" s="159"/>
    </row>
    <row r="657" ht="11.25" customHeight="1">
      <c r="A657" s="159"/>
      <c r="B657" s="159"/>
      <c r="C657" s="159"/>
      <c r="D657" s="159"/>
      <c r="E657" s="159"/>
      <c r="F657" s="159"/>
      <c r="G657" s="159"/>
      <c r="H657" s="187"/>
      <c r="I657" s="159"/>
      <c r="J657" s="188"/>
      <c r="K657" s="159"/>
      <c r="L657" s="159"/>
      <c r="M657" s="159"/>
      <c r="N657" s="159"/>
      <c r="O657" s="159"/>
      <c r="P657" s="159"/>
      <c r="Q657" s="159"/>
      <c r="R657" s="159"/>
      <c r="S657" s="159"/>
      <c r="T657" s="159"/>
      <c r="U657" s="159"/>
      <c r="V657" s="159"/>
      <c r="W657" s="159"/>
      <c r="X657" s="159"/>
      <c r="Y657" s="159"/>
      <c r="Z657" s="159"/>
    </row>
    <row r="658" ht="11.25" customHeight="1">
      <c r="A658" s="159"/>
      <c r="B658" s="159"/>
      <c r="C658" s="159"/>
      <c r="D658" s="159"/>
      <c r="E658" s="159"/>
      <c r="F658" s="159"/>
      <c r="G658" s="159"/>
      <c r="H658" s="187"/>
      <c r="I658" s="159"/>
      <c r="J658" s="188"/>
      <c r="K658" s="159"/>
      <c r="L658" s="159"/>
      <c r="M658" s="159"/>
      <c r="N658" s="159"/>
      <c r="O658" s="159"/>
      <c r="P658" s="159"/>
      <c r="Q658" s="159"/>
      <c r="R658" s="159"/>
      <c r="S658" s="159"/>
      <c r="T658" s="159"/>
      <c r="U658" s="159"/>
      <c r="V658" s="159"/>
      <c r="W658" s="159"/>
      <c r="X658" s="159"/>
      <c r="Y658" s="159"/>
      <c r="Z658" s="159"/>
    </row>
    <row r="659" ht="11.25" customHeight="1">
      <c r="A659" s="159"/>
      <c r="B659" s="159"/>
      <c r="C659" s="159"/>
      <c r="D659" s="159"/>
      <c r="E659" s="159"/>
      <c r="F659" s="159"/>
      <c r="G659" s="159"/>
      <c r="H659" s="187"/>
      <c r="I659" s="159"/>
      <c r="J659" s="188"/>
      <c r="K659" s="159"/>
      <c r="L659" s="159"/>
      <c r="M659" s="159"/>
      <c r="N659" s="159"/>
      <c r="O659" s="159"/>
      <c r="P659" s="159"/>
      <c r="Q659" s="159"/>
      <c r="R659" s="159"/>
      <c r="S659" s="159"/>
      <c r="T659" s="159"/>
      <c r="U659" s="159"/>
      <c r="V659" s="159"/>
      <c r="W659" s="159"/>
      <c r="X659" s="159"/>
      <c r="Y659" s="159"/>
      <c r="Z659" s="159"/>
    </row>
    <row r="660" ht="11.25" customHeight="1">
      <c r="A660" s="159"/>
      <c r="B660" s="159"/>
      <c r="C660" s="159"/>
      <c r="D660" s="159"/>
      <c r="E660" s="159"/>
      <c r="F660" s="159"/>
      <c r="G660" s="159"/>
      <c r="H660" s="187"/>
      <c r="I660" s="159"/>
      <c r="J660" s="188"/>
      <c r="K660" s="159"/>
      <c r="L660" s="159"/>
      <c r="M660" s="159"/>
      <c r="N660" s="159"/>
      <c r="O660" s="159"/>
      <c r="P660" s="159"/>
      <c r="Q660" s="159"/>
      <c r="R660" s="159"/>
      <c r="S660" s="159"/>
      <c r="T660" s="159"/>
      <c r="U660" s="159"/>
      <c r="V660" s="159"/>
      <c r="W660" s="159"/>
      <c r="X660" s="159"/>
      <c r="Y660" s="159"/>
      <c r="Z660" s="159"/>
    </row>
    <row r="661" ht="11.25" customHeight="1">
      <c r="A661" s="159"/>
      <c r="B661" s="159"/>
      <c r="C661" s="159"/>
      <c r="D661" s="159"/>
      <c r="E661" s="159"/>
      <c r="F661" s="159"/>
      <c r="G661" s="159"/>
      <c r="H661" s="187"/>
      <c r="I661" s="159"/>
      <c r="J661" s="188"/>
      <c r="K661" s="159"/>
      <c r="L661" s="159"/>
      <c r="M661" s="159"/>
      <c r="N661" s="159"/>
      <c r="O661" s="159"/>
      <c r="P661" s="159"/>
      <c r="Q661" s="159"/>
      <c r="R661" s="159"/>
      <c r="S661" s="159"/>
      <c r="T661" s="159"/>
      <c r="U661" s="159"/>
      <c r="V661" s="159"/>
      <c r="W661" s="159"/>
      <c r="X661" s="159"/>
      <c r="Y661" s="159"/>
      <c r="Z661" s="159"/>
    </row>
    <row r="662" ht="11.25" customHeight="1">
      <c r="A662" s="159"/>
      <c r="B662" s="159"/>
      <c r="C662" s="159"/>
      <c r="D662" s="159"/>
      <c r="E662" s="159"/>
      <c r="F662" s="159"/>
      <c r="G662" s="159"/>
      <c r="H662" s="187"/>
      <c r="I662" s="159"/>
      <c r="J662" s="188"/>
      <c r="K662" s="159"/>
      <c r="L662" s="159"/>
      <c r="M662" s="159"/>
      <c r="N662" s="159"/>
      <c r="O662" s="159"/>
      <c r="P662" s="159"/>
      <c r="Q662" s="159"/>
      <c r="R662" s="159"/>
      <c r="S662" s="159"/>
      <c r="T662" s="159"/>
      <c r="U662" s="159"/>
      <c r="V662" s="159"/>
      <c r="W662" s="159"/>
      <c r="X662" s="159"/>
      <c r="Y662" s="159"/>
      <c r="Z662" s="159"/>
    </row>
    <row r="663" ht="11.25" customHeight="1">
      <c r="A663" s="159"/>
      <c r="B663" s="159"/>
      <c r="C663" s="159"/>
      <c r="D663" s="159"/>
      <c r="E663" s="159"/>
      <c r="F663" s="159"/>
      <c r="G663" s="159"/>
      <c r="H663" s="187"/>
      <c r="I663" s="159"/>
      <c r="J663" s="188"/>
      <c r="K663" s="159"/>
      <c r="L663" s="159"/>
      <c r="M663" s="159"/>
      <c r="N663" s="159"/>
      <c r="O663" s="159"/>
      <c r="P663" s="159"/>
      <c r="Q663" s="159"/>
      <c r="R663" s="159"/>
      <c r="S663" s="159"/>
      <c r="T663" s="159"/>
      <c r="U663" s="159"/>
      <c r="V663" s="159"/>
      <c r="W663" s="159"/>
      <c r="X663" s="159"/>
      <c r="Y663" s="159"/>
      <c r="Z663" s="159"/>
    </row>
    <row r="664" ht="11.25" customHeight="1">
      <c r="A664" s="159"/>
      <c r="B664" s="159"/>
      <c r="C664" s="159"/>
      <c r="D664" s="159"/>
      <c r="E664" s="159"/>
      <c r="F664" s="159"/>
      <c r="G664" s="159"/>
      <c r="H664" s="187"/>
      <c r="I664" s="159"/>
      <c r="J664" s="188"/>
      <c r="K664" s="159"/>
      <c r="L664" s="159"/>
      <c r="M664" s="159"/>
      <c r="N664" s="159"/>
      <c r="O664" s="159"/>
      <c r="P664" s="159"/>
      <c r="Q664" s="159"/>
      <c r="R664" s="159"/>
      <c r="S664" s="159"/>
      <c r="T664" s="159"/>
      <c r="U664" s="159"/>
      <c r="V664" s="159"/>
      <c r="W664" s="159"/>
      <c r="X664" s="159"/>
      <c r="Y664" s="159"/>
      <c r="Z664" s="159"/>
    </row>
    <row r="665" ht="11.25" customHeight="1">
      <c r="A665" s="159"/>
      <c r="B665" s="159"/>
      <c r="C665" s="159"/>
      <c r="D665" s="159"/>
      <c r="E665" s="159"/>
      <c r="F665" s="159"/>
      <c r="G665" s="159"/>
      <c r="H665" s="187"/>
      <c r="I665" s="159"/>
      <c r="J665" s="188"/>
      <c r="K665" s="159"/>
      <c r="L665" s="159"/>
      <c r="M665" s="159"/>
      <c r="N665" s="159"/>
      <c r="O665" s="159"/>
      <c r="P665" s="159"/>
      <c r="Q665" s="159"/>
      <c r="R665" s="159"/>
      <c r="S665" s="159"/>
      <c r="T665" s="159"/>
      <c r="U665" s="159"/>
      <c r="V665" s="159"/>
      <c r="W665" s="159"/>
      <c r="X665" s="159"/>
      <c r="Y665" s="159"/>
      <c r="Z665" s="159"/>
    </row>
    <row r="666" ht="11.25" customHeight="1">
      <c r="A666" s="159"/>
      <c r="B666" s="159"/>
      <c r="C666" s="159"/>
      <c r="D666" s="159"/>
      <c r="E666" s="159"/>
      <c r="F666" s="159"/>
      <c r="G666" s="159"/>
      <c r="H666" s="187"/>
      <c r="I666" s="159"/>
      <c r="J666" s="188"/>
      <c r="K666" s="159"/>
      <c r="L666" s="159"/>
      <c r="M666" s="159"/>
      <c r="N666" s="159"/>
      <c r="O666" s="159"/>
      <c r="P666" s="159"/>
      <c r="Q666" s="159"/>
      <c r="R666" s="159"/>
      <c r="S666" s="159"/>
      <c r="T666" s="159"/>
      <c r="U666" s="159"/>
      <c r="V666" s="159"/>
      <c r="W666" s="159"/>
      <c r="X666" s="159"/>
      <c r="Y666" s="159"/>
      <c r="Z666" s="159"/>
    </row>
    <row r="667" ht="11.25" customHeight="1">
      <c r="A667" s="159"/>
      <c r="B667" s="159"/>
      <c r="C667" s="159"/>
      <c r="D667" s="159"/>
      <c r="E667" s="159"/>
      <c r="F667" s="159"/>
      <c r="G667" s="159"/>
      <c r="H667" s="187"/>
      <c r="I667" s="159"/>
      <c r="J667" s="188"/>
      <c r="K667" s="159"/>
      <c r="L667" s="159"/>
      <c r="M667" s="159"/>
      <c r="N667" s="159"/>
      <c r="O667" s="159"/>
      <c r="P667" s="159"/>
      <c r="Q667" s="159"/>
      <c r="R667" s="159"/>
      <c r="S667" s="159"/>
      <c r="T667" s="159"/>
      <c r="U667" s="159"/>
      <c r="V667" s="159"/>
      <c r="W667" s="159"/>
      <c r="X667" s="159"/>
      <c r="Y667" s="159"/>
      <c r="Z667" s="159"/>
    </row>
    <row r="668" ht="11.25" customHeight="1">
      <c r="A668" s="159"/>
      <c r="B668" s="159"/>
      <c r="C668" s="159"/>
      <c r="D668" s="159"/>
      <c r="E668" s="159"/>
      <c r="F668" s="159"/>
      <c r="G668" s="159"/>
      <c r="H668" s="187"/>
      <c r="I668" s="159"/>
      <c r="J668" s="188"/>
      <c r="K668" s="159"/>
      <c r="L668" s="159"/>
      <c r="M668" s="159"/>
      <c r="N668" s="159"/>
      <c r="O668" s="159"/>
      <c r="P668" s="159"/>
      <c r="Q668" s="159"/>
      <c r="R668" s="159"/>
      <c r="S668" s="159"/>
      <c r="T668" s="159"/>
      <c r="U668" s="159"/>
      <c r="V668" s="159"/>
      <c r="W668" s="159"/>
      <c r="X668" s="159"/>
      <c r="Y668" s="159"/>
      <c r="Z668" s="159"/>
    </row>
    <row r="669" ht="11.25" customHeight="1">
      <c r="A669" s="159"/>
      <c r="B669" s="159"/>
      <c r="C669" s="159"/>
      <c r="D669" s="159"/>
      <c r="E669" s="159"/>
      <c r="F669" s="159"/>
      <c r="G669" s="159"/>
      <c r="H669" s="187"/>
      <c r="I669" s="159"/>
      <c r="J669" s="188"/>
      <c r="K669" s="159"/>
      <c r="L669" s="159"/>
      <c r="M669" s="159"/>
      <c r="N669" s="159"/>
      <c r="O669" s="159"/>
      <c r="P669" s="159"/>
      <c r="Q669" s="159"/>
      <c r="R669" s="159"/>
      <c r="S669" s="159"/>
      <c r="T669" s="159"/>
      <c r="U669" s="159"/>
      <c r="V669" s="159"/>
      <c r="W669" s="159"/>
      <c r="X669" s="159"/>
      <c r="Y669" s="159"/>
      <c r="Z669" s="159"/>
    </row>
    <row r="670" ht="11.25" customHeight="1">
      <c r="A670" s="159"/>
      <c r="B670" s="159"/>
      <c r="C670" s="159"/>
      <c r="D670" s="159"/>
      <c r="E670" s="159"/>
      <c r="F670" s="159"/>
      <c r="G670" s="159"/>
      <c r="H670" s="187"/>
      <c r="I670" s="159"/>
      <c r="J670" s="188"/>
      <c r="K670" s="159"/>
      <c r="L670" s="159"/>
      <c r="M670" s="159"/>
      <c r="N670" s="159"/>
      <c r="O670" s="159"/>
      <c r="P670" s="159"/>
      <c r="Q670" s="159"/>
      <c r="R670" s="159"/>
      <c r="S670" s="159"/>
      <c r="T670" s="159"/>
      <c r="U670" s="159"/>
      <c r="V670" s="159"/>
      <c r="W670" s="159"/>
      <c r="X670" s="159"/>
      <c r="Y670" s="159"/>
      <c r="Z670" s="159"/>
    </row>
    <row r="671" ht="11.25" customHeight="1">
      <c r="A671" s="159"/>
      <c r="B671" s="159"/>
      <c r="C671" s="159"/>
      <c r="D671" s="159"/>
      <c r="E671" s="159"/>
      <c r="F671" s="159"/>
      <c r="G671" s="159"/>
      <c r="H671" s="187"/>
      <c r="I671" s="159"/>
      <c r="J671" s="188"/>
      <c r="K671" s="159"/>
      <c r="L671" s="159"/>
      <c r="M671" s="159"/>
      <c r="N671" s="159"/>
      <c r="O671" s="159"/>
      <c r="P671" s="159"/>
      <c r="Q671" s="159"/>
      <c r="R671" s="159"/>
      <c r="S671" s="159"/>
      <c r="T671" s="159"/>
      <c r="U671" s="159"/>
      <c r="V671" s="159"/>
      <c r="W671" s="159"/>
      <c r="X671" s="159"/>
      <c r="Y671" s="159"/>
      <c r="Z671" s="159"/>
    </row>
    <row r="672" ht="11.25" customHeight="1">
      <c r="A672" s="159"/>
      <c r="B672" s="159"/>
      <c r="C672" s="159"/>
      <c r="D672" s="159"/>
      <c r="E672" s="159"/>
      <c r="F672" s="159"/>
      <c r="G672" s="159"/>
      <c r="H672" s="187"/>
      <c r="I672" s="159"/>
      <c r="J672" s="188"/>
      <c r="K672" s="159"/>
      <c r="L672" s="159"/>
      <c r="M672" s="159"/>
      <c r="N672" s="159"/>
      <c r="O672" s="159"/>
      <c r="P672" s="159"/>
      <c r="Q672" s="159"/>
      <c r="R672" s="159"/>
      <c r="S672" s="159"/>
      <c r="T672" s="159"/>
      <c r="U672" s="159"/>
      <c r="V672" s="159"/>
      <c r="W672" s="159"/>
      <c r="X672" s="159"/>
      <c r="Y672" s="159"/>
      <c r="Z672" s="159"/>
    </row>
    <row r="673" ht="11.25" customHeight="1">
      <c r="A673" s="159"/>
      <c r="B673" s="159"/>
      <c r="C673" s="159"/>
      <c r="D673" s="159"/>
      <c r="E673" s="159"/>
      <c r="F673" s="159"/>
      <c r="G673" s="159"/>
      <c r="H673" s="187"/>
      <c r="I673" s="159"/>
      <c r="J673" s="188"/>
      <c r="K673" s="159"/>
      <c r="L673" s="159"/>
      <c r="M673" s="159"/>
      <c r="N673" s="159"/>
      <c r="O673" s="159"/>
      <c r="P673" s="159"/>
      <c r="Q673" s="159"/>
      <c r="R673" s="159"/>
      <c r="S673" s="159"/>
      <c r="T673" s="159"/>
      <c r="U673" s="159"/>
      <c r="V673" s="159"/>
      <c r="W673" s="159"/>
      <c r="X673" s="159"/>
      <c r="Y673" s="159"/>
      <c r="Z673" s="159"/>
    </row>
    <row r="674" ht="11.25" customHeight="1">
      <c r="A674" s="159"/>
      <c r="B674" s="159"/>
      <c r="C674" s="159"/>
      <c r="D674" s="159"/>
      <c r="E674" s="159"/>
      <c r="F674" s="159"/>
      <c r="G674" s="159"/>
      <c r="H674" s="187"/>
      <c r="I674" s="159"/>
      <c r="J674" s="188"/>
      <c r="K674" s="159"/>
      <c r="L674" s="159"/>
      <c r="M674" s="159"/>
      <c r="N674" s="159"/>
      <c r="O674" s="159"/>
      <c r="P674" s="159"/>
      <c r="Q674" s="159"/>
      <c r="R674" s="159"/>
      <c r="S674" s="159"/>
      <c r="T674" s="159"/>
      <c r="U674" s="159"/>
      <c r="V674" s="159"/>
      <c r="W674" s="159"/>
      <c r="X674" s="159"/>
      <c r="Y674" s="159"/>
      <c r="Z674" s="159"/>
    </row>
    <row r="675" ht="11.25" customHeight="1">
      <c r="A675" s="159"/>
      <c r="B675" s="159"/>
      <c r="C675" s="159"/>
      <c r="D675" s="159"/>
      <c r="E675" s="159"/>
      <c r="F675" s="159"/>
      <c r="G675" s="159"/>
      <c r="H675" s="187"/>
      <c r="I675" s="159"/>
      <c r="J675" s="188"/>
      <c r="K675" s="159"/>
      <c r="L675" s="159"/>
      <c r="M675" s="159"/>
      <c r="N675" s="159"/>
      <c r="O675" s="159"/>
      <c r="P675" s="159"/>
      <c r="Q675" s="159"/>
      <c r="R675" s="159"/>
      <c r="S675" s="159"/>
      <c r="T675" s="159"/>
      <c r="U675" s="159"/>
      <c r="V675" s="159"/>
      <c r="W675" s="159"/>
      <c r="X675" s="159"/>
      <c r="Y675" s="159"/>
      <c r="Z675" s="159"/>
    </row>
    <row r="676" ht="11.25" customHeight="1">
      <c r="A676" s="159"/>
      <c r="B676" s="159"/>
      <c r="C676" s="159"/>
      <c r="D676" s="159"/>
      <c r="E676" s="159"/>
      <c r="F676" s="159"/>
      <c r="G676" s="159"/>
      <c r="H676" s="187"/>
      <c r="I676" s="159"/>
      <c r="J676" s="188"/>
      <c r="K676" s="159"/>
      <c r="L676" s="159"/>
      <c r="M676" s="159"/>
      <c r="N676" s="159"/>
      <c r="O676" s="159"/>
      <c r="P676" s="159"/>
      <c r="Q676" s="159"/>
      <c r="R676" s="159"/>
      <c r="S676" s="159"/>
      <c r="T676" s="159"/>
      <c r="U676" s="159"/>
      <c r="V676" s="159"/>
      <c r="W676" s="159"/>
      <c r="X676" s="159"/>
      <c r="Y676" s="159"/>
      <c r="Z676" s="159"/>
    </row>
    <row r="677" ht="11.25" customHeight="1">
      <c r="A677" s="159"/>
      <c r="B677" s="159"/>
      <c r="C677" s="159"/>
      <c r="D677" s="159"/>
      <c r="E677" s="159"/>
      <c r="F677" s="159"/>
      <c r="G677" s="159"/>
      <c r="H677" s="187"/>
      <c r="I677" s="159"/>
      <c r="J677" s="188"/>
      <c r="K677" s="159"/>
      <c r="L677" s="159"/>
      <c r="M677" s="159"/>
      <c r="N677" s="159"/>
      <c r="O677" s="159"/>
      <c r="P677" s="159"/>
      <c r="Q677" s="159"/>
      <c r="R677" s="159"/>
      <c r="S677" s="159"/>
      <c r="T677" s="159"/>
      <c r="U677" s="159"/>
      <c r="V677" s="159"/>
      <c r="W677" s="159"/>
      <c r="X677" s="159"/>
      <c r="Y677" s="159"/>
      <c r="Z677" s="159"/>
    </row>
    <row r="678" ht="11.25" customHeight="1">
      <c r="A678" s="159"/>
      <c r="B678" s="159"/>
      <c r="C678" s="159"/>
      <c r="D678" s="159"/>
      <c r="E678" s="159"/>
      <c r="F678" s="159"/>
      <c r="G678" s="159"/>
      <c r="H678" s="187"/>
      <c r="I678" s="159"/>
      <c r="J678" s="188"/>
      <c r="K678" s="159"/>
      <c r="L678" s="159"/>
      <c r="M678" s="159"/>
      <c r="N678" s="159"/>
      <c r="O678" s="159"/>
      <c r="P678" s="159"/>
      <c r="Q678" s="159"/>
      <c r="R678" s="159"/>
      <c r="S678" s="159"/>
      <c r="T678" s="159"/>
      <c r="U678" s="159"/>
      <c r="V678" s="159"/>
      <c r="W678" s="159"/>
      <c r="X678" s="159"/>
      <c r="Y678" s="159"/>
      <c r="Z678" s="159"/>
    </row>
    <row r="679" ht="11.25" customHeight="1">
      <c r="A679" s="159"/>
      <c r="B679" s="159"/>
      <c r="C679" s="159"/>
      <c r="D679" s="159"/>
      <c r="E679" s="159"/>
      <c r="F679" s="159"/>
      <c r="G679" s="159"/>
      <c r="H679" s="187"/>
      <c r="I679" s="159"/>
      <c r="J679" s="188"/>
      <c r="K679" s="159"/>
      <c r="L679" s="159"/>
      <c r="M679" s="159"/>
      <c r="N679" s="159"/>
      <c r="O679" s="159"/>
      <c r="P679" s="159"/>
      <c r="Q679" s="159"/>
      <c r="R679" s="159"/>
      <c r="S679" s="159"/>
      <c r="T679" s="159"/>
      <c r="U679" s="159"/>
      <c r="V679" s="159"/>
      <c r="W679" s="159"/>
      <c r="X679" s="159"/>
      <c r="Y679" s="159"/>
      <c r="Z679" s="159"/>
    </row>
    <row r="680" ht="11.25" customHeight="1">
      <c r="A680" s="159"/>
      <c r="B680" s="159"/>
      <c r="C680" s="159"/>
      <c r="D680" s="159"/>
      <c r="E680" s="159"/>
      <c r="F680" s="159"/>
      <c r="G680" s="159"/>
      <c r="H680" s="187"/>
      <c r="I680" s="159"/>
      <c r="J680" s="188"/>
      <c r="K680" s="159"/>
      <c r="L680" s="159"/>
      <c r="M680" s="159"/>
      <c r="N680" s="159"/>
      <c r="O680" s="159"/>
      <c r="P680" s="159"/>
      <c r="Q680" s="159"/>
      <c r="R680" s="159"/>
      <c r="S680" s="159"/>
      <c r="T680" s="159"/>
      <c r="U680" s="159"/>
      <c r="V680" s="159"/>
      <c r="W680" s="159"/>
      <c r="X680" s="159"/>
      <c r="Y680" s="159"/>
      <c r="Z680" s="159"/>
    </row>
    <row r="681" ht="11.25" customHeight="1">
      <c r="A681" s="159"/>
      <c r="B681" s="159"/>
      <c r="C681" s="159"/>
      <c r="D681" s="159"/>
      <c r="E681" s="159"/>
      <c r="F681" s="159"/>
      <c r="G681" s="159"/>
      <c r="H681" s="187"/>
      <c r="I681" s="159"/>
      <c r="J681" s="188"/>
      <c r="K681" s="159"/>
      <c r="L681" s="159"/>
      <c r="M681" s="159"/>
      <c r="N681" s="159"/>
      <c r="O681" s="159"/>
      <c r="P681" s="159"/>
      <c r="Q681" s="159"/>
      <c r="R681" s="159"/>
      <c r="S681" s="159"/>
      <c r="T681" s="159"/>
      <c r="U681" s="159"/>
      <c r="V681" s="159"/>
      <c r="W681" s="159"/>
      <c r="X681" s="159"/>
      <c r="Y681" s="159"/>
      <c r="Z681" s="159"/>
    </row>
    <row r="682" ht="11.25" customHeight="1">
      <c r="A682" s="159"/>
      <c r="B682" s="159"/>
      <c r="C682" s="159"/>
      <c r="D682" s="159"/>
      <c r="E682" s="159"/>
      <c r="F682" s="159"/>
      <c r="G682" s="159"/>
      <c r="H682" s="187"/>
      <c r="I682" s="159"/>
      <c r="J682" s="188"/>
      <c r="K682" s="159"/>
      <c r="L682" s="159"/>
      <c r="M682" s="159"/>
      <c r="N682" s="159"/>
      <c r="O682" s="159"/>
      <c r="P682" s="159"/>
      <c r="Q682" s="159"/>
      <c r="R682" s="159"/>
      <c r="S682" s="159"/>
      <c r="T682" s="159"/>
      <c r="U682" s="159"/>
      <c r="V682" s="159"/>
      <c r="W682" s="159"/>
      <c r="X682" s="159"/>
      <c r="Y682" s="159"/>
      <c r="Z682" s="159"/>
    </row>
    <row r="683" ht="11.25" customHeight="1">
      <c r="A683" s="159"/>
      <c r="B683" s="159"/>
      <c r="C683" s="159"/>
      <c r="D683" s="159"/>
      <c r="E683" s="159"/>
      <c r="F683" s="159"/>
      <c r="G683" s="159"/>
      <c r="H683" s="187"/>
      <c r="I683" s="159"/>
      <c r="J683" s="188"/>
      <c r="K683" s="159"/>
      <c r="L683" s="159"/>
      <c r="M683" s="159"/>
      <c r="N683" s="159"/>
      <c r="O683" s="159"/>
      <c r="P683" s="159"/>
      <c r="Q683" s="159"/>
      <c r="R683" s="159"/>
      <c r="S683" s="159"/>
      <c r="T683" s="159"/>
      <c r="U683" s="159"/>
      <c r="V683" s="159"/>
      <c r="W683" s="159"/>
      <c r="X683" s="159"/>
      <c r="Y683" s="159"/>
      <c r="Z683" s="159"/>
    </row>
    <row r="684" ht="11.25" customHeight="1">
      <c r="A684" s="159"/>
      <c r="B684" s="159"/>
      <c r="C684" s="159"/>
      <c r="D684" s="159"/>
      <c r="E684" s="159"/>
      <c r="F684" s="159"/>
      <c r="G684" s="159"/>
      <c r="H684" s="187"/>
      <c r="I684" s="159"/>
      <c r="J684" s="188"/>
      <c r="K684" s="159"/>
      <c r="L684" s="159"/>
      <c r="M684" s="159"/>
      <c r="N684" s="159"/>
      <c r="O684" s="159"/>
      <c r="P684" s="159"/>
      <c r="Q684" s="159"/>
      <c r="R684" s="159"/>
      <c r="S684" s="159"/>
      <c r="T684" s="159"/>
      <c r="U684" s="159"/>
      <c r="V684" s="159"/>
      <c r="W684" s="159"/>
      <c r="X684" s="159"/>
      <c r="Y684" s="159"/>
      <c r="Z684" s="159"/>
    </row>
    <row r="685" ht="11.25" customHeight="1">
      <c r="A685" s="159"/>
      <c r="B685" s="159"/>
      <c r="C685" s="159"/>
      <c r="D685" s="159"/>
      <c r="E685" s="159"/>
      <c r="F685" s="159"/>
      <c r="G685" s="159"/>
      <c r="H685" s="187"/>
      <c r="I685" s="159"/>
      <c r="J685" s="188"/>
      <c r="K685" s="159"/>
      <c r="L685" s="159"/>
      <c r="M685" s="159"/>
      <c r="N685" s="159"/>
      <c r="O685" s="159"/>
      <c r="P685" s="159"/>
      <c r="Q685" s="159"/>
      <c r="R685" s="159"/>
      <c r="S685" s="159"/>
      <c r="T685" s="159"/>
      <c r="U685" s="159"/>
      <c r="V685" s="159"/>
      <c r="W685" s="159"/>
      <c r="X685" s="159"/>
      <c r="Y685" s="159"/>
      <c r="Z685" s="159"/>
    </row>
    <row r="686" ht="11.25" customHeight="1">
      <c r="A686" s="159"/>
      <c r="B686" s="159"/>
      <c r="C686" s="159"/>
      <c r="D686" s="159"/>
      <c r="E686" s="159"/>
      <c r="F686" s="159"/>
      <c r="G686" s="159"/>
      <c r="H686" s="187"/>
      <c r="I686" s="159"/>
      <c r="J686" s="188"/>
      <c r="K686" s="159"/>
      <c r="L686" s="159"/>
      <c r="M686" s="159"/>
      <c r="N686" s="159"/>
      <c r="O686" s="159"/>
      <c r="P686" s="159"/>
      <c r="Q686" s="159"/>
      <c r="R686" s="159"/>
      <c r="S686" s="159"/>
      <c r="T686" s="159"/>
      <c r="U686" s="159"/>
      <c r="V686" s="159"/>
      <c r="W686" s="159"/>
      <c r="X686" s="159"/>
      <c r="Y686" s="159"/>
      <c r="Z686" s="159"/>
    </row>
    <row r="687" ht="11.25" customHeight="1">
      <c r="A687" s="159"/>
      <c r="B687" s="159"/>
      <c r="C687" s="159"/>
      <c r="D687" s="159"/>
      <c r="E687" s="159"/>
      <c r="F687" s="159"/>
      <c r="G687" s="159"/>
      <c r="H687" s="187"/>
      <c r="I687" s="159"/>
      <c r="J687" s="188"/>
      <c r="K687" s="159"/>
      <c r="L687" s="159"/>
      <c r="M687" s="159"/>
      <c r="N687" s="159"/>
      <c r="O687" s="159"/>
      <c r="P687" s="159"/>
      <c r="Q687" s="159"/>
      <c r="R687" s="159"/>
      <c r="S687" s="159"/>
      <c r="T687" s="159"/>
      <c r="U687" s="159"/>
      <c r="V687" s="159"/>
      <c r="W687" s="159"/>
      <c r="X687" s="159"/>
      <c r="Y687" s="159"/>
      <c r="Z687" s="159"/>
    </row>
    <row r="688" ht="11.25" customHeight="1">
      <c r="A688" s="159"/>
      <c r="B688" s="159"/>
      <c r="C688" s="159"/>
      <c r="D688" s="159"/>
      <c r="E688" s="159"/>
      <c r="F688" s="159"/>
      <c r="G688" s="159"/>
      <c r="H688" s="187"/>
      <c r="I688" s="159"/>
      <c r="J688" s="188"/>
      <c r="K688" s="159"/>
      <c r="L688" s="159"/>
      <c r="M688" s="159"/>
      <c r="N688" s="159"/>
      <c r="O688" s="159"/>
      <c r="P688" s="159"/>
      <c r="Q688" s="159"/>
      <c r="R688" s="159"/>
      <c r="S688" s="159"/>
      <c r="T688" s="159"/>
      <c r="U688" s="159"/>
      <c r="V688" s="159"/>
      <c r="W688" s="159"/>
      <c r="X688" s="159"/>
      <c r="Y688" s="159"/>
      <c r="Z688" s="159"/>
    </row>
    <row r="689" ht="11.25" customHeight="1">
      <c r="A689" s="159"/>
      <c r="B689" s="159"/>
      <c r="C689" s="159"/>
      <c r="D689" s="159"/>
      <c r="E689" s="159"/>
      <c r="F689" s="159"/>
      <c r="G689" s="159"/>
      <c r="H689" s="187"/>
      <c r="I689" s="159"/>
      <c r="J689" s="188"/>
      <c r="K689" s="159"/>
      <c r="L689" s="159"/>
      <c r="M689" s="159"/>
      <c r="N689" s="159"/>
      <c r="O689" s="159"/>
      <c r="P689" s="159"/>
      <c r="Q689" s="159"/>
      <c r="R689" s="159"/>
      <c r="S689" s="159"/>
      <c r="T689" s="159"/>
      <c r="U689" s="159"/>
      <c r="V689" s="159"/>
      <c r="W689" s="159"/>
      <c r="X689" s="159"/>
      <c r="Y689" s="159"/>
      <c r="Z689" s="159"/>
    </row>
    <row r="690" ht="11.25" customHeight="1">
      <c r="A690" s="159"/>
      <c r="B690" s="159"/>
      <c r="C690" s="159"/>
      <c r="D690" s="159"/>
      <c r="E690" s="159"/>
      <c r="F690" s="159"/>
      <c r="G690" s="159"/>
      <c r="H690" s="187"/>
      <c r="I690" s="159"/>
      <c r="J690" s="188"/>
      <c r="K690" s="159"/>
      <c r="L690" s="159"/>
      <c r="M690" s="159"/>
      <c r="N690" s="159"/>
      <c r="O690" s="159"/>
      <c r="P690" s="159"/>
      <c r="Q690" s="159"/>
      <c r="R690" s="159"/>
      <c r="S690" s="159"/>
      <c r="T690" s="159"/>
      <c r="U690" s="159"/>
      <c r="V690" s="159"/>
      <c r="W690" s="159"/>
      <c r="X690" s="159"/>
      <c r="Y690" s="159"/>
      <c r="Z690" s="159"/>
    </row>
    <row r="691" ht="11.25" customHeight="1">
      <c r="A691" s="159"/>
      <c r="B691" s="159"/>
      <c r="C691" s="159"/>
      <c r="D691" s="159"/>
      <c r="E691" s="159"/>
      <c r="F691" s="159"/>
      <c r="G691" s="159"/>
      <c r="H691" s="187"/>
      <c r="I691" s="159"/>
      <c r="J691" s="188"/>
      <c r="K691" s="159"/>
      <c r="L691" s="159"/>
      <c r="M691" s="159"/>
      <c r="N691" s="159"/>
      <c r="O691" s="159"/>
      <c r="P691" s="159"/>
      <c r="Q691" s="159"/>
      <c r="R691" s="159"/>
      <c r="S691" s="159"/>
      <c r="T691" s="159"/>
      <c r="U691" s="159"/>
      <c r="V691" s="159"/>
      <c r="W691" s="159"/>
      <c r="X691" s="159"/>
      <c r="Y691" s="159"/>
      <c r="Z691" s="159"/>
    </row>
    <row r="692" ht="11.25" customHeight="1">
      <c r="A692" s="159"/>
      <c r="B692" s="159"/>
      <c r="C692" s="159"/>
      <c r="D692" s="159"/>
      <c r="E692" s="159"/>
      <c r="F692" s="159"/>
      <c r="G692" s="159"/>
      <c r="H692" s="187"/>
      <c r="I692" s="159"/>
      <c r="J692" s="188"/>
      <c r="K692" s="159"/>
      <c r="L692" s="159"/>
      <c r="M692" s="159"/>
      <c r="N692" s="159"/>
      <c r="O692" s="159"/>
      <c r="P692" s="159"/>
      <c r="Q692" s="159"/>
      <c r="R692" s="159"/>
      <c r="S692" s="159"/>
      <c r="T692" s="159"/>
      <c r="U692" s="159"/>
      <c r="V692" s="159"/>
      <c r="W692" s="159"/>
      <c r="X692" s="159"/>
      <c r="Y692" s="159"/>
      <c r="Z692" s="159"/>
    </row>
    <row r="693" ht="11.25" customHeight="1">
      <c r="A693" s="159"/>
      <c r="B693" s="159"/>
      <c r="C693" s="159"/>
      <c r="D693" s="159"/>
      <c r="E693" s="159"/>
      <c r="F693" s="159"/>
      <c r="G693" s="159"/>
      <c r="H693" s="187"/>
      <c r="I693" s="159"/>
      <c r="J693" s="188"/>
      <c r="K693" s="159"/>
      <c r="L693" s="159"/>
      <c r="M693" s="159"/>
      <c r="N693" s="159"/>
      <c r="O693" s="159"/>
      <c r="P693" s="159"/>
      <c r="Q693" s="159"/>
      <c r="R693" s="159"/>
      <c r="S693" s="159"/>
      <c r="T693" s="159"/>
      <c r="U693" s="159"/>
      <c r="V693" s="159"/>
      <c r="W693" s="159"/>
      <c r="X693" s="159"/>
      <c r="Y693" s="159"/>
      <c r="Z693" s="159"/>
    </row>
    <row r="694" ht="11.25" customHeight="1">
      <c r="A694" s="159"/>
      <c r="B694" s="159"/>
      <c r="C694" s="159"/>
      <c r="D694" s="159"/>
      <c r="E694" s="159"/>
      <c r="F694" s="159"/>
      <c r="G694" s="159"/>
      <c r="H694" s="187"/>
      <c r="I694" s="159"/>
      <c r="J694" s="188"/>
      <c r="K694" s="159"/>
      <c r="L694" s="159"/>
      <c r="M694" s="159"/>
      <c r="N694" s="159"/>
      <c r="O694" s="159"/>
      <c r="P694" s="159"/>
      <c r="Q694" s="159"/>
      <c r="R694" s="159"/>
      <c r="S694" s="159"/>
      <c r="T694" s="159"/>
      <c r="U694" s="159"/>
      <c r="V694" s="159"/>
      <c r="W694" s="159"/>
      <c r="X694" s="159"/>
      <c r="Y694" s="159"/>
      <c r="Z694" s="159"/>
    </row>
    <row r="695" ht="11.25" customHeight="1">
      <c r="A695" s="159"/>
      <c r="B695" s="159"/>
      <c r="C695" s="159"/>
      <c r="D695" s="159"/>
      <c r="E695" s="159"/>
      <c r="F695" s="159"/>
      <c r="G695" s="159"/>
      <c r="H695" s="187"/>
      <c r="I695" s="159"/>
      <c r="J695" s="188"/>
      <c r="K695" s="159"/>
      <c r="L695" s="159"/>
      <c r="M695" s="159"/>
      <c r="N695" s="159"/>
      <c r="O695" s="159"/>
      <c r="P695" s="159"/>
      <c r="Q695" s="159"/>
      <c r="R695" s="159"/>
      <c r="S695" s="159"/>
      <c r="T695" s="159"/>
      <c r="U695" s="159"/>
      <c r="V695" s="159"/>
      <c r="W695" s="159"/>
      <c r="X695" s="159"/>
      <c r="Y695" s="159"/>
      <c r="Z695" s="159"/>
    </row>
    <row r="696" ht="11.25" customHeight="1">
      <c r="A696" s="159"/>
      <c r="B696" s="159"/>
      <c r="C696" s="159"/>
      <c r="D696" s="159"/>
      <c r="E696" s="159"/>
      <c r="F696" s="159"/>
      <c r="G696" s="159"/>
      <c r="H696" s="187"/>
      <c r="I696" s="159"/>
      <c r="J696" s="188"/>
      <c r="K696" s="159"/>
      <c r="L696" s="159"/>
      <c r="M696" s="159"/>
      <c r="N696" s="159"/>
      <c r="O696" s="159"/>
      <c r="P696" s="159"/>
      <c r="Q696" s="159"/>
      <c r="R696" s="159"/>
      <c r="S696" s="159"/>
      <c r="T696" s="159"/>
      <c r="U696" s="159"/>
      <c r="V696" s="159"/>
      <c r="W696" s="159"/>
      <c r="X696" s="159"/>
      <c r="Y696" s="159"/>
      <c r="Z696" s="159"/>
    </row>
    <row r="697" ht="11.25" customHeight="1">
      <c r="A697" s="159"/>
      <c r="B697" s="159"/>
      <c r="C697" s="159"/>
      <c r="D697" s="159"/>
      <c r="E697" s="159"/>
      <c r="F697" s="159"/>
      <c r="G697" s="159"/>
      <c r="H697" s="187"/>
      <c r="I697" s="159"/>
      <c r="J697" s="188"/>
      <c r="K697" s="159"/>
      <c r="L697" s="159"/>
      <c r="M697" s="159"/>
      <c r="N697" s="159"/>
      <c r="O697" s="159"/>
      <c r="P697" s="159"/>
      <c r="Q697" s="159"/>
      <c r="R697" s="159"/>
      <c r="S697" s="159"/>
      <c r="T697" s="159"/>
      <c r="U697" s="159"/>
      <c r="V697" s="159"/>
      <c r="W697" s="159"/>
      <c r="X697" s="159"/>
      <c r="Y697" s="159"/>
      <c r="Z697" s="159"/>
    </row>
    <row r="698" ht="11.25" customHeight="1">
      <c r="A698" s="159"/>
      <c r="B698" s="159"/>
      <c r="C698" s="159"/>
      <c r="D698" s="159"/>
      <c r="E698" s="159"/>
      <c r="F698" s="159"/>
      <c r="G698" s="159"/>
      <c r="H698" s="187"/>
      <c r="I698" s="159"/>
      <c r="J698" s="188"/>
      <c r="K698" s="159"/>
      <c r="L698" s="159"/>
      <c r="M698" s="159"/>
      <c r="N698" s="159"/>
      <c r="O698" s="159"/>
      <c r="P698" s="159"/>
      <c r="Q698" s="159"/>
      <c r="R698" s="159"/>
      <c r="S698" s="159"/>
      <c r="T698" s="159"/>
      <c r="U698" s="159"/>
      <c r="V698" s="159"/>
      <c r="W698" s="159"/>
      <c r="X698" s="159"/>
      <c r="Y698" s="159"/>
      <c r="Z698" s="159"/>
    </row>
    <row r="699" ht="11.25" customHeight="1">
      <c r="A699" s="159"/>
      <c r="B699" s="159"/>
      <c r="C699" s="159"/>
      <c r="D699" s="159"/>
      <c r="E699" s="159"/>
      <c r="F699" s="159"/>
      <c r="G699" s="159"/>
      <c r="H699" s="187"/>
      <c r="I699" s="159"/>
      <c r="J699" s="188"/>
      <c r="K699" s="159"/>
      <c r="L699" s="159"/>
      <c r="M699" s="159"/>
      <c r="N699" s="159"/>
      <c r="O699" s="159"/>
      <c r="P699" s="159"/>
      <c r="Q699" s="159"/>
      <c r="R699" s="159"/>
      <c r="S699" s="159"/>
      <c r="T699" s="159"/>
      <c r="U699" s="159"/>
      <c r="V699" s="159"/>
      <c r="W699" s="159"/>
      <c r="X699" s="159"/>
      <c r="Y699" s="159"/>
      <c r="Z699" s="159"/>
    </row>
    <row r="700" ht="11.25" customHeight="1">
      <c r="A700" s="159"/>
      <c r="B700" s="159"/>
      <c r="C700" s="159"/>
      <c r="D700" s="159"/>
      <c r="E700" s="159"/>
      <c r="F700" s="159"/>
      <c r="G700" s="159"/>
      <c r="H700" s="187"/>
      <c r="I700" s="159"/>
      <c r="J700" s="188"/>
      <c r="K700" s="159"/>
      <c r="L700" s="159"/>
      <c r="M700" s="159"/>
      <c r="N700" s="159"/>
      <c r="O700" s="159"/>
      <c r="P700" s="159"/>
      <c r="Q700" s="159"/>
      <c r="R700" s="159"/>
      <c r="S700" s="159"/>
      <c r="T700" s="159"/>
      <c r="U700" s="159"/>
      <c r="V700" s="159"/>
      <c r="W700" s="159"/>
      <c r="X700" s="159"/>
      <c r="Y700" s="159"/>
      <c r="Z700" s="159"/>
    </row>
    <row r="701" ht="11.25" customHeight="1">
      <c r="A701" s="159"/>
      <c r="B701" s="159"/>
      <c r="C701" s="159"/>
      <c r="D701" s="159"/>
      <c r="E701" s="159"/>
      <c r="F701" s="159"/>
      <c r="G701" s="159"/>
      <c r="H701" s="187"/>
      <c r="I701" s="159"/>
      <c r="J701" s="188"/>
      <c r="K701" s="159"/>
      <c r="L701" s="159"/>
      <c r="M701" s="159"/>
      <c r="N701" s="159"/>
      <c r="O701" s="159"/>
      <c r="P701" s="159"/>
      <c r="Q701" s="159"/>
      <c r="R701" s="159"/>
      <c r="S701" s="159"/>
      <c r="T701" s="159"/>
      <c r="U701" s="159"/>
      <c r="V701" s="159"/>
      <c r="W701" s="159"/>
      <c r="X701" s="159"/>
      <c r="Y701" s="159"/>
      <c r="Z701" s="159"/>
    </row>
    <row r="702" ht="11.25" customHeight="1">
      <c r="A702" s="159"/>
      <c r="B702" s="159"/>
      <c r="C702" s="159"/>
      <c r="D702" s="159"/>
      <c r="E702" s="159"/>
      <c r="F702" s="159"/>
      <c r="G702" s="159"/>
      <c r="H702" s="187"/>
      <c r="I702" s="159"/>
      <c r="J702" s="188"/>
      <c r="K702" s="159"/>
      <c r="L702" s="159"/>
      <c r="M702" s="159"/>
      <c r="N702" s="159"/>
      <c r="O702" s="159"/>
      <c r="P702" s="159"/>
      <c r="Q702" s="159"/>
      <c r="R702" s="159"/>
      <c r="S702" s="159"/>
      <c r="T702" s="159"/>
      <c r="U702" s="159"/>
      <c r="V702" s="159"/>
      <c r="W702" s="159"/>
      <c r="X702" s="159"/>
      <c r="Y702" s="159"/>
      <c r="Z702" s="159"/>
    </row>
    <row r="703" ht="11.25" customHeight="1">
      <c r="A703" s="159"/>
      <c r="B703" s="159"/>
      <c r="C703" s="159"/>
      <c r="D703" s="159"/>
      <c r="E703" s="159"/>
      <c r="F703" s="159"/>
      <c r="G703" s="159"/>
      <c r="H703" s="187"/>
      <c r="I703" s="159"/>
      <c r="J703" s="188"/>
      <c r="K703" s="159"/>
      <c r="L703" s="159"/>
      <c r="M703" s="159"/>
      <c r="N703" s="159"/>
      <c r="O703" s="159"/>
      <c r="P703" s="159"/>
      <c r="Q703" s="159"/>
      <c r="R703" s="159"/>
      <c r="S703" s="159"/>
      <c r="T703" s="159"/>
      <c r="U703" s="159"/>
      <c r="V703" s="159"/>
      <c r="W703" s="159"/>
      <c r="X703" s="159"/>
      <c r="Y703" s="159"/>
      <c r="Z703" s="159"/>
    </row>
    <row r="704" ht="11.25" customHeight="1">
      <c r="A704" s="159"/>
      <c r="B704" s="159"/>
      <c r="C704" s="159"/>
      <c r="D704" s="159"/>
      <c r="E704" s="159"/>
      <c r="F704" s="159"/>
      <c r="G704" s="159"/>
      <c r="H704" s="187"/>
      <c r="I704" s="159"/>
      <c r="J704" s="188"/>
      <c r="K704" s="159"/>
      <c r="L704" s="159"/>
      <c r="M704" s="159"/>
      <c r="N704" s="159"/>
      <c r="O704" s="159"/>
      <c r="P704" s="159"/>
      <c r="Q704" s="159"/>
      <c r="R704" s="159"/>
      <c r="S704" s="159"/>
      <c r="T704" s="159"/>
      <c r="U704" s="159"/>
      <c r="V704" s="159"/>
      <c r="W704" s="159"/>
      <c r="X704" s="159"/>
      <c r="Y704" s="159"/>
      <c r="Z704" s="159"/>
    </row>
    <row r="705" ht="11.25" customHeight="1">
      <c r="A705" s="159"/>
      <c r="B705" s="159"/>
      <c r="C705" s="159"/>
      <c r="D705" s="159"/>
      <c r="E705" s="159"/>
      <c r="F705" s="159"/>
      <c r="G705" s="159"/>
      <c r="H705" s="187"/>
      <c r="I705" s="159"/>
      <c r="J705" s="188"/>
      <c r="K705" s="159"/>
      <c r="L705" s="159"/>
      <c r="M705" s="159"/>
      <c r="N705" s="159"/>
      <c r="O705" s="159"/>
      <c r="P705" s="159"/>
      <c r="Q705" s="159"/>
      <c r="R705" s="159"/>
      <c r="S705" s="159"/>
      <c r="T705" s="159"/>
      <c r="U705" s="159"/>
      <c r="V705" s="159"/>
      <c r="W705" s="159"/>
      <c r="X705" s="159"/>
      <c r="Y705" s="159"/>
      <c r="Z705" s="159"/>
    </row>
    <row r="706" ht="11.25" customHeight="1">
      <c r="A706" s="159"/>
      <c r="B706" s="159"/>
      <c r="C706" s="159"/>
      <c r="D706" s="159"/>
      <c r="E706" s="159"/>
      <c r="F706" s="159"/>
      <c r="G706" s="159"/>
      <c r="H706" s="187"/>
      <c r="I706" s="159"/>
      <c r="J706" s="188"/>
      <c r="K706" s="159"/>
      <c r="L706" s="159"/>
      <c r="M706" s="159"/>
      <c r="N706" s="159"/>
      <c r="O706" s="159"/>
      <c r="P706" s="159"/>
      <c r="Q706" s="159"/>
      <c r="R706" s="159"/>
      <c r="S706" s="159"/>
      <c r="T706" s="159"/>
      <c r="U706" s="159"/>
      <c r="V706" s="159"/>
      <c r="W706" s="159"/>
      <c r="X706" s="159"/>
      <c r="Y706" s="159"/>
      <c r="Z706" s="159"/>
    </row>
    <row r="707" ht="11.25" customHeight="1">
      <c r="A707" s="159"/>
      <c r="B707" s="159"/>
      <c r="C707" s="159"/>
      <c r="D707" s="159"/>
      <c r="E707" s="159"/>
      <c r="F707" s="159"/>
      <c r="G707" s="159"/>
      <c r="H707" s="187"/>
      <c r="I707" s="159"/>
      <c r="J707" s="188"/>
      <c r="K707" s="159"/>
      <c r="L707" s="159"/>
      <c r="M707" s="159"/>
      <c r="N707" s="159"/>
      <c r="O707" s="159"/>
      <c r="P707" s="159"/>
      <c r="Q707" s="159"/>
      <c r="R707" s="159"/>
      <c r="S707" s="159"/>
      <c r="T707" s="159"/>
      <c r="U707" s="159"/>
      <c r="V707" s="159"/>
      <c r="W707" s="159"/>
      <c r="X707" s="159"/>
      <c r="Y707" s="159"/>
      <c r="Z707" s="159"/>
    </row>
    <row r="708" ht="11.25" customHeight="1">
      <c r="A708" s="159"/>
      <c r="B708" s="159"/>
      <c r="C708" s="159"/>
      <c r="D708" s="159"/>
      <c r="E708" s="159"/>
      <c r="F708" s="159"/>
      <c r="G708" s="159"/>
      <c r="H708" s="187"/>
      <c r="I708" s="159"/>
      <c r="J708" s="188"/>
      <c r="K708" s="159"/>
      <c r="L708" s="159"/>
      <c r="M708" s="159"/>
      <c r="N708" s="159"/>
      <c r="O708" s="159"/>
      <c r="P708" s="159"/>
      <c r="Q708" s="159"/>
      <c r="R708" s="159"/>
      <c r="S708" s="159"/>
      <c r="T708" s="159"/>
      <c r="U708" s="159"/>
      <c r="V708" s="159"/>
      <c r="W708" s="159"/>
      <c r="X708" s="159"/>
      <c r="Y708" s="159"/>
      <c r="Z708" s="159"/>
    </row>
    <row r="709" ht="11.25" customHeight="1">
      <c r="A709" s="159"/>
      <c r="B709" s="159"/>
      <c r="C709" s="159"/>
      <c r="D709" s="159"/>
      <c r="E709" s="159"/>
      <c r="F709" s="159"/>
      <c r="G709" s="159"/>
      <c r="H709" s="187"/>
      <c r="I709" s="159"/>
      <c r="J709" s="188"/>
      <c r="K709" s="159"/>
      <c r="L709" s="159"/>
      <c r="M709" s="159"/>
      <c r="N709" s="159"/>
      <c r="O709" s="159"/>
      <c r="P709" s="159"/>
      <c r="Q709" s="159"/>
      <c r="R709" s="159"/>
      <c r="S709" s="159"/>
      <c r="T709" s="159"/>
      <c r="U709" s="159"/>
      <c r="V709" s="159"/>
      <c r="W709" s="159"/>
      <c r="X709" s="159"/>
      <c r="Y709" s="159"/>
      <c r="Z709" s="159"/>
    </row>
    <row r="710" ht="11.25" customHeight="1">
      <c r="A710" s="159"/>
      <c r="B710" s="159"/>
      <c r="C710" s="159"/>
      <c r="D710" s="159"/>
      <c r="E710" s="159"/>
      <c r="F710" s="159"/>
      <c r="G710" s="159"/>
      <c r="H710" s="187"/>
      <c r="I710" s="159"/>
      <c r="J710" s="188"/>
      <c r="K710" s="159"/>
      <c r="L710" s="159"/>
      <c r="M710" s="159"/>
      <c r="N710" s="159"/>
      <c r="O710" s="159"/>
      <c r="P710" s="159"/>
      <c r="Q710" s="159"/>
      <c r="R710" s="159"/>
      <c r="S710" s="159"/>
      <c r="T710" s="159"/>
      <c r="U710" s="159"/>
      <c r="V710" s="159"/>
      <c r="W710" s="159"/>
      <c r="X710" s="159"/>
      <c r="Y710" s="159"/>
      <c r="Z710" s="159"/>
    </row>
    <row r="711" ht="11.25" customHeight="1">
      <c r="A711" s="159"/>
      <c r="B711" s="159"/>
      <c r="C711" s="159"/>
      <c r="D711" s="159"/>
      <c r="E711" s="159"/>
      <c r="F711" s="159"/>
      <c r="G711" s="159"/>
      <c r="H711" s="187"/>
      <c r="I711" s="159"/>
      <c r="J711" s="188"/>
      <c r="K711" s="159"/>
      <c r="L711" s="159"/>
      <c r="M711" s="159"/>
      <c r="N711" s="159"/>
      <c r="O711" s="159"/>
      <c r="P711" s="159"/>
      <c r="Q711" s="159"/>
      <c r="R711" s="159"/>
      <c r="S711" s="159"/>
      <c r="T711" s="159"/>
      <c r="U711" s="159"/>
      <c r="V711" s="159"/>
      <c r="W711" s="159"/>
      <c r="X711" s="159"/>
      <c r="Y711" s="159"/>
      <c r="Z711" s="159"/>
    </row>
    <row r="712" ht="11.25" customHeight="1">
      <c r="A712" s="159"/>
      <c r="B712" s="159"/>
      <c r="C712" s="159"/>
      <c r="D712" s="159"/>
      <c r="E712" s="159"/>
      <c r="F712" s="159"/>
      <c r="G712" s="159"/>
      <c r="H712" s="187"/>
      <c r="I712" s="159"/>
      <c r="J712" s="188"/>
      <c r="K712" s="159"/>
      <c r="L712" s="159"/>
      <c r="M712" s="159"/>
      <c r="N712" s="159"/>
      <c r="O712" s="159"/>
      <c r="P712" s="159"/>
      <c r="Q712" s="159"/>
      <c r="R712" s="159"/>
      <c r="S712" s="159"/>
      <c r="T712" s="159"/>
      <c r="U712" s="159"/>
      <c r="V712" s="159"/>
      <c r="W712" s="159"/>
      <c r="X712" s="159"/>
      <c r="Y712" s="159"/>
      <c r="Z712" s="159"/>
    </row>
    <row r="713" ht="11.25" customHeight="1">
      <c r="A713" s="159"/>
      <c r="B713" s="159"/>
      <c r="C713" s="159"/>
      <c r="D713" s="159"/>
      <c r="E713" s="159"/>
      <c r="F713" s="159"/>
      <c r="G713" s="159"/>
      <c r="H713" s="187"/>
      <c r="I713" s="159"/>
      <c r="J713" s="188"/>
      <c r="K713" s="159"/>
      <c r="L713" s="159"/>
      <c r="M713" s="159"/>
      <c r="N713" s="159"/>
      <c r="O713" s="159"/>
      <c r="P713" s="159"/>
      <c r="Q713" s="159"/>
      <c r="R713" s="159"/>
      <c r="S713" s="159"/>
      <c r="T713" s="159"/>
      <c r="U713" s="159"/>
      <c r="V713" s="159"/>
      <c r="W713" s="159"/>
      <c r="X713" s="159"/>
      <c r="Y713" s="159"/>
      <c r="Z713" s="159"/>
    </row>
    <row r="714" ht="11.25" customHeight="1">
      <c r="A714" s="159"/>
      <c r="B714" s="159"/>
      <c r="C714" s="159"/>
      <c r="D714" s="159"/>
      <c r="E714" s="159"/>
      <c r="F714" s="159"/>
      <c r="G714" s="159"/>
      <c r="H714" s="187"/>
      <c r="I714" s="159"/>
      <c r="J714" s="188"/>
      <c r="K714" s="159"/>
      <c r="L714" s="159"/>
      <c r="M714" s="159"/>
      <c r="N714" s="159"/>
      <c r="O714" s="159"/>
      <c r="P714" s="159"/>
      <c r="Q714" s="159"/>
      <c r="R714" s="159"/>
      <c r="S714" s="159"/>
      <c r="T714" s="159"/>
      <c r="U714" s="159"/>
      <c r="V714" s="159"/>
      <c r="W714" s="159"/>
      <c r="X714" s="159"/>
      <c r="Y714" s="159"/>
      <c r="Z714" s="159"/>
    </row>
    <row r="715" ht="11.25" customHeight="1">
      <c r="A715" s="159"/>
      <c r="B715" s="159"/>
      <c r="C715" s="159"/>
      <c r="D715" s="159"/>
      <c r="E715" s="159"/>
      <c r="F715" s="159"/>
      <c r="G715" s="159"/>
      <c r="H715" s="187"/>
      <c r="I715" s="159"/>
      <c r="J715" s="188"/>
      <c r="K715" s="159"/>
      <c r="L715" s="159"/>
      <c r="M715" s="159"/>
      <c r="N715" s="159"/>
      <c r="O715" s="159"/>
      <c r="P715" s="159"/>
      <c r="Q715" s="159"/>
      <c r="R715" s="159"/>
      <c r="S715" s="159"/>
      <c r="T715" s="159"/>
      <c r="U715" s="159"/>
      <c r="V715" s="159"/>
      <c r="W715" s="159"/>
      <c r="X715" s="159"/>
      <c r="Y715" s="159"/>
      <c r="Z715" s="159"/>
    </row>
    <row r="716" ht="11.25" customHeight="1">
      <c r="A716" s="159"/>
      <c r="B716" s="159"/>
      <c r="C716" s="159"/>
      <c r="D716" s="159"/>
      <c r="E716" s="159"/>
      <c r="F716" s="159"/>
      <c r="G716" s="159"/>
      <c r="H716" s="187"/>
      <c r="I716" s="159"/>
      <c r="J716" s="188"/>
      <c r="K716" s="159"/>
      <c r="L716" s="159"/>
      <c r="M716" s="159"/>
      <c r="N716" s="159"/>
      <c r="O716" s="159"/>
      <c r="P716" s="159"/>
      <c r="Q716" s="159"/>
      <c r="R716" s="159"/>
      <c r="S716" s="159"/>
      <c r="T716" s="159"/>
      <c r="U716" s="159"/>
      <c r="V716" s="159"/>
      <c r="W716" s="159"/>
      <c r="X716" s="159"/>
      <c r="Y716" s="159"/>
      <c r="Z716" s="159"/>
    </row>
    <row r="717" ht="11.25" customHeight="1">
      <c r="A717" s="159"/>
      <c r="B717" s="159"/>
      <c r="C717" s="159"/>
      <c r="D717" s="159"/>
      <c r="E717" s="159"/>
      <c r="F717" s="159"/>
      <c r="G717" s="159"/>
      <c r="H717" s="187"/>
      <c r="I717" s="159"/>
      <c r="J717" s="188"/>
      <c r="K717" s="159"/>
      <c r="L717" s="159"/>
      <c r="M717" s="159"/>
      <c r="N717" s="159"/>
      <c r="O717" s="159"/>
      <c r="P717" s="159"/>
      <c r="Q717" s="159"/>
      <c r="R717" s="159"/>
      <c r="S717" s="159"/>
      <c r="T717" s="159"/>
      <c r="U717" s="159"/>
      <c r="V717" s="159"/>
      <c r="W717" s="159"/>
      <c r="X717" s="159"/>
      <c r="Y717" s="159"/>
      <c r="Z717" s="159"/>
    </row>
    <row r="718" ht="11.25" customHeight="1">
      <c r="A718" s="159"/>
      <c r="B718" s="159"/>
      <c r="C718" s="159"/>
      <c r="D718" s="159"/>
      <c r="E718" s="159"/>
      <c r="F718" s="159"/>
      <c r="G718" s="159"/>
      <c r="H718" s="187"/>
      <c r="I718" s="159"/>
      <c r="J718" s="188"/>
      <c r="K718" s="159"/>
      <c r="L718" s="159"/>
      <c r="M718" s="159"/>
      <c r="N718" s="159"/>
      <c r="O718" s="159"/>
      <c r="P718" s="159"/>
      <c r="Q718" s="159"/>
      <c r="R718" s="159"/>
      <c r="S718" s="159"/>
      <c r="T718" s="159"/>
      <c r="U718" s="159"/>
      <c r="V718" s="159"/>
      <c r="W718" s="159"/>
      <c r="X718" s="159"/>
      <c r="Y718" s="159"/>
      <c r="Z718" s="159"/>
    </row>
    <row r="719" ht="11.25" customHeight="1">
      <c r="A719" s="159"/>
      <c r="B719" s="159"/>
      <c r="C719" s="159"/>
      <c r="D719" s="159"/>
      <c r="E719" s="159"/>
      <c r="F719" s="159"/>
      <c r="G719" s="159"/>
      <c r="H719" s="187"/>
      <c r="I719" s="159"/>
      <c r="J719" s="188"/>
      <c r="K719" s="159"/>
      <c r="L719" s="159"/>
      <c r="M719" s="159"/>
      <c r="N719" s="159"/>
      <c r="O719" s="159"/>
      <c r="P719" s="159"/>
      <c r="Q719" s="159"/>
      <c r="R719" s="159"/>
      <c r="S719" s="159"/>
      <c r="T719" s="159"/>
      <c r="U719" s="159"/>
      <c r="V719" s="159"/>
      <c r="W719" s="159"/>
      <c r="X719" s="159"/>
      <c r="Y719" s="159"/>
      <c r="Z719" s="159"/>
    </row>
    <row r="720" ht="11.25" customHeight="1">
      <c r="A720" s="159"/>
      <c r="B720" s="159"/>
      <c r="C720" s="159"/>
      <c r="D720" s="159"/>
      <c r="E720" s="159"/>
      <c r="F720" s="159"/>
      <c r="G720" s="159"/>
      <c r="H720" s="187"/>
      <c r="I720" s="159"/>
      <c r="J720" s="188"/>
      <c r="K720" s="159"/>
      <c r="L720" s="159"/>
      <c r="M720" s="159"/>
      <c r="N720" s="159"/>
      <c r="O720" s="159"/>
      <c r="P720" s="159"/>
      <c r="Q720" s="159"/>
      <c r="R720" s="159"/>
      <c r="S720" s="159"/>
      <c r="T720" s="159"/>
      <c r="U720" s="159"/>
      <c r="V720" s="159"/>
      <c r="W720" s="159"/>
      <c r="X720" s="159"/>
      <c r="Y720" s="159"/>
      <c r="Z720" s="159"/>
    </row>
    <row r="721" ht="11.25" customHeight="1">
      <c r="A721" s="159"/>
      <c r="B721" s="159"/>
      <c r="C721" s="159"/>
      <c r="D721" s="159"/>
      <c r="E721" s="159"/>
      <c r="F721" s="159"/>
      <c r="G721" s="159"/>
      <c r="H721" s="187"/>
      <c r="I721" s="159"/>
      <c r="J721" s="188"/>
      <c r="K721" s="159"/>
      <c r="L721" s="159"/>
      <c r="M721" s="159"/>
      <c r="N721" s="159"/>
      <c r="O721" s="159"/>
      <c r="P721" s="159"/>
      <c r="Q721" s="159"/>
      <c r="R721" s="159"/>
      <c r="S721" s="159"/>
      <c r="T721" s="159"/>
      <c r="U721" s="159"/>
      <c r="V721" s="159"/>
      <c r="W721" s="159"/>
      <c r="X721" s="159"/>
      <c r="Y721" s="159"/>
      <c r="Z721" s="159"/>
    </row>
    <row r="722" ht="11.25" customHeight="1">
      <c r="A722" s="159"/>
      <c r="B722" s="159"/>
      <c r="C722" s="159"/>
      <c r="D722" s="159"/>
      <c r="E722" s="159"/>
      <c r="F722" s="159"/>
      <c r="G722" s="159"/>
      <c r="H722" s="187"/>
      <c r="I722" s="159"/>
      <c r="J722" s="188"/>
      <c r="K722" s="159"/>
      <c r="L722" s="159"/>
      <c r="M722" s="159"/>
      <c r="N722" s="159"/>
      <c r="O722" s="159"/>
      <c r="P722" s="159"/>
      <c r="Q722" s="159"/>
      <c r="R722" s="159"/>
      <c r="S722" s="159"/>
      <c r="T722" s="159"/>
      <c r="U722" s="159"/>
      <c r="V722" s="159"/>
      <c r="W722" s="159"/>
      <c r="X722" s="159"/>
      <c r="Y722" s="159"/>
      <c r="Z722" s="159"/>
    </row>
    <row r="723" ht="11.25" customHeight="1">
      <c r="A723" s="159"/>
      <c r="B723" s="159"/>
      <c r="C723" s="159"/>
      <c r="D723" s="159"/>
      <c r="E723" s="159"/>
      <c r="F723" s="159"/>
      <c r="G723" s="159"/>
      <c r="H723" s="187"/>
      <c r="I723" s="159"/>
      <c r="J723" s="188"/>
      <c r="K723" s="159"/>
      <c r="L723" s="159"/>
      <c r="M723" s="159"/>
      <c r="N723" s="159"/>
      <c r="O723" s="159"/>
      <c r="P723" s="159"/>
      <c r="Q723" s="159"/>
      <c r="R723" s="159"/>
      <c r="S723" s="159"/>
      <c r="T723" s="159"/>
      <c r="U723" s="159"/>
      <c r="V723" s="159"/>
      <c r="W723" s="159"/>
      <c r="X723" s="159"/>
      <c r="Y723" s="159"/>
      <c r="Z723" s="159"/>
    </row>
    <row r="724" ht="11.25" customHeight="1">
      <c r="A724" s="159"/>
      <c r="B724" s="159"/>
      <c r="C724" s="159"/>
      <c r="D724" s="159"/>
      <c r="E724" s="159"/>
      <c r="F724" s="159"/>
      <c r="G724" s="159"/>
      <c r="H724" s="187"/>
      <c r="I724" s="159"/>
      <c r="J724" s="188"/>
      <c r="K724" s="159"/>
      <c r="L724" s="159"/>
      <c r="M724" s="159"/>
      <c r="N724" s="159"/>
      <c r="O724" s="159"/>
      <c r="P724" s="159"/>
      <c r="Q724" s="159"/>
      <c r="R724" s="159"/>
      <c r="S724" s="159"/>
      <c r="T724" s="159"/>
      <c r="U724" s="159"/>
      <c r="V724" s="159"/>
      <c r="W724" s="159"/>
      <c r="X724" s="159"/>
      <c r="Y724" s="159"/>
      <c r="Z724" s="159"/>
    </row>
    <row r="725" ht="11.25" customHeight="1">
      <c r="A725" s="159"/>
      <c r="B725" s="159"/>
      <c r="C725" s="159"/>
      <c r="D725" s="159"/>
      <c r="E725" s="159"/>
      <c r="F725" s="159"/>
      <c r="G725" s="159"/>
      <c r="H725" s="187"/>
      <c r="I725" s="159"/>
      <c r="J725" s="188"/>
      <c r="K725" s="159"/>
      <c r="L725" s="159"/>
      <c r="M725" s="159"/>
      <c r="N725" s="159"/>
      <c r="O725" s="159"/>
      <c r="P725" s="159"/>
      <c r="Q725" s="159"/>
      <c r="R725" s="159"/>
      <c r="S725" s="159"/>
      <c r="T725" s="159"/>
      <c r="U725" s="159"/>
      <c r="V725" s="159"/>
      <c r="W725" s="159"/>
      <c r="X725" s="159"/>
      <c r="Y725" s="159"/>
      <c r="Z725" s="159"/>
    </row>
    <row r="726" ht="11.25" customHeight="1">
      <c r="A726" s="159"/>
      <c r="B726" s="159"/>
      <c r="C726" s="159"/>
      <c r="D726" s="159"/>
      <c r="E726" s="159"/>
      <c r="F726" s="159"/>
      <c r="G726" s="159"/>
      <c r="H726" s="187"/>
      <c r="I726" s="159"/>
      <c r="J726" s="188"/>
      <c r="K726" s="159"/>
      <c r="L726" s="159"/>
      <c r="M726" s="159"/>
      <c r="N726" s="159"/>
      <c r="O726" s="159"/>
      <c r="P726" s="159"/>
      <c r="Q726" s="159"/>
      <c r="R726" s="159"/>
      <c r="S726" s="159"/>
      <c r="T726" s="159"/>
      <c r="U726" s="159"/>
      <c r="V726" s="159"/>
      <c r="W726" s="159"/>
      <c r="X726" s="159"/>
      <c r="Y726" s="159"/>
      <c r="Z726" s="159"/>
    </row>
    <row r="727" ht="11.25" customHeight="1">
      <c r="A727" s="159"/>
      <c r="B727" s="159"/>
      <c r="C727" s="159"/>
      <c r="D727" s="159"/>
      <c r="E727" s="159"/>
      <c r="F727" s="159"/>
      <c r="G727" s="159"/>
      <c r="H727" s="187"/>
      <c r="I727" s="159"/>
      <c r="J727" s="188"/>
      <c r="K727" s="159"/>
      <c r="L727" s="159"/>
      <c r="M727" s="159"/>
      <c r="N727" s="159"/>
      <c r="O727" s="159"/>
      <c r="P727" s="159"/>
      <c r="Q727" s="159"/>
      <c r="R727" s="159"/>
      <c r="S727" s="159"/>
      <c r="T727" s="159"/>
      <c r="U727" s="159"/>
      <c r="V727" s="159"/>
      <c r="W727" s="159"/>
      <c r="X727" s="159"/>
      <c r="Y727" s="159"/>
      <c r="Z727" s="159"/>
    </row>
    <row r="728" ht="11.25" customHeight="1">
      <c r="A728" s="159"/>
      <c r="B728" s="159"/>
      <c r="C728" s="159"/>
      <c r="D728" s="159"/>
      <c r="E728" s="159"/>
      <c r="F728" s="159"/>
      <c r="G728" s="159"/>
      <c r="H728" s="187"/>
      <c r="I728" s="159"/>
      <c r="J728" s="188"/>
      <c r="K728" s="159"/>
      <c r="L728" s="159"/>
      <c r="M728" s="159"/>
      <c r="N728" s="159"/>
      <c r="O728" s="159"/>
      <c r="P728" s="159"/>
      <c r="Q728" s="159"/>
      <c r="R728" s="159"/>
      <c r="S728" s="159"/>
      <c r="T728" s="159"/>
      <c r="U728" s="159"/>
      <c r="V728" s="159"/>
      <c r="W728" s="159"/>
      <c r="X728" s="159"/>
      <c r="Y728" s="159"/>
      <c r="Z728" s="159"/>
    </row>
    <row r="729" ht="11.25" customHeight="1">
      <c r="A729" s="159"/>
      <c r="B729" s="159"/>
      <c r="C729" s="159"/>
      <c r="D729" s="159"/>
      <c r="E729" s="159"/>
      <c r="F729" s="159"/>
      <c r="G729" s="159"/>
      <c r="H729" s="187"/>
      <c r="I729" s="159"/>
      <c r="J729" s="188"/>
      <c r="K729" s="159"/>
      <c r="L729" s="159"/>
      <c r="M729" s="159"/>
      <c r="N729" s="159"/>
      <c r="O729" s="159"/>
      <c r="P729" s="159"/>
      <c r="Q729" s="159"/>
      <c r="R729" s="159"/>
      <c r="S729" s="159"/>
      <c r="T729" s="159"/>
      <c r="U729" s="159"/>
      <c r="V729" s="159"/>
      <c r="W729" s="159"/>
      <c r="X729" s="159"/>
      <c r="Y729" s="159"/>
      <c r="Z729" s="159"/>
    </row>
    <row r="730" ht="11.25" customHeight="1">
      <c r="A730" s="159"/>
      <c r="B730" s="159"/>
      <c r="C730" s="159"/>
      <c r="D730" s="159"/>
      <c r="E730" s="159"/>
      <c r="F730" s="159"/>
      <c r="G730" s="159"/>
      <c r="H730" s="187"/>
      <c r="I730" s="159"/>
      <c r="J730" s="188"/>
      <c r="K730" s="159"/>
      <c r="L730" s="159"/>
      <c r="M730" s="159"/>
      <c r="N730" s="159"/>
      <c r="O730" s="159"/>
      <c r="P730" s="159"/>
      <c r="Q730" s="159"/>
      <c r="R730" s="159"/>
      <c r="S730" s="159"/>
      <c r="T730" s="159"/>
      <c r="U730" s="159"/>
      <c r="V730" s="159"/>
      <c r="W730" s="159"/>
      <c r="X730" s="159"/>
      <c r="Y730" s="159"/>
      <c r="Z730" s="159"/>
    </row>
    <row r="731" ht="11.25" customHeight="1">
      <c r="A731" s="159"/>
      <c r="B731" s="159"/>
      <c r="C731" s="159"/>
      <c r="D731" s="159"/>
      <c r="E731" s="159"/>
      <c r="F731" s="159"/>
      <c r="G731" s="159"/>
      <c r="H731" s="187"/>
      <c r="I731" s="159"/>
      <c r="J731" s="188"/>
      <c r="K731" s="159"/>
      <c r="L731" s="159"/>
      <c r="M731" s="159"/>
      <c r="N731" s="159"/>
      <c r="O731" s="159"/>
      <c r="P731" s="159"/>
      <c r="Q731" s="159"/>
      <c r="R731" s="159"/>
      <c r="S731" s="159"/>
      <c r="T731" s="159"/>
      <c r="U731" s="159"/>
      <c r="V731" s="159"/>
      <c r="W731" s="159"/>
      <c r="X731" s="159"/>
      <c r="Y731" s="159"/>
      <c r="Z731" s="159"/>
    </row>
    <row r="732" ht="11.25" customHeight="1">
      <c r="A732" s="159"/>
      <c r="B732" s="159"/>
      <c r="C732" s="159"/>
      <c r="D732" s="159"/>
      <c r="E732" s="159"/>
      <c r="F732" s="159"/>
      <c r="G732" s="159"/>
      <c r="H732" s="187"/>
      <c r="I732" s="159"/>
      <c r="J732" s="188"/>
      <c r="K732" s="159"/>
      <c r="L732" s="159"/>
      <c r="M732" s="159"/>
      <c r="N732" s="159"/>
      <c r="O732" s="159"/>
      <c r="P732" s="159"/>
      <c r="Q732" s="159"/>
      <c r="R732" s="159"/>
      <c r="S732" s="159"/>
      <c r="T732" s="159"/>
      <c r="U732" s="159"/>
      <c r="V732" s="159"/>
      <c r="W732" s="159"/>
      <c r="X732" s="159"/>
      <c r="Y732" s="159"/>
      <c r="Z732" s="159"/>
    </row>
    <row r="733" ht="11.25" customHeight="1">
      <c r="A733" s="159"/>
      <c r="B733" s="159"/>
      <c r="C733" s="159"/>
      <c r="D733" s="159"/>
      <c r="E733" s="159"/>
      <c r="F733" s="159"/>
      <c r="G733" s="159"/>
      <c r="H733" s="187"/>
      <c r="I733" s="159"/>
      <c r="J733" s="188"/>
      <c r="K733" s="159"/>
      <c r="L733" s="159"/>
      <c r="M733" s="159"/>
      <c r="N733" s="159"/>
      <c r="O733" s="159"/>
      <c r="P733" s="159"/>
      <c r="Q733" s="159"/>
      <c r="R733" s="159"/>
      <c r="S733" s="159"/>
      <c r="T733" s="159"/>
      <c r="U733" s="159"/>
      <c r="V733" s="159"/>
      <c r="W733" s="159"/>
      <c r="X733" s="159"/>
      <c r="Y733" s="159"/>
      <c r="Z733" s="159"/>
    </row>
    <row r="734" ht="11.25" customHeight="1">
      <c r="A734" s="159"/>
      <c r="B734" s="159"/>
      <c r="C734" s="159"/>
      <c r="D734" s="159"/>
      <c r="E734" s="159"/>
      <c r="F734" s="159"/>
      <c r="G734" s="159"/>
      <c r="H734" s="187"/>
      <c r="I734" s="159"/>
      <c r="J734" s="188"/>
      <c r="K734" s="159"/>
      <c r="L734" s="159"/>
      <c r="M734" s="159"/>
      <c r="N734" s="159"/>
      <c r="O734" s="159"/>
      <c r="P734" s="159"/>
      <c r="Q734" s="159"/>
      <c r="R734" s="159"/>
      <c r="S734" s="159"/>
      <c r="T734" s="159"/>
      <c r="U734" s="159"/>
      <c r="V734" s="159"/>
      <c r="W734" s="159"/>
      <c r="X734" s="159"/>
      <c r="Y734" s="159"/>
      <c r="Z734" s="159"/>
    </row>
    <row r="735" ht="11.25" customHeight="1">
      <c r="A735" s="159"/>
      <c r="B735" s="159"/>
      <c r="C735" s="159"/>
      <c r="D735" s="159"/>
      <c r="E735" s="159"/>
      <c r="F735" s="159"/>
      <c r="G735" s="159"/>
      <c r="H735" s="187"/>
      <c r="I735" s="159"/>
      <c r="J735" s="188"/>
      <c r="K735" s="159"/>
      <c r="L735" s="159"/>
      <c r="M735" s="159"/>
      <c r="N735" s="159"/>
      <c r="O735" s="159"/>
      <c r="P735" s="159"/>
      <c r="Q735" s="159"/>
      <c r="R735" s="159"/>
      <c r="S735" s="159"/>
      <c r="T735" s="159"/>
      <c r="U735" s="159"/>
      <c r="V735" s="159"/>
      <c r="W735" s="159"/>
      <c r="X735" s="159"/>
      <c r="Y735" s="159"/>
      <c r="Z735" s="159"/>
    </row>
    <row r="736" ht="11.25" customHeight="1">
      <c r="A736" s="159"/>
      <c r="B736" s="159"/>
      <c r="C736" s="159"/>
      <c r="D736" s="159"/>
      <c r="E736" s="159"/>
      <c r="F736" s="159"/>
      <c r="G736" s="159"/>
      <c r="H736" s="187"/>
      <c r="I736" s="159"/>
      <c r="J736" s="188"/>
      <c r="K736" s="159"/>
      <c r="L736" s="159"/>
      <c r="M736" s="159"/>
      <c r="N736" s="159"/>
      <c r="O736" s="159"/>
      <c r="P736" s="159"/>
      <c r="Q736" s="159"/>
      <c r="R736" s="159"/>
      <c r="S736" s="159"/>
      <c r="T736" s="159"/>
      <c r="U736" s="159"/>
      <c r="V736" s="159"/>
      <c r="W736" s="159"/>
      <c r="X736" s="159"/>
      <c r="Y736" s="159"/>
      <c r="Z736" s="159"/>
    </row>
    <row r="737" ht="11.25" customHeight="1">
      <c r="A737" s="159"/>
      <c r="B737" s="159"/>
      <c r="C737" s="159"/>
      <c r="D737" s="159"/>
      <c r="E737" s="159"/>
      <c r="F737" s="159"/>
      <c r="G737" s="159"/>
      <c r="H737" s="187"/>
      <c r="I737" s="159"/>
      <c r="J737" s="188"/>
      <c r="K737" s="159"/>
      <c r="L737" s="159"/>
      <c r="M737" s="159"/>
      <c r="N737" s="159"/>
      <c r="O737" s="159"/>
      <c r="P737" s="159"/>
      <c r="Q737" s="159"/>
      <c r="R737" s="159"/>
      <c r="S737" s="159"/>
      <c r="T737" s="159"/>
      <c r="U737" s="159"/>
      <c r="V737" s="159"/>
      <c r="W737" s="159"/>
      <c r="X737" s="159"/>
      <c r="Y737" s="159"/>
      <c r="Z737" s="159"/>
    </row>
    <row r="738" ht="11.25" customHeight="1">
      <c r="A738" s="159"/>
      <c r="B738" s="159"/>
      <c r="C738" s="159"/>
      <c r="D738" s="159"/>
      <c r="E738" s="159"/>
      <c r="F738" s="159"/>
      <c r="G738" s="159"/>
      <c r="H738" s="187"/>
      <c r="I738" s="159"/>
      <c r="J738" s="188"/>
      <c r="K738" s="159"/>
      <c r="L738" s="159"/>
      <c r="M738" s="159"/>
      <c r="N738" s="159"/>
      <c r="O738" s="159"/>
      <c r="P738" s="159"/>
      <c r="Q738" s="159"/>
      <c r="R738" s="159"/>
      <c r="S738" s="159"/>
      <c r="T738" s="159"/>
      <c r="U738" s="159"/>
      <c r="V738" s="159"/>
      <c r="W738" s="159"/>
      <c r="X738" s="159"/>
      <c r="Y738" s="159"/>
      <c r="Z738" s="159"/>
    </row>
    <row r="739" ht="11.25" customHeight="1">
      <c r="A739" s="159"/>
      <c r="B739" s="159"/>
      <c r="C739" s="159"/>
      <c r="D739" s="159"/>
      <c r="E739" s="159"/>
      <c r="F739" s="159"/>
      <c r="G739" s="159"/>
      <c r="H739" s="187"/>
      <c r="I739" s="159"/>
      <c r="J739" s="188"/>
      <c r="K739" s="159"/>
      <c r="L739" s="159"/>
      <c r="M739" s="159"/>
      <c r="N739" s="159"/>
      <c r="O739" s="159"/>
      <c r="P739" s="159"/>
      <c r="Q739" s="159"/>
      <c r="R739" s="159"/>
      <c r="S739" s="159"/>
      <c r="T739" s="159"/>
      <c r="U739" s="159"/>
      <c r="V739" s="159"/>
      <c r="W739" s="159"/>
      <c r="X739" s="159"/>
      <c r="Y739" s="159"/>
      <c r="Z739" s="159"/>
    </row>
    <row r="740" ht="11.25" customHeight="1">
      <c r="A740" s="159"/>
      <c r="B740" s="159"/>
      <c r="C740" s="159"/>
      <c r="D740" s="159"/>
      <c r="E740" s="159"/>
      <c r="F740" s="159"/>
      <c r="G740" s="159"/>
      <c r="H740" s="187"/>
      <c r="I740" s="159"/>
      <c r="J740" s="188"/>
      <c r="K740" s="159"/>
      <c r="L740" s="159"/>
      <c r="M740" s="159"/>
      <c r="N740" s="159"/>
      <c r="O740" s="159"/>
      <c r="P740" s="159"/>
      <c r="Q740" s="159"/>
      <c r="R740" s="159"/>
      <c r="S740" s="159"/>
      <c r="T740" s="159"/>
      <c r="U740" s="159"/>
      <c r="V740" s="159"/>
      <c r="W740" s="159"/>
      <c r="X740" s="159"/>
      <c r="Y740" s="159"/>
      <c r="Z740" s="159"/>
    </row>
    <row r="741" ht="11.25" customHeight="1">
      <c r="A741" s="159"/>
      <c r="B741" s="159"/>
      <c r="C741" s="159"/>
      <c r="D741" s="159"/>
      <c r="E741" s="159"/>
      <c r="F741" s="159"/>
      <c r="G741" s="159"/>
      <c r="H741" s="187"/>
      <c r="I741" s="159"/>
      <c r="J741" s="188"/>
      <c r="K741" s="159"/>
      <c r="L741" s="159"/>
      <c r="M741" s="159"/>
      <c r="N741" s="159"/>
      <c r="O741" s="159"/>
      <c r="P741" s="159"/>
      <c r="Q741" s="159"/>
      <c r="R741" s="159"/>
      <c r="S741" s="159"/>
      <c r="T741" s="159"/>
      <c r="U741" s="159"/>
      <c r="V741" s="159"/>
      <c r="W741" s="159"/>
      <c r="X741" s="159"/>
      <c r="Y741" s="159"/>
      <c r="Z741" s="159"/>
    </row>
    <row r="742" ht="11.25" customHeight="1">
      <c r="A742" s="159"/>
      <c r="B742" s="159"/>
      <c r="C742" s="159"/>
      <c r="D742" s="159"/>
      <c r="E742" s="159"/>
      <c r="F742" s="159"/>
      <c r="G742" s="159"/>
      <c r="H742" s="187"/>
      <c r="I742" s="159"/>
      <c r="J742" s="188"/>
      <c r="K742" s="159"/>
      <c r="L742" s="159"/>
      <c r="M742" s="159"/>
      <c r="N742" s="159"/>
      <c r="O742" s="159"/>
      <c r="P742" s="159"/>
      <c r="Q742" s="159"/>
      <c r="R742" s="159"/>
      <c r="S742" s="159"/>
      <c r="T742" s="159"/>
      <c r="U742" s="159"/>
      <c r="V742" s="159"/>
      <c r="W742" s="159"/>
      <c r="X742" s="159"/>
      <c r="Y742" s="159"/>
      <c r="Z742" s="159"/>
    </row>
    <row r="743" ht="11.25" customHeight="1">
      <c r="A743" s="159"/>
      <c r="B743" s="159"/>
      <c r="C743" s="159"/>
      <c r="D743" s="159"/>
      <c r="E743" s="159"/>
      <c r="F743" s="159"/>
      <c r="G743" s="159"/>
      <c r="H743" s="187"/>
      <c r="I743" s="159"/>
      <c r="J743" s="188"/>
      <c r="K743" s="159"/>
      <c r="L743" s="159"/>
      <c r="M743" s="159"/>
      <c r="N743" s="159"/>
      <c r="O743" s="159"/>
      <c r="P743" s="159"/>
      <c r="Q743" s="159"/>
      <c r="R743" s="159"/>
      <c r="S743" s="159"/>
      <c r="T743" s="159"/>
      <c r="U743" s="159"/>
      <c r="V743" s="159"/>
      <c r="W743" s="159"/>
      <c r="X743" s="159"/>
      <c r="Y743" s="159"/>
      <c r="Z743" s="159"/>
    </row>
    <row r="744" ht="11.25" customHeight="1">
      <c r="A744" s="159"/>
      <c r="B744" s="159"/>
      <c r="C744" s="159"/>
      <c r="D744" s="159"/>
      <c r="E744" s="159"/>
      <c r="F744" s="159"/>
      <c r="G744" s="159"/>
      <c r="H744" s="187"/>
      <c r="I744" s="159"/>
      <c r="J744" s="188"/>
      <c r="K744" s="159"/>
      <c r="L744" s="159"/>
      <c r="M744" s="159"/>
      <c r="N744" s="159"/>
      <c r="O744" s="159"/>
      <c r="P744" s="159"/>
      <c r="Q744" s="159"/>
      <c r="R744" s="159"/>
      <c r="S744" s="159"/>
      <c r="T744" s="159"/>
      <c r="U744" s="159"/>
      <c r="V744" s="159"/>
      <c r="W744" s="159"/>
      <c r="X744" s="159"/>
      <c r="Y744" s="159"/>
      <c r="Z744" s="159"/>
    </row>
    <row r="745" ht="11.25" customHeight="1">
      <c r="A745" s="159"/>
      <c r="B745" s="159"/>
      <c r="C745" s="159"/>
      <c r="D745" s="159"/>
      <c r="E745" s="159"/>
      <c r="F745" s="159"/>
      <c r="G745" s="159"/>
      <c r="H745" s="187"/>
      <c r="I745" s="159"/>
      <c r="J745" s="188"/>
      <c r="K745" s="159"/>
      <c r="L745" s="159"/>
      <c r="M745" s="159"/>
      <c r="N745" s="159"/>
      <c r="O745" s="159"/>
      <c r="P745" s="159"/>
      <c r="Q745" s="159"/>
      <c r="R745" s="159"/>
      <c r="S745" s="159"/>
      <c r="T745" s="159"/>
      <c r="U745" s="159"/>
      <c r="V745" s="159"/>
      <c r="W745" s="159"/>
      <c r="X745" s="159"/>
      <c r="Y745" s="159"/>
      <c r="Z745" s="159"/>
    </row>
    <row r="746" ht="11.25" customHeight="1">
      <c r="A746" s="159"/>
      <c r="B746" s="159"/>
      <c r="C746" s="159"/>
      <c r="D746" s="159"/>
      <c r="E746" s="159"/>
      <c r="F746" s="159"/>
      <c r="G746" s="159"/>
      <c r="H746" s="187"/>
      <c r="I746" s="159"/>
      <c r="J746" s="188"/>
      <c r="K746" s="159"/>
      <c r="L746" s="159"/>
      <c r="M746" s="159"/>
      <c r="N746" s="159"/>
      <c r="O746" s="159"/>
      <c r="P746" s="159"/>
      <c r="Q746" s="159"/>
      <c r="R746" s="159"/>
      <c r="S746" s="159"/>
      <c r="T746" s="159"/>
      <c r="U746" s="159"/>
      <c r="V746" s="159"/>
      <c r="W746" s="159"/>
      <c r="X746" s="159"/>
      <c r="Y746" s="159"/>
      <c r="Z746" s="159"/>
    </row>
    <row r="747" ht="11.25" customHeight="1">
      <c r="A747" s="159"/>
      <c r="B747" s="159"/>
      <c r="C747" s="159"/>
      <c r="D747" s="159"/>
      <c r="E747" s="159"/>
      <c r="F747" s="159"/>
      <c r="G747" s="159"/>
      <c r="H747" s="187"/>
      <c r="I747" s="159"/>
      <c r="J747" s="188"/>
      <c r="K747" s="159"/>
      <c r="L747" s="159"/>
      <c r="M747" s="159"/>
      <c r="N747" s="159"/>
      <c r="O747" s="159"/>
      <c r="P747" s="159"/>
      <c r="Q747" s="159"/>
      <c r="R747" s="159"/>
      <c r="S747" s="159"/>
      <c r="T747" s="159"/>
      <c r="U747" s="159"/>
      <c r="V747" s="159"/>
      <c r="W747" s="159"/>
      <c r="X747" s="159"/>
      <c r="Y747" s="159"/>
      <c r="Z747" s="159"/>
    </row>
    <row r="748" ht="11.25" customHeight="1">
      <c r="A748" s="159"/>
      <c r="B748" s="159"/>
      <c r="C748" s="159"/>
      <c r="D748" s="159"/>
      <c r="E748" s="159"/>
      <c r="F748" s="159"/>
      <c r="G748" s="159"/>
      <c r="H748" s="187"/>
      <c r="I748" s="159"/>
      <c r="J748" s="188"/>
      <c r="K748" s="159"/>
      <c r="L748" s="159"/>
      <c r="M748" s="159"/>
      <c r="N748" s="159"/>
      <c r="O748" s="159"/>
      <c r="P748" s="159"/>
      <c r="Q748" s="159"/>
      <c r="R748" s="159"/>
      <c r="S748" s="159"/>
      <c r="T748" s="159"/>
      <c r="U748" s="159"/>
      <c r="V748" s="159"/>
      <c r="W748" s="159"/>
      <c r="X748" s="159"/>
      <c r="Y748" s="159"/>
      <c r="Z748" s="159"/>
    </row>
    <row r="749" ht="11.25" customHeight="1">
      <c r="A749" s="159"/>
      <c r="B749" s="159"/>
      <c r="C749" s="159"/>
      <c r="D749" s="159"/>
      <c r="E749" s="159"/>
      <c r="F749" s="159"/>
      <c r="G749" s="159"/>
      <c r="H749" s="187"/>
      <c r="I749" s="159"/>
      <c r="J749" s="188"/>
      <c r="K749" s="159"/>
      <c r="L749" s="159"/>
      <c r="M749" s="159"/>
      <c r="N749" s="159"/>
      <c r="O749" s="159"/>
      <c r="P749" s="159"/>
      <c r="Q749" s="159"/>
      <c r="R749" s="159"/>
      <c r="S749" s="159"/>
      <c r="T749" s="159"/>
      <c r="U749" s="159"/>
      <c r="V749" s="159"/>
      <c r="W749" s="159"/>
      <c r="X749" s="159"/>
      <c r="Y749" s="159"/>
      <c r="Z749" s="159"/>
    </row>
    <row r="750" ht="11.25" customHeight="1">
      <c r="A750" s="159"/>
      <c r="B750" s="159"/>
      <c r="C750" s="159"/>
      <c r="D750" s="159"/>
      <c r="E750" s="159"/>
      <c r="F750" s="159"/>
      <c r="G750" s="159"/>
      <c r="H750" s="187"/>
      <c r="I750" s="159"/>
      <c r="J750" s="188"/>
      <c r="K750" s="159"/>
      <c r="L750" s="159"/>
      <c r="M750" s="159"/>
      <c r="N750" s="159"/>
      <c r="O750" s="159"/>
      <c r="P750" s="159"/>
      <c r="Q750" s="159"/>
      <c r="R750" s="159"/>
      <c r="S750" s="159"/>
      <c r="T750" s="159"/>
      <c r="U750" s="159"/>
      <c r="V750" s="159"/>
      <c r="W750" s="159"/>
      <c r="X750" s="159"/>
      <c r="Y750" s="159"/>
      <c r="Z750" s="159"/>
    </row>
    <row r="751" ht="11.25" customHeight="1">
      <c r="A751" s="159"/>
      <c r="B751" s="159"/>
      <c r="C751" s="159"/>
      <c r="D751" s="159"/>
      <c r="E751" s="159"/>
      <c r="F751" s="159"/>
      <c r="G751" s="159"/>
      <c r="H751" s="187"/>
      <c r="I751" s="159"/>
      <c r="J751" s="188"/>
      <c r="K751" s="159"/>
      <c r="L751" s="159"/>
      <c r="M751" s="159"/>
      <c r="N751" s="159"/>
      <c r="O751" s="159"/>
      <c r="P751" s="159"/>
      <c r="Q751" s="159"/>
      <c r="R751" s="159"/>
      <c r="S751" s="159"/>
      <c r="T751" s="159"/>
      <c r="U751" s="159"/>
      <c r="V751" s="159"/>
      <c r="W751" s="159"/>
      <c r="X751" s="159"/>
      <c r="Y751" s="159"/>
      <c r="Z751" s="159"/>
    </row>
    <row r="752" ht="11.25" customHeight="1">
      <c r="A752" s="159"/>
      <c r="B752" s="159"/>
      <c r="C752" s="159"/>
      <c r="D752" s="159"/>
      <c r="E752" s="159"/>
      <c r="F752" s="159"/>
      <c r="G752" s="159"/>
      <c r="H752" s="187"/>
      <c r="I752" s="159"/>
      <c r="J752" s="188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59"/>
      <c r="V752" s="159"/>
      <c r="W752" s="159"/>
      <c r="X752" s="159"/>
      <c r="Y752" s="159"/>
      <c r="Z752" s="159"/>
    </row>
    <row r="753" ht="11.25" customHeight="1">
      <c r="A753" s="159"/>
      <c r="B753" s="159"/>
      <c r="C753" s="159"/>
      <c r="D753" s="159"/>
      <c r="E753" s="159"/>
      <c r="F753" s="159"/>
      <c r="G753" s="159"/>
      <c r="H753" s="187"/>
      <c r="I753" s="159"/>
      <c r="J753" s="188"/>
      <c r="K753" s="159"/>
      <c r="L753" s="159"/>
      <c r="M753" s="159"/>
      <c r="N753" s="159"/>
      <c r="O753" s="159"/>
      <c r="P753" s="159"/>
      <c r="Q753" s="159"/>
      <c r="R753" s="159"/>
      <c r="S753" s="159"/>
      <c r="T753" s="159"/>
      <c r="U753" s="159"/>
      <c r="V753" s="159"/>
      <c r="W753" s="159"/>
      <c r="X753" s="159"/>
      <c r="Y753" s="159"/>
      <c r="Z753" s="159"/>
    </row>
    <row r="754" ht="11.25" customHeight="1">
      <c r="A754" s="159"/>
      <c r="B754" s="159"/>
      <c r="C754" s="159"/>
      <c r="D754" s="159"/>
      <c r="E754" s="159"/>
      <c r="F754" s="159"/>
      <c r="G754" s="159"/>
      <c r="H754" s="187"/>
      <c r="I754" s="159"/>
      <c r="J754" s="188"/>
      <c r="K754" s="159"/>
      <c r="L754" s="159"/>
      <c r="M754" s="159"/>
      <c r="N754" s="159"/>
      <c r="O754" s="159"/>
      <c r="P754" s="159"/>
      <c r="Q754" s="159"/>
      <c r="R754" s="159"/>
      <c r="S754" s="159"/>
      <c r="T754" s="159"/>
      <c r="U754" s="159"/>
      <c r="V754" s="159"/>
      <c r="W754" s="159"/>
      <c r="X754" s="159"/>
      <c r="Y754" s="159"/>
      <c r="Z754" s="159"/>
    </row>
    <row r="755" ht="11.25" customHeight="1">
      <c r="A755" s="159"/>
      <c r="B755" s="159"/>
      <c r="C755" s="159"/>
      <c r="D755" s="159"/>
      <c r="E755" s="159"/>
      <c r="F755" s="159"/>
      <c r="G755" s="159"/>
      <c r="H755" s="187"/>
      <c r="I755" s="159"/>
      <c r="J755" s="188"/>
      <c r="K755" s="159"/>
      <c r="L755" s="159"/>
      <c r="M755" s="159"/>
      <c r="N755" s="159"/>
      <c r="O755" s="159"/>
      <c r="P755" s="159"/>
      <c r="Q755" s="159"/>
      <c r="R755" s="159"/>
      <c r="S755" s="159"/>
      <c r="T755" s="159"/>
      <c r="U755" s="159"/>
      <c r="V755" s="159"/>
      <c r="W755" s="159"/>
      <c r="X755" s="159"/>
      <c r="Y755" s="159"/>
      <c r="Z755" s="159"/>
    </row>
    <row r="756" ht="11.25" customHeight="1">
      <c r="A756" s="159"/>
      <c r="B756" s="159"/>
      <c r="C756" s="159"/>
      <c r="D756" s="159"/>
      <c r="E756" s="159"/>
      <c r="F756" s="159"/>
      <c r="G756" s="159"/>
      <c r="H756" s="187"/>
      <c r="I756" s="159"/>
      <c r="J756" s="188"/>
      <c r="K756" s="159"/>
      <c r="L756" s="159"/>
      <c r="M756" s="159"/>
      <c r="N756" s="159"/>
      <c r="O756" s="159"/>
      <c r="P756" s="159"/>
      <c r="Q756" s="159"/>
      <c r="R756" s="159"/>
      <c r="S756" s="159"/>
      <c r="T756" s="159"/>
      <c r="U756" s="159"/>
      <c r="V756" s="159"/>
      <c r="W756" s="159"/>
      <c r="X756" s="159"/>
      <c r="Y756" s="159"/>
      <c r="Z756" s="159"/>
    </row>
    <row r="757" ht="11.25" customHeight="1">
      <c r="A757" s="159"/>
      <c r="B757" s="159"/>
      <c r="C757" s="159"/>
      <c r="D757" s="159"/>
      <c r="E757" s="159"/>
      <c r="F757" s="159"/>
      <c r="G757" s="159"/>
      <c r="H757" s="187"/>
      <c r="I757" s="159"/>
      <c r="J757" s="188"/>
      <c r="K757" s="159"/>
      <c r="L757" s="159"/>
      <c r="M757" s="159"/>
      <c r="N757" s="159"/>
      <c r="O757" s="159"/>
      <c r="P757" s="159"/>
      <c r="Q757" s="159"/>
      <c r="R757" s="159"/>
      <c r="S757" s="159"/>
      <c r="T757" s="159"/>
      <c r="U757" s="159"/>
      <c r="V757" s="159"/>
      <c r="W757" s="159"/>
      <c r="X757" s="159"/>
      <c r="Y757" s="159"/>
      <c r="Z757" s="159"/>
    </row>
    <row r="758" ht="11.25" customHeight="1">
      <c r="A758" s="159"/>
      <c r="B758" s="159"/>
      <c r="C758" s="159"/>
      <c r="D758" s="159"/>
      <c r="E758" s="159"/>
      <c r="F758" s="159"/>
      <c r="G758" s="159"/>
      <c r="H758" s="187"/>
      <c r="I758" s="159"/>
      <c r="J758" s="188"/>
      <c r="K758" s="159"/>
      <c r="L758" s="159"/>
      <c r="M758" s="159"/>
      <c r="N758" s="159"/>
      <c r="O758" s="159"/>
      <c r="P758" s="159"/>
      <c r="Q758" s="159"/>
      <c r="R758" s="159"/>
      <c r="S758" s="159"/>
      <c r="T758" s="159"/>
      <c r="U758" s="159"/>
      <c r="V758" s="159"/>
      <c r="W758" s="159"/>
      <c r="X758" s="159"/>
      <c r="Y758" s="159"/>
      <c r="Z758" s="159"/>
    </row>
    <row r="759" ht="11.25" customHeight="1">
      <c r="A759" s="159"/>
      <c r="B759" s="159"/>
      <c r="C759" s="159"/>
      <c r="D759" s="159"/>
      <c r="E759" s="159"/>
      <c r="F759" s="159"/>
      <c r="G759" s="159"/>
      <c r="H759" s="187"/>
      <c r="I759" s="159"/>
      <c r="J759" s="188"/>
      <c r="K759" s="159"/>
      <c r="L759" s="159"/>
      <c r="M759" s="159"/>
      <c r="N759" s="159"/>
      <c r="O759" s="159"/>
      <c r="P759" s="159"/>
      <c r="Q759" s="159"/>
      <c r="R759" s="159"/>
      <c r="S759" s="159"/>
      <c r="T759" s="159"/>
      <c r="U759" s="159"/>
      <c r="V759" s="159"/>
      <c r="W759" s="159"/>
      <c r="X759" s="159"/>
      <c r="Y759" s="159"/>
      <c r="Z759" s="159"/>
    </row>
    <row r="760" ht="11.25" customHeight="1">
      <c r="A760" s="159"/>
      <c r="B760" s="159"/>
      <c r="C760" s="159"/>
      <c r="D760" s="159"/>
      <c r="E760" s="159"/>
      <c r="F760" s="159"/>
      <c r="G760" s="159"/>
      <c r="H760" s="187"/>
      <c r="I760" s="159"/>
      <c r="J760" s="188"/>
      <c r="K760" s="159"/>
      <c r="L760" s="159"/>
      <c r="M760" s="159"/>
      <c r="N760" s="159"/>
      <c r="O760" s="159"/>
      <c r="P760" s="159"/>
      <c r="Q760" s="159"/>
      <c r="R760" s="159"/>
      <c r="S760" s="159"/>
      <c r="T760" s="159"/>
      <c r="U760" s="159"/>
      <c r="V760" s="159"/>
      <c r="W760" s="159"/>
      <c r="X760" s="159"/>
      <c r="Y760" s="159"/>
      <c r="Z760" s="159"/>
    </row>
    <row r="761" ht="11.25" customHeight="1">
      <c r="A761" s="159"/>
      <c r="B761" s="159"/>
      <c r="C761" s="159"/>
      <c r="D761" s="159"/>
      <c r="E761" s="159"/>
      <c r="F761" s="159"/>
      <c r="G761" s="159"/>
      <c r="H761" s="187"/>
      <c r="I761" s="159"/>
      <c r="J761" s="188"/>
      <c r="K761" s="159"/>
      <c r="L761" s="159"/>
      <c r="M761" s="159"/>
      <c r="N761" s="159"/>
      <c r="O761" s="159"/>
      <c r="P761" s="159"/>
      <c r="Q761" s="159"/>
      <c r="R761" s="159"/>
      <c r="S761" s="159"/>
      <c r="T761" s="159"/>
      <c r="U761" s="159"/>
      <c r="V761" s="159"/>
      <c r="W761" s="159"/>
      <c r="X761" s="159"/>
      <c r="Y761" s="159"/>
      <c r="Z761" s="159"/>
    </row>
    <row r="762" ht="11.25" customHeight="1">
      <c r="A762" s="159"/>
      <c r="B762" s="159"/>
      <c r="C762" s="159"/>
      <c r="D762" s="159"/>
      <c r="E762" s="159"/>
      <c r="F762" s="159"/>
      <c r="G762" s="159"/>
      <c r="H762" s="187"/>
      <c r="I762" s="159"/>
      <c r="J762" s="188"/>
      <c r="K762" s="159"/>
      <c r="L762" s="159"/>
      <c r="M762" s="159"/>
      <c r="N762" s="159"/>
      <c r="O762" s="159"/>
      <c r="P762" s="159"/>
      <c r="Q762" s="159"/>
      <c r="R762" s="159"/>
      <c r="S762" s="159"/>
      <c r="T762" s="159"/>
      <c r="U762" s="159"/>
      <c r="V762" s="159"/>
      <c r="W762" s="159"/>
      <c r="X762" s="159"/>
      <c r="Y762" s="159"/>
      <c r="Z762" s="159"/>
    </row>
    <row r="763" ht="11.25" customHeight="1">
      <c r="A763" s="159"/>
      <c r="B763" s="159"/>
      <c r="C763" s="159"/>
      <c r="D763" s="159"/>
      <c r="E763" s="159"/>
      <c r="F763" s="159"/>
      <c r="G763" s="159"/>
      <c r="H763" s="187"/>
      <c r="I763" s="159"/>
      <c r="J763" s="188"/>
      <c r="K763" s="159"/>
      <c r="L763" s="159"/>
      <c r="M763" s="159"/>
      <c r="N763" s="159"/>
      <c r="O763" s="159"/>
      <c r="P763" s="159"/>
      <c r="Q763" s="159"/>
      <c r="R763" s="159"/>
      <c r="S763" s="159"/>
      <c r="T763" s="159"/>
      <c r="U763" s="159"/>
      <c r="V763" s="159"/>
      <c r="W763" s="159"/>
      <c r="X763" s="159"/>
      <c r="Y763" s="159"/>
      <c r="Z763" s="159"/>
    </row>
    <row r="764" ht="11.25" customHeight="1">
      <c r="A764" s="159"/>
      <c r="B764" s="159"/>
      <c r="C764" s="159"/>
      <c r="D764" s="159"/>
      <c r="E764" s="159"/>
      <c r="F764" s="159"/>
      <c r="G764" s="159"/>
      <c r="H764" s="187"/>
      <c r="I764" s="159"/>
      <c r="J764" s="188"/>
      <c r="K764" s="159"/>
      <c r="L764" s="159"/>
      <c r="M764" s="159"/>
      <c r="N764" s="159"/>
      <c r="O764" s="159"/>
      <c r="P764" s="159"/>
      <c r="Q764" s="159"/>
      <c r="R764" s="159"/>
      <c r="S764" s="159"/>
      <c r="T764" s="159"/>
      <c r="U764" s="159"/>
      <c r="V764" s="159"/>
      <c r="W764" s="159"/>
      <c r="X764" s="159"/>
      <c r="Y764" s="159"/>
      <c r="Z764" s="159"/>
    </row>
    <row r="765" ht="11.25" customHeight="1">
      <c r="A765" s="159"/>
      <c r="B765" s="159"/>
      <c r="C765" s="159"/>
      <c r="D765" s="159"/>
      <c r="E765" s="159"/>
      <c r="F765" s="159"/>
      <c r="G765" s="159"/>
      <c r="H765" s="187"/>
      <c r="I765" s="159"/>
      <c r="J765" s="188"/>
      <c r="K765" s="159"/>
      <c r="L765" s="159"/>
      <c r="M765" s="159"/>
      <c r="N765" s="159"/>
      <c r="O765" s="159"/>
      <c r="P765" s="159"/>
      <c r="Q765" s="159"/>
      <c r="R765" s="159"/>
      <c r="S765" s="159"/>
      <c r="T765" s="159"/>
      <c r="U765" s="159"/>
      <c r="V765" s="159"/>
      <c r="W765" s="159"/>
      <c r="X765" s="159"/>
      <c r="Y765" s="159"/>
      <c r="Z765" s="159"/>
    </row>
    <row r="766" ht="11.25" customHeight="1">
      <c r="A766" s="159"/>
      <c r="B766" s="159"/>
      <c r="C766" s="159"/>
      <c r="D766" s="159"/>
      <c r="E766" s="159"/>
      <c r="F766" s="159"/>
      <c r="G766" s="159"/>
      <c r="H766" s="187"/>
      <c r="I766" s="159"/>
      <c r="J766" s="188"/>
      <c r="K766" s="159"/>
      <c r="L766" s="159"/>
      <c r="M766" s="159"/>
      <c r="N766" s="159"/>
      <c r="O766" s="159"/>
      <c r="P766" s="159"/>
      <c r="Q766" s="159"/>
      <c r="R766" s="159"/>
      <c r="S766" s="159"/>
      <c r="T766" s="159"/>
      <c r="U766" s="159"/>
      <c r="V766" s="159"/>
      <c r="W766" s="159"/>
      <c r="X766" s="159"/>
      <c r="Y766" s="159"/>
      <c r="Z766" s="159"/>
    </row>
    <row r="767" ht="11.25" customHeight="1">
      <c r="A767" s="159"/>
      <c r="B767" s="159"/>
      <c r="C767" s="159"/>
      <c r="D767" s="159"/>
      <c r="E767" s="159"/>
      <c r="F767" s="159"/>
      <c r="G767" s="159"/>
      <c r="H767" s="187"/>
      <c r="I767" s="159"/>
      <c r="J767" s="188"/>
      <c r="K767" s="159"/>
      <c r="L767" s="159"/>
      <c r="M767" s="159"/>
      <c r="N767" s="159"/>
      <c r="O767" s="159"/>
      <c r="P767" s="159"/>
      <c r="Q767" s="159"/>
      <c r="R767" s="159"/>
      <c r="S767" s="159"/>
      <c r="T767" s="159"/>
      <c r="U767" s="159"/>
      <c r="V767" s="159"/>
      <c r="W767" s="159"/>
      <c r="X767" s="159"/>
      <c r="Y767" s="159"/>
      <c r="Z767" s="159"/>
    </row>
    <row r="768" ht="11.25" customHeight="1">
      <c r="A768" s="159"/>
      <c r="B768" s="159"/>
      <c r="C768" s="159"/>
      <c r="D768" s="159"/>
      <c r="E768" s="159"/>
      <c r="F768" s="159"/>
      <c r="G768" s="159"/>
      <c r="H768" s="187"/>
      <c r="I768" s="159"/>
      <c r="J768" s="188"/>
      <c r="K768" s="159"/>
      <c r="L768" s="159"/>
      <c r="M768" s="159"/>
      <c r="N768" s="159"/>
      <c r="O768" s="159"/>
      <c r="P768" s="159"/>
      <c r="Q768" s="159"/>
      <c r="R768" s="159"/>
      <c r="S768" s="159"/>
      <c r="T768" s="159"/>
      <c r="U768" s="159"/>
      <c r="V768" s="159"/>
      <c r="W768" s="159"/>
      <c r="X768" s="159"/>
      <c r="Y768" s="159"/>
      <c r="Z768" s="159"/>
    </row>
    <row r="769" ht="11.25" customHeight="1">
      <c r="A769" s="159"/>
      <c r="B769" s="159"/>
      <c r="C769" s="159"/>
      <c r="D769" s="159"/>
      <c r="E769" s="159"/>
      <c r="F769" s="159"/>
      <c r="G769" s="159"/>
      <c r="H769" s="187"/>
      <c r="I769" s="159"/>
      <c r="J769" s="188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59"/>
      <c r="V769" s="159"/>
      <c r="W769" s="159"/>
      <c r="X769" s="159"/>
      <c r="Y769" s="159"/>
      <c r="Z769" s="159"/>
    </row>
    <row r="770" ht="11.25" customHeight="1">
      <c r="A770" s="159"/>
      <c r="B770" s="159"/>
      <c r="C770" s="159"/>
      <c r="D770" s="159"/>
      <c r="E770" s="159"/>
      <c r="F770" s="159"/>
      <c r="G770" s="159"/>
      <c r="H770" s="187"/>
      <c r="I770" s="159"/>
      <c r="J770" s="188"/>
      <c r="K770" s="159"/>
      <c r="L770" s="159"/>
      <c r="M770" s="159"/>
      <c r="N770" s="159"/>
      <c r="O770" s="159"/>
      <c r="P770" s="159"/>
      <c r="Q770" s="159"/>
      <c r="R770" s="159"/>
      <c r="S770" s="159"/>
      <c r="T770" s="159"/>
      <c r="U770" s="159"/>
      <c r="V770" s="159"/>
      <c r="W770" s="159"/>
      <c r="X770" s="159"/>
      <c r="Y770" s="159"/>
      <c r="Z770" s="159"/>
    </row>
    <row r="771" ht="11.25" customHeight="1">
      <c r="A771" s="159"/>
      <c r="B771" s="159"/>
      <c r="C771" s="159"/>
      <c r="D771" s="159"/>
      <c r="E771" s="159"/>
      <c r="F771" s="159"/>
      <c r="G771" s="159"/>
      <c r="H771" s="187"/>
      <c r="I771" s="159"/>
      <c r="J771" s="188"/>
      <c r="K771" s="159"/>
      <c r="L771" s="159"/>
      <c r="M771" s="159"/>
      <c r="N771" s="159"/>
      <c r="O771" s="159"/>
      <c r="P771" s="159"/>
      <c r="Q771" s="159"/>
      <c r="R771" s="159"/>
      <c r="S771" s="159"/>
      <c r="T771" s="159"/>
      <c r="U771" s="159"/>
      <c r="V771" s="159"/>
      <c r="W771" s="159"/>
      <c r="X771" s="159"/>
      <c r="Y771" s="159"/>
      <c r="Z771" s="159"/>
    </row>
    <row r="772" ht="11.25" customHeight="1">
      <c r="A772" s="159"/>
      <c r="B772" s="159"/>
      <c r="C772" s="159"/>
      <c r="D772" s="159"/>
      <c r="E772" s="159"/>
      <c r="F772" s="159"/>
      <c r="G772" s="159"/>
      <c r="H772" s="187"/>
      <c r="I772" s="159"/>
      <c r="J772" s="188"/>
      <c r="K772" s="159"/>
      <c r="L772" s="159"/>
      <c r="M772" s="159"/>
      <c r="N772" s="159"/>
      <c r="O772" s="159"/>
      <c r="P772" s="159"/>
      <c r="Q772" s="159"/>
      <c r="R772" s="159"/>
      <c r="S772" s="159"/>
      <c r="T772" s="159"/>
      <c r="U772" s="159"/>
      <c r="V772" s="159"/>
      <c r="W772" s="159"/>
      <c r="X772" s="159"/>
      <c r="Y772" s="159"/>
      <c r="Z772" s="159"/>
    </row>
    <row r="773" ht="11.25" customHeight="1">
      <c r="A773" s="159"/>
      <c r="B773" s="159"/>
      <c r="C773" s="159"/>
      <c r="D773" s="159"/>
      <c r="E773" s="159"/>
      <c r="F773" s="159"/>
      <c r="G773" s="159"/>
      <c r="H773" s="187"/>
      <c r="I773" s="159"/>
      <c r="J773" s="188"/>
      <c r="K773" s="159"/>
      <c r="L773" s="159"/>
      <c r="M773" s="159"/>
      <c r="N773" s="159"/>
      <c r="O773" s="159"/>
      <c r="P773" s="159"/>
      <c r="Q773" s="159"/>
      <c r="R773" s="159"/>
      <c r="S773" s="159"/>
      <c r="T773" s="159"/>
      <c r="U773" s="159"/>
      <c r="V773" s="159"/>
      <c r="W773" s="159"/>
      <c r="X773" s="159"/>
      <c r="Y773" s="159"/>
      <c r="Z773" s="159"/>
    </row>
    <row r="774" ht="11.25" customHeight="1">
      <c r="A774" s="159"/>
      <c r="B774" s="159"/>
      <c r="C774" s="159"/>
      <c r="D774" s="159"/>
      <c r="E774" s="159"/>
      <c r="F774" s="159"/>
      <c r="G774" s="159"/>
      <c r="H774" s="187"/>
      <c r="I774" s="159"/>
      <c r="J774" s="188"/>
      <c r="K774" s="159"/>
      <c r="L774" s="159"/>
      <c r="M774" s="159"/>
      <c r="N774" s="159"/>
      <c r="O774" s="159"/>
      <c r="P774" s="159"/>
      <c r="Q774" s="159"/>
      <c r="R774" s="159"/>
      <c r="S774" s="159"/>
      <c r="T774" s="159"/>
      <c r="U774" s="159"/>
      <c r="V774" s="159"/>
      <c r="W774" s="159"/>
      <c r="X774" s="159"/>
      <c r="Y774" s="159"/>
      <c r="Z774" s="159"/>
    </row>
    <row r="775" ht="11.25" customHeight="1">
      <c r="A775" s="159"/>
      <c r="B775" s="159"/>
      <c r="C775" s="159"/>
      <c r="D775" s="159"/>
      <c r="E775" s="159"/>
      <c r="F775" s="159"/>
      <c r="G775" s="159"/>
      <c r="H775" s="187"/>
      <c r="I775" s="159"/>
      <c r="J775" s="188"/>
      <c r="K775" s="159"/>
      <c r="L775" s="159"/>
      <c r="M775" s="159"/>
      <c r="N775" s="159"/>
      <c r="O775" s="159"/>
      <c r="P775" s="159"/>
      <c r="Q775" s="159"/>
      <c r="R775" s="159"/>
      <c r="S775" s="159"/>
      <c r="T775" s="159"/>
      <c r="U775" s="159"/>
      <c r="V775" s="159"/>
      <c r="W775" s="159"/>
      <c r="X775" s="159"/>
      <c r="Y775" s="159"/>
      <c r="Z775" s="159"/>
    </row>
    <row r="776" ht="11.25" customHeight="1">
      <c r="A776" s="159"/>
      <c r="B776" s="159"/>
      <c r="C776" s="159"/>
      <c r="D776" s="159"/>
      <c r="E776" s="159"/>
      <c r="F776" s="159"/>
      <c r="G776" s="159"/>
      <c r="H776" s="187"/>
      <c r="I776" s="159"/>
      <c r="J776" s="188"/>
      <c r="K776" s="159"/>
      <c r="L776" s="159"/>
      <c r="M776" s="159"/>
      <c r="N776" s="159"/>
      <c r="O776" s="159"/>
      <c r="P776" s="159"/>
      <c r="Q776" s="159"/>
      <c r="R776" s="159"/>
      <c r="S776" s="159"/>
      <c r="T776" s="159"/>
      <c r="U776" s="159"/>
      <c r="V776" s="159"/>
      <c r="W776" s="159"/>
      <c r="X776" s="159"/>
      <c r="Y776" s="159"/>
      <c r="Z776" s="159"/>
    </row>
    <row r="777" ht="11.25" customHeight="1">
      <c r="A777" s="159"/>
      <c r="B777" s="159"/>
      <c r="C777" s="159"/>
      <c r="D777" s="159"/>
      <c r="E777" s="159"/>
      <c r="F777" s="159"/>
      <c r="G777" s="159"/>
      <c r="H777" s="187"/>
      <c r="I777" s="159"/>
      <c r="J777" s="188"/>
      <c r="K777" s="159"/>
      <c r="L777" s="159"/>
      <c r="M777" s="159"/>
      <c r="N777" s="159"/>
      <c r="O777" s="159"/>
      <c r="P777" s="159"/>
      <c r="Q777" s="159"/>
      <c r="R777" s="159"/>
      <c r="S777" s="159"/>
      <c r="T777" s="159"/>
      <c r="U777" s="159"/>
      <c r="V777" s="159"/>
      <c r="W777" s="159"/>
      <c r="X777" s="159"/>
      <c r="Y777" s="159"/>
      <c r="Z777" s="159"/>
    </row>
    <row r="778" ht="11.25" customHeight="1">
      <c r="A778" s="159"/>
      <c r="B778" s="159"/>
      <c r="C778" s="159"/>
      <c r="D778" s="159"/>
      <c r="E778" s="159"/>
      <c r="F778" s="159"/>
      <c r="G778" s="159"/>
      <c r="H778" s="187"/>
      <c r="I778" s="159"/>
      <c r="J778" s="188"/>
      <c r="K778" s="159"/>
      <c r="L778" s="159"/>
      <c r="M778" s="159"/>
      <c r="N778" s="159"/>
      <c r="O778" s="159"/>
      <c r="P778" s="159"/>
      <c r="Q778" s="159"/>
      <c r="R778" s="159"/>
      <c r="S778" s="159"/>
      <c r="T778" s="159"/>
      <c r="U778" s="159"/>
      <c r="V778" s="159"/>
      <c r="W778" s="159"/>
      <c r="X778" s="159"/>
      <c r="Y778" s="159"/>
      <c r="Z778" s="159"/>
    </row>
    <row r="779" ht="11.25" customHeight="1">
      <c r="A779" s="159"/>
      <c r="B779" s="159"/>
      <c r="C779" s="159"/>
      <c r="D779" s="159"/>
      <c r="E779" s="159"/>
      <c r="F779" s="159"/>
      <c r="G779" s="159"/>
      <c r="H779" s="187"/>
      <c r="I779" s="159"/>
      <c r="J779" s="188"/>
      <c r="K779" s="159"/>
      <c r="L779" s="159"/>
      <c r="M779" s="159"/>
      <c r="N779" s="159"/>
      <c r="O779" s="159"/>
      <c r="P779" s="159"/>
      <c r="Q779" s="159"/>
      <c r="R779" s="159"/>
      <c r="S779" s="159"/>
      <c r="T779" s="159"/>
      <c r="U779" s="159"/>
      <c r="V779" s="159"/>
      <c r="W779" s="159"/>
      <c r="X779" s="159"/>
      <c r="Y779" s="159"/>
      <c r="Z779" s="159"/>
    </row>
    <row r="780" ht="11.25" customHeight="1">
      <c r="A780" s="159"/>
      <c r="B780" s="159"/>
      <c r="C780" s="159"/>
      <c r="D780" s="159"/>
      <c r="E780" s="159"/>
      <c r="F780" s="159"/>
      <c r="G780" s="159"/>
      <c r="H780" s="187"/>
      <c r="I780" s="159"/>
      <c r="J780" s="188"/>
      <c r="K780" s="159"/>
      <c r="L780" s="159"/>
      <c r="M780" s="159"/>
      <c r="N780" s="159"/>
      <c r="O780" s="159"/>
      <c r="P780" s="159"/>
      <c r="Q780" s="159"/>
      <c r="R780" s="159"/>
      <c r="S780" s="159"/>
      <c r="T780" s="159"/>
      <c r="U780" s="159"/>
      <c r="V780" s="159"/>
      <c r="W780" s="159"/>
      <c r="X780" s="159"/>
      <c r="Y780" s="159"/>
      <c r="Z780" s="159"/>
    </row>
    <row r="781" ht="11.25" customHeight="1">
      <c r="A781" s="159"/>
      <c r="B781" s="159"/>
      <c r="C781" s="159"/>
      <c r="D781" s="159"/>
      <c r="E781" s="159"/>
      <c r="F781" s="159"/>
      <c r="G781" s="159"/>
      <c r="H781" s="187"/>
      <c r="I781" s="159"/>
      <c r="J781" s="188"/>
      <c r="K781" s="159"/>
      <c r="L781" s="159"/>
      <c r="M781" s="159"/>
      <c r="N781" s="159"/>
      <c r="O781" s="159"/>
      <c r="P781" s="159"/>
      <c r="Q781" s="159"/>
      <c r="R781" s="159"/>
      <c r="S781" s="159"/>
      <c r="T781" s="159"/>
      <c r="U781" s="159"/>
      <c r="V781" s="159"/>
      <c r="W781" s="159"/>
      <c r="X781" s="159"/>
      <c r="Y781" s="159"/>
      <c r="Z781" s="159"/>
    </row>
    <row r="782" ht="11.25" customHeight="1">
      <c r="A782" s="159"/>
      <c r="B782" s="159"/>
      <c r="C782" s="159"/>
      <c r="D782" s="159"/>
      <c r="E782" s="159"/>
      <c r="F782" s="159"/>
      <c r="G782" s="159"/>
      <c r="H782" s="187"/>
      <c r="I782" s="159"/>
      <c r="J782" s="188"/>
      <c r="K782" s="159"/>
      <c r="L782" s="159"/>
      <c r="M782" s="159"/>
      <c r="N782" s="159"/>
      <c r="O782" s="159"/>
      <c r="P782" s="159"/>
      <c r="Q782" s="159"/>
      <c r="R782" s="159"/>
      <c r="S782" s="159"/>
      <c r="T782" s="159"/>
      <c r="U782" s="159"/>
      <c r="V782" s="159"/>
      <c r="W782" s="159"/>
      <c r="X782" s="159"/>
      <c r="Y782" s="159"/>
      <c r="Z782" s="159"/>
    </row>
    <row r="783" ht="11.25" customHeight="1">
      <c r="A783" s="159"/>
      <c r="B783" s="159"/>
      <c r="C783" s="159"/>
      <c r="D783" s="159"/>
      <c r="E783" s="159"/>
      <c r="F783" s="159"/>
      <c r="G783" s="159"/>
      <c r="H783" s="187"/>
      <c r="I783" s="159"/>
      <c r="J783" s="188"/>
      <c r="K783" s="159"/>
      <c r="L783" s="159"/>
      <c r="M783" s="159"/>
      <c r="N783" s="159"/>
      <c r="O783" s="159"/>
      <c r="P783" s="159"/>
      <c r="Q783" s="159"/>
      <c r="R783" s="159"/>
      <c r="S783" s="159"/>
      <c r="T783" s="159"/>
      <c r="U783" s="159"/>
      <c r="V783" s="159"/>
      <c r="W783" s="159"/>
      <c r="X783" s="159"/>
      <c r="Y783" s="159"/>
      <c r="Z783" s="159"/>
    </row>
    <row r="784" ht="11.25" customHeight="1">
      <c r="A784" s="159"/>
      <c r="B784" s="159"/>
      <c r="C784" s="159"/>
      <c r="D784" s="159"/>
      <c r="E784" s="159"/>
      <c r="F784" s="159"/>
      <c r="G784" s="159"/>
      <c r="H784" s="187"/>
      <c r="I784" s="159"/>
      <c r="J784" s="188"/>
      <c r="K784" s="159"/>
      <c r="L784" s="159"/>
      <c r="M784" s="159"/>
      <c r="N784" s="159"/>
      <c r="O784" s="159"/>
      <c r="P784" s="159"/>
      <c r="Q784" s="159"/>
      <c r="R784" s="159"/>
      <c r="S784" s="159"/>
      <c r="T784" s="159"/>
      <c r="U784" s="159"/>
      <c r="V784" s="159"/>
      <c r="W784" s="159"/>
      <c r="X784" s="159"/>
      <c r="Y784" s="159"/>
      <c r="Z784" s="159"/>
    </row>
    <row r="785" ht="11.25" customHeight="1">
      <c r="A785" s="159"/>
      <c r="B785" s="159"/>
      <c r="C785" s="159"/>
      <c r="D785" s="159"/>
      <c r="E785" s="159"/>
      <c r="F785" s="159"/>
      <c r="G785" s="159"/>
      <c r="H785" s="187"/>
      <c r="I785" s="159"/>
      <c r="J785" s="188"/>
      <c r="K785" s="159"/>
      <c r="L785" s="159"/>
      <c r="M785" s="159"/>
      <c r="N785" s="159"/>
      <c r="O785" s="159"/>
      <c r="P785" s="159"/>
      <c r="Q785" s="159"/>
      <c r="R785" s="159"/>
      <c r="S785" s="159"/>
      <c r="T785" s="159"/>
      <c r="U785" s="159"/>
      <c r="V785" s="159"/>
      <c r="W785" s="159"/>
      <c r="X785" s="159"/>
      <c r="Y785" s="159"/>
      <c r="Z785" s="159"/>
    </row>
    <row r="786" ht="11.25" customHeight="1">
      <c r="A786" s="159"/>
      <c r="B786" s="159"/>
      <c r="C786" s="159"/>
      <c r="D786" s="159"/>
      <c r="E786" s="159"/>
      <c r="F786" s="159"/>
      <c r="G786" s="159"/>
      <c r="H786" s="187"/>
      <c r="I786" s="159"/>
      <c r="J786" s="188"/>
      <c r="K786" s="159"/>
      <c r="L786" s="159"/>
      <c r="M786" s="159"/>
      <c r="N786" s="159"/>
      <c r="O786" s="159"/>
      <c r="P786" s="159"/>
      <c r="Q786" s="159"/>
      <c r="R786" s="159"/>
      <c r="S786" s="159"/>
      <c r="T786" s="159"/>
      <c r="U786" s="159"/>
      <c r="V786" s="159"/>
      <c r="W786" s="159"/>
      <c r="X786" s="159"/>
      <c r="Y786" s="159"/>
      <c r="Z786" s="159"/>
    </row>
    <row r="787" ht="11.25" customHeight="1">
      <c r="A787" s="159"/>
      <c r="B787" s="159"/>
      <c r="C787" s="159"/>
      <c r="D787" s="159"/>
      <c r="E787" s="159"/>
      <c r="F787" s="159"/>
      <c r="G787" s="159"/>
      <c r="H787" s="187"/>
      <c r="I787" s="159"/>
      <c r="J787" s="188"/>
      <c r="K787" s="159"/>
      <c r="L787" s="159"/>
      <c r="M787" s="159"/>
      <c r="N787" s="159"/>
      <c r="O787" s="159"/>
      <c r="P787" s="159"/>
      <c r="Q787" s="159"/>
      <c r="R787" s="159"/>
      <c r="S787" s="159"/>
      <c r="T787" s="159"/>
      <c r="U787" s="159"/>
      <c r="V787" s="159"/>
      <c r="W787" s="159"/>
      <c r="X787" s="159"/>
      <c r="Y787" s="159"/>
      <c r="Z787" s="159"/>
    </row>
    <row r="788" ht="11.25" customHeight="1">
      <c r="A788" s="159"/>
      <c r="B788" s="159"/>
      <c r="C788" s="159"/>
      <c r="D788" s="159"/>
      <c r="E788" s="159"/>
      <c r="F788" s="159"/>
      <c r="G788" s="159"/>
      <c r="H788" s="187"/>
      <c r="I788" s="159"/>
      <c r="J788" s="188"/>
      <c r="K788" s="159"/>
      <c r="L788" s="159"/>
      <c r="M788" s="159"/>
      <c r="N788" s="159"/>
      <c r="O788" s="159"/>
      <c r="P788" s="159"/>
      <c r="Q788" s="159"/>
      <c r="R788" s="159"/>
      <c r="S788" s="159"/>
      <c r="T788" s="159"/>
      <c r="U788" s="159"/>
      <c r="V788" s="159"/>
      <c r="W788" s="159"/>
      <c r="X788" s="159"/>
      <c r="Y788" s="159"/>
      <c r="Z788" s="159"/>
    </row>
    <row r="789" ht="11.25" customHeight="1">
      <c r="A789" s="159"/>
      <c r="B789" s="159"/>
      <c r="C789" s="159"/>
      <c r="D789" s="159"/>
      <c r="E789" s="159"/>
      <c r="F789" s="159"/>
      <c r="G789" s="159"/>
      <c r="H789" s="187"/>
      <c r="I789" s="159"/>
      <c r="J789" s="188"/>
      <c r="K789" s="159"/>
      <c r="L789" s="159"/>
      <c r="M789" s="159"/>
      <c r="N789" s="159"/>
      <c r="O789" s="159"/>
      <c r="P789" s="159"/>
      <c r="Q789" s="159"/>
      <c r="R789" s="159"/>
      <c r="S789" s="159"/>
      <c r="T789" s="159"/>
      <c r="U789" s="159"/>
      <c r="V789" s="159"/>
      <c r="W789" s="159"/>
      <c r="X789" s="159"/>
      <c r="Y789" s="159"/>
      <c r="Z789" s="159"/>
    </row>
    <row r="790" ht="11.25" customHeight="1">
      <c r="A790" s="159"/>
      <c r="B790" s="159"/>
      <c r="C790" s="159"/>
      <c r="D790" s="159"/>
      <c r="E790" s="159"/>
      <c r="F790" s="159"/>
      <c r="G790" s="159"/>
      <c r="H790" s="187"/>
      <c r="I790" s="159"/>
      <c r="J790" s="188"/>
      <c r="K790" s="159"/>
      <c r="L790" s="159"/>
      <c r="M790" s="159"/>
      <c r="N790" s="159"/>
      <c r="O790" s="159"/>
      <c r="P790" s="159"/>
      <c r="Q790" s="159"/>
      <c r="R790" s="159"/>
      <c r="S790" s="159"/>
      <c r="T790" s="159"/>
      <c r="U790" s="159"/>
      <c r="V790" s="159"/>
      <c r="W790" s="159"/>
      <c r="X790" s="159"/>
      <c r="Y790" s="159"/>
      <c r="Z790" s="159"/>
    </row>
    <row r="791" ht="11.25" customHeight="1">
      <c r="A791" s="159"/>
      <c r="B791" s="159"/>
      <c r="C791" s="159"/>
      <c r="D791" s="159"/>
      <c r="E791" s="159"/>
      <c r="F791" s="159"/>
      <c r="G791" s="159"/>
      <c r="H791" s="187"/>
      <c r="I791" s="159"/>
      <c r="J791" s="188"/>
      <c r="K791" s="159"/>
      <c r="L791" s="159"/>
      <c r="M791" s="159"/>
      <c r="N791" s="159"/>
      <c r="O791" s="159"/>
      <c r="P791" s="159"/>
      <c r="Q791" s="159"/>
      <c r="R791" s="159"/>
      <c r="S791" s="159"/>
      <c r="T791" s="159"/>
      <c r="U791" s="159"/>
      <c r="V791" s="159"/>
      <c r="W791" s="159"/>
      <c r="X791" s="159"/>
      <c r="Y791" s="159"/>
      <c r="Z791" s="159"/>
    </row>
    <row r="792" ht="11.25" customHeight="1">
      <c r="A792" s="159"/>
      <c r="B792" s="159"/>
      <c r="C792" s="159"/>
      <c r="D792" s="159"/>
      <c r="E792" s="159"/>
      <c r="F792" s="159"/>
      <c r="G792" s="159"/>
      <c r="H792" s="187"/>
      <c r="I792" s="159"/>
      <c r="J792" s="188"/>
      <c r="K792" s="159"/>
      <c r="L792" s="159"/>
      <c r="M792" s="159"/>
      <c r="N792" s="159"/>
      <c r="O792" s="159"/>
      <c r="P792" s="159"/>
      <c r="Q792" s="159"/>
      <c r="R792" s="159"/>
      <c r="S792" s="159"/>
      <c r="T792" s="159"/>
      <c r="U792" s="159"/>
      <c r="V792" s="159"/>
      <c r="W792" s="159"/>
      <c r="X792" s="159"/>
      <c r="Y792" s="159"/>
      <c r="Z792" s="159"/>
    </row>
    <row r="793" ht="11.25" customHeight="1">
      <c r="A793" s="159"/>
      <c r="B793" s="159"/>
      <c r="C793" s="159"/>
      <c r="D793" s="159"/>
      <c r="E793" s="159"/>
      <c r="F793" s="159"/>
      <c r="G793" s="159"/>
      <c r="H793" s="187"/>
      <c r="I793" s="159"/>
      <c r="J793" s="188"/>
      <c r="K793" s="159"/>
      <c r="L793" s="159"/>
      <c r="M793" s="159"/>
      <c r="N793" s="159"/>
      <c r="O793" s="159"/>
      <c r="P793" s="159"/>
      <c r="Q793" s="159"/>
      <c r="R793" s="159"/>
      <c r="S793" s="159"/>
      <c r="T793" s="159"/>
      <c r="U793" s="159"/>
      <c r="V793" s="159"/>
      <c r="W793" s="159"/>
      <c r="X793" s="159"/>
      <c r="Y793" s="159"/>
      <c r="Z793" s="159"/>
    </row>
    <row r="794" ht="11.25" customHeight="1">
      <c r="A794" s="159"/>
      <c r="B794" s="159"/>
      <c r="C794" s="159"/>
      <c r="D794" s="159"/>
      <c r="E794" s="159"/>
      <c r="F794" s="159"/>
      <c r="G794" s="159"/>
      <c r="H794" s="187"/>
      <c r="I794" s="159"/>
      <c r="J794" s="188"/>
      <c r="K794" s="159"/>
      <c r="L794" s="159"/>
      <c r="M794" s="159"/>
      <c r="N794" s="159"/>
      <c r="O794" s="159"/>
      <c r="P794" s="159"/>
      <c r="Q794" s="159"/>
      <c r="R794" s="159"/>
      <c r="S794" s="159"/>
      <c r="T794" s="159"/>
      <c r="U794" s="159"/>
      <c r="V794" s="159"/>
      <c r="W794" s="159"/>
      <c r="X794" s="159"/>
      <c r="Y794" s="159"/>
      <c r="Z794" s="159"/>
    </row>
    <row r="795" ht="11.25" customHeight="1">
      <c r="A795" s="159"/>
      <c r="B795" s="159"/>
      <c r="C795" s="159"/>
      <c r="D795" s="159"/>
      <c r="E795" s="159"/>
      <c r="F795" s="159"/>
      <c r="G795" s="159"/>
      <c r="H795" s="187"/>
      <c r="I795" s="159"/>
      <c r="J795" s="188"/>
      <c r="K795" s="159"/>
      <c r="L795" s="159"/>
      <c r="M795" s="159"/>
      <c r="N795" s="159"/>
      <c r="O795" s="159"/>
      <c r="P795" s="159"/>
      <c r="Q795" s="159"/>
      <c r="R795" s="159"/>
      <c r="S795" s="159"/>
      <c r="T795" s="159"/>
      <c r="U795" s="159"/>
      <c r="V795" s="159"/>
      <c r="W795" s="159"/>
      <c r="X795" s="159"/>
      <c r="Y795" s="159"/>
      <c r="Z795" s="159"/>
    </row>
    <row r="796" ht="11.25" customHeight="1">
      <c r="A796" s="159"/>
      <c r="B796" s="159"/>
      <c r="C796" s="159"/>
      <c r="D796" s="159"/>
      <c r="E796" s="159"/>
      <c r="F796" s="159"/>
      <c r="G796" s="159"/>
      <c r="H796" s="187"/>
      <c r="I796" s="159"/>
      <c r="J796" s="188"/>
      <c r="K796" s="159"/>
      <c r="L796" s="159"/>
      <c r="M796" s="159"/>
      <c r="N796" s="159"/>
      <c r="O796" s="159"/>
      <c r="P796" s="159"/>
      <c r="Q796" s="159"/>
      <c r="R796" s="159"/>
      <c r="S796" s="159"/>
      <c r="T796" s="159"/>
      <c r="U796" s="159"/>
      <c r="V796" s="159"/>
      <c r="W796" s="159"/>
      <c r="X796" s="159"/>
      <c r="Y796" s="159"/>
      <c r="Z796" s="159"/>
    </row>
    <row r="797" ht="11.25" customHeight="1">
      <c r="A797" s="159"/>
      <c r="B797" s="159"/>
      <c r="C797" s="159"/>
      <c r="D797" s="159"/>
      <c r="E797" s="159"/>
      <c r="F797" s="159"/>
      <c r="G797" s="159"/>
      <c r="H797" s="187"/>
      <c r="I797" s="159"/>
      <c r="J797" s="188"/>
      <c r="K797" s="159"/>
      <c r="L797" s="159"/>
      <c r="M797" s="159"/>
      <c r="N797" s="159"/>
      <c r="O797" s="159"/>
      <c r="P797" s="159"/>
      <c r="Q797" s="159"/>
      <c r="R797" s="159"/>
      <c r="S797" s="159"/>
      <c r="T797" s="159"/>
      <c r="U797" s="159"/>
      <c r="V797" s="159"/>
      <c r="W797" s="159"/>
      <c r="X797" s="159"/>
      <c r="Y797" s="159"/>
      <c r="Z797" s="159"/>
    </row>
    <row r="798" ht="11.25" customHeight="1">
      <c r="A798" s="159"/>
      <c r="B798" s="159"/>
      <c r="C798" s="159"/>
      <c r="D798" s="159"/>
      <c r="E798" s="159"/>
      <c r="F798" s="159"/>
      <c r="G798" s="159"/>
      <c r="H798" s="187"/>
      <c r="I798" s="159"/>
      <c r="J798" s="188"/>
      <c r="K798" s="159"/>
      <c r="L798" s="159"/>
      <c r="M798" s="159"/>
      <c r="N798" s="159"/>
      <c r="O798" s="159"/>
      <c r="P798" s="159"/>
      <c r="Q798" s="159"/>
      <c r="R798" s="159"/>
      <c r="S798" s="159"/>
      <c r="T798" s="159"/>
      <c r="U798" s="159"/>
      <c r="V798" s="159"/>
      <c r="W798" s="159"/>
      <c r="X798" s="159"/>
      <c r="Y798" s="159"/>
      <c r="Z798" s="159"/>
    </row>
    <row r="799" ht="11.25" customHeight="1">
      <c r="A799" s="159"/>
      <c r="B799" s="159"/>
      <c r="C799" s="159"/>
      <c r="D799" s="159"/>
      <c r="E799" s="159"/>
      <c r="F799" s="159"/>
      <c r="G799" s="159"/>
      <c r="H799" s="187"/>
      <c r="I799" s="159"/>
      <c r="J799" s="188"/>
      <c r="K799" s="159"/>
      <c r="L799" s="159"/>
      <c r="M799" s="159"/>
      <c r="N799" s="159"/>
      <c r="O799" s="159"/>
      <c r="P799" s="159"/>
      <c r="Q799" s="159"/>
      <c r="R799" s="159"/>
      <c r="S799" s="159"/>
      <c r="T799" s="159"/>
      <c r="U799" s="159"/>
      <c r="V799" s="159"/>
      <c r="W799" s="159"/>
      <c r="X799" s="159"/>
      <c r="Y799" s="159"/>
      <c r="Z799" s="159"/>
    </row>
    <row r="800" ht="11.25" customHeight="1">
      <c r="A800" s="159"/>
      <c r="B800" s="159"/>
      <c r="C800" s="159"/>
      <c r="D800" s="159"/>
      <c r="E800" s="159"/>
      <c r="F800" s="159"/>
      <c r="G800" s="159"/>
      <c r="H800" s="187"/>
      <c r="I800" s="159"/>
      <c r="J800" s="188"/>
      <c r="K800" s="159"/>
      <c r="L800" s="159"/>
      <c r="M800" s="159"/>
      <c r="N800" s="159"/>
      <c r="O800" s="159"/>
      <c r="P800" s="159"/>
      <c r="Q800" s="159"/>
      <c r="R800" s="159"/>
      <c r="S800" s="159"/>
      <c r="T800" s="159"/>
      <c r="U800" s="159"/>
      <c r="V800" s="159"/>
      <c r="W800" s="159"/>
      <c r="X800" s="159"/>
      <c r="Y800" s="159"/>
      <c r="Z800" s="159"/>
    </row>
    <row r="801" ht="11.25" customHeight="1">
      <c r="A801" s="159"/>
      <c r="B801" s="159"/>
      <c r="C801" s="159"/>
      <c r="D801" s="159"/>
      <c r="E801" s="159"/>
      <c r="F801" s="159"/>
      <c r="G801" s="159"/>
      <c r="H801" s="187"/>
      <c r="I801" s="159"/>
      <c r="J801" s="188"/>
      <c r="K801" s="159"/>
      <c r="L801" s="159"/>
      <c r="M801" s="159"/>
      <c r="N801" s="159"/>
      <c r="O801" s="159"/>
      <c r="P801" s="159"/>
      <c r="Q801" s="159"/>
      <c r="R801" s="159"/>
      <c r="S801" s="159"/>
      <c r="T801" s="159"/>
      <c r="U801" s="159"/>
      <c r="V801" s="159"/>
      <c r="W801" s="159"/>
      <c r="X801" s="159"/>
      <c r="Y801" s="159"/>
      <c r="Z801" s="159"/>
    </row>
    <row r="802" ht="11.25" customHeight="1">
      <c r="A802" s="159"/>
      <c r="B802" s="159"/>
      <c r="C802" s="159"/>
      <c r="D802" s="159"/>
      <c r="E802" s="159"/>
      <c r="F802" s="159"/>
      <c r="G802" s="159"/>
      <c r="H802" s="187"/>
      <c r="I802" s="159"/>
      <c r="J802" s="188"/>
      <c r="K802" s="159"/>
      <c r="L802" s="159"/>
      <c r="M802" s="159"/>
      <c r="N802" s="159"/>
      <c r="O802" s="159"/>
      <c r="P802" s="159"/>
      <c r="Q802" s="159"/>
      <c r="R802" s="159"/>
      <c r="S802" s="159"/>
      <c r="T802" s="159"/>
      <c r="U802" s="159"/>
      <c r="V802" s="159"/>
      <c r="W802" s="159"/>
      <c r="X802" s="159"/>
      <c r="Y802" s="159"/>
      <c r="Z802" s="159"/>
    </row>
    <row r="803" ht="11.25" customHeight="1">
      <c r="A803" s="159"/>
      <c r="B803" s="159"/>
      <c r="C803" s="159"/>
      <c r="D803" s="159"/>
      <c r="E803" s="159"/>
      <c r="F803" s="159"/>
      <c r="G803" s="159"/>
      <c r="H803" s="187"/>
      <c r="I803" s="159"/>
      <c r="J803" s="188"/>
      <c r="K803" s="159"/>
      <c r="L803" s="159"/>
      <c r="M803" s="159"/>
      <c r="N803" s="159"/>
      <c r="O803" s="159"/>
      <c r="P803" s="159"/>
      <c r="Q803" s="159"/>
      <c r="R803" s="159"/>
      <c r="S803" s="159"/>
      <c r="T803" s="159"/>
      <c r="U803" s="159"/>
      <c r="V803" s="159"/>
      <c r="W803" s="159"/>
      <c r="X803" s="159"/>
      <c r="Y803" s="159"/>
      <c r="Z803" s="159"/>
    </row>
    <row r="804" ht="11.25" customHeight="1">
      <c r="A804" s="159"/>
      <c r="B804" s="159"/>
      <c r="C804" s="159"/>
      <c r="D804" s="159"/>
      <c r="E804" s="159"/>
      <c r="F804" s="159"/>
      <c r="G804" s="159"/>
      <c r="H804" s="187"/>
      <c r="I804" s="159"/>
      <c r="J804" s="188"/>
      <c r="K804" s="159"/>
      <c r="L804" s="159"/>
      <c r="M804" s="159"/>
      <c r="N804" s="159"/>
      <c r="O804" s="159"/>
      <c r="P804" s="159"/>
      <c r="Q804" s="159"/>
      <c r="R804" s="159"/>
      <c r="S804" s="159"/>
      <c r="T804" s="159"/>
      <c r="U804" s="159"/>
      <c r="V804" s="159"/>
      <c r="W804" s="159"/>
      <c r="X804" s="159"/>
      <c r="Y804" s="159"/>
      <c r="Z804" s="159"/>
    </row>
    <row r="805" ht="11.25" customHeight="1">
      <c r="A805" s="159"/>
      <c r="B805" s="159"/>
      <c r="C805" s="159"/>
      <c r="D805" s="159"/>
      <c r="E805" s="159"/>
      <c r="F805" s="159"/>
      <c r="G805" s="159"/>
      <c r="H805" s="187"/>
      <c r="I805" s="159"/>
      <c r="J805" s="188"/>
      <c r="K805" s="159"/>
      <c r="L805" s="159"/>
      <c r="M805" s="159"/>
      <c r="N805" s="159"/>
      <c r="O805" s="159"/>
      <c r="P805" s="159"/>
      <c r="Q805" s="159"/>
      <c r="R805" s="159"/>
      <c r="S805" s="159"/>
      <c r="T805" s="159"/>
      <c r="U805" s="159"/>
      <c r="V805" s="159"/>
      <c r="W805" s="159"/>
      <c r="X805" s="159"/>
      <c r="Y805" s="159"/>
      <c r="Z805" s="159"/>
    </row>
    <row r="806" ht="11.25" customHeight="1">
      <c r="A806" s="159"/>
      <c r="B806" s="159"/>
      <c r="C806" s="159"/>
      <c r="D806" s="159"/>
      <c r="E806" s="159"/>
      <c r="F806" s="159"/>
      <c r="G806" s="159"/>
      <c r="H806" s="187"/>
      <c r="I806" s="159"/>
      <c r="J806" s="188"/>
      <c r="K806" s="159"/>
      <c r="L806" s="159"/>
      <c r="M806" s="159"/>
      <c r="N806" s="159"/>
      <c r="O806" s="159"/>
      <c r="P806" s="159"/>
      <c r="Q806" s="159"/>
      <c r="R806" s="159"/>
      <c r="S806" s="159"/>
      <c r="T806" s="159"/>
      <c r="U806" s="159"/>
      <c r="V806" s="159"/>
      <c r="W806" s="159"/>
      <c r="X806" s="159"/>
      <c r="Y806" s="159"/>
      <c r="Z806" s="159"/>
    </row>
    <row r="807" ht="11.25" customHeight="1">
      <c r="A807" s="159"/>
      <c r="B807" s="159"/>
      <c r="C807" s="159"/>
      <c r="D807" s="159"/>
      <c r="E807" s="159"/>
      <c r="F807" s="159"/>
      <c r="G807" s="159"/>
      <c r="H807" s="187"/>
      <c r="I807" s="159"/>
      <c r="J807" s="188"/>
      <c r="K807" s="159"/>
      <c r="L807" s="159"/>
      <c r="M807" s="159"/>
      <c r="N807" s="159"/>
      <c r="O807" s="159"/>
      <c r="P807" s="159"/>
      <c r="Q807" s="159"/>
      <c r="R807" s="159"/>
      <c r="S807" s="159"/>
      <c r="T807" s="159"/>
      <c r="U807" s="159"/>
      <c r="V807" s="159"/>
      <c r="W807" s="159"/>
      <c r="X807" s="159"/>
      <c r="Y807" s="159"/>
      <c r="Z807" s="159"/>
    </row>
    <row r="808" ht="11.25" customHeight="1">
      <c r="A808" s="159"/>
      <c r="B808" s="159"/>
      <c r="C808" s="159"/>
      <c r="D808" s="159"/>
      <c r="E808" s="159"/>
      <c r="F808" s="159"/>
      <c r="G808" s="159"/>
      <c r="H808" s="187"/>
      <c r="I808" s="159"/>
      <c r="J808" s="188"/>
      <c r="K808" s="159"/>
      <c r="L808" s="159"/>
      <c r="M808" s="159"/>
      <c r="N808" s="159"/>
      <c r="O808" s="159"/>
      <c r="P808" s="159"/>
      <c r="Q808" s="159"/>
      <c r="R808" s="159"/>
      <c r="S808" s="159"/>
      <c r="T808" s="159"/>
      <c r="U808" s="159"/>
      <c r="V808" s="159"/>
      <c r="W808" s="159"/>
      <c r="X808" s="159"/>
      <c r="Y808" s="159"/>
      <c r="Z808" s="159"/>
    </row>
    <row r="809" ht="11.25" customHeight="1">
      <c r="A809" s="159"/>
      <c r="B809" s="159"/>
      <c r="C809" s="159"/>
      <c r="D809" s="159"/>
      <c r="E809" s="159"/>
      <c r="F809" s="159"/>
      <c r="G809" s="159"/>
      <c r="H809" s="187"/>
      <c r="I809" s="159"/>
      <c r="J809" s="188"/>
      <c r="K809" s="159"/>
      <c r="L809" s="159"/>
      <c r="M809" s="159"/>
      <c r="N809" s="159"/>
      <c r="O809" s="159"/>
      <c r="P809" s="159"/>
      <c r="Q809" s="159"/>
      <c r="R809" s="159"/>
      <c r="S809" s="159"/>
      <c r="T809" s="159"/>
      <c r="U809" s="159"/>
      <c r="V809" s="159"/>
      <c r="W809" s="159"/>
      <c r="X809" s="159"/>
      <c r="Y809" s="159"/>
      <c r="Z809" s="159"/>
    </row>
    <row r="810" ht="11.25" customHeight="1">
      <c r="A810" s="159"/>
      <c r="B810" s="159"/>
      <c r="C810" s="159"/>
      <c r="D810" s="159"/>
      <c r="E810" s="159"/>
      <c r="F810" s="159"/>
      <c r="G810" s="159"/>
      <c r="H810" s="187"/>
      <c r="I810" s="159"/>
      <c r="J810" s="188"/>
      <c r="K810" s="159"/>
      <c r="L810" s="159"/>
      <c r="M810" s="159"/>
      <c r="N810" s="159"/>
      <c r="O810" s="159"/>
      <c r="P810" s="159"/>
      <c r="Q810" s="159"/>
      <c r="R810" s="159"/>
      <c r="S810" s="159"/>
      <c r="T810" s="159"/>
      <c r="U810" s="159"/>
      <c r="V810" s="159"/>
      <c r="W810" s="159"/>
      <c r="X810" s="159"/>
      <c r="Y810" s="159"/>
      <c r="Z810" s="159"/>
    </row>
    <row r="811" ht="11.25" customHeight="1">
      <c r="A811" s="159"/>
      <c r="B811" s="159"/>
      <c r="C811" s="159"/>
      <c r="D811" s="159"/>
      <c r="E811" s="159"/>
      <c r="F811" s="159"/>
      <c r="G811" s="159"/>
      <c r="H811" s="187"/>
      <c r="I811" s="159"/>
      <c r="J811" s="188"/>
      <c r="K811" s="159"/>
      <c r="L811" s="159"/>
      <c r="M811" s="159"/>
      <c r="N811" s="159"/>
      <c r="O811" s="159"/>
      <c r="P811" s="159"/>
      <c r="Q811" s="159"/>
      <c r="R811" s="159"/>
      <c r="S811" s="159"/>
      <c r="T811" s="159"/>
      <c r="U811" s="159"/>
      <c r="V811" s="159"/>
      <c r="W811" s="159"/>
      <c r="X811" s="159"/>
      <c r="Y811" s="159"/>
      <c r="Z811" s="159"/>
    </row>
    <row r="812" ht="11.25" customHeight="1">
      <c r="A812" s="159"/>
      <c r="B812" s="159"/>
      <c r="C812" s="159"/>
      <c r="D812" s="159"/>
      <c r="E812" s="159"/>
      <c r="F812" s="159"/>
      <c r="G812" s="159"/>
      <c r="H812" s="187"/>
      <c r="I812" s="159"/>
      <c r="J812" s="188"/>
      <c r="K812" s="159"/>
      <c r="L812" s="159"/>
      <c r="M812" s="159"/>
      <c r="N812" s="159"/>
      <c r="O812" s="159"/>
      <c r="P812" s="159"/>
      <c r="Q812" s="159"/>
      <c r="R812" s="159"/>
      <c r="S812" s="159"/>
      <c r="T812" s="159"/>
      <c r="U812" s="159"/>
      <c r="V812" s="159"/>
      <c r="W812" s="159"/>
      <c r="X812" s="159"/>
      <c r="Y812" s="159"/>
      <c r="Z812" s="159"/>
    </row>
    <row r="813" ht="11.25" customHeight="1">
      <c r="A813" s="159"/>
      <c r="B813" s="159"/>
      <c r="C813" s="159"/>
      <c r="D813" s="159"/>
      <c r="E813" s="159"/>
      <c r="F813" s="159"/>
      <c r="G813" s="159"/>
      <c r="H813" s="187"/>
      <c r="I813" s="159"/>
      <c r="J813" s="188"/>
      <c r="K813" s="159"/>
      <c r="L813" s="159"/>
      <c r="M813" s="159"/>
      <c r="N813" s="159"/>
      <c r="O813" s="159"/>
      <c r="P813" s="159"/>
      <c r="Q813" s="159"/>
      <c r="R813" s="159"/>
      <c r="S813" s="159"/>
      <c r="T813" s="159"/>
      <c r="U813" s="159"/>
      <c r="V813" s="159"/>
      <c r="W813" s="159"/>
      <c r="X813" s="159"/>
      <c r="Y813" s="159"/>
      <c r="Z813" s="159"/>
    </row>
    <row r="814" ht="11.25" customHeight="1">
      <c r="A814" s="159"/>
      <c r="B814" s="159"/>
      <c r="C814" s="159"/>
      <c r="D814" s="159"/>
      <c r="E814" s="159"/>
      <c r="F814" s="159"/>
      <c r="G814" s="159"/>
      <c r="H814" s="187"/>
      <c r="I814" s="159"/>
      <c r="J814" s="188"/>
      <c r="K814" s="159"/>
      <c r="L814" s="159"/>
      <c r="M814" s="159"/>
      <c r="N814" s="159"/>
      <c r="O814" s="159"/>
      <c r="P814" s="159"/>
      <c r="Q814" s="159"/>
      <c r="R814" s="159"/>
      <c r="S814" s="159"/>
      <c r="T814" s="159"/>
      <c r="U814" s="159"/>
      <c r="V814" s="159"/>
      <c r="W814" s="159"/>
      <c r="X814" s="159"/>
      <c r="Y814" s="159"/>
      <c r="Z814" s="159"/>
    </row>
    <row r="815" ht="11.25" customHeight="1">
      <c r="A815" s="159"/>
      <c r="B815" s="159"/>
      <c r="C815" s="159"/>
      <c r="D815" s="159"/>
      <c r="E815" s="159"/>
      <c r="F815" s="159"/>
      <c r="G815" s="159"/>
      <c r="H815" s="187"/>
      <c r="I815" s="159"/>
      <c r="J815" s="188"/>
      <c r="K815" s="159"/>
      <c r="L815" s="159"/>
      <c r="M815" s="159"/>
      <c r="N815" s="159"/>
      <c r="O815" s="159"/>
      <c r="P815" s="159"/>
      <c r="Q815" s="159"/>
      <c r="R815" s="159"/>
      <c r="S815" s="159"/>
      <c r="T815" s="159"/>
      <c r="U815" s="159"/>
      <c r="V815" s="159"/>
      <c r="W815" s="159"/>
      <c r="X815" s="159"/>
      <c r="Y815" s="159"/>
      <c r="Z815" s="159"/>
    </row>
    <row r="816" ht="11.25" customHeight="1">
      <c r="A816" s="159"/>
      <c r="B816" s="159"/>
      <c r="C816" s="159"/>
      <c r="D816" s="159"/>
      <c r="E816" s="159"/>
      <c r="F816" s="159"/>
      <c r="G816" s="159"/>
      <c r="H816" s="187"/>
      <c r="I816" s="159"/>
      <c r="J816" s="188"/>
      <c r="K816" s="159"/>
      <c r="L816" s="159"/>
      <c r="M816" s="159"/>
      <c r="N816" s="159"/>
      <c r="O816" s="159"/>
      <c r="P816" s="159"/>
      <c r="Q816" s="159"/>
      <c r="R816" s="159"/>
      <c r="S816" s="159"/>
      <c r="T816" s="159"/>
      <c r="U816" s="159"/>
      <c r="V816" s="159"/>
      <c r="W816" s="159"/>
      <c r="X816" s="159"/>
      <c r="Y816" s="159"/>
      <c r="Z816" s="159"/>
    </row>
    <row r="817" ht="11.25" customHeight="1">
      <c r="A817" s="159"/>
      <c r="B817" s="159"/>
      <c r="C817" s="159"/>
      <c r="D817" s="159"/>
      <c r="E817" s="159"/>
      <c r="F817" s="159"/>
      <c r="G817" s="159"/>
      <c r="H817" s="187"/>
      <c r="I817" s="159"/>
      <c r="J817" s="188"/>
      <c r="K817" s="159"/>
      <c r="L817" s="159"/>
      <c r="M817" s="159"/>
      <c r="N817" s="159"/>
      <c r="O817" s="159"/>
      <c r="P817" s="159"/>
      <c r="Q817" s="159"/>
      <c r="R817" s="159"/>
      <c r="S817" s="159"/>
      <c r="T817" s="159"/>
      <c r="U817" s="159"/>
      <c r="V817" s="159"/>
      <c r="W817" s="159"/>
      <c r="X817" s="159"/>
      <c r="Y817" s="159"/>
      <c r="Z817" s="159"/>
    </row>
    <row r="818" ht="11.25" customHeight="1">
      <c r="A818" s="159"/>
      <c r="B818" s="159"/>
      <c r="C818" s="159"/>
      <c r="D818" s="159"/>
      <c r="E818" s="159"/>
      <c r="F818" s="159"/>
      <c r="G818" s="159"/>
      <c r="H818" s="187"/>
      <c r="I818" s="159"/>
      <c r="J818" s="188"/>
      <c r="K818" s="159"/>
      <c r="L818" s="159"/>
      <c r="M818" s="159"/>
      <c r="N818" s="159"/>
      <c r="O818" s="159"/>
      <c r="P818" s="159"/>
      <c r="Q818" s="159"/>
      <c r="R818" s="159"/>
      <c r="S818" s="159"/>
      <c r="T818" s="159"/>
      <c r="U818" s="159"/>
      <c r="V818" s="159"/>
      <c r="W818" s="159"/>
      <c r="X818" s="159"/>
      <c r="Y818" s="159"/>
      <c r="Z818" s="159"/>
    </row>
    <row r="819" ht="11.25" customHeight="1">
      <c r="A819" s="159"/>
      <c r="B819" s="159"/>
      <c r="C819" s="159"/>
      <c r="D819" s="159"/>
      <c r="E819" s="159"/>
      <c r="F819" s="159"/>
      <c r="G819" s="159"/>
      <c r="H819" s="187"/>
      <c r="I819" s="159"/>
      <c r="J819" s="188"/>
      <c r="K819" s="159"/>
      <c r="L819" s="159"/>
      <c r="M819" s="159"/>
      <c r="N819" s="159"/>
      <c r="O819" s="159"/>
      <c r="P819" s="159"/>
      <c r="Q819" s="159"/>
      <c r="R819" s="159"/>
      <c r="S819" s="159"/>
      <c r="T819" s="159"/>
      <c r="U819" s="159"/>
      <c r="V819" s="159"/>
      <c r="W819" s="159"/>
      <c r="X819" s="159"/>
      <c r="Y819" s="159"/>
      <c r="Z819" s="159"/>
    </row>
    <row r="820" ht="11.25" customHeight="1">
      <c r="A820" s="159"/>
      <c r="B820" s="159"/>
      <c r="C820" s="159"/>
      <c r="D820" s="159"/>
      <c r="E820" s="159"/>
      <c r="F820" s="159"/>
      <c r="G820" s="159"/>
      <c r="H820" s="187"/>
      <c r="I820" s="159"/>
      <c r="J820" s="188"/>
      <c r="K820" s="159"/>
      <c r="L820" s="159"/>
      <c r="M820" s="159"/>
      <c r="N820" s="159"/>
      <c r="O820" s="159"/>
      <c r="P820" s="159"/>
      <c r="Q820" s="159"/>
      <c r="R820" s="159"/>
      <c r="S820" s="159"/>
      <c r="T820" s="159"/>
      <c r="U820" s="159"/>
      <c r="V820" s="159"/>
      <c r="W820" s="159"/>
      <c r="X820" s="159"/>
      <c r="Y820" s="159"/>
      <c r="Z820" s="159"/>
    </row>
    <row r="821" ht="11.25" customHeight="1">
      <c r="A821" s="159"/>
      <c r="B821" s="159"/>
      <c r="C821" s="159"/>
      <c r="D821" s="159"/>
      <c r="E821" s="159"/>
      <c r="F821" s="159"/>
      <c r="G821" s="159"/>
      <c r="H821" s="187"/>
      <c r="I821" s="159"/>
      <c r="J821" s="188"/>
      <c r="K821" s="159"/>
      <c r="L821" s="159"/>
      <c r="M821" s="159"/>
      <c r="N821" s="159"/>
      <c r="O821" s="159"/>
      <c r="P821" s="159"/>
      <c r="Q821" s="159"/>
      <c r="R821" s="159"/>
      <c r="S821" s="159"/>
      <c r="T821" s="159"/>
      <c r="U821" s="159"/>
      <c r="V821" s="159"/>
      <c r="W821" s="159"/>
      <c r="X821" s="159"/>
      <c r="Y821" s="159"/>
      <c r="Z821" s="159"/>
    </row>
    <row r="822" ht="11.25" customHeight="1">
      <c r="A822" s="159"/>
      <c r="B822" s="159"/>
      <c r="C822" s="159"/>
      <c r="D822" s="159"/>
      <c r="E822" s="159"/>
      <c r="F822" s="159"/>
      <c r="G822" s="159"/>
      <c r="H822" s="187"/>
      <c r="I822" s="159"/>
      <c r="J822" s="188"/>
      <c r="K822" s="159"/>
      <c r="L822" s="159"/>
      <c r="M822" s="159"/>
      <c r="N822" s="159"/>
      <c r="O822" s="159"/>
      <c r="P822" s="159"/>
      <c r="Q822" s="159"/>
      <c r="R822" s="159"/>
      <c r="S822" s="159"/>
      <c r="T822" s="159"/>
      <c r="U822" s="159"/>
      <c r="V822" s="159"/>
      <c r="W822" s="159"/>
      <c r="X822" s="159"/>
      <c r="Y822" s="159"/>
      <c r="Z822" s="159"/>
    </row>
    <row r="823" ht="11.25" customHeight="1">
      <c r="A823" s="159"/>
      <c r="B823" s="159"/>
      <c r="C823" s="159"/>
      <c r="D823" s="159"/>
      <c r="E823" s="159"/>
      <c r="F823" s="159"/>
      <c r="G823" s="159"/>
      <c r="H823" s="187"/>
      <c r="I823" s="159"/>
      <c r="J823" s="188"/>
      <c r="K823" s="159"/>
      <c r="L823" s="159"/>
      <c r="M823" s="159"/>
      <c r="N823" s="159"/>
      <c r="O823" s="159"/>
      <c r="P823" s="159"/>
      <c r="Q823" s="159"/>
      <c r="R823" s="159"/>
      <c r="S823" s="159"/>
      <c r="T823" s="159"/>
      <c r="U823" s="159"/>
      <c r="V823" s="159"/>
      <c r="W823" s="159"/>
      <c r="X823" s="159"/>
      <c r="Y823" s="159"/>
      <c r="Z823" s="159"/>
    </row>
    <row r="824" ht="11.25" customHeight="1">
      <c r="A824" s="159"/>
      <c r="B824" s="159"/>
      <c r="C824" s="159"/>
      <c r="D824" s="159"/>
      <c r="E824" s="159"/>
      <c r="F824" s="159"/>
      <c r="G824" s="159"/>
      <c r="H824" s="187"/>
      <c r="I824" s="159"/>
      <c r="J824" s="188"/>
      <c r="K824" s="159"/>
      <c r="L824" s="159"/>
      <c r="M824" s="159"/>
      <c r="N824" s="159"/>
      <c r="O824" s="159"/>
      <c r="P824" s="159"/>
      <c r="Q824" s="159"/>
      <c r="R824" s="159"/>
      <c r="S824" s="159"/>
      <c r="T824" s="159"/>
      <c r="U824" s="159"/>
      <c r="V824" s="159"/>
      <c r="W824" s="159"/>
      <c r="X824" s="159"/>
      <c r="Y824" s="159"/>
      <c r="Z824" s="159"/>
    </row>
    <row r="825" ht="11.25" customHeight="1">
      <c r="A825" s="159"/>
      <c r="B825" s="159"/>
      <c r="C825" s="159"/>
      <c r="D825" s="159"/>
      <c r="E825" s="159"/>
      <c r="F825" s="159"/>
      <c r="G825" s="159"/>
      <c r="H825" s="187"/>
      <c r="I825" s="159"/>
      <c r="J825" s="188"/>
      <c r="K825" s="159"/>
      <c r="L825" s="159"/>
      <c r="M825" s="159"/>
      <c r="N825" s="159"/>
      <c r="O825" s="159"/>
      <c r="P825" s="159"/>
      <c r="Q825" s="159"/>
      <c r="R825" s="159"/>
      <c r="S825" s="159"/>
      <c r="T825" s="159"/>
      <c r="U825" s="159"/>
      <c r="V825" s="159"/>
      <c r="W825" s="159"/>
      <c r="X825" s="159"/>
      <c r="Y825" s="159"/>
      <c r="Z825" s="159"/>
    </row>
    <row r="826" ht="11.25" customHeight="1">
      <c r="A826" s="159"/>
      <c r="B826" s="159"/>
      <c r="C826" s="159"/>
      <c r="D826" s="159"/>
      <c r="E826" s="159"/>
      <c r="F826" s="159"/>
      <c r="G826" s="159"/>
      <c r="H826" s="187"/>
      <c r="I826" s="159"/>
      <c r="J826" s="188"/>
      <c r="K826" s="159"/>
      <c r="L826" s="159"/>
      <c r="M826" s="159"/>
      <c r="N826" s="159"/>
      <c r="O826" s="159"/>
      <c r="P826" s="159"/>
      <c r="Q826" s="159"/>
      <c r="R826" s="159"/>
      <c r="S826" s="159"/>
      <c r="T826" s="159"/>
      <c r="U826" s="159"/>
      <c r="V826" s="159"/>
      <c r="W826" s="159"/>
      <c r="X826" s="159"/>
      <c r="Y826" s="159"/>
      <c r="Z826" s="159"/>
    </row>
    <row r="827" ht="11.25" customHeight="1">
      <c r="A827" s="159"/>
      <c r="B827" s="159"/>
      <c r="C827" s="159"/>
      <c r="D827" s="159"/>
      <c r="E827" s="159"/>
      <c r="F827" s="159"/>
      <c r="G827" s="159"/>
      <c r="H827" s="187"/>
      <c r="I827" s="159"/>
      <c r="J827" s="188"/>
      <c r="K827" s="159"/>
      <c r="L827" s="159"/>
      <c r="M827" s="159"/>
      <c r="N827" s="159"/>
      <c r="O827" s="159"/>
      <c r="P827" s="159"/>
      <c r="Q827" s="159"/>
      <c r="R827" s="159"/>
      <c r="S827" s="159"/>
      <c r="T827" s="159"/>
      <c r="U827" s="159"/>
      <c r="V827" s="159"/>
      <c r="W827" s="159"/>
      <c r="X827" s="159"/>
      <c r="Y827" s="159"/>
      <c r="Z827" s="159"/>
    </row>
    <row r="828" ht="11.25" customHeight="1">
      <c r="A828" s="159"/>
      <c r="B828" s="159"/>
      <c r="C828" s="159"/>
      <c r="D828" s="159"/>
      <c r="E828" s="159"/>
      <c r="F828" s="159"/>
      <c r="G828" s="159"/>
      <c r="H828" s="187"/>
      <c r="I828" s="159"/>
      <c r="J828" s="188"/>
      <c r="K828" s="159"/>
      <c r="L828" s="159"/>
      <c r="M828" s="159"/>
      <c r="N828" s="159"/>
      <c r="O828" s="159"/>
      <c r="P828" s="159"/>
      <c r="Q828" s="159"/>
      <c r="R828" s="159"/>
      <c r="S828" s="159"/>
      <c r="T828" s="159"/>
      <c r="U828" s="159"/>
      <c r="V828" s="159"/>
      <c r="W828" s="159"/>
      <c r="X828" s="159"/>
      <c r="Y828" s="159"/>
      <c r="Z828" s="159"/>
    </row>
    <row r="829" ht="11.25" customHeight="1">
      <c r="A829" s="159"/>
      <c r="B829" s="159"/>
      <c r="C829" s="159"/>
      <c r="D829" s="159"/>
      <c r="E829" s="159"/>
      <c r="F829" s="159"/>
      <c r="G829" s="159"/>
      <c r="H829" s="187"/>
      <c r="I829" s="159"/>
      <c r="J829" s="188"/>
      <c r="K829" s="159"/>
      <c r="L829" s="159"/>
      <c r="M829" s="159"/>
      <c r="N829" s="159"/>
      <c r="O829" s="159"/>
      <c r="P829" s="159"/>
      <c r="Q829" s="159"/>
      <c r="R829" s="159"/>
      <c r="S829" s="159"/>
      <c r="T829" s="159"/>
      <c r="U829" s="159"/>
      <c r="V829" s="159"/>
      <c r="W829" s="159"/>
      <c r="X829" s="159"/>
      <c r="Y829" s="159"/>
      <c r="Z829" s="159"/>
    </row>
    <row r="830" ht="11.25" customHeight="1">
      <c r="A830" s="159"/>
      <c r="B830" s="159"/>
      <c r="C830" s="159"/>
      <c r="D830" s="159"/>
      <c r="E830" s="159"/>
      <c r="F830" s="159"/>
      <c r="G830" s="159"/>
      <c r="H830" s="187"/>
      <c r="I830" s="159"/>
      <c r="J830" s="188"/>
      <c r="K830" s="159"/>
      <c r="L830" s="159"/>
      <c r="M830" s="159"/>
      <c r="N830" s="159"/>
      <c r="O830" s="159"/>
      <c r="P830" s="159"/>
      <c r="Q830" s="159"/>
      <c r="R830" s="159"/>
      <c r="S830" s="159"/>
      <c r="T830" s="159"/>
      <c r="U830" s="159"/>
      <c r="V830" s="159"/>
      <c r="W830" s="159"/>
      <c r="X830" s="159"/>
      <c r="Y830" s="159"/>
      <c r="Z830" s="159"/>
    </row>
    <row r="831" ht="11.25" customHeight="1">
      <c r="A831" s="159"/>
      <c r="B831" s="159"/>
      <c r="C831" s="159"/>
      <c r="D831" s="159"/>
      <c r="E831" s="159"/>
      <c r="F831" s="159"/>
      <c r="G831" s="159"/>
      <c r="H831" s="187"/>
      <c r="I831" s="159"/>
      <c r="J831" s="188"/>
      <c r="K831" s="159"/>
      <c r="L831" s="159"/>
      <c r="M831" s="159"/>
      <c r="N831" s="159"/>
      <c r="O831" s="159"/>
      <c r="P831" s="159"/>
      <c r="Q831" s="159"/>
      <c r="R831" s="159"/>
      <c r="S831" s="159"/>
      <c r="T831" s="159"/>
      <c r="U831" s="159"/>
      <c r="V831" s="159"/>
      <c r="W831" s="159"/>
      <c r="X831" s="159"/>
      <c r="Y831" s="159"/>
      <c r="Z831" s="159"/>
    </row>
    <row r="832" ht="11.25" customHeight="1">
      <c r="A832" s="159"/>
      <c r="B832" s="159"/>
      <c r="C832" s="159"/>
      <c r="D832" s="159"/>
      <c r="E832" s="159"/>
      <c r="F832" s="159"/>
      <c r="G832" s="159"/>
      <c r="H832" s="187"/>
      <c r="I832" s="159"/>
      <c r="J832" s="188"/>
      <c r="K832" s="159"/>
      <c r="L832" s="159"/>
      <c r="M832" s="159"/>
      <c r="N832" s="159"/>
      <c r="O832" s="159"/>
      <c r="P832" s="159"/>
      <c r="Q832" s="159"/>
      <c r="R832" s="159"/>
      <c r="S832" s="159"/>
      <c r="T832" s="159"/>
      <c r="U832" s="159"/>
      <c r="V832" s="159"/>
      <c r="W832" s="159"/>
      <c r="X832" s="159"/>
      <c r="Y832" s="159"/>
      <c r="Z832" s="159"/>
    </row>
    <row r="833" ht="11.25" customHeight="1">
      <c r="A833" s="159"/>
      <c r="B833" s="159"/>
      <c r="C833" s="159"/>
      <c r="D833" s="159"/>
      <c r="E833" s="159"/>
      <c r="F833" s="159"/>
      <c r="G833" s="159"/>
      <c r="H833" s="187"/>
      <c r="I833" s="159"/>
      <c r="J833" s="188"/>
      <c r="K833" s="159"/>
      <c r="L833" s="159"/>
      <c r="M833" s="159"/>
      <c r="N833" s="159"/>
      <c r="O833" s="159"/>
      <c r="P833" s="159"/>
      <c r="Q833" s="159"/>
      <c r="R833" s="159"/>
      <c r="S833" s="159"/>
      <c r="T833" s="159"/>
      <c r="U833" s="159"/>
      <c r="V833" s="159"/>
      <c r="W833" s="159"/>
      <c r="X833" s="159"/>
      <c r="Y833" s="159"/>
      <c r="Z833" s="159"/>
    </row>
    <row r="834" ht="11.25" customHeight="1">
      <c r="A834" s="159"/>
      <c r="B834" s="159"/>
      <c r="C834" s="159"/>
      <c r="D834" s="159"/>
      <c r="E834" s="159"/>
      <c r="F834" s="159"/>
      <c r="G834" s="159"/>
      <c r="H834" s="187"/>
      <c r="I834" s="159"/>
      <c r="J834" s="188"/>
      <c r="K834" s="159"/>
      <c r="L834" s="159"/>
      <c r="M834" s="159"/>
      <c r="N834" s="159"/>
      <c r="O834" s="159"/>
      <c r="P834" s="159"/>
      <c r="Q834" s="159"/>
      <c r="R834" s="159"/>
      <c r="S834" s="159"/>
      <c r="T834" s="159"/>
      <c r="U834" s="159"/>
      <c r="V834" s="159"/>
      <c r="W834" s="159"/>
      <c r="X834" s="159"/>
      <c r="Y834" s="159"/>
      <c r="Z834" s="159"/>
    </row>
    <row r="835" ht="11.25" customHeight="1">
      <c r="A835" s="159"/>
      <c r="B835" s="159"/>
      <c r="C835" s="159"/>
      <c r="D835" s="159"/>
      <c r="E835" s="159"/>
      <c r="F835" s="159"/>
      <c r="G835" s="159"/>
      <c r="H835" s="187"/>
      <c r="I835" s="159"/>
      <c r="J835" s="188"/>
      <c r="K835" s="159"/>
      <c r="L835" s="159"/>
      <c r="M835" s="159"/>
      <c r="N835" s="159"/>
      <c r="O835" s="159"/>
      <c r="P835" s="159"/>
      <c r="Q835" s="159"/>
      <c r="R835" s="159"/>
      <c r="S835" s="159"/>
      <c r="T835" s="159"/>
      <c r="U835" s="159"/>
      <c r="V835" s="159"/>
      <c r="W835" s="159"/>
      <c r="X835" s="159"/>
      <c r="Y835" s="159"/>
      <c r="Z835" s="159"/>
    </row>
    <row r="836" ht="11.25" customHeight="1">
      <c r="A836" s="159"/>
      <c r="B836" s="159"/>
      <c r="C836" s="159"/>
      <c r="D836" s="159"/>
      <c r="E836" s="159"/>
      <c r="F836" s="159"/>
      <c r="G836" s="159"/>
      <c r="H836" s="187"/>
      <c r="I836" s="159"/>
      <c r="J836" s="188"/>
      <c r="K836" s="159"/>
      <c r="L836" s="159"/>
      <c r="M836" s="159"/>
      <c r="N836" s="159"/>
      <c r="O836" s="159"/>
      <c r="P836" s="159"/>
      <c r="Q836" s="159"/>
      <c r="R836" s="159"/>
      <c r="S836" s="159"/>
      <c r="T836" s="159"/>
      <c r="U836" s="159"/>
      <c r="V836" s="159"/>
      <c r="W836" s="159"/>
      <c r="X836" s="159"/>
      <c r="Y836" s="159"/>
      <c r="Z836" s="159"/>
    </row>
    <row r="837" ht="11.25" customHeight="1">
      <c r="A837" s="159"/>
      <c r="B837" s="159"/>
      <c r="C837" s="159"/>
      <c r="D837" s="159"/>
      <c r="E837" s="159"/>
      <c r="F837" s="159"/>
      <c r="G837" s="159"/>
      <c r="H837" s="187"/>
      <c r="I837" s="159"/>
      <c r="J837" s="188"/>
      <c r="K837" s="159"/>
      <c r="L837" s="159"/>
      <c r="M837" s="159"/>
      <c r="N837" s="159"/>
      <c r="O837" s="159"/>
      <c r="P837" s="159"/>
      <c r="Q837" s="159"/>
      <c r="R837" s="159"/>
      <c r="S837" s="159"/>
      <c r="T837" s="159"/>
      <c r="U837" s="159"/>
      <c r="V837" s="159"/>
      <c r="W837" s="159"/>
      <c r="X837" s="159"/>
      <c r="Y837" s="159"/>
      <c r="Z837" s="159"/>
    </row>
    <row r="838" ht="11.25" customHeight="1">
      <c r="A838" s="159"/>
      <c r="B838" s="159"/>
      <c r="C838" s="159"/>
      <c r="D838" s="159"/>
      <c r="E838" s="159"/>
      <c r="F838" s="159"/>
      <c r="G838" s="159"/>
      <c r="H838" s="187"/>
      <c r="I838" s="159"/>
      <c r="J838" s="188"/>
      <c r="K838" s="159"/>
      <c r="L838" s="159"/>
      <c r="M838" s="159"/>
      <c r="N838" s="159"/>
      <c r="O838" s="159"/>
      <c r="P838" s="159"/>
      <c r="Q838" s="159"/>
      <c r="R838" s="159"/>
      <c r="S838" s="159"/>
      <c r="T838" s="159"/>
      <c r="U838" s="159"/>
      <c r="V838" s="159"/>
      <c r="W838" s="159"/>
      <c r="X838" s="159"/>
      <c r="Y838" s="159"/>
      <c r="Z838" s="159"/>
    </row>
    <row r="839" ht="11.25" customHeight="1">
      <c r="A839" s="159"/>
      <c r="B839" s="159"/>
      <c r="C839" s="159"/>
      <c r="D839" s="159"/>
      <c r="E839" s="159"/>
      <c r="F839" s="159"/>
      <c r="G839" s="159"/>
      <c r="H839" s="187"/>
      <c r="I839" s="159"/>
      <c r="J839" s="188"/>
      <c r="K839" s="159"/>
      <c r="L839" s="159"/>
      <c r="M839" s="159"/>
      <c r="N839" s="159"/>
      <c r="O839" s="159"/>
      <c r="P839" s="159"/>
      <c r="Q839" s="159"/>
      <c r="R839" s="159"/>
      <c r="S839" s="159"/>
      <c r="T839" s="159"/>
      <c r="U839" s="159"/>
      <c r="V839" s="159"/>
      <c r="W839" s="159"/>
      <c r="X839" s="159"/>
      <c r="Y839" s="159"/>
      <c r="Z839" s="159"/>
    </row>
    <row r="840" ht="11.25" customHeight="1">
      <c r="A840" s="159"/>
      <c r="B840" s="159"/>
      <c r="C840" s="159"/>
      <c r="D840" s="159"/>
      <c r="E840" s="159"/>
      <c r="F840" s="159"/>
      <c r="G840" s="159"/>
      <c r="H840" s="187"/>
      <c r="I840" s="159"/>
      <c r="J840" s="188"/>
      <c r="K840" s="159"/>
      <c r="L840" s="159"/>
      <c r="M840" s="159"/>
      <c r="N840" s="159"/>
      <c r="O840" s="159"/>
      <c r="P840" s="159"/>
      <c r="Q840" s="159"/>
      <c r="R840" s="159"/>
      <c r="S840" s="159"/>
      <c r="T840" s="159"/>
      <c r="U840" s="159"/>
      <c r="V840" s="159"/>
      <c r="W840" s="159"/>
      <c r="X840" s="159"/>
      <c r="Y840" s="159"/>
      <c r="Z840" s="159"/>
    </row>
    <row r="841" ht="11.25" customHeight="1">
      <c r="A841" s="159"/>
      <c r="B841" s="159"/>
      <c r="C841" s="159"/>
      <c r="D841" s="159"/>
      <c r="E841" s="159"/>
      <c r="F841" s="159"/>
      <c r="G841" s="159"/>
      <c r="H841" s="187"/>
      <c r="I841" s="159"/>
      <c r="J841" s="188"/>
      <c r="K841" s="159"/>
      <c r="L841" s="159"/>
      <c r="M841" s="159"/>
      <c r="N841" s="159"/>
      <c r="O841" s="159"/>
      <c r="P841" s="159"/>
      <c r="Q841" s="159"/>
      <c r="R841" s="159"/>
      <c r="S841" s="159"/>
      <c r="T841" s="159"/>
      <c r="U841" s="159"/>
      <c r="V841" s="159"/>
      <c r="W841" s="159"/>
      <c r="X841" s="159"/>
      <c r="Y841" s="159"/>
      <c r="Z841" s="159"/>
    </row>
    <row r="842" ht="11.25" customHeight="1">
      <c r="A842" s="159"/>
      <c r="B842" s="159"/>
      <c r="C842" s="159"/>
      <c r="D842" s="159"/>
      <c r="E842" s="159"/>
      <c r="F842" s="159"/>
      <c r="G842" s="159"/>
      <c r="H842" s="187"/>
      <c r="I842" s="159"/>
      <c r="J842" s="188"/>
      <c r="K842" s="159"/>
      <c r="L842" s="159"/>
      <c r="M842" s="159"/>
      <c r="N842" s="159"/>
      <c r="O842" s="159"/>
      <c r="P842" s="159"/>
      <c r="Q842" s="159"/>
      <c r="R842" s="159"/>
      <c r="S842" s="159"/>
      <c r="T842" s="159"/>
      <c r="U842" s="159"/>
      <c r="V842" s="159"/>
      <c r="W842" s="159"/>
      <c r="X842" s="159"/>
      <c r="Y842" s="159"/>
      <c r="Z842" s="159"/>
    </row>
    <row r="843" ht="11.25" customHeight="1">
      <c r="A843" s="159"/>
      <c r="B843" s="159"/>
      <c r="C843" s="159"/>
      <c r="D843" s="159"/>
      <c r="E843" s="159"/>
      <c r="F843" s="159"/>
      <c r="G843" s="159"/>
      <c r="H843" s="187"/>
      <c r="I843" s="159"/>
      <c r="J843" s="188"/>
      <c r="K843" s="159"/>
      <c r="L843" s="159"/>
      <c r="M843" s="159"/>
      <c r="N843" s="159"/>
      <c r="O843" s="159"/>
      <c r="P843" s="159"/>
      <c r="Q843" s="159"/>
      <c r="R843" s="159"/>
      <c r="S843" s="159"/>
      <c r="T843" s="159"/>
      <c r="U843" s="159"/>
      <c r="V843" s="159"/>
      <c r="W843" s="159"/>
      <c r="X843" s="159"/>
      <c r="Y843" s="159"/>
      <c r="Z843" s="159"/>
    </row>
    <row r="844" ht="11.25" customHeight="1">
      <c r="A844" s="159"/>
      <c r="B844" s="159"/>
      <c r="C844" s="159"/>
      <c r="D844" s="159"/>
      <c r="E844" s="159"/>
      <c r="F844" s="159"/>
      <c r="G844" s="159"/>
      <c r="H844" s="187"/>
      <c r="I844" s="159"/>
      <c r="J844" s="188"/>
      <c r="K844" s="159"/>
      <c r="L844" s="159"/>
      <c r="M844" s="159"/>
      <c r="N844" s="159"/>
      <c r="O844" s="159"/>
      <c r="P844" s="159"/>
      <c r="Q844" s="159"/>
      <c r="R844" s="159"/>
      <c r="S844" s="159"/>
      <c r="T844" s="159"/>
      <c r="U844" s="159"/>
      <c r="V844" s="159"/>
      <c r="W844" s="159"/>
      <c r="X844" s="159"/>
      <c r="Y844" s="159"/>
      <c r="Z844" s="159"/>
    </row>
    <row r="845" ht="11.25" customHeight="1">
      <c r="A845" s="159"/>
      <c r="B845" s="159"/>
      <c r="C845" s="159"/>
      <c r="D845" s="159"/>
      <c r="E845" s="159"/>
      <c r="F845" s="159"/>
      <c r="G845" s="159"/>
      <c r="H845" s="187"/>
      <c r="I845" s="159"/>
      <c r="J845" s="188"/>
      <c r="K845" s="159"/>
      <c r="L845" s="159"/>
      <c r="M845" s="159"/>
      <c r="N845" s="159"/>
      <c r="O845" s="159"/>
      <c r="P845" s="159"/>
      <c r="Q845" s="159"/>
      <c r="R845" s="159"/>
      <c r="S845" s="159"/>
      <c r="T845" s="159"/>
      <c r="U845" s="159"/>
      <c r="V845" s="159"/>
      <c r="W845" s="159"/>
      <c r="X845" s="159"/>
      <c r="Y845" s="159"/>
      <c r="Z845" s="159"/>
    </row>
    <row r="846" ht="11.25" customHeight="1">
      <c r="A846" s="159"/>
      <c r="B846" s="159"/>
      <c r="C846" s="159"/>
      <c r="D846" s="159"/>
      <c r="E846" s="159"/>
      <c r="F846" s="159"/>
      <c r="G846" s="159"/>
      <c r="H846" s="187"/>
      <c r="I846" s="159"/>
      <c r="J846" s="188"/>
      <c r="K846" s="159"/>
      <c r="L846" s="159"/>
      <c r="M846" s="159"/>
      <c r="N846" s="159"/>
      <c r="O846" s="159"/>
      <c r="P846" s="159"/>
      <c r="Q846" s="159"/>
      <c r="R846" s="159"/>
      <c r="S846" s="159"/>
      <c r="T846" s="159"/>
      <c r="U846" s="159"/>
      <c r="V846" s="159"/>
      <c r="W846" s="159"/>
      <c r="X846" s="159"/>
      <c r="Y846" s="159"/>
      <c r="Z846" s="159"/>
    </row>
    <row r="847" ht="11.25" customHeight="1">
      <c r="A847" s="159"/>
      <c r="B847" s="159"/>
      <c r="C847" s="159"/>
      <c r="D847" s="159"/>
      <c r="E847" s="159"/>
      <c r="F847" s="159"/>
      <c r="G847" s="159"/>
      <c r="H847" s="187"/>
      <c r="I847" s="159"/>
      <c r="J847" s="188"/>
      <c r="K847" s="159"/>
      <c r="L847" s="159"/>
      <c r="M847" s="159"/>
      <c r="N847" s="159"/>
      <c r="O847" s="159"/>
      <c r="P847" s="159"/>
      <c r="Q847" s="159"/>
      <c r="R847" s="159"/>
      <c r="S847" s="159"/>
      <c r="T847" s="159"/>
      <c r="U847" s="159"/>
      <c r="V847" s="159"/>
      <c r="W847" s="159"/>
      <c r="X847" s="159"/>
      <c r="Y847" s="159"/>
      <c r="Z847" s="159"/>
    </row>
    <row r="848" ht="11.25" customHeight="1">
      <c r="A848" s="159"/>
      <c r="B848" s="159"/>
      <c r="C848" s="159"/>
      <c r="D848" s="159"/>
      <c r="E848" s="159"/>
      <c r="F848" s="159"/>
      <c r="G848" s="159"/>
      <c r="H848" s="187"/>
      <c r="I848" s="159"/>
      <c r="J848" s="188"/>
      <c r="K848" s="159"/>
      <c r="L848" s="159"/>
      <c r="M848" s="159"/>
      <c r="N848" s="159"/>
      <c r="O848" s="159"/>
      <c r="P848" s="159"/>
      <c r="Q848" s="159"/>
      <c r="R848" s="159"/>
      <c r="S848" s="159"/>
      <c r="T848" s="159"/>
      <c r="U848" s="159"/>
      <c r="V848" s="159"/>
      <c r="W848" s="159"/>
      <c r="X848" s="159"/>
      <c r="Y848" s="159"/>
      <c r="Z848" s="159"/>
    </row>
    <row r="849" ht="11.25" customHeight="1">
      <c r="A849" s="159"/>
      <c r="B849" s="159"/>
      <c r="C849" s="159"/>
      <c r="D849" s="159"/>
      <c r="E849" s="159"/>
      <c r="F849" s="159"/>
      <c r="G849" s="159"/>
      <c r="H849" s="187"/>
      <c r="I849" s="159"/>
      <c r="J849" s="188"/>
      <c r="K849" s="159"/>
      <c r="L849" s="159"/>
      <c r="M849" s="159"/>
      <c r="N849" s="159"/>
      <c r="O849" s="159"/>
      <c r="P849" s="159"/>
      <c r="Q849" s="159"/>
      <c r="R849" s="159"/>
      <c r="S849" s="159"/>
      <c r="T849" s="159"/>
      <c r="U849" s="159"/>
      <c r="V849" s="159"/>
      <c r="W849" s="159"/>
      <c r="X849" s="159"/>
      <c r="Y849" s="159"/>
      <c r="Z849" s="159"/>
    </row>
    <row r="850" ht="11.25" customHeight="1">
      <c r="A850" s="159"/>
      <c r="B850" s="159"/>
      <c r="C850" s="159"/>
      <c r="D850" s="159"/>
      <c r="E850" s="159"/>
      <c r="F850" s="159"/>
      <c r="G850" s="159"/>
      <c r="H850" s="187"/>
      <c r="I850" s="159"/>
      <c r="J850" s="188"/>
      <c r="K850" s="159"/>
      <c r="L850" s="159"/>
      <c r="M850" s="159"/>
      <c r="N850" s="159"/>
      <c r="O850" s="159"/>
      <c r="P850" s="159"/>
      <c r="Q850" s="159"/>
      <c r="R850" s="159"/>
      <c r="S850" s="159"/>
      <c r="T850" s="159"/>
      <c r="U850" s="159"/>
      <c r="V850" s="159"/>
      <c r="W850" s="159"/>
      <c r="X850" s="159"/>
      <c r="Y850" s="159"/>
      <c r="Z850" s="159"/>
    </row>
    <row r="851" ht="11.25" customHeight="1">
      <c r="A851" s="159"/>
      <c r="B851" s="159"/>
      <c r="C851" s="159"/>
      <c r="D851" s="159"/>
      <c r="E851" s="159"/>
      <c r="F851" s="159"/>
      <c r="G851" s="159"/>
      <c r="H851" s="187"/>
      <c r="I851" s="159"/>
      <c r="J851" s="188"/>
      <c r="K851" s="159"/>
      <c r="L851" s="159"/>
      <c r="M851" s="159"/>
      <c r="N851" s="159"/>
      <c r="O851" s="159"/>
      <c r="P851" s="159"/>
      <c r="Q851" s="159"/>
      <c r="R851" s="159"/>
      <c r="S851" s="159"/>
      <c r="T851" s="159"/>
      <c r="U851" s="159"/>
      <c r="V851" s="159"/>
      <c r="W851" s="159"/>
      <c r="X851" s="159"/>
      <c r="Y851" s="159"/>
      <c r="Z851" s="159"/>
    </row>
    <row r="852" ht="11.25" customHeight="1">
      <c r="A852" s="159"/>
      <c r="B852" s="159"/>
      <c r="C852" s="159"/>
      <c r="D852" s="159"/>
      <c r="E852" s="159"/>
      <c r="F852" s="159"/>
      <c r="G852" s="159"/>
      <c r="H852" s="187"/>
      <c r="I852" s="159"/>
      <c r="J852" s="188"/>
      <c r="K852" s="159"/>
      <c r="L852" s="159"/>
      <c r="M852" s="159"/>
      <c r="N852" s="159"/>
      <c r="O852" s="159"/>
      <c r="P852" s="159"/>
      <c r="Q852" s="159"/>
      <c r="R852" s="159"/>
      <c r="S852" s="159"/>
      <c r="T852" s="159"/>
      <c r="U852" s="159"/>
      <c r="V852" s="159"/>
      <c r="W852" s="159"/>
      <c r="X852" s="159"/>
      <c r="Y852" s="159"/>
      <c r="Z852" s="159"/>
    </row>
    <row r="853" ht="11.25" customHeight="1">
      <c r="A853" s="159"/>
      <c r="B853" s="159"/>
      <c r="C853" s="159"/>
      <c r="D853" s="159"/>
      <c r="E853" s="159"/>
      <c r="F853" s="159"/>
      <c r="G853" s="159"/>
      <c r="H853" s="187"/>
      <c r="I853" s="159"/>
      <c r="J853" s="188"/>
      <c r="K853" s="159"/>
      <c r="L853" s="159"/>
      <c r="M853" s="159"/>
      <c r="N853" s="159"/>
      <c r="O853" s="159"/>
      <c r="P853" s="159"/>
      <c r="Q853" s="159"/>
      <c r="R853" s="159"/>
      <c r="S853" s="159"/>
      <c r="T853" s="159"/>
      <c r="U853" s="159"/>
      <c r="V853" s="159"/>
      <c r="W853" s="159"/>
      <c r="X853" s="159"/>
      <c r="Y853" s="159"/>
      <c r="Z853" s="159"/>
    </row>
    <row r="854" ht="11.25" customHeight="1">
      <c r="A854" s="159"/>
      <c r="B854" s="159"/>
      <c r="C854" s="159"/>
      <c r="D854" s="159"/>
      <c r="E854" s="159"/>
      <c r="F854" s="159"/>
      <c r="G854" s="159"/>
      <c r="H854" s="187"/>
      <c r="I854" s="159"/>
      <c r="J854" s="188"/>
      <c r="K854" s="159"/>
      <c r="L854" s="159"/>
      <c r="M854" s="159"/>
      <c r="N854" s="159"/>
      <c r="O854" s="159"/>
      <c r="P854" s="159"/>
      <c r="Q854" s="159"/>
      <c r="R854" s="159"/>
      <c r="S854" s="159"/>
      <c r="T854" s="159"/>
      <c r="U854" s="159"/>
      <c r="V854" s="159"/>
      <c r="W854" s="159"/>
      <c r="X854" s="159"/>
      <c r="Y854" s="159"/>
      <c r="Z854" s="159"/>
    </row>
    <row r="855" ht="11.25" customHeight="1">
      <c r="A855" s="159"/>
      <c r="B855" s="159"/>
      <c r="C855" s="159"/>
      <c r="D855" s="159"/>
      <c r="E855" s="159"/>
      <c r="F855" s="159"/>
      <c r="G855" s="159"/>
      <c r="H855" s="187"/>
      <c r="I855" s="159"/>
      <c r="J855" s="188"/>
      <c r="K855" s="159"/>
      <c r="L855" s="159"/>
      <c r="M855" s="159"/>
      <c r="N855" s="159"/>
      <c r="O855" s="159"/>
      <c r="P855" s="159"/>
      <c r="Q855" s="159"/>
      <c r="R855" s="159"/>
      <c r="S855" s="159"/>
      <c r="T855" s="159"/>
      <c r="U855" s="159"/>
      <c r="V855" s="159"/>
      <c r="W855" s="159"/>
      <c r="X855" s="159"/>
      <c r="Y855" s="159"/>
      <c r="Z855" s="159"/>
    </row>
    <row r="856" ht="11.25" customHeight="1">
      <c r="A856" s="159"/>
      <c r="B856" s="159"/>
      <c r="C856" s="159"/>
      <c r="D856" s="159"/>
      <c r="E856" s="159"/>
      <c r="F856" s="159"/>
      <c r="G856" s="159"/>
      <c r="H856" s="187"/>
      <c r="I856" s="159"/>
      <c r="J856" s="188"/>
      <c r="K856" s="159"/>
      <c r="L856" s="159"/>
      <c r="M856" s="159"/>
      <c r="N856" s="159"/>
      <c r="O856" s="159"/>
      <c r="P856" s="159"/>
      <c r="Q856" s="159"/>
      <c r="R856" s="159"/>
      <c r="S856" s="159"/>
      <c r="T856" s="159"/>
      <c r="U856" s="159"/>
      <c r="V856" s="159"/>
      <c r="W856" s="159"/>
      <c r="X856" s="159"/>
      <c r="Y856" s="159"/>
      <c r="Z856" s="159"/>
    </row>
    <row r="857" ht="11.25" customHeight="1">
      <c r="A857" s="159"/>
      <c r="B857" s="159"/>
      <c r="C857" s="159"/>
      <c r="D857" s="159"/>
      <c r="E857" s="159"/>
      <c r="F857" s="159"/>
      <c r="G857" s="159"/>
      <c r="H857" s="187"/>
      <c r="I857" s="159"/>
      <c r="J857" s="188"/>
      <c r="K857" s="159"/>
      <c r="L857" s="159"/>
      <c r="M857" s="159"/>
      <c r="N857" s="159"/>
      <c r="O857" s="159"/>
      <c r="P857" s="159"/>
      <c r="Q857" s="159"/>
      <c r="R857" s="159"/>
      <c r="S857" s="159"/>
      <c r="T857" s="159"/>
      <c r="U857" s="159"/>
      <c r="V857" s="159"/>
      <c r="W857" s="159"/>
      <c r="X857" s="159"/>
      <c r="Y857" s="159"/>
      <c r="Z857" s="159"/>
    </row>
    <row r="858" ht="11.25" customHeight="1">
      <c r="A858" s="159"/>
      <c r="B858" s="159"/>
      <c r="C858" s="159"/>
      <c r="D858" s="159"/>
      <c r="E858" s="159"/>
      <c r="F858" s="159"/>
      <c r="G858" s="159"/>
      <c r="H858" s="187"/>
      <c r="I858" s="159"/>
      <c r="J858" s="188"/>
      <c r="K858" s="159"/>
      <c r="L858" s="159"/>
      <c r="M858" s="159"/>
      <c r="N858" s="159"/>
      <c r="O858" s="159"/>
      <c r="P858" s="159"/>
      <c r="Q858" s="159"/>
      <c r="R858" s="159"/>
      <c r="S858" s="159"/>
      <c r="T858" s="159"/>
      <c r="U858" s="159"/>
      <c r="V858" s="159"/>
      <c r="W858" s="159"/>
      <c r="X858" s="159"/>
      <c r="Y858" s="159"/>
      <c r="Z858" s="159"/>
    </row>
    <row r="859" ht="11.25" customHeight="1">
      <c r="A859" s="159"/>
      <c r="B859" s="159"/>
      <c r="C859" s="159"/>
      <c r="D859" s="159"/>
      <c r="E859" s="159"/>
      <c r="F859" s="159"/>
      <c r="G859" s="159"/>
      <c r="H859" s="187"/>
      <c r="I859" s="159"/>
      <c r="J859" s="188"/>
      <c r="K859" s="159"/>
      <c r="L859" s="159"/>
      <c r="M859" s="159"/>
      <c r="N859" s="159"/>
      <c r="O859" s="159"/>
      <c r="P859" s="159"/>
      <c r="Q859" s="159"/>
      <c r="R859" s="159"/>
      <c r="S859" s="159"/>
      <c r="T859" s="159"/>
      <c r="U859" s="159"/>
      <c r="V859" s="159"/>
      <c r="W859" s="159"/>
      <c r="X859" s="159"/>
      <c r="Y859" s="159"/>
      <c r="Z859" s="159"/>
    </row>
    <row r="860" ht="11.25" customHeight="1">
      <c r="A860" s="159"/>
      <c r="B860" s="159"/>
      <c r="C860" s="159"/>
      <c r="D860" s="159"/>
      <c r="E860" s="159"/>
      <c r="F860" s="159"/>
      <c r="G860" s="159"/>
      <c r="H860" s="187"/>
      <c r="I860" s="159"/>
      <c r="J860" s="188"/>
      <c r="K860" s="159"/>
      <c r="L860" s="159"/>
      <c r="M860" s="159"/>
      <c r="N860" s="159"/>
      <c r="O860" s="159"/>
      <c r="P860" s="159"/>
      <c r="Q860" s="159"/>
      <c r="R860" s="159"/>
      <c r="S860" s="159"/>
      <c r="T860" s="159"/>
      <c r="U860" s="159"/>
      <c r="V860" s="159"/>
      <c r="W860" s="159"/>
      <c r="X860" s="159"/>
      <c r="Y860" s="159"/>
      <c r="Z860" s="159"/>
    </row>
    <row r="861" ht="11.25" customHeight="1">
      <c r="A861" s="159"/>
      <c r="B861" s="159"/>
      <c r="C861" s="159"/>
      <c r="D861" s="159"/>
      <c r="E861" s="159"/>
      <c r="F861" s="159"/>
      <c r="G861" s="159"/>
      <c r="H861" s="187"/>
      <c r="I861" s="159"/>
      <c r="J861" s="188"/>
      <c r="K861" s="159"/>
      <c r="L861" s="159"/>
      <c r="M861" s="159"/>
      <c r="N861" s="159"/>
      <c r="O861" s="159"/>
      <c r="P861" s="159"/>
      <c r="Q861" s="159"/>
      <c r="R861" s="159"/>
      <c r="S861" s="159"/>
      <c r="T861" s="159"/>
      <c r="U861" s="159"/>
      <c r="V861" s="159"/>
      <c r="W861" s="159"/>
      <c r="X861" s="159"/>
      <c r="Y861" s="159"/>
      <c r="Z861" s="159"/>
    </row>
    <row r="862" ht="11.25" customHeight="1">
      <c r="A862" s="159"/>
      <c r="B862" s="159"/>
      <c r="C862" s="159"/>
      <c r="D862" s="159"/>
      <c r="E862" s="159"/>
      <c r="F862" s="159"/>
      <c r="G862" s="159"/>
      <c r="H862" s="187"/>
      <c r="I862" s="159"/>
      <c r="J862" s="188"/>
      <c r="K862" s="159"/>
      <c r="L862" s="159"/>
      <c r="M862" s="159"/>
      <c r="N862" s="159"/>
      <c r="O862" s="159"/>
      <c r="P862" s="159"/>
      <c r="Q862" s="159"/>
      <c r="R862" s="159"/>
      <c r="S862" s="159"/>
      <c r="T862" s="159"/>
      <c r="U862" s="159"/>
      <c r="V862" s="159"/>
      <c r="W862" s="159"/>
      <c r="X862" s="159"/>
      <c r="Y862" s="159"/>
      <c r="Z862" s="159"/>
    </row>
    <row r="863" ht="11.25" customHeight="1">
      <c r="A863" s="159"/>
      <c r="B863" s="159"/>
      <c r="C863" s="159"/>
      <c r="D863" s="159"/>
      <c r="E863" s="159"/>
      <c r="F863" s="159"/>
      <c r="G863" s="159"/>
      <c r="H863" s="187"/>
      <c r="I863" s="159"/>
      <c r="J863" s="188"/>
      <c r="K863" s="159"/>
      <c r="L863" s="159"/>
      <c r="M863" s="159"/>
      <c r="N863" s="159"/>
      <c r="O863" s="159"/>
      <c r="P863" s="159"/>
      <c r="Q863" s="159"/>
      <c r="R863" s="159"/>
      <c r="S863" s="159"/>
      <c r="T863" s="159"/>
      <c r="U863" s="159"/>
      <c r="V863" s="159"/>
      <c r="W863" s="159"/>
      <c r="X863" s="159"/>
      <c r="Y863" s="159"/>
      <c r="Z863" s="159"/>
    </row>
    <row r="864" ht="11.25" customHeight="1">
      <c r="A864" s="159"/>
      <c r="B864" s="159"/>
      <c r="C864" s="159"/>
      <c r="D864" s="159"/>
      <c r="E864" s="159"/>
      <c r="F864" s="159"/>
      <c r="G864" s="159"/>
      <c r="H864" s="187"/>
      <c r="I864" s="159"/>
      <c r="J864" s="188"/>
      <c r="K864" s="159"/>
      <c r="L864" s="159"/>
      <c r="M864" s="159"/>
      <c r="N864" s="159"/>
      <c r="O864" s="159"/>
      <c r="P864" s="159"/>
      <c r="Q864" s="159"/>
      <c r="R864" s="159"/>
      <c r="S864" s="159"/>
      <c r="T864" s="159"/>
      <c r="U864" s="159"/>
      <c r="V864" s="159"/>
      <c r="W864" s="159"/>
      <c r="X864" s="159"/>
      <c r="Y864" s="159"/>
      <c r="Z864" s="159"/>
    </row>
    <row r="865" ht="11.25" customHeight="1">
      <c r="A865" s="159"/>
      <c r="B865" s="159"/>
      <c r="C865" s="159"/>
      <c r="D865" s="159"/>
      <c r="E865" s="159"/>
      <c r="F865" s="159"/>
      <c r="G865" s="159"/>
      <c r="H865" s="187"/>
      <c r="I865" s="159"/>
      <c r="J865" s="188"/>
      <c r="K865" s="159"/>
      <c r="L865" s="159"/>
      <c r="M865" s="159"/>
      <c r="N865" s="159"/>
      <c r="O865" s="159"/>
      <c r="P865" s="159"/>
      <c r="Q865" s="159"/>
      <c r="R865" s="159"/>
      <c r="S865" s="159"/>
      <c r="T865" s="159"/>
      <c r="U865" s="159"/>
      <c r="V865" s="159"/>
      <c r="W865" s="159"/>
      <c r="X865" s="159"/>
      <c r="Y865" s="159"/>
      <c r="Z865" s="159"/>
    </row>
    <row r="866" ht="11.25" customHeight="1">
      <c r="A866" s="159"/>
      <c r="B866" s="159"/>
      <c r="C866" s="159"/>
      <c r="D866" s="159"/>
      <c r="E866" s="159"/>
      <c r="F866" s="159"/>
      <c r="G866" s="159"/>
      <c r="H866" s="187"/>
      <c r="I866" s="159"/>
      <c r="J866" s="188"/>
      <c r="K866" s="159"/>
      <c r="L866" s="159"/>
      <c r="M866" s="159"/>
      <c r="N866" s="159"/>
      <c r="O866" s="159"/>
      <c r="P866" s="159"/>
      <c r="Q866" s="159"/>
      <c r="R866" s="159"/>
      <c r="S866" s="159"/>
      <c r="T866" s="159"/>
      <c r="U866" s="159"/>
      <c r="V866" s="159"/>
      <c r="W866" s="159"/>
      <c r="X866" s="159"/>
      <c r="Y866" s="159"/>
      <c r="Z866" s="159"/>
    </row>
    <row r="867" ht="11.25" customHeight="1">
      <c r="A867" s="159"/>
      <c r="B867" s="159"/>
      <c r="C867" s="159"/>
      <c r="D867" s="159"/>
      <c r="E867" s="159"/>
      <c r="F867" s="159"/>
      <c r="G867" s="159"/>
      <c r="H867" s="187"/>
      <c r="I867" s="159"/>
      <c r="J867" s="188"/>
      <c r="K867" s="159"/>
      <c r="L867" s="159"/>
      <c r="M867" s="159"/>
      <c r="N867" s="159"/>
      <c r="O867" s="159"/>
      <c r="P867" s="159"/>
      <c r="Q867" s="159"/>
      <c r="R867" s="159"/>
      <c r="S867" s="159"/>
      <c r="T867" s="159"/>
      <c r="U867" s="159"/>
      <c r="V867" s="159"/>
      <c r="W867" s="159"/>
      <c r="X867" s="159"/>
      <c r="Y867" s="159"/>
      <c r="Z867" s="159"/>
    </row>
    <row r="868" ht="11.25" customHeight="1">
      <c r="A868" s="159"/>
      <c r="B868" s="159"/>
      <c r="C868" s="159"/>
      <c r="D868" s="159"/>
      <c r="E868" s="159"/>
      <c r="F868" s="159"/>
      <c r="G868" s="159"/>
      <c r="H868" s="187"/>
      <c r="I868" s="159"/>
      <c r="J868" s="188"/>
      <c r="K868" s="159"/>
      <c r="L868" s="159"/>
      <c r="M868" s="159"/>
      <c r="N868" s="159"/>
      <c r="O868" s="159"/>
      <c r="P868" s="159"/>
      <c r="Q868" s="159"/>
      <c r="R868" s="159"/>
      <c r="S868" s="159"/>
      <c r="T868" s="159"/>
      <c r="U868" s="159"/>
      <c r="V868" s="159"/>
      <c r="W868" s="159"/>
      <c r="X868" s="159"/>
      <c r="Y868" s="159"/>
      <c r="Z868" s="159"/>
    </row>
    <row r="869" ht="11.25" customHeight="1">
      <c r="A869" s="159"/>
      <c r="B869" s="159"/>
      <c r="C869" s="159"/>
      <c r="D869" s="159"/>
      <c r="E869" s="159"/>
      <c r="F869" s="159"/>
      <c r="G869" s="159"/>
      <c r="H869" s="187"/>
      <c r="I869" s="159"/>
      <c r="J869" s="188"/>
      <c r="K869" s="159"/>
      <c r="L869" s="159"/>
      <c r="M869" s="159"/>
      <c r="N869" s="159"/>
      <c r="O869" s="159"/>
      <c r="P869" s="159"/>
      <c r="Q869" s="159"/>
      <c r="R869" s="159"/>
      <c r="S869" s="159"/>
      <c r="T869" s="159"/>
      <c r="U869" s="159"/>
      <c r="V869" s="159"/>
      <c r="W869" s="159"/>
      <c r="X869" s="159"/>
      <c r="Y869" s="159"/>
      <c r="Z869" s="159"/>
    </row>
    <row r="870" ht="11.25" customHeight="1">
      <c r="A870" s="159"/>
      <c r="B870" s="159"/>
      <c r="C870" s="159"/>
      <c r="D870" s="159"/>
      <c r="E870" s="159"/>
      <c r="F870" s="159"/>
      <c r="G870" s="159"/>
      <c r="H870" s="187"/>
      <c r="I870" s="159"/>
      <c r="J870" s="188"/>
      <c r="K870" s="159"/>
      <c r="L870" s="159"/>
      <c r="M870" s="159"/>
      <c r="N870" s="159"/>
      <c r="O870" s="159"/>
      <c r="P870" s="159"/>
      <c r="Q870" s="159"/>
      <c r="R870" s="159"/>
      <c r="S870" s="159"/>
      <c r="T870" s="159"/>
      <c r="U870" s="159"/>
      <c r="V870" s="159"/>
      <c r="W870" s="159"/>
      <c r="X870" s="159"/>
      <c r="Y870" s="159"/>
      <c r="Z870" s="159"/>
    </row>
    <row r="871" ht="11.25" customHeight="1">
      <c r="A871" s="159"/>
      <c r="B871" s="159"/>
      <c r="C871" s="159"/>
      <c r="D871" s="159"/>
      <c r="E871" s="159"/>
      <c r="F871" s="159"/>
      <c r="G871" s="159"/>
      <c r="H871" s="187"/>
      <c r="I871" s="159"/>
      <c r="J871" s="188"/>
      <c r="K871" s="159"/>
      <c r="L871" s="159"/>
      <c r="M871" s="159"/>
      <c r="N871" s="159"/>
      <c r="O871" s="159"/>
      <c r="P871" s="159"/>
      <c r="Q871" s="159"/>
      <c r="R871" s="159"/>
      <c r="S871" s="159"/>
      <c r="T871" s="159"/>
      <c r="U871" s="159"/>
      <c r="V871" s="159"/>
      <c r="W871" s="159"/>
      <c r="X871" s="159"/>
      <c r="Y871" s="159"/>
      <c r="Z871" s="159"/>
    </row>
    <row r="872" ht="11.25" customHeight="1">
      <c r="A872" s="159"/>
      <c r="B872" s="159"/>
      <c r="C872" s="159"/>
      <c r="D872" s="159"/>
      <c r="E872" s="159"/>
      <c r="F872" s="159"/>
      <c r="G872" s="159"/>
      <c r="H872" s="187"/>
      <c r="I872" s="159"/>
      <c r="J872" s="188"/>
      <c r="K872" s="159"/>
      <c r="L872" s="159"/>
      <c r="M872" s="159"/>
      <c r="N872" s="159"/>
      <c r="O872" s="159"/>
      <c r="P872" s="159"/>
      <c r="Q872" s="159"/>
      <c r="R872" s="159"/>
      <c r="S872" s="159"/>
      <c r="T872" s="159"/>
      <c r="U872" s="159"/>
      <c r="V872" s="159"/>
      <c r="W872" s="159"/>
      <c r="X872" s="159"/>
      <c r="Y872" s="159"/>
      <c r="Z872" s="159"/>
    </row>
    <row r="873" ht="11.25" customHeight="1">
      <c r="A873" s="159"/>
      <c r="B873" s="159"/>
      <c r="C873" s="159"/>
      <c r="D873" s="159"/>
      <c r="E873" s="159"/>
      <c r="F873" s="159"/>
      <c r="G873" s="159"/>
      <c r="H873" s="187"/>
      <c r="I873" s="159"/>
      <c r="J873" s="188"/>
      <c r="K873" s="159"/>
      <c r="L873" s="159"/>
      <c r="M873" s="159"/>
      <c r="N873" s="159"/>
      <c r="O873" s="159"/>
      <c r="P873" s="159"/>
      <c r="Q873" s="159"/>
      <c r="R873" s="159"/>
      <c r="S873" s="159"/>
      <c r="T873" s="159"/>
      <c r="U873" s="159"/>
      <c r="V873" s="159"/>
      <c r="W873" s="159"/>
      <c r="X873" s="159"/>
      <c r="Y873" s="159"/>
      <c r="Z873" s="159"/>
    </row>
    <row r="874" ht="11.25" customHeight="1">
      <c r="A874" s="159"/>
      <c r="B874" s="159"/>
      <c r="C874" s="159"/>
      <c r="D874" s="159"/>
      <c r="E874" s="159"/>
      <c r="F874" s="159"/>
      <c r="G874" s="159"/>
      <c r="H874" s="187"/>
      <c r="I874" s="159"/>
      <c r="J874" s="188"/>
      <c r="K874" s="159"/>
      <c r="L874" s="159"/>
      <c r="M874" s="159"/>
      <c r="N874" s="159"/>
      <c r="O874" s="159"/>
      <c r="P874" s="159"/>
      <c r="Q874" s="159"/>
      <c r="R874" s="159"/>
      <c r="S874" s="159"/>
      <c r="T874" s="159"/>
      <c r="U874" s="159"/>
      <c r="V874" s="159"/>
      <c r="W874" s="159"/>
      <c r="X874" s="159"/>
      <c r="Y874" s="159"/>
      <c r="Z874" s="159"/>
    </row>
    <row r="875" ht="11.25" customHeight="1">
      <c r="A875" s="159"/>
      <c r="B875" s="159"/>
      <c r="C875" s="159"/>
      <c r="D875" s="159"/>
      <c r="E875" s="159"/>
      <c r="F875" s="159"/>
      <c r="G875" s="159"/>
      <c r="H875" s="187"/>
      <c r="I875" s="159"/>
      <c r="J875" s="188"/>
      <c r="K875" s="159"/>
      <c r="L875" s="159"/>
      <c r="M875" s="159"/>
      <c r="N875" s="159"/>
      <c r="O875" s="159"/>
      <c r="P875" s="159"/>
      <c r="Q875" s="159"/>
      <c r="R875" s="159"/>
      <c r="S875" s="159"/>
      <c r="T875" s="159"/>
      <c r="U875" s="159"/>
      <c r="V875" s="159"/>
      <c r="W875" s="159"/>
      <c r="X875" s="159"/>
      <c r="Y875" s="159"/>
      <c r="Z875" s="159"/>
    </row>
    <row r="876" ht="11.25" customHeight="1">
      <c r="A876" s="159"/>
      <c r="B876" s="159"/>
      <c r="C876" s="159"/>
      <c r="D876" s="159"/>
      <c r="E876" s="159"/>
      <c r="F876" s="159"/>
      <c r="G876" s="159"/>
      <c r="H876" s="187"/>
      <c r="I876" s="159"/>
      <c r="J876" s="188"/>
      <c r="K876" s="159"/>
      <c r="L876" s="159"/>
      <c r="M876" s="159"/>
      <c r="N876" s="159"/>
      <c r="O876" s="159"/>
      <c r="P876" s="159"/>
      <c r="Q876" s="159"/>
      <c r="R876" s="159"/>
      <c r="S876" s="159"/>
      <c r="T876" s="159"/>
      <c r="U876" s="159"/>
      <c r="V876" s="159"/>
      <c r="W876" s="159"/>
      <c r="X876" s="159"/>
      <c r="Y876" s="159"/>
      <c r="Z876" s="159"/>
    </row>
    <row r="877" ht="11.25" customHeight="1">
      <c r="A877" s="159"/>
      <c r="B877" s="159"/>
      <c r="C877" s="159"/>
      <c r="D877" s="159"/>
      <c r="E877" s="159"/>
      <c r="F877" s="159"/>
      <c r="G877" s="159"/>
      <c r="H877" s="187"/>
      <c r="I877" s="159"/>
      <c r="J877" s="188"/>
      <c r="K877" s="159"/>
      <c r="L877" s="159"/>
      <c r="M877" s="159"/>
      <c r="N877" s="159"/>
      <c r="O877" s="159"/>
      <c r="P877" s="159"/>
      <c r="Q877" s="159"/>
      <c r="R877" s="159"/>
      <c r="S877" s="159"/>
      <c r="T877" s="159"/>
      <c r="U877" s="159"/>
      <c r="V877" s="159"/>
      <c r="W877" s="159"/>
      <c r="X877" s="159"/>
      <c r="Y877" s="159"/>
      <c r="Z877" s="159"/>
    </row>
    <row r="878" ht="11.25" customHeight="1">
      <c r="A878" s="159"/>
      <c r="B878" s="159"/>
      <c r="C878" s="159"/>
      <c r="D878" s="159"/>
      <c r="E878" s="159"/>
      <c r="F878" s="159"/>
      <c r="G878" s="159"/>
      <c r="H878" s="187"/>
      <c r="I878" s="159"/>
      <c r="J878" s="188"/>
      <c r="K878" s="159"/>
      <c r="L878" s="159"/>
      <c r="M878" s="159"/>
      <c r="N878" s="159"/>
      <c r="O878" s="159"/>
      <c r="P878" s="159"/>
      <c r="Q878" s="159"/>
      <c r="R878" s="159"/>
      <c r="S878" s="159"/>
      <c r="T878" s="159"/>
      <c r="U878" s="159"/>
      <c r="V878" s="159"/>
      <c r="W878" s="159"/>
      <c r="X878" s="159"/>
      <c r="Y878" s="159"/>
      <c r="Z878" s="159"/>
    </row>
    <row r="879" ht="11.25" customHeight="1">
      <c r="A879" s="159"/>
      <c r="B879" s="159"/>
      <c r="C879" s="159"/>
      <c r="D879" s="159"/>
      <c r="E879" s="159"/>
      <c r="F879" s="159"/>
      <c r="G879" s="159"/>
      <c r="H879" s="187"/>
      <c r="I879" s="159"/>
      <c r="J879" s="188"/>
      <c r="K879" s="159"/>
      <c r="L879" s="159"/>
      <c r="M879" s="159"/>
      <c r="N879" s="159"/>
      <c r="O879" s="159"/>
      <c r="P879" s="159"/>
      <c r="Q879" s="159"/>
      <c r="R879" s="159"/>
      <c r="S879" s="159"/>
      <c r="T879" s="159"/>
      <c r="U879" s="159"/>
      <c r="V879" s="159"/>
      <c r="W879" s="159"/>
      <c r="X879" s="159"/>
      <c r="Y879" s="159"/>
      <c r="Z879" s="159"/>
    </row>
    <row r="880" ht="11.25" customHeight="1">
      <c r="A880" s="159"/>
      <c r="B880" s="159"/>
      <c r="C880" s="159"/>
      <c r="D880" s="159"/>
      <c r="E880" s="159"/>
      <c r="F880" s="159"/>
      <c r="G880" s="159"/>
      <c r="H880" s="187"/>
      <c r="I880" s="159"/>
      <c r="J880" s="188"/>
      <c r="K880" s="159"/>
      <c r="L880" s="159"/>
      <c r="M880" s="159"/>
      <c r="N880" s="159"/>
      <c r="O880" s="159"/>
      <c r="P880" s="159"/>
      <c r="Q880" s="159"/>
      <c r="R880" s="159"/>
      <c r="S880" s="159"/>
      <c r="T880" s="159"/>
      <c r="U880" s="159"/>
      <c r="V880" s="159"/>
      <c r="W880" s="159"/>
      <c r="X880" s="159"/>
      <c r="Y880" s="159"/>
      <c r="Z880" s="159"/>
    </row>
    <row r="881" ht="11.25" customHeight="1">
      <c r="A881" s="159"/>
      <c r="B881" s="159"/>
      <c r="C881" s="159"/>
      <c r="D881" s="159"/>
      <c r="E881" s="159"/>
      <c r="F881" s="159"/>
      <c r="G881" s="159"/>
      <c r="H881" s="187"/>
      <c r="I881" s="159"/>
      <c r="J881" s="188"/>
      <c r="K881" s="159"/>
      <c r="L881" s="159"/>
      <c r="M881" s="159"/>
      <c r="N881" s="159"/>
      <c r="O881" s="159"/>
      <c r="P881" s="159"/>
      <c r="Q881" s="159"/>
      <c r="R881" s="159"/>
      <c r="S881" s="159"/>
      <c r="T881" s="159"/>
      <c r="U881" s="159"/>
      <c r="V881" s="159"/>
      <c r="W881" s="159"/>
      <c r="X881" s="159"/>
      <c r="Y881" s="159"/>
      <c r="Z881" s="159"/>
    </row>
    <row r="882" ht="11.25" customHeight="1">
      <c r="A882" s="159"/>
      <c r="B882" s="159"/>
      <c r="C882" s="159"/>
      <c r="D882" s="159"/>
      <c r="E882" s="159"/>
      <c r="F882" s="159"/>
      <c r="G882" s="159"/>
      <c r="H882" s="187"/>
      <c r="I882" s="159"/>
      <c r="J882" s="188"/>
      <c r="K882" s="159"/>
      <c r="L882" s="159"/>
      <c r="M882" s="159"/>
      <c r="N882" s="159"/>
      <c r="O882" s="159"/>
      <c r="P882" s="159"/>
      <c r="Q882" s="159"/>
      <c r="R882" s="159"/>
      <c r="S882" s="159"/>
      <c r="T882" s="159"/>
      <c r="U882" s="159"/>
      <c r="V882" s="159"/>
      <c r="W882" s="159"/>
      <c r="X882" s="159"/>
      <c r="Y882" s="159"/>
      <c r="Z882" s="159"/>
    </row>
    <row r="883" ht="11.25" customHeight="1">
      <c r="A883" s="159"/>
      <c r="B883" s="159"/>
      <c r="C883" s="159"/>
      <c r="D883" s="159"/>
      <c r="E883" s="159"/>
      <c r="F883" s="159"/>
      <c r="G883" s="159"/>
      <c r="H883" s="187"/>
      <c r="I883" s="159"/>
      <c r="J883" s="188"/>
      <c r="K883" s="159"/>
      <c r="L883" s="159"/>
      <c r="M883" s="159"/>
      <c r="N883" s="159"/>
      <c r="O883" s="159"/>
      <c r="P883" s="159"/>
      <c r="Q883" s="159"/>
      <c r="R883" s="159"/>
      <c r="S883" s="159"/>
      <c r="T883" s="159"/>
      <c r="U883" s="159"/>
      <c r="V883" s="159"/>
      <c r="W883" s="159"/>
      <c r="X883" s="159"/>
      <c r="Y883" s="159"/>
      <c r="Z883" s="159"/>
    </row>
    <row r="884" ht="11.25" customHeight="1">
      <c r="A884" s="159"/>
      <c r="B884" s="159"/>
      <c r="C884" s="159"/>
      <c r="D884" s="159"/>
      <c r="E884" s="159"/>
      <c r="F884" s="159"/>
      <c r="G884" s="159"/>
      <c r="H884" s="187"/>
      <c r="I884" s="159"/>
      <c r="J884" s="188"/>
      <c r="K884" s="159"/>
      <c r="L884" s="159"/>
      <c r="M884" s="159"/>
      <c r="N884" s="159"/>
      <c r="O884" s="159"/>
      <c r="P884" s="159"/>
      <c r="Q884" s="159"/>
      <c r="R884" s="159"/>
      <c r="S884" s="159"/>
      <c r="T884" s="159"/>
      <c r="U884" s="159"/>
      <c r="V884" s="159"/>
      <c r="W884" s="159"/>
      <c r="X884" s="159"/>
      <c r="Y884" s="159"/>
      <c r="Z884" s="159"/>
    </row>
    <row r="885" ht="11.25" customHeight="1">
      <c r="A885" s="159"/>
      <c r="B885" s="159"/>
      <c r="C885" s="159"/>
      <c r="D885" s="159"/>
      <c r="E885" s="159"/>
      <c r="F885" s="159"/>
      <c r="G885" s="159"/>
      <c r="H885" s="187"/>
      <c r="I885" s="159"/>
      <c r="J885" s="188"/>
      <c r="K885" s="159"/>
      <c r="L885" s="159"/>
      <c r="M885" s="159"/>
      <c r="N885" s="159"/>
      <c r="O885" s="159"/>
      <c r="P885" s="159"/>
      <c r="Q885" s="159"/>
      <c r="R885" s="159"/>
      <c r="S885" s="159"/>
      <c r="T885" s="159"/>
      <c r="U885" s="159"/>
      <c r="V885" s="159"/>
      <c r="W885" s="159"/>
      <c r="X885" s="159"/>
      <c r="Y885" s="159"/>
      <c r="Z885" s="159"/>
    </row>
    <row r="886" ht="11.25" customHeight="1">
      <c r="A886" s="159"/>
      <c r="B886" s="159"/>
      <c r="C886" s="159"/>
      <c r="D886" s="159"/>
      <c r="E886" s="159"/>
      <c r="F886" s="159"/>
      <c r="G886" s="159"/>
      <c r="H886" s="187"/>
      <c r="I886" s="159"/>
      <c r="J886" s="188"/>
      <c r="K886" s="159"/>
      <c r="L886" s="159"/>
      <c r="M886" s="159"/>
      <c r="N886" s="159"/>
      <c r="O886" s="159"/>
      <c r="P886" s="159"/>
      <c r="Q886" s="159"/>
      <c r="R886" s="159"/>
      <c r="S886" s="159"/>
      <c r="T886" s="159"/>
      <c r="U886" s="159"/>
      <c r="V886" s="159"/>
      <c r="W886" s="159"/>
      <c r="X886" s="159"/>
      <c r="Y886" s="159"/>
      <c r="Z886" s="159"/>
    </row>
    <row r="887" ht="11.25" customHeight="1">
      <c r="A887" s="159"/>
      <c r="B887" s="159"/>
      <c r="C887" s="159"/>
      <c r="D887" s="159"/>
      <c r="E887" s="159"/>
      <c r="F887" s="159"/>
      <c r="G887" s="159"/>
      <c r="H887" s="187"/>
      <c r="I887" s="159"/>
      <c r="J887" s="188"/>
      <c r="K887" s="159"/>
      <c r="L887" s="159"/>
      <c r="M887" s="159"/>
      <c r="N887" s="159"/>
      <c r="O887" s="159"/>
      <c r="P887" s="159"/>
      <c r="Q887" s="159"/>
      <c r="R887" s="159"/>
      <c r="S887" s="159"/>
      <c r="T887" s="159"/>
      <c r="U887" s="159"/>
      <c r="V887" s="159"/>
      <c r="W887" s="159"/>
      <c r="X887" s="159"/>
      <c r="Y887" s="159"/>
      <c r="Z887" s="159"/>
    </row>
    <row r="888" ht="11.25" customHeight="1">
      <c r="A888" s="159"/>
      <c r="B888" s="159"/>
      <c r="C888" s="159"/>
      <c r="D888" s="159"/>
      <c r="E888" s="159"/>
      <c r="F888" s="159"/>
      <c r="G888" s="159"/>
      <c r="H888" s="187"/>
      <c r="I888" s="159"/>
      <c r="J888" s="188"/>
      <c r="K888" s="159"/>
      <c r="L888" s="159"/>
      <c r="M888" s="159"/>
      <c r="N888" s="159"/>
      <c r="O888" s="159"/>
      <c r="P888" s="159"/>
      <c r="Q888" s="159"/>
      <c r="R888" s="159"/>
      <c r="S888" s="159"/>
      <c r="T888" s="159"/>
      <c r="U888" s="159"/>
      <c r="V888" s="159"/>
      <c r="W888" s="159"/>
      <c r="X888" s="159"/>
      <c r="Y888" s="159"/>
      <c r="Z888" s="159"/>
    </row>
    <row r="889" ht="11.25" customHeight="1">
      <c r="A889" s="159"/>
      <c r="B889" s="159"/>
      <c r="C889" s="159"/>
      <c r="D889" s="159"/>
      <c r="E889" s="159"/>
      <c r="F889" s="159"/>
      <c r="G889" s="159"/>
      <c r="H889" s="187"/>
      <c r="I889" s="159"/>
      <c r="J889" s="188"/>
      <c r="K889" s="159"/>
      <c r="L889" s="159"/>
      <c r="M889" s="159"/>
      <c r="N889" s="159"/>
      <c r="O889" s="159"/>
      <c r="P889" s="159"/>
      <c r="Q889" s="159"/>
      <c r="R889" s="159"/>
      <c r="S889" s="159"/>
      <c r="T889" s="159"/>
      <c r="U889" s="159"/>
      <c r="V889" s="159"/>
      <c r="W889" s="159"/>
      <c r="X889" s="159"/>
      <c r="Y889" s="159"/>
      <c r="Z889" s="159"/>
    </row>
    <row r="890" ht="11.25" customHeight="1">
      <c r="A890" s="159"/>
      <c r="B890" s="159"/>
      <c r="C890" s="159"/>
      <c r="D890" s="159"/>
      <c r="E890" s="159"/>
      <c r="F890" s="159"/>
      <c r="G890" s="159"/>
      <c r="H890" s="187"/>
      <c r="I890" s="159"/>
      <c r="J890" s="188"/>
      <c r="K890" s="159"/>
      <c r="L890" s="159"/>
      <c r="M890" s="159"/>
      <c r="N890" s="159"/>
      <c r="O890" s="159"/>
      <c r="P890" s="159"/>
      <c r="Q890" s="159"/>
      <c r="R890" s="159"/>
      <c r="S890" s="159"/>
      <c r="T890" s="159"/>
      <c r="U890" s="159"/>
      <c r="V890" s="159"/>
      <c r="W890" s="159"/>
      <c r="X890" s="159"/>
      <c r="Y890" s="159"/>
      <c r="Z890" s="159"/>
    </row>
    <row r="891" ht="11.25" customHeight="1">
      <c r="A891" s="159"/>
      <c r="B891" s="159"/>
      <c r="C891" s="159"/>
      <c r="D891" s="159"/>
      <c r="E891" s="159"/>
      <c r="F891" s="159"/>
      <c r="G891" s="159"/>
      <c r="H891" s="187"/>
      <c r="I891" s="159"/>
      <c r="J891" s="188"/>
      <c r="K891" s="159"/>
      <c r="L891" s="159"/>
      <c r="M891" s="159"/>
      <c r="N891" s="159"/>
      <c r="O891" s="159"/>
      <c r="P891" s="159"/>
      <c r="Q891" s="159"/>
      <c r="R891" s="159"/>
      <c r="S891" s="159"/>
      <c r="T891" s="159"/>
      <c r="U891" s="159"/>
      <c r="V891" s="159"/>
      <c r="W891" s="159"/>
      <c r="X891" s="159"/>
      <c r="Y891" s="159"/>
      <c r="Z891" s="159"/>
    </row>
    <row r="892" ht="11.25" customHeight="1">
      <c r="A892" s="159"/>
      <c r="B892" s="159"/>
      <c r="C892" s="159"/>
      <c r="D892" s="159"/>
      <c r="E892" s="159"/>
      <c r="F892" s="159"/>
      <c r="G892" s="159"/>
      <c r="H892" s="187"/>
      <c r="I892" s="159"/>
      <c r="J892" s="188"/>
      <c r="K892" s="159"/>
      <c r="L892" s="159"/>
      <c r="M892" s="159"/>
      <c r="N892" s="159"/>
      <c r="O892" s="159"/>
      <c r="P892" s="159"/>
      <c r="Q892" s="159"/>
      <c r="R892" s="159"/>
      <c r="S892" s="159"/>
      <c r="T892" s="159"/>
      <c r="U892" s="159"/>
      <c r="V892" s="159"/>
      <c r="W892" s="159"/>
      <c r="X892" s="159"/>
      <c r="Y892" s="159"/>
      <c r="Z892" s="159"/>
    </row>
    <row r="893" ht="11.25" customHeight="1">
      <c r="A893" s="159"/>
      <c r="B893" s="159"/>
      <c r="C893" s="159"/>
      <c r="D893" s="159"/>
      <c r="E893" s="159"/>
      <c r="F893" s="159"/>
      <c r="G893" s="159"/>
      <c r="H893" s="187"/>
      <c r="I893" s="159"/>
      <c r="J893" s="188"/>
      <c r="K893" s="159"/>
      <c r="L893" s="159"/>
      <c r="M893" s="159"/>
      <c r="N893" s="159"/>
      <c r="O893" s="159"/>
      <c r="P893" s="159"/>
      <c r="Q893" s="159"/>
      <c r="R893" s="159"/>
      <c r="S893" s="159"/>
      <c r="T893" s="159"/>
      <c r="U893" s="159"/>
      <c r="V893" s="159"/>
      <c r="W893" s="159"/>
      <c r="X893" s="159"/>
      <c r="Y893" s="159"/>
      <c r="Z893" s="159"/>
    </row>
    <row r="894" ht="11.25" customHeight="1">
      <c r="A894" s="159"/>
      <c r="B894" s="159"/>
      <c r="C894" s="159"/>
      <c r="D894" s="159"/>
      <c r="E894" s="159"/>
      <c r="F894" s="159"/>
      <c r="G894" s="159"/>
      <c r="H894" s="187"/>
      <c r="I894" s="159"/>
      <c r="J894" s="188"/>
      <c r="K894" s="159"/>
      <c r="L894" s="159"/>
      <c r="M894" s="159"/>
      <c r="N894" s="159"/>
      <c r="O894" s="159"/>
      <c r="P894" s="159"/>
      <c r="Q894" s="159"/>
      <c r="R894" s="159"/>
      <c r="S894" s="159"/>
      <c r="T894" s="159"/>
      <c r="U894" s="159"/>
      <c r="V894" s="159"/>
      <c r="W894" s="159"/>
      <c r="X894" s="159"/>
      <c r="Y894" s="159"/>
      <c r="Z894" s="159"/>
    </row>
    <row r="895" ht="11.25" customHeight="1">
      <c r="A895" s="159"/>
      <c r="B895" s="159"/>
      <c r="C895" s="159"/>
      <c r="D895" s="159"/>
      <c r="E895" s="159"/>
      <c r="F895" s="159"/>
      <c r="G895" s="159"/>
      <c r="H895" s="187"/>
      <c r="I895" s="159"/>
      <c r="J895" s="188"/>
      <c r="K895" s="159"/>
      <c r="L895" s="159"/>
      <c r="M895" s="159"/>
      <c r="N895" s="159"/>
      <c r="O895" s="159"/>
      <c r="P895" s="159"/>
      <c r="Q895" s="159"/>
      <c r="R895" s="159"/>
      <c r="S895" s="159"/>
      <c r="T895" s="159"/>
      <c r="U895" s="159"/>
      <c r="V895" s="159"/>
      <c r="W895" s="159"/>
      <c r="X895" s="159"/>
      <c r="Y895" s="159"/>
      <c r="Z895" s="159"/>
    </row>
    <row r="896" ht="11.25" customHeight="1">
      <c r="A896" s="159"/>
      <c r="B896" s="159"/>
      <c r="C896" s="159"/>
      <c r="D896" s="159"/>
      <c r="E896" s="159"/>
      <c r="F896" s="159"/>
      <c r="G896" s="159"/>
      <c r="H896" s="187"/>
      <c r="I896" s="159"/>
      <c r="J896" s="188"/>
      <c r="K896" s="159"/>
      <c r="L896" s="159"/>
      <c r="M896" s="159"/>
      <c r="N896" s="159"/>
      <c r="O896" s="159"/>
      <c r="P896" s="159"/>
      <c r="Q896" s="159"/>
      <c r="R896" s="159"/>
      <c r="S896" s="159"/>
      <c r="T896" s="159"/>
      <c r="U896" s="159"/>
      <c r="V896" s="159"/>
      <c r="W896" s="159"/>
      <c r="X896" s="159"/>
      <c r="Y896" s="159"/>
      <c r="Z896" s="159"/>
    </row>
    <row r="897" ht="11.25" customHeight="1">
      <c r="A897" s="159"/>
      <c r="B897" s="159"/>
      <c r="C897" s="159"/>
      <c r="D897" s="159"/>
      <c r="E897" s="159"/>
      <c r="F897" s="159"/>
      <c r="G897" s="159"/>
      <c r="H897" s="187"/>
      <c r="I897" s="159"/>
      <c r="J897" s="188"/>
      <c r="K897" s="159"/>
      <c r="L897" s="159"/>
      <c r="M897" s="159"/>
      <c r="N897" s="159"/>
      <c r="O897" s="159"/>
      <c r="P897" s="159"/>
      <c r="Q897" s="159"/>
      <c r="R897" s="159"/>
      <c r="S897" s="159"/>
      <c r="T897" s="159"/>
      <c r="U897" s="159"/>
      <c r="V897" s="159"/>
      <c r="W897" s="159"/>
      <c r="X897" s="159"/>
      <c r="Y897" s="159"/>
      <c r="Z897" s="159"/>
    </row>
    <row r="898" ht="11.25" customHeight="1">
      <c r="A898" s="159"/>
      <c r="B898" s="159"/>
      <c r="C898" s="159"/>
      <c r="D898" s="159"/>
      <c r="E898" s="159"/>
      <c r="F898" s="159"/>
      <c r="G898" s="159"/>
      <c r="H898" s="187"/>
      <c r="I898" s="159"/>
      <c r="J898" s="188"/>
      <c r="K898" s="159"/>
      <c r="L898" s="159"/>
      <c r="M898" s="159"/>
      <c r="N898" s="159"/>
      <c r="O898" s="159"/>
      <c r="P898" s="159"/>
      <c r="Q898" s="159"/>
      <c r="R898" s="159"/>
      <c r="S898" s="159"/>
      <c r="T898" s="159"/>
      <c r="U898" s="159"/>
      <c r="V898" s="159"/>
      <c r="W898" s="159"/>
      <c r="X898" s="159"/>
      <c r="Y898" s="159"/>
      <c r="Z898" s="159"/>
    </row>
    <row r="899" ht="11.25" customHeight="1">
      <c r="A899" s="159"/>
      <c r="B899" s="159"/>
      <c r="C899" s="159"/>
      <c r="D899" s="159"/>
      <c r="E899" s="159"/>
      <c r="F899" s="159"/>
      <c r="G899" s="159"/>
      <c r="H899" s="187"/>
      <c r="I899" s="159"/>
      <c r="J899" s="188"/>
      <c r="K899" s="159"/>
      <c r="L899" s="159"/>
      <c r="M899" s="159"/>
      <c r="N899" s="159"/>
      <c r="O899" s="159"/>
      <c r="P899" s="159"/>
      <c r="Q899" s="159"/>
      <c r="R899" s="159"/>
      <c r="S899" s="159"/>
      <c r="T899" s="159"/>
      <c r="U899" s="159"/>
      <c r="V899" s="159"/>
      <c r="W899" s="159"/>
      <c r="X899" s="159"/>
      <c r="Y899" s="159"/>
      <c r="Z899" s="159"/>
    </row>
    <row r="900" ht="11.25" customHeight="1">
      <c r="A900" s="159"/>
      <c r="B900" s="159"/>
      <c r="C900" s="159"/>
      <c r="D900" s="159"/>
      <c r="E900" s="159"/>
      <c r="F900" s="159"/>
      <c r="G900" s="159"/>
      <c r="H900" s="187"/>
      <c r="I900" s="159"/>
      <c r="J900" s="188"/>
      <c r="K900" s="159"/>
      <c r="L900" s="159"/>
      <c r="M900" s="159"/>
      <c r="N900" s="159"/>
      <c r="O900" s="159"/>
      <c r="P900" s="159"/>
      <c r="Q900" s="159"/>
      <c r="R900" s="159"/>
      <c r="S900" s="159"/>
      <c r="T900" s="159"/>
      <c r="U900" s="159"/>
      <c r="V900" s="159"/>
      <c r="W900" s="159"/>
      <c r="X900" s="159"/>
      <c r="Y900" s="159"/>
      <c r="Z900" s="159"/>
    </row>
    <row r="901" ht="11.25" customHeight="1">
      <c r="A901" s="159"/>
      <c r="B901" s="159"/>
      <c r="C901" s="159"/>
      <c r="D901" s="159"/>
      <c r="E901" s="159"/>
      <c r="F901" s="159"/>
      <c r="G901" s="159"/>
      <c r="H901" s="187"/>
      <c r="I901" s="159"/>
      <c r="J901" s="188"/>
      <c r="K901" s="159"/>
      <c r="L901" s="159"/>
      <c r="M901" s="159"/>
      <c r="N901" s="159"/>
      <c r="O901" s="159"/>
      <c r="P901" s="159"/>
      <c r="Q901" s="159"/>
      <c r="R901" s="159"/>
      <c r="S901" s="159"/>
      <c r="T901" s="159"/>
      <c r="U901" s="159"/>
      <c r="V901" s="159"/>
      <c r="W901" s="159"/>
      <c r="X901" s="159"/>
      <c r="Y901" s="159"/>
      <c r="Z901" s="159"/>
    </row>
    <row r="902" ht="11.25" customHeight="1">
      <c r="A902" s="159"/>
      <c r="B902" s="159"/>
      <c r="C902" s="159"/>
      <c r="D902" s="159"/>
      <c r="E902" s="159"/>
      <c r="F902" s="159"/>
      <c r="G902" s="159"/>
      <c r="H902" s="187"/>
      <c r="I902" s="159"/>
      <c r="J902" s="188"/>
      <c r="K902" s="159"/>
      <c r="L902" s="159"/>
      <c r="M902" s="159"/>
      <c r="N902" s="159"/>
      <c r="O902" s="159"/>
      <c r="P902" s="159"/>
      <c r="Q902" s="159"/>
      <c r="R902" s="159"/>
      <c r="S902" s="159"/>
      <c r="T902" s="159"/>
      <c r="U902" s="159"/>
      <c r="V902" s="159"/>
      <c r="W902" s="159"/>
      <c r="X902" s="159"/>
      <c r="Y902" s="159"/>
      <c r="Z902" s="159"/>
    </row>
    <row r="903" ht="11.25" customHeight="1">
      <c r="A903" s="159"/>
      <c r="B903" s="159"/>
      <c r="C903" s="159"/>
      <c r="D903" s="159"/>
      <c r="E903" s="159"/>
      <c r="F903" s="159"/>
      <c r="G903" s="159"/>
      <c r="H903" s="187"/>
      <c r="I903" s="159"/>
      <c r="J903" s="188"/>
      <c r="K903" s="159"/>
      <c r="L903" s="159"/>
      <c r="M903" s="159"/>
      <c r="N903" s="159"/>
      <c r="O903" s="159"/>
      <c r="P903" s="159"/>
      <c r="Q903" s="159"/>
      <c r="R903" s="159"/>
      <c r="S903" s="159"/>
      <c r="T903" s="159"/>
      <c r="U903" s="159"/>
      <c r="V903" s="159"/>
      <c r="W903" s="159"/>
      <c r="X903" s="159"/>
      <c r="Y903" s="159"/>
      <c r="Z903" s="159"/>
    </row>
    <row r="904" ht="11.25" customHeight="1">
      <c r="A904" s="159"/>
      <c r="B904" s="159"/>
      <c r="C904" s="159"/>
      <c r="D904" s="159"/>
      <c r="E904" s="159"/>
      <c r="F904" s="159"/>
      <c r="G904" s="159"/>
      <c r="H904" s="187"/>
      <c r="I904" s="159"/>
      <c r="J904" s="188"/>
      <c r="K904" s="159"/>
      <c r="L904" s="159"/>
      <c r="M904" s="159"/>
      <c r="N904" s="159"/>
      <c r="O904" s="159"/>
      <c r="P904" s="159"/>
      <c r="Q904" s="159"/>
      <c r="R904" s="159"/>
      <c r="S904" s="159"/>
      <c r="T904" s="159"/>
      <c r="U904" s="159"/>
      <c r="V904" s="159"/>
      <c r="W904" s="159"/>
      <c r="X904" s="159"/>
      <c r="Y904" s="159"/>
      <c r="Z904" s="159"/>
    </row>
    <row r="905" ht="11.25" customHeight="1">
      <c r="A905" s="159"/>
      <c r="B905" s="159"/>
      <c r="C905" s="159"/>
      <c r="D905" s="159"/>
      <c r="E905" s="159"/>
      <c r="F905" s="159"/>
      <c r="G905" s="159"/>
      <c r="H905" s="187"/>
      <c r="I905" s="159"/>
      <c r="J905" s="188"/>
      <c r="K905" s="159"/>
      <c r="L905" s="159"/>
      <c r="M905" s="159"/>
      <c r="N905" s="159"/>
      <c r="O905" s="159"/>
      <c r="P905" s="159"/>
      <c r="Q905" s="159"/>
      <c r="R905" s="159"/>
      <c r="S905" s="159"/>
      <c r="T905" s="159"/>
      <c r="U905" s="159"/>
      <c r="V905" s="159"/>
      <c r="W905" s="159"/>
      <c r="X905" s="159"/>
      <c r="Y905" s="159"/>
      <c r="Z905" s="159"/>
    </row>
    <row r="906" ht="11.25" customHeight="1">
      <c r="A906" s="159"/>
      <c r="B906" s="159"/>
      <c r="C906" s="159"/>
      <c r="D906" s="159"/>
      <c r="E906" s="159"/>
      <c r="F906" s="159"/>
      <c r="G906" s="159"/>
      <c r="H906" s="187"/>
      <c r="I906" s="159"/>
      <c r="J906" s="188"/>
      <c r="K906" s="159"/>
      <c r="L906" s="159"/>
      <c r="M906" s="159"/>
      <c r="N906" s="159"/>
      <c r="O906" s="159"/>
      <c r="P906" s="159"/>
      <c r="Q906" s="159"/>
      <c r="R906" s="159"/>
      <c r="S906" s="159"/>
      <c r="T906" s="159"/>
      <c r="U906" s="159"/>
      <c r="V906" s="159"/>
      <c r="W906" s="159"/>
      <c r="X906" s="159"/>
      <c r="Y906" s="159"/>
      <c r="Z906" s="159"/>
    </row>
    <row r="907" ht="11.25" customHeight="1">
      <c r="A907" s="159"/>
      <c r="B907" s="159"/>
      <c r="C907" s="159"/>
      <c r="D907" s="159"/>
      <c r="E907" s="159"/>
      <c r="F907" s="159"/>
      <c r="G907" s="159"/>
      <c r="H907" s="187"/>
      <c r="I907" s="159"/>
      <c r="J907" s="188"/>
      <c r="K907" s="159"/>
      <c r="L907" s="159"/>
      <c r="M907" s="159"/>
      <c r="N907" s="159"/>
      <c r="O907" s="159"/>
      <c r="P907" s="159"/>
      <c r="Q907" s="159"/>
      <c r="R907" s="159"/>
      <c r="S907" s="159"/>
      <c r="T907" s="159"/>
      <c r="U907" s="159"/>
      <c r="V907" s="159"/>
      <c r="W907" s="159"/>
      <c r="X907" s="159"/>
      <c r="Y907" s="159"/>
      <c r="Z907" s="159"/>
    </row>
    <row r="908" ht="11.25" customHeight="1">
      <c r="A908" s="159"/>
      <c r="B908" s="159"/>
      <c r="C908" s="159"/>
      <c r="D908" s="159"/>
      <c r="E908" s="159"/>
      <c r="F908" s="159"/>
      <c r="G908" s="159"/>
      <c r="H908" s="187"/>
      <c r="I908" s="159"/>
      <c r="J908" s="188"/>
      <c r="K908" s="159"/>
      <c r="L908" s="159"/>
      <c r="M908" s="159"/>
      <c r="N908" s="159"/>
      <c r="O908" s="159"/>
      <c r="P908" s="159"/>
      <c r="Q908" s="159"/>
      <c r="R908" s="159"/>
      <c r="S908" s="159"/>
      <c r="T908" s="159"/>
      <c r="U908" s="159"/>
      <c r="V908" s="159"/>
      <c r="W908" s="159"/>
      <c r="X908" s="159"/>
      <c r="Y908" s="159"/>
      <c r="Z908" s="159"/>
    </row>
    <row r="909" ht="11.25" customHeight="1">
      <c r="A909" s="159"/>
      <c r="B909" s="159"/>
      <c r="C909" s="159"/>
      <c r="D909" s="159"/>
      <c r="E909" s="159"/>
      <c r="F909" s="159"/>
      <c r="G909" s="159"/>
      <c r="H909" s="187"/>
      <c r="I909" s="159"/>
      <c r="J909" s="188"/>
      <c r="K909" s="159"/>
      <c r="L909" s="159"/>
      <c r="M909" s="159"/>
      <c r="N909" s="159"/>
      <c r="O909" s="159"/>
      <c r="P909" s="159"/>
      <c r="Q909" s="159"/>
      <c r="R909" s="159"/>
      <c r="S909" s="159"/>
      <c r="T909" s="159"/>
      <c r="U909" s="159"/>
      <c r="V909" s="159"/>
      <c r="W909" s="159"/>
      <c r="X909" s="159"/>
      <c r="Y909" s="159"/>
      <c r="Z909" s="159"/>
    </row>
    <row r="910" ht="11.25" customHeight="1">
      <c r="A910" s="159"/>
      <c r="B910" s="159"/>
      <c r="C910" s="159"/>
      <c r="D910" s="159"/>
      <c r="E910" s="159"/>
      <c r="F910" s="159"/>
      <c r="G910" s="159"/>
      <c r="H910" s="187"/>
      <c r="I910" s="159"/>
      <c r="J910" s="188"/>
      <c r="K910" s="159"/>
      <c r="L910" s="159"/>
      <c r="M910" s="159"/>
      <c r="N910" s="159"/>
      <c r="O910" s="159"/>
      <c r="P910" s="159"/>
      <c r="Q910" s="159"/>
      <c r="R910" s="159"/>
      <c r="S910" s="159"/>
      <c r="T910" s="159"/>
      <c r="U910" s="159"/>
      <c r="V910" s="159"/>
      <c r="W910" s="159"/>
      <c r="X910" s="159"/>
      <c r="Y910" s="159"/>
      <c r="Z910" s="159"/>
    </row>
    <row r="911" ht="11.25" customHeight="1">
      <c r="A911" s="159"/>
      <c r="B911" s="159"/>
      <c r="C911" s="159"/>
      <c r="D911" s="159"/>
      <c r="E911" s="159"/>
      <c r="F911" s="159"/>
      <c r="G911" s="159"/>
      <c r="H911" s="187"/>
      <c r="I911" s="159"/>
      <c r="J911" s="188"/>
      <c r="K911" s="159"/>
      <c r="L911" s="159"/>
      <c r="M911" s="159"/>
      <c r="N911" s="159"/>
      <c r="O911" s="159"/>
      <c r="P911" s="159"/>
      <c r="Q911" s="159"/>
      <c r="R911" s="159"/>
      <c r="S911" s="159"/>
      <c r="T911" s="159"/>
      <c r="U911" s="159"/>
      <c r="V911" s="159"/>
      <c r="W911" s="159"/>
      <c r="X911" s="159"/>
      <c r="Y911" s="159"/>
      <c r="Z911" s="159"/>
    </row>
    <row r="912" ht="11.25" customHeight="1">
      <c r="A912" s="159"/>
      <c r="B912" s="159"/>
      <c r="C912" s="159"/>
      <c r="D912" s="159"/>
      <c r="E912" s="159"/>
      <c r="F912" s="159"/>
      <c r="G912" s="159"/>
      <c r="H912" s="187"/>
      <c r="I912" s="159"/>
      <c r="J912" s="188"/>
      <c r="K912" s="159"/>
      <c r="L912" s="159"/>
      <c r="M912" s="159"/>
      <c r="N912" s="159"/>
      <c r="O912" s="159"/>
      <c r="P912" s="159"/>
      <c r="Q912" s="159"/>
      <c r="R912" s="159"/>
      <c r="S912" s="159"/>
      <c r="T912" s="159"/>
      <c r="U912" s="159"/>
      <c r="V912" s="159"/>
      <c r="W912" s="159"/>
      <c r="X912" s="159"/>
      <c r="Y912" s="159"/>
      <c r="Z912" s="159"/>
    </row>
    <row r="913" ht="11.25" customHeight="1">
      <c r="A913" s="159"/>
      <c r="B913" s="159"/>
      <c r="C913" s="159"/>
      <c r="D913" s="159"/>
      <c r="E913" s="159"/>
      <c r="F913" s="159"/>
      <c r="G913" s="159"/>
      <c r="H913" s="187"/>
      <c r="I913" s="159"/>
      <c r="J913" s="188"/>
      <c r="K913" s="159"/>
      <c r="L913" s="159"/>
      <c r="M913" s="159"/>
      <c r="N913" s="159"/>
      <c r="O913" s="159"/>
      <c r="P913" s="159"/>
      <c r="Q913" s="159"/>
      <c r="R913" s="159"/>
      <c r="S913" s="159"/>
      <c r="T913" s="159"/>
      <c r="U913" s="159"/>
      <c r="V913" s="159"/>
      <c r="W913" s="159"/>
      <c r="X913" s="159"/>
      <c r="Y913" s="159"/>
      <c r="Z913" s="159"/>
    </row>
    <row r="914" ht="11.25" customHeight="1">
      <c r="A914" s="159"/>
      <c r="B914" s="159"/>
      <c r="C914" s="159"/>
      <c r="D914" s="159"/>
      <c r="E914" s="159"/>
      <c r="F914" s="159"/>
      <c r="G914" s="159"/>
      <c r="H914" s="187"/>
      <c r="I914" s="159"/>
      <c r="J914" s="188"/>
      <c r="K914" s="159"/>
      <c r="L914" s="159"/>
      <c r="M914" s="159"/>
      <c r="N914" s="159"/>
      <c r="O914" s="159"/>
      <c r="P914" s="159"/>
      <c r="Q914" s="159"/>
      <c r="R914" s="159"/>
      <c r="S914" s="159"/>
      <c r="T914" s="159"/>
      <c r="U914" s="159"/>
      <c r="V914" s="159"/>
      <c r="W914" s="159"/>
      <c r="X914" s="159"/>
      <c r="Y914" s="159"/>
      <c r="Z914" s="159"/>
    </row>
    <row r="915" ht="11.25" customHeight="1">
      <c r="A915" s="159"/>
      <c r="B915" s="159"/>
      <c r="C915" s="159"/>
      <c r="D915" s="159"/>
      <c r="E915" s="159"/>
      <c r="F915" s="159"/>
      <c r="G915" s="159"/>
      <c r="H915" s="187"/>
      <c r="I915" s="159"/>
      <c r="J915" s="188"/>
      <c r="K915" s="159"/>
      <c r="L915" s="159"/>
      <c r="M915" s="159"/>
      <c r="N915" s="159"/>
      <c r="O915" s="159"/>
      <c r="P915" s="159"/>
      <c r="Q915" s="159"/>
      <c r="R915" s="159"/>
      <c r="S915" s="159"/>
      <c r="T915" s="159"/>
      <c r="U915" s="159"/>
      <c r="V915" s="159"/>
      <c r="W915" s="159"/>
      <c r="X915" s="159"/>
      <c r="Y915" s="159"/>
      <c r="Z915" s="159"/>
    </row>
    <row r="916" ht="11.25" customHeight="1">
      <c r="A916" s="159"/>
      <c r="B916" s="159"/>
      <c r="C916" s="159"/>
      <c r="D916" s="159"/>
      <c r="E916" s="159"/>
      <c r="F916" s="159"/>
      <c r="G916" s="159"/>
      <c r="H916" s="187"/>
      <c r="I916" s="159"/>
      <c r="J916" s="188"/>
      <c r="K916" s="159"/>
      <c r="L916" s="159"/>
      <c r="M916" s="159"/>
      <c r="N916" s="159"/>
      <c r="O916" s="159"/>
      <c r="P916" s="159"/>
      <c r="Q916" s="159"/>
      <c r="R916" s="159"/>
      <c r="S916" s="159"/>
      <c r="T916" s="159"/>
      <c r="U916" s="159"/>
      <c r="V916" s="159"/>
      <c r="W916" s="159"/>
      <c r="X916" s="159"/>
      <c r="Y916" s="159"/>
      <c r="Z916" s="159"/>
    </row>
    <row r="917" ht="11.25" customHeight="1">
      <c r="A917" s="159"/>
      <c r="B917" s="159"/>
      <c r="C917" s="159"/>
      <c r="D917" s="159"/>
      <c r="E917" s="159"/>
      <c r="F917" s="159"/>
      <c r="G917" s="159"/>
      <c r="H917" s="187"/>
      <c r="I917" s="159"/>
      <c r="J917" s="188"/>
      <c r="K917" s="159"/>
      <c r="L917" s="159"/>
      <c r="M917" s="159"/>
      <c r="N917" s="159"/>
      <c r="O917" s="159"/>
      <c r="P917" s="159"/>
      <c r="Q917" s="159"/>
      <c r="R917" s="159"/>
      <c r="S917" s="159"/>
      <c r="T917" s="159"/>
      <c r="U917" s="159"/>
      <c r="V917" s="159"/>
      <c r="W917" s="159"/>
      <c r="X917" s="159"/>
      <c r="Y917" s="159"/>
      <c r="Z917" s="159"/>
    </row>
    <row r="918" ht="11.25" customHeight="1">
      <c r="A918" s="159"/>
      <c r="B918" s="159"/>
      <c r="C918" s="159"/>
      <c r="D918" s="159"/>
      <c r="E918" s="159"/>
      <c r="F918" s="159"/>
      <c r="G918" s="159"/>
      <c r="H918" s="187"/>
      <c r="I918" s="159"/>
      <c r="J918" s="188"/>
      <c r="K918" s="159"/>
      <c r="L918" s="159"/>
      <c r="M918" s="159"/>
      <c r="N918" s="159"/>
      <c r="O918" s="159"/>
      <c r="P918" s="159"/>
      <c r="Q918" s="159"/>
      <c r="R918" s="159"/>
      <c r="S918" s="159"/>
      <c r="T918" s="159"/>
      <c r="U918" s="159"/>
      <c r="V918" s="159"/>
      <c r="W918" s="159"/>
      <c r="X918" s="159"/>
      <c r="Y918" s="159"/>
      <c r="Z918" s="159"/>
    </row>
    <row r="919" ht="11.25" customHeight="1">
      <c r="A919" s="159"/>
      <c r="B919" s="159"/>
      <c r="C919" s="159"/>
      <c r="D919" s="159"/>
      <c r="E919" s="159"/>
      <c r="F919" s="159"/>
      <c r="G919" s="159"/>
      <c r="H919" s="187"/>
      <c r="I919" s="159"/>
      <c r="J919" s="188"/>
      <c r="K919" s="159"/>
      <c r="L919" s="159"/>
      <c r="M919" s="159"/>
      <c r="N919" s="159"/>
      <c r="O919" s="159"/>
      <c r="P919" s="159"/>
      <c r="Q919" s="159"/>
      <c r="R919" s="159"/>
      <c r="S919" s="159"/>
      <c r="T919" s="159"/>
      <c r="U919" s="159"/>
      <c r="V919" s="159"/>
      <c r="W919" s="159"/>
      <c r="X919" s="159"/>
      <c r="Y919" s="159"/>
      <c r="Z919" s="159"/>
    </row>
    <row r="920" ht="11.25" customHeight="1">
      <c r="A920" s="159"/>
      <c r="B920" s="159"/>
      <c r="C920" s="159"/>
      <c r="D920" s="159"/>
      <c r="E920" s="159"/>
      <c r="F920" s="159"/>
      <c r="G920" s="159"/>
      <c r="H920" s="187"/>
      <c r="I920" s="159"/>
      <c r="J920" s="188"/>
      <c r="K920" s="159"/>
      <c r="L920" s="159"/>
      <c r="M920" s="159"/>
      <c r="N920" s="159"/>
      <c r="O920" s="159"/>
      <c r="P920" s="159"/>
      <c r="Q920" s="159"/>
      <c r="R920" s="159"/>
      <c r="S920" s="159"/>
      <c r="T920" s="159"/>
      <c r="U920" s="159"/>
      <c r="V920" s="159"/>
      <c r="W920" s="159"/>
      <c r="X920" s="159"/>
      <c r="Y920" s="159"/>
      <c r="Z920" s="159"/>
    </row>
    <row r="921" ht="11.25" customHeight="1">
      <c r="A921" s="159"/>
      <c r="B921" s="159"/>
      <c r="C921" s="159"/>
      <c r="D921" s="159"/>
      <c r="E921" s="159"/>
      <c r="F921" s="159"/>
      <c r="G921" s="159"/>
      <c r="H921" s="187"/>
      <c r="I921" s="159"/>
      <c r="J921" s="188"/>
      <c r="K921" s="159"/>
      <c r="L921" s="159"/>
      <c r="M921" s="159"/>
      <c r="N921" s="159"/>
      <c r="O921" s="159"/>
      <c r="P921" s="159"/>
      <c r="Q921" s="159"/>
      <c r="R921" s="159"/>
      <c r="S921" s="159"/>
      <c r="T921" s="159"/>
      <c r="U921" s="159"/>
      <c r="V921" s="159"/>
      <c r="W921" s="159"/>
      <c r="X921" s="159"/>
      <c r="Y921" s="159"/>
      <c r="Z921" s="159"/>
    </row>
    <row r="922" ht="11.25" customHeight="1">
      <c r="A922" s="159"/>
      <c r="B922" s="159"/>
      <c r="C922" s="159"/>
      <c r="D922" s="159"/>
      <c r="E922" s="159"/>
      <c r="F922" s="159"/>
      <c r="G922" s="159"/>
      <c r="H922" s="187"/>
      <c r="I922" s="159"/>
      <c r="J922" s="188"/>
      <c r="K922" s="159"/>
      <c r="L922" s="159"/>
      <c r="M922" s="159"/>
      <c r="N922" s="159"/>
      <c r="O922" s="159"/>
      <c r="P922" s="159"/>
      <c r="Q922" s="159"/>
      <c r="R922" s="159"/>
      <c r="S922" s="159"/>
      <c r="T922" s="159"/>
      <c r="U922" s="159"/>
      <c r="V922" s="159"/>
      <c r="W922" s="159"/>
      <c r="X922" s="159"/>
      <c r="Y922" s="159"/>
      <c r="Z922" s="159"/>
    </row>
    <row r="923" ht="11.25" customHeight="1">
      <c r="A923" s="159"/>
      <c r="B923" s="159"/>
      <c r="C923" s="159"/>
      <c r="D923" s="159"/>
      <c r="E923" s="159"/>
      <c r="F923" s="159"/>
      <c r="G923" s="159"/>
      <c r="H923" s="187"/>
      <c r="I923" s="159"/>
      <c r="J923" s="188"/>
      <c r="K923" s="159"/>
      <c r="L923" s="159"/>
      <c r="M923" s="159"/>
      <c r="N923" s="159"/>
      <c r="O923" s="159"/>
      <c r="P923" s="159"/>
      <c r="Q923" s="159"/>
      <c r="R923" s="159"/>
      <c r="S923" s="159"/>
      <c r="T923" s="159"/>
      <c r="U923" s="159"/>
      <c r="V923" s="159"/>
      <c r="W923" s="159"/>
      <c r="X923" s="159"/>
      <c r="Y923" s="159"/>
      <c r="Z923" s="159"/>
    </row>
    <row r="924" ht="11.25" customHeight="1">
      <c r="A924" s="159"/>
      <c r="B924" s="159"/>
      <c r="C924" s="159"/>
      <c r="D924" s="159"/>
      <c r="E924" s="159"/>
      <c r="F924" s="159"/>
      <c r="G924" s="159"/>
      <c r="H924" s="187"/>
      <c r="I924" s="159"/>
      <c r="J924" s="188"/>
      <c r="K924" s="159"/>
      <c r="L924" s="159"/>
      <c r="M924" s="159"/>
      <c r="N924" s="159"/>
      <c r="O924" s="159"/>
      <c r="P924" s="159"/>
      <c r="Q924" s="159"/>
      <c r="R924" s="159"/>
      <c r="S924" s="159"/>
      <c r="T924" s="159"/>
      <c r="U924" s="159"/>
      <c r="V924" s="159"/>
      <c r="W924" s="159"/>
      <c r="X924" s="159"/>
      <c r="Y924" s="159"/>
      <c r="Z924" s="159"/>
    </row>
    <row r="925" ht="11.25" customHeight="1">
      <c r="A925" s="159"/>
      <c r="B925" s="159"/>
      <c r="C925" s="159"/>
      <c r="D925" s="159"/>
      <c r="E925" s="159"/>
      <c r="F925" s="159"/>
      <c r="G925" s="159"/>
      <c r="H925" s="187"/>
      <c r="I925" s="159"/>
      <c r="J925" s="188"/>
      <c r="K925" s="159"/>
      <c r="L925" s="159"/>
      <c r="M925" s="159"/>
      <c r="N925" s="159"/>
      <c r="O925" s="159"/>
      <c r="P925" s="159"/>
      <c r="Q925" s="159"/>
      <c r="R925" s="159"/>
      <c r="S925" s="159"/>
      <c r="T925" s="159"/>
      <c r="U925" s="159"/>
      <c r="V925" s="159"/>
      <c r="W925" s="159"/>
      <c r="X925" s="159"/>
      <c r="Y925" s="159"/>
      <c r="Z925" s="159"/>
    </row>
    <row r="926" ht="11.25" customHeight="1">
      <c r="A926" s="159"/>
      <c r="B926" s="159"/>
      <c r="C926" s="159"/>
      <c r="D926" s="159"/>
      <c r="E926" s="159"/>
      <c r="F926" s="159"/>
      <c r="G926" s="159"/>
      <c r="H926" s="187"/>
      <c r="I926" s="159"/>
      <c r="J926" s="188"/>
      <c r="K926" s="159"/>
      <c r="L926" s="159"/>
      <c r="M926" s="159"/>
      <c r="N926" s="159"/>
      <c r="O926" s="159"/>
      <c r="P926" s="159"/>
      <c r="Q926" s="159"/>
      <c r="R926" s="159"/>
      <c r="S926" s="159"/>
      <c r="T926" s="159"/>
      <c r="U926" s="159"/>
      <c r="V926" s="159"/>
      <c r="W926" s="159"/>
      <c r="X926" s="159"/>
      <c r="Y926" s="159"/>
      <c r="Z926" s="159"/>
    </row>
    <row r="927" ht="11.25" customHeight="1">
      <c r="A927" s="159"/>
      <c r="B927" s="159"/>
      <c r="C927" s="159"/>
      <c r="D927" s="159"/>
      <c r="E927" s="159"/>
      <c r="F927" s="159"/>
      <c r="G927" s="159"/>
      <c r="H927" s="187"/>
      <c r="I927" s="159"/>
      <c r="J927" s="188"/>
      <c r="K927" s="159"/>
      <c r="L927" s="159"/>
      <c r="M927" s="159"/>
      <c r="N927" s="159"/>
      <c r="O927" s="159"/>
      <c r="P927" s="159"/>
      <c r="Q927" s="159"/>
      <c r="R927" s="159"/>
      <c r="S927" s="159"/>
      <c r="T927" s="159"/>
      <c r="U927" s="159"/>
      <c r="V927" s="159"/>
      <c r="W927" s="159"/>
      <c r="X927" s="159"/>
      <c r="Y927" s="159"/>
      <c r="Z927" s="159"/>
    </row>
    <row r="928" ht="11.25" customHeight="1">
      <c r="A928" s="159"/>
      <c r="B928" s="159"/>
      <c r="C928" s="159"/>
      <c r="D928" s="159"/>
      <c r="E928" s="159"/>
      <c r="F928" s="159"/>
      <c r="G928" s="159"/>
      <c r="H928" s="187"/>
      <c r="I928" s="159"/>
      <c r="J928" s="188"/>
      <c r="K928" s="159"/>
      <c r="L928" s="159"/>
      <c r="M928" s="159"/>
      <c r="N928" s="159"/>
      <c r="O928" s="159"/>
      <c r="P928" s="159"/>
      <c r="Q928" s="159"/>
      <c r="R928" s="159"/>
      <c r="S928" s="159"/>
      <c r="T928" s="159"/>
      <c r="U928" s="159"/>
      <c r="V928" s="159"/>
      <c r="W928" s="159"/>
      <c r="X928" s="159"/>
      <c r="Y928" s="159"/>
      <c r="Z928" s="159"/>
    </row>
    <row r="929" ht="11.25" customHeight="1">
      <c r="A929" s="159"/>
      <c r="B929" s="159"/>
      <c r="C929" s="159"/>
      <c r="D929" s="159"/>
      <c r="E929" s="159"/>
      <c r="F929" s="159"/>
      <c r="G929" s="159"/>
      <c r="H929" s="187"/>
      <c r="I929" s="159"/>
      <c r="J929" s="188"/>
      <c r="K929" s="159"/>
      <c r="L929" s="159"/>
      <c r="M929" s="159"/>
      <c r="N929" s="159"/>
      <c r="O929" s="159"/>
      <c r="P929" s="159"/>
      <c r="Q929" s="159"/>
      <c r="R929" s="159"/>
      <c r="S929" s="159"/>
      <c r="T929" s="159"/>
      <c r="U929" s="159"/>
      <c r="V929" s="159"/>
      <c r="W929" s="159"/>
      <c r="X929" s="159"/>
      <c r="Y929" s="159"/>
      <c r="Z929" s="159"/>
    </row>
    <row r="930" ht="11.25" customHeight="1">
      <c r="A930" s="159"/>
      <c r="B930" s="159"/>
      <c r="C930" s="159"/>
      <c r="D930" s="159"/>
      <c r="E930" s="159"/>
      <c r="F930" s="159"/>
      <c r="G930" s="159"/>
      <c r="H930" s="187"/>
      <c r="I930" s="159"/>
      <c r="J930" s="188"/>
      <c r="K930" s="159"/>
      <c r="L930" s="159"/>
      <c r="M930" s="159"/>
      <c r="N930" s="159"/>
      <c r="O930" s="159"/>
      <c r="P930" s="159"/>
      <c r="Q930" s="159"/>
      <c r="R930" s="159"/>
      <c r="S930" s="159"/>
      <c r="T930" s="159"/>
      <c r="U930" s="159"/>
      <c r="V930" s="159"/>
      <c r="W930" s="159"/>
      <c r="X930" s="159"/>
      <c r="Y930" s="159"/>
      <c r="Z930" s="159"/>
    </row>
    <row r="931" ht="11.25" customHeight="1">
      <c r="A931" s="159"/>
      <c r="B931" s="159"/>
      <c r="C931" s="159"/>
      <c r="D931" s="159"/>
      <c r="E931" s="159"/>
      <c r="F931" s="159"/>
      <c r="G931" s="159"/>
      <c r="H931" s="187"/>
      <c r="I931" s="159"/>
      <c r="J931" s="188"/>
      <c r="K931" s="159"/>
      <c r="L931" s="159"/>
      <c r="M931" s="159"/>
      <c r="N931" s="159"/>
      <c r="O931" s="159"/>
      <c r="P931" s="159"/>
      <c r="Q931" s="159"/>
      <c r="R931" s="159"/>
      <c r="S931" s="159"/>
      <c r="T931" s="159"/>
      <c r="U931" s="159"/>
      <c r="V931" s="159"/>
      <c r="W931" s="159"/>
      <c r="X931" s="159"/>
      <c r="Y931" s="159"/>
      <c r="Z931" s="159"/>
    </row>
    <row r="932" ht="11.25" customHeight="1">
      <c r="A932" s="159"/>
      <c r="B932" s="159"/>
      <c r="C932" s="159"/>
      <c r="D932" s="159"/>
      <c r="E932" s="159"/>
      <c r="F932" s="159"/>
      <c r="G932" s="159"/>
      <c r="H932" s="187"/>
      <c r="I932" s="159"/>
      <c r="J932" s="188"/>
      <c r="K932" s="159"/>
      <c r="L932" s="159"/>
      <c r="M932" s="159"/>
      <c r="N932" s="159"/>
      <c r="O932" s="159"/>
      <c r="P932" s="159"/>
      <c r="Q932" s="159"/>
      <c r="R932" s="159"/>
      <c r="S932" s="159"/>
      <c r="T932" s="159"/>
      <c r="U932" s="159"/>
      <c r="V932" s="159"/>
      <c r="W932" s="159"/>
      <c r="X932" s="159"/>
      <c r="Y932" s="159"/>
      <c r="Z932" s="159"/>
    </row>
    <row r="933" ht="11.25" customHeight="1">
      <c r="A933" s="159"/>
      <c r="B933" s="159"/>
      <c r="C933" s="159"/>
      <c r="D933" s="159"/>
      <c r="E933" s="159"/>
      <c r="F933" s="159"/>
      <c r="G933" s="159"/>
      <c r="H933" s="187"/>
      <c r="I933" s="159"/>
      <c r="J933" s="188"/>
      <c r="K933" s="159"/>
      <c r="L933" s="159"/>
      <c r="M933" s="159"/>
      <c r="N933" s="159"/>
      <c r="O933" s="159"/>
      <c r="P933" s="159"/>
      <c r="Q933" s="159"/>
      <c r="R933" s="159"/>
      <c r="S933" s="159"/>
      <c r="T933" s="159"/>
      <c r="U933" s="159"/>
      <c r="V933" s="159"/>
      <c r="W933" s="159"/>
      <c r="X933" s="159"/>
      <c r="Y933" s="159"/>
      <c r="Z933" s="159"/>
    </row>
    <row r="934" ht="11.25" customHeight="1">
      <c r="A934" s="159"/>
      <c r="B934" s="159"/>
      <c r="C934" s="159"/>
      <c r="D934" s="159"/>
      <c r="E934" s="159"/>
      <c r="F934" s="159"/>
      <c r="G934" s="159"/>
      <c r="H934" s="187"/>
      <c r="I934" s="159"/>
      <c r="J934" s="188"/>
      <c r="K934" s="159"/>
      <c r="L934" s="159"/>
      <c r="M934" s="159"/>
      <c r="N934" s="159"/>
      <c r="O934" s="159"/>
      <c r="P934" s="159"/>
      <c r="Q934" s="159"/>
      <c r="R934" s="159"/>
      <c r="S934" s="159"/>
      <c r="T934" s="159"/>
      <c r="U934" s="159"/>
      <c r="V934" s="159"/>
      <c r="W934" s="159"/>
      <c r="X934" s="159"/>
      <c r="Y934" s="159"/>
      <c r="Z934" s="159"/>
    </row>
    <row r="935" ht="11.25" customHeight="1">
      <c r="A935" s="159"/>
      <c r="B935" s="159"/>
      <c r="C935" s="159"/>
      <c r="D935" s="159"/>
      <c r="E935" s="159"/>
      <c r="F935" s="159"/>
      <c r="G935" s="159"/>
      <c r="H935" s="187"/>
      <c r="I935" s="159"/>
      <c r="J935" s="188"/>
      <c r="K935" s="159"/>
      <c r="L935" s="159"/>
      <c r="M935" s="159"/>
      <c r="N935" s="159"/>
      <c r="O935" s="159"/>
      <c r="P935" s="159"/>
      <c r="Q935" s="159"/>
      <c r="R935" s="159"/>
      <c r="S935" s="159"/>
      <c r="T935" s="159"/>
      <c r="U935" s="159"/>
      <c r="V935" s="159"/>
      <c r="W935" s="159"/>
      <c r="X935" s="159"/>
      <c r="Y935" s="159"/>
      <c r="Z935" s="159"/>
    </row>
    <row r="936" ht="11.25" customHeight="1">
      <c r="A936" s="159"/>
      <c r="B936" s="159"/>
      <c r="C936" s="159"/>
      <c r="D936" s="159"/>
      <c r="E936" s="159"/>
      <c r="F936" s="159"/>
      <c r="G936" s="159"/>
      <c r="H936" s="187"/>
      <c r="I936" s="159"/>
      <c r="J936" s="188"/>
      <c r="K936" s="159"/>
      <c r="L936" s="159"/>
      <c r="M936" s="159"/>
      <c r="N936" s="159"/>
      <c r="O936" s="159"/>
      <c r="P936" s="159"/>
      <c r="Q936" s="159"/>
      <c r="R936" s="159"/>
      <c r="S936" s="159"/>
      <c r="T936" s="159"/>
      <c r="U936" s="159"/>
      <c r="V936" s="159"/>
      <c r="W936" s="159"/>
      <c r="X936" s="159"/>
      <c r="Y936" s="159"/>
      <c r="Z936" s="159"/>
    </row>
    <row r="937" ht="11.25" customHeight="1">
      <c r="A937" s="159"/>
      <c r="B937" s="159"/>
      <c r="C937" s="159"/>
      <c r="D937" s="159"/>
      <c r="E937" s="159"/>
      <c r="F937" s="159"/>
      <c r="G937" s="159"/>
      <c r="H937" s="187"/>
      <c r="I937" s="159"/>
      <c r="J937" s="188"/>
      <c r="K937" s="159"/>
      <c r="L937" s="159"/>
      <c r="M937" s="159"/>
      <c r="N937" s="159"/>
      <c r="O937" s="159"/>
      <c r="P937" s="159"/>
      <c r="Q937" s="159"/>
      <c r="R937" s="159"/>
      <c r="S937" s="159"/>
      <c r="T937" s="159"/>
      <c r="U937" s="159"/>
      <c r="V937" s="159"/>
      <c r="W937" s="159"/>
      <c r="X937" s="159"/>
      <c r="Y937" s="159"/>
      <c r="Z937" s="159"/>
    </row>
    <row r="938" ht="11.25" customHeight="1">
      <c r="A938" s="159"/>
      <c r="B938" s="159"/>
      <c r="C938" s="159"/>
      <c r="D938" s="159"/>
      <c r="E938" s="159"/>
      <c r="F938" s="159"/>
      <c r="G938" s="159"/>
      <c r="H938" s="187"/>
      <c r="I938" s="159"/>
      <c r="J938" s="188"/>
      <c r="K938" s="159"/>
      <c r="L938" s="159"/>
      <c r="M938" s="159"/>
      <c r="N938" s="159"/>
      <c r="O938" s="159"/>
      <c r="P938" s="159"/>
      <c r="Q938" s="159"/>
      <c r="R938" s="159"/>
      <c r="S938" s="159"/>
      <c r="T938" s="159"/>
      <c r="U938" s="159"/>
      <c r="V938" s="159"/>
      <c r="W938" s="159"/>
      <c r="X938" s="159"/>
      <c r="Y938" s="159"/>
      <c r="Z938" s="159"/>
    </row>
    <row r="939" ht="11.25" customHeight="1">
      <c r="A939" s="159"/>
      <c r="B939" s="159"/>
      <c r="C939" s="159"/>
      <c r="D939" s="159"/>
      <c r="E939" s="159"/>
      <c r="F939" s="159"/>
      <c r="G939" s="159"/>
      <c r="H939" s="187"/>
      <c r="I939" s="159"/>
      <c r="J939" s="188"/>
      <c r="K939" s="159"/>
      <c r="L939" s="159"/>
      <c r="M939" s="159"/>
      <c r="N939" s="159"/>
      <c r="O939" s="159"/>
      <c r="P939" s="159"/>
      <c r="Q939" s="159"/>
      <c r="R939" s="159"/>
      <c r="S939" s="159"/>
      <c r="T939" s="159"/>
      <c r="U939" s="159"/>
      <c r="V939" s="159"/>
      <c r="W939" s="159"/>
      <c r="X939" s="159"/>
      <c r="Y939" s="159"/>
      <c r="Z939" s="159"/>
    </row>
    <row r="940" ht="11.25" customHeight="1">
      <c r="A940" s="159"/>
      <c r="B940" s="159"/>
      <c r="C940" s="159"/>
      <c r="D940" s="159"/>
      <c r="E940" s="159"/>
      <c r="F940" s="159"/>
      <c r="G940" s="159"/>
      <c r="H940" s="187"/>
      <c r="I940" s="159"/>
      <c r="J940" s="188"/>
      <c r="K940" s="159"/>
      <c r="L940" s="159"/>
      <c r="M940" s="159"/>
      <c r="N940" s="159"/>
      <c r="O940" s="159"/>
      <c r="P940" s="159"/>
      <c r="Q940" s="159"/>
      <c r="R940" s="159"/>
      <c r="S940" s="159"/>
      <c r="T940" s="159"/>
      <c r="U940" s="159"/>
      <c r="V940" s="159"/>
      <c r="W940" s="159"/>
      <c r="X940" s="159"/>
      <c r="Y940" s="159"/>
      <c r="Z940" s="159"/>
    </row>
    <row r="941" ht="11.25" customHeight="1">
      <c r="A941" s="159"/>
      <c r="B941" s="159"/>
      <c r="C941" s="159"/>
      <c r="D941" s="159"/>
      <c r="E941" s="159"/>
      <c r="F941" s="159"/>
      <c r="G941" s="159"/>
      <c r="H941" s="187"/>
      <c r="I941" s="159"/>
      <c r="J941" s="188"/>
      <c r="K941" s="159"/>
      <c r="L941" s="159"/>
      <c r="M941" s="159"/>
      <c r="N941" s="159"/>
      <c r="O941" s="159"/>
      <c r="P941" s="159"/>
      <c r="Q941" s="159"/>
      <c r="R941" s="159"/>
      <c r="S941" s="159"/>
      <c r="T941" s="159"/>
      <c r="U941" s="159"/>
      <c r="V941" s="159"/>
      <c r="W941" s="159"/>
      <c r="X941" s="159"/>
      <c r="Y941" s="159"/>
      <c r="Z941" s="159"/>
    </row>
    <row r="942" ht="11.25" customHeight="1">
      <c r="A942" s="159"/>
      <c r="B942" s="159"/>
      <c r="C942" s="159"/>
      <c r="D942" s="159"/>
      <c r="E942" s="159"/>
      <c r="F942" s="159"/>
      <c r="G942" s="159"/>
      <c r="H942" s="187"/>
      <c r="I942" s="159"/>
      <c r="J942" s="188"/>
      <c r="K942" s="159"/>
      <c r="L942" s="159"/>
      <c r="M942" s="159"/>
      <c r="N942" s="159"/>
      <c r="O942" s="159"/>
      <c r="P942" s="159"/>
      <c r="Q942" s="159"/>
      <c r="R942" s="159"/>
      <c r="S942" s="159"/>
      <c r="T942" s="159"/>
      <c r="U942" s="159"/>
      <c r="V942" s="159"/>
      <c r="W942" s="159"/>
      <c r="X942" s="159"/>
      <c r="Y942" s="159"/>
      <c r="Z942" s="159"/>
    </row>
    <row r="943" ht="11.25" customHeight="1">
      <c r="A943" s="159"/>
      <c r="B943" s="159"/>
      <c r="C943" s="159"/>
      <c r="D943" s="159"/>
      <c r="E943" s="159"/>
      <c r="F943" s="159"/>
      <c r="G943" s="159"/>
      <c r="H943" s="187"/>
      <c r="I943" s="159"/>
      <c r="J943" s="188"/>
      <c r="K943" s="159"/>
      <c r="L943" s="159"/>
      <c r="M943" s="159"/>
      <c r="N943" s="159"/>
      <c r="O943" s="159"/>
      <c r="P943" s="159"/>
      <c r="Q943" s="159"/>
      <c r="R943" s="159"/>
      <c r="S943" s="159"/>
      <c r="T943" s="159"/>
      <c r="U943" s="159"/>
      <c r="V943" s="159"/>
      <c r="W943" s="159"/>
      <c r="X943" s="159"/>
      <c r="Y943" s="159"/>
      <c r="Z943" s="159"/>
    </row>
    <row r="944" ht="11.25" customHeight="1">
      <c r="A944" s="159"/>
      <c r="B944" s="159"/>
      <c r="C944" s="159"/>
      <c r="D944" s="159"/>
      <c r="E944" s="159"/>
      <c r="F944" s="159"/>
      <c r="G944" s="159"/>
      <c r="H944" s="187"/>
      <c r="I944" s="159"/>
      <c r="J944" s="188"/>
      <c r="K944" s="159"/>
      <c r="L944" s="159"/>
      <c r="M944" s="159"/>
      <c r="N944" s="159"/>
      <c r="O944" s="159"/>
      <c r="P944" s="159"/>
      <c r="Q944" s="159"/>
      <c r="R944" s="159"/>
      <c r="S944" s="159"/>
      <c r="T944" s="159"/>
      <c r="U944" s="159"/>
      <c r="V944" s="159"/>
      <c r="W944" s="159"/>
      <c r="X944" s="159"/>
      <c r="Y944" s="159"/>
      <c r="Z944" s="159"/>
    </row>
    <row r="945" ht="11.25" customHeight="1">
      <c r="A945" s="159"/>
      <c r="B945" s="159"/>
      <c r="C945" s="159"/>
      <c r="D945" s="159"/>
      <c r="E945" s="159"/>
      <c r="F945" s="159"/>
      <c r="G945" s="159"/>
      <c r="H945" s="187"/>
      <c r="I945" s="159"/>
      <c r="J945" s="188"/>
      <c r="K945" s="159"/>
      <c r="L945" s="159"/>
      <c r="M945" s="159"/>
      <c r="N945" s="159"/>
      <c r="O945" s="159"/>
      <c r="P945" s="159"/>
      <c r="Q945" s="159"/>
      <c r="R945" s="159"/>
      <c r="S945" s="159"/>
      <c r="T945" s="159"/>
      <c r="U945" s="159"/>
      <c r="V945" s="159"/>
      <c r="W945" s="159"/>
      <c r="X945" s="159"/>
      <c r="Y945" s="159"/>
      <c r="Z945" s="159"/>
    </row>
    <row r="946" ht="11.25" customHeight="1">
      <c r="A946" s="159"/>
      <c r="B946" s="159"/>
      <c r="C946" s="159"/>
      <c r="D946" s="159"/>
      <c r="E946" s="159"/>
      <c r="F946" s="159"/>
      <c r="G946" s="159"/>
      <c r="H946" s="187"/>
      <c r="I946" s="159"/>
      <c r="J946" s="188"/>
      <c r="K946" s="159"/>
      <c r="L946" s="159"/>
      <c r="M946" s="159"/>
      <c r="N946" s="159"/>
      <c r="O946" s="159"/>
      <c r="P946" s="159"/>
      <c r="Q946" s="159"/>
      <c r="R946" s="159"/>
      <c r="S946" s="159"/>
      <c r="T946" s="159"/>
      <c r="U946" s="159"/>
      <c r="V946" s="159"/>
      <c r="W946" s="159"/>
      <c r="X946" s="159"/>
      <c r="Y946" s="159"/>
      <c r="Z946" s="159"/>
    </row>
    <row r="947" ht="11.25" customHeight="1">
      <c r="A947" s="159"/>
      <c r="B947" s="159"/>
      <c r="C947" s="159"/>
      <c r="D947" s="159"/>
      <c r="E947" s="159"/>
      <c r="F947" s="159"/>
      <c r="G947" s="159"/>
      <c r="H947" s="187"/>
      <c r="I947" s="159"/>
      <c r="J947" s="188"/>
      <c r="K947" s="159"/>
      <c r="L947" s="159"/>
      <c r="M947" s="159"/>
      <c r="N947" s="159"/>
      <c r="O947" s="159"/>
      <c r="P947" s="159"/>
      <c r="Q947" s="159"/>
      <c r="R947" s="159"/>
      <c r="S947" s="159"/>
      <c r="T947" s="159"/>
      <c r="U947" s="159"/>
      <c r="V947" s="159"/>
      <c r="W947" s="159"/>
      <c r="X947" s="159"/>
      <c r="Y947" s="159"/>
      <c r="Z947" s="159"/>
    </row>
    <row r="948" ht="11.25" customHeight="1">
      <c r="A948" s="159"/>
      <c r="B948" s="159"/>
      <c r="C948" s="159"/>
      <c r="D948" s="159"/>
      <c r="E948" s="159"/>
      <c r="F948" s="159"/>
      <c r="G948" s="159"/>
      <c r="H948" s="187"/>
      <c r="I948" s="159"/>
      <c r="J948" s="188"/>
      <c r="K948" s="159"/>
      <c r="L948" s="159"/>
      <c r="M948" s="159"/>
      <c r="N948" s="159"/>
      <c r="O948" s="159"/>
      <c r="P948" s="159"/>
      <c r="Q948" s="159"/>
      <c r="R948" s="159"/>
      <c r="S948" s="159"/>
      <c r="T948" s="159"/>
      <c r="U948" s="159"/>
      <c r="V948" s="159"/>
      <c r="W948" s="159"/>
      <c r="X948" s="159"/>
      <c r="Y948" s="159"/>
      <c r="Z948" s="159"/>
    </row>
    <row r="949" ht="11.25" customHeight="1">
      <c r="A949" s="159"/>
      <c r="B949" s="159"/>
      <c r="C949" s="159"/>
      <c r="D949" s="159"/>
      <c r="E949" s="159"/>
      <c r="F949" s="159"/>
      <c r="G949" s="159"/>
      <c r="H949" s="187"/>
      <c r="I949" s="159"/>
      <c r="J949" s="188"/>
      <c r="K949" s="159"/>
      <c r="L949" s="159"/>
      <c r="M949" s="159"/>
      <c r="N949" s="159"/>
      <c r="O949" s="159"/>
      <c r="P949" s="159"/>
      <c r="Q949" s="159"/>
      <c r="R949" s="159"/>
      <c r="S949" s="159"/>
      <c r="T949" s="159"/>
      <c r="U949" s="159"/>
      <c r="V949" s="159"/>
      <c r="W949" s="159"/>
      <c r="X949" s="159"/>
      <c r="Y949" s="159"/>
      <c r="Z949" s="159"/>
    </row>
    <row r="950" ht="11.25" customHeight="1">
      <c r="A950" s="159"/>
      <c r="B950" s="159"/>
      <c r="C950" s="159"/>
      <c r="D950" s="159"/>
      <c r="E950" s="159"/>
      <c r="F950" s="159"/>
      <c r="G950" s="159"/>
      <c r="H950" s="187"/>
      <c r="I950" s="159"/>
      <c r="J950" s="188"/>
      <c r="K950" s="159"/>
      <c r="L950" s="159"/>
      <c r="M950" s="159"/>
      <c r="N950" s="159"/>
      <c r="O950" s="159"/>
      <c r="P950" s="159"/>
      <c r="Q950" s="159"/>
      <c r="R950" s="159"/>
      <c r="S950" s="159"/>
      <c r="T950" s="159"/>
      <c r="U950" s="159"/>
      <c r="V950" s="159"/>
      <c r="W950" s="159"/>
      <c r="X950" s="159"/>
      <c r="Y950" s="159"/>
      <c r="Z950" s="159"/>
    </row>
    <row r="951" ht="11.25" customHeight="1">
      <c r="A951" s="159"/>
      <c r="B951" s="159"/>
      <c r="C951" s="159"/>
      <c r="D951" s="159"/>
      <c r="E951" s="159"/>
      <c r="F951" s="159"/>
      <c r="G951" s="159"/>
      <c r="H951" s="187"/>
      <c r="I951" s="159"/>
      <c r="J951" s="188"/>
      <c r="K951" s="159"/>
      <c r="L951" s="159"/>
      <c r="M951" s="159"/>
      <c r="N951" s="159"/>
      <c r="O951" s="159"/>
      <c r="P951" s="159"/>
      <c r="Q951" s="159"/>
      <c r="R951" s="159"/>
      <c r="S951" s="159"/>
      <c r="T951" s="159"/>
      <c r="U951" s="159"/>
      <c r="V951" s="159"/>
      <c r="W951" s="159"/>
      <c r="X951" s="159"/>
      <c r="Y951" s="159"/>
      <c r="Z951" s="159"/>
    </row>
    <row r="952" ht="11.25" customHeight="1">
      <c r="A952" s="159"/>
      <c r="B952" s="159"/>
      <c r="C952" s="159"/>
      <c r="D952" s="159"/>
      <c r="E952" s="159"/>
      <c r="F952" s="159"/>
      <c r="G952" s="159"/>
      <c r="H952" s="187"/>
      <c r="I952" s="159"/>
      <c r="J952" s="188"/>
      <c r="K952" s="159"/>
      <c r="L952" s="159"/>
      <c r="M952" s="159"/>
      <c r="N952" s="159"/>
      <c r="O952" s="159"/>
      <c r="P952" s="159"/>
      <c r="Q952" s="159"/>
      <c r="R952" s="159"/>
      <c r="S952" s="159"/>
      <c r="T952" s="159"/>
      <c r="U952" s="159"/>
      <c r="V952" s="159"/>
      <c r="W952" s="159"/>
      <c r="X952" s="159"/>
      <c r="Y952" s="159"/>
      <c r="Z952" s="159"/>
    </row>
    <row r="953" ht="11.25" customHeight="1">
      <c r="A953" s="159"/>
      <c r="B953" s="159"/>
      <c r="C953" s="159"/>
      <c r="D953" s="159"/>
      <c r="E953" s="159"/>
      <c r="F953" s="159"/>
      <c r="G953" s="159"/>
      <c r="H953" s="187"/>
      <c r="I953" s="159"/>
      <c r="J953" s="188"/>
      <c r="K953" s="159"/>
      <c r="L953" s="159"/>
      <c r="M953" s="159"/>
      <c r="N953" s="159"/>
      <c r="O953" s="159"/>
      <c r="P953" s="159"/>
      <c r="Q953" s="159"/>
      <c r="R953" s="159"/>
      <c r="S953" s="159"/>
      <c r="T953" s="159"/>
      <c r="U953" s="159"/>
      <c r="V953" s="159"/>
      <c r="W953" s="159"/>
      <c r="X953" s="159"/>
      <c r="Y953" s="159"/>
      <c r="Z953" s="159"/>
    </row>
    <row r="954" ht="11.25" customHeight="1">
      <c r="A954" s="159"/>
      <c r="B954" s="159"/>
      <c r="C954" s="159"/>
      <c r="D954" s="159"/>
      <c r="E954" s="159"/>
      <c r="F954" s="159"/>
      <c r="G954" s="159"/>
      <c r="H954" s="187"/>
      <c r="I954" s="159"/>
      <c r="J954" s="188"/>
      <c r="K954" s="159"/>
      <c r="L954" s="159"/>
      <c r="M954" s="159"/>
      <c r="N954" s="159"/>
      <c r="O954" s="159"/>
      <c r="P954" s="159"/>
      <c r="Q954" s="159"/>
      <c r="R954" s="159"/>
      <c r="S954" s="159"/>
      <c r="T954" s="159"/>
      <c r="U954" s="159"/>
      <c r="V954" s="159"/>
      <c r="W954" s="159"/>
      <c r="X954" s="159"/>
      <c r="Y954" s="159"/>
      <c r="Z954" s="159"/>
    </row>
    <row r="955" ht="11.25" customHeight="1">
      <c r="A955" s="159"/>
      <c r="B955" s="159"/>
      <c r="C955" s="159"/>
      <c r="D955" s="159"/>
      <c r="E955" s="159"/>
      <c r="F955" s="159"/>
      <c r="G955" s="159"/>
      <c r="H955" s="187"/>
      <c r="I955" s="159"/>
      <c r="J955" s="188"/>
      <c r="K955" s="159"/>
      <c r="L955" s="159"/>
      <c r="M955" s="159"/>
      <c r="N955" s="159"/>
      <c r="O955" s="159"/>
      <c r="P955" s="159"/>
      <c r="Q955" s="159"/>
      <c r="R955" s="159"/>
      <c r="S955" s="159"/>
      <c r="T955" s="159"/>
      <c r="U955" s="159"/>
      <c r="V955" s="159"/>
      <c r="W955" s="159"/>
      <c r="X955" s="159"/>
      <c r="Y955" s="159"/>
      <c r="Z955" s="159"/>
    </row>
    <row r="956" ht="11.25" customHeight="1">
      <c r="A956" s="159"/>
      <c r="B956" s="159"/>
      <c r="C956" s="159"/>
      <c r="D956" s="159"/>
      <c r="E956" s="159"/>
      <c r="F956" s="159"/>
      <c r="G956" s="159"/>
      <c r="H956" s="187"/>
      <c r="I956" s="159"/>
      <c r="J956" s="188"/>
      <c r="K956" s="159"/>
      <c r="L956" s="159"/>
      <c r="M956" s="159"/>
      <c r="N956" s="159"/>
      <c r="O956" s="159"/>
      <c r="P956" s="159"/>
      <c r="Q956" s="159"/>
      <c r="R956" s="159"/>
      <c r="S956" s="159"/>
      <c r="T956" s="159"/>
      <c r="U956" s="159"/>
      <c r="V956" s="159"/>
      <c r="W956" s="159"/>
      <c r="X956" s="159"/>
      <c r="Y956" s="159"/>
      <c r="Z956" s="159"/>
    </row>
    <row r="957" ht="11.25" customHeight="1">
      <c r="A957" s="159"/>
      <c r="B957" s="159"/>
      <c r="C957" s="159"/>
      <c r="D957" s="159"/>
      <c r="E957" s="159"/>
      <c r="F957" s="159"/>
      <c r="G957" s="159"/>
      <c r="H957" s="187"/>
      <c r="I957" s="159"/>
      <c r="J957" s="188"/>
      <c r="K957" s="159"/>
      <c r="L957" s="159"/>
      <c r="M957" s="159"/>
      <c r="N957" s="159"/>
      <c r="O957" s="159"/>
      <c r="P957" s="159"/>
      <c r="Q957" s="159"/>
      <c r="R957" s="159"/>
      <c r="S957" s="159"/>
      <c r="T957" s="159"/>
      <c r="U957" s="159"/>
      <c r="V957" s="159"/>
      <c r="W957" s="159"/>
      <c r="X957" s="159"/>
      <c r="Y957" s="159"/>
      <c r="Z957" s="159"/>
    </row>
    <row r="958" ht="11.25" customHeight="1">
      <c r="A958" s="159"/>
      <c r="B958" s="159"/>
      <c r="C958" s="159"/>
      <c r="D958" s="159"/>
      <c r="E958" s="159"/>
      <c r="F958" s="159"/>
      <c r="G958" s="159"/>
      <c r="H958" s="187"/>
      <c r="I958" s="159"/>
      <c r="J958" s="188"/>
      <c r="K958" s="159"/>
      <c r="L958" s="159"/>
      <c r="M958" s="159"/>
      <c r="N958" s="159"/>
      <c r="O958" s="159"/>
      <c r="P958" s="159"/>
      <c r="Q958" s="159"/>
      <c r="R958" s="159"/>
      <c r="S958" s="159"/>
      <c r="T958" s="159"/>
      <c r="U958" s="159"/>
      <c r="V958" s="159"/>
      <c r="W958" s="159"/>
      <c r="X958" s="159"/>
      <c r="Y958" s="159"/>
      <c r="Z958" s="159"/>
    </row>
    <row r="959" ht="11.25" customHeight="1">
      <c r="A959" s="159"/>
      <c r="B959" s="159"/>
      <c r="C959" s="159"/>
      <c r="D959" s="159"/>
      <c r="E959" s="159"/>
      <c r="F959" s="159"/>
      <c r="G959" s="159"/>
      <c r="H959" s="187"/>
      <c r="I959" s="159"/>
      <c r="J959" s="188"/>
      <c r="K959" s="159"/>
      <c r="L959" s="159"/>
      <c r="M959" s="159"/>
      <c r="N959" s="159"/>
      <c r="O959" s="159"/>
      <c r="P959" s="159"/>
      <c r="Q959" s="159"/>
      <c r="R959" s="159"/>
      <c r="S959" s="159"/>
      <c r="T959" s="159"/>
      <c r="U959" s="159"/>
      <c r="V959" s="159"/>
      <c r="W959" s="159"/>
      <c r="X959" s="159"/>
      <c r="Y959" s="159"/>
      <c r="Z959" s="159"/>
    </row>
    <row r="960" ht="11.25" customHeight="1">
      <c r="A960" s="159"/>
      <c r="B960" s="159"/>
      <c r="C960" s="159"/>
      <c r="D960" s="159"/>
      <c r="E960" s="159"/>
      <c r="F960" s="159"/>
      <c r="G960" s="159"/>
      <c r="H960" s="187"/>
      <c r="I960" s="159"/>
      <c r="J960" s="188"/>
      <c r="K960" s="159"/>
      <c r="L960" s="159"/>
      <c r="M960" s="159"/>
      <c r="N960" s="159"/>
      <c r="O960" s="159"/>
      <c r="P960" s="159"/>
      <c r="Q960" s="159"/>
      <c r="R960" s="159"/>
      <c r="S960" s="159"/>
      <c r="T960" s="159"/>
      <c r="U960" s="159"/>
      <c r="V960" s="159"/>
      <c r="W960" s="159"/>
      <c r="X960" s="159"/>
      <c r="Y960" s="159"/>
      <c r="Z960" s="159"/>
    </row>
    <row r="961" ht="11.25" customHeight="1">
      <c r="A961" s="159"/>
      <c r="B961" s="159"/>
      <c r="C961" s="159"/>
      <c r="D961" s="159"/>
      <c r="E961" s="159"/>
      <c r="F961" s="159"/>
      <c r="G961" s="159"/>
      <c r="H961" s="187"/>
      <c r="I961" s="159"/>
      <c r="J961" s="188"/>
      <c r="K961" s="159"/>
      <c r="L961" s="159"/>
      <c r="M961" s="159"/>
      <c r="N961" s="159"/>
      <c r="O961" s="159"/>
      <c r="P961" s="159"/>
      <c r="Q961" s="159"/>
      <c r="R961" s="159"/>
      <c r="S961" s="159"/>
      <c r="T961" s="159"/>
      <c r="U961" s="159"/>
      <c r="V961" s="159"/>
      <c r="W961" s="159"/>
      <c r="X961" s="159"/>
      <c r="Y961" s="159"/>
      <c r="Z961" s="159"/>
    </row>
    <row r="962" ht="11.25" customHeight="1">
      <c r="A962" s="159"/>
      <c r="B962" s="159"/>
      <c r="C962" s="159"/>
      <c r="D962" s="159"/>
      <c r="E962" s="159"/>
      <c r="F962" s="159"/>
      <c r="G962" s="159"/>
      <c r="H962" s="187"/>
      <c r="I962" s="159"/>
      <c r="J962" s="188"/>
      <c r="K962" s="159"/>
      <c r="L962" s="159"/>
      <c r="M962" s="159"/>
      <c r="N962" s="159"/>
      <c r="O962" s="159"/>
      <c r="P962" s="159"/>
      <c r="Q962" s="159"/>
      <c r="R962" s="159"/>
      <c r="S962" s="159"/>
      <c r="T962" s="159"/>
      <c r="U962" s="159"/>
      <c r="V962" s="159"/>
      <c r="W962" s="159"/>
      <c r="X962" s="159"/>
      <c r="Y962" s="159"/>
      <c r="Z962" s="159"/>
    </row>
    <row r="963" ht="11.25" customHeight="1">
      <c r="A963" s="159"/>
      <c r="B963" s="159"/>
      <c r="C963" s="159"/>
      <c r="D963" s="159"/>
      <c r="E963" s="159"/>
      <c r="F963" s="159"/>
      <c r="G963" s="159"/>
      <c r="H963" s="187"/>
      <c r="I963" s="159"/>
      <c r="J963" s="188"/>
      <c r="K963" s="159"/>
      <c r="L963" s="159"/>
      <c r="M963" s="159"/>
      <c r="N963" s="159"/>
      <c r="O963" s="159"/>
      <c r="P963" s="159"/>
      <c r="Q963" s="159"/>
      <c r="R963" s="159"/>
      <c r="S963" s="159"/>
      <c r="T963" s="159"/>
      <c r="U963" s="159"/>
      <c r="V963" s="159"/>
      <c r="W963" s="159"/>
      <c r="X963" s="159"/>
      <c r="Y963" s="159"/>
      <c r="Z963" s="159"/>
    </row>
    <row r="964" ht="11.25" customHeight="1">
      <c r="A964" s="159"/>
      <c r="B964" s="159"/>
      <c r="C964" s="159"/>
      <c r="D964" s="159"/>
      <c r="E964" s="159"/>
      <c r="F964" s="159"/>
      <c r="G964" s="159"/>
      <c r="H964" s="187"/>
      <c r="I964" s="159"/>
      <c r="J964" s="188"/>
      <c r="K964" s="159"/>
      <c r="L964" s="159"/>
      <c r="M964" s="159"/>
      <c r="N964" s="159"/>
      <c r="O964" s="159"/>
      <c r="P964" s="159"/>
      <c r="Q964" s="159"/>
      <c r="R964" s="159"/>
      <c r="S964" s="159"/>
      <c r="T964" s="159"/>
      <c r="U964" s="159"/>
      <c r="V964" s="159"/>
      <c r="W964" s="159"/>
      <c r="X964" s="159"/>
      <c r="Y964" s="159"/>
      <c r="Z964" s="159"/>
    </row>
    <row r="965" ht="11.25" customHeight="1">
      <c r="A965" s="159"/>
      <c r="B965" s="159"/>
      <c r="C965" s="159"/>
      <c r="D965" s="159"/>
      <c r="E965" s="159"/>
      <c r="F965" s="159"/>
      <c r="G965" s="159"/>
      <c r="H965" s="187"/>
      <c r="I965" s="159"/>
      <c r="J965" s="188"/>
      <c r="K965" s="159"/>
      <c r="L965" s="159"/>
      <c r="M965" s="159"/>
      <c r="N965" s="159"/>
      <c r="O965" s="159"/>
      <c r="P965" s="159"/>
      <c r="Q965" s="159"/>
      <c r="R965" s="159"/>
      <c r="S965" s="159"/>
      <c r="T965" s="159"/>
      <c r="U965" s="159"/>
      <c r="V965" s="159"/>
      <c r="W965" s="159"/>
      <c r="X965" s="159"/>
      <c r="Y965" s="159"/>
      <c r="Z965" s="159"/>
    </row>
    <row r="966" ht="11.25" customHeight="1">
      <c r="A966" s="159"/>
      <c r="B966" s="159"/>
      <c r="C966" s="159"/>
      <c r="D966" s="159"/>
      <c r="E966" s="159"/>
      <c r="F966" s="159"/>
      <c r="G966" s="159"/>
      <c r="H966" s="187"/>
      <c r="I966" s="159"/>
      <c r="J966" s="188"/>
      <c r="K966" s="159"/>
      <c r="L966" s="159"/>
      <c r="M966" s="159"/>
      <c r="N966" s="159"/>
      <c r="O966" s="159"/>
      <c r="P966" s="159"/>
      <c r="Q966" s="159"/>
      <c r="R966" s="159"/>
      <c r="S966" s="159"/>
      <c r="T966" s="159"/>
      <c r="U966" s="159"/>
      <c r="V966" s="159"/>
      <c r="W966" s="159"/>
      <c r="X966" s="159"/>
      <c r="Y966" s="159"/>
      <c r="Z966" s="159"/>
    </row>
    <row r="967" ht="11.25" customHeight="1">
      <c r="A967" s="159"/>
      <c r="B967" s="159"/>
      <c r="C967" s="159"/>
      <c r="D967" s="159"/>
      <c r="E967" s="159"/>
      <c r="F967" s="159"/>
      <c r="G967" s="159"/>
      <c r="H967" s="187"/>
      <c r="I967" s="159"/>
      <c r="J967" s="188"/>
      <c r="K967" s="159"/>
      <c r="L967" s="159"/>
      <c r="M967" s="159"/>
      <c r="N967" s="159"/>
      <c r="O967" s="159"/>
      <c r="P967" s="159"/>
      <c r="Q967" s="159"/>
      <c r="R967" s="159"/>
      <c r="S967" s="159"/>
      <c r="T967" s="159"/>
      <c r="U967" s="159"/>
      <c r="V967" s="159"/>
      <c r="W967" s="159"/>
      <c r="X967" s="159"/>
      <c r="Y967" s="159"/>
      <c r="Z967" s="159"/>
    </row>
    <row r="968" ht="11.25" customHeight="1">
      <c r="A968" s="159"/>
      <c r="B968" s="159"/>
      <c r="C968" s="159"/>
      <c r="D968" s="159"/>
      <c r="E968" s="159"/>
      <c r="F968" s="159"/>
      <c r="G968" s="159"/>
      <c r="H968" s="187"/>
      <c r="I968" s="159"/>
      <c r="J968" s="188"/>
      <c r="K968" s="159"/>
      <c r="L968" s="159"/>
      <c r="M968" s="159"/>
      <c r="N968" s="159"/>
      <c r="O968" s="159"/>
      <c r="P968" s="159"/>
      <c r="Q968" s="159"/>
      <c r="R968" s="159"/>
      <c r="S968" s="159"/>
      <c r="T968" s="159"/>
      <c r="U968" s="159"/>
      <c r="V968" s="159"/>
      <c r="W968" s="159"/>
      <c r="X968" s="159"/>
      <c r="Y968" s="159"/>
      <c r="Z968" s="159"/>
    </row>
    <row r="969" ht="11.25" customHeight="1">
      <c r="A969" s="159"/>
      <c r="B969" s="159"/>
      <c r="C969" s="159"/>
      <c r="D969" s="159"/>
      <c r="E969" s="159"/>
      <c r="F969" s="159"/>
      <c r="G969" s="159"/>
      <c r="H969" s="187"/>
      <c r="I969" s="159"/>
      <c r="J969" s="188"/>
      <c r="K969" s="159"/>
      <c r="L969" s="159"/>
      <c r="M969" s="159"/>
      <c r="N969" s="159"/>
      <c r="O969" s="159"/>
      <c r="P969" s="159"/>
      <c r="Q969" s="159"/>
      <c r="R969" s="159"/>
      <c r="S969" s="159"/>
      <c r="T969" s="159"/>
      <c r="U969" s="159"/>
      <c r="V969" s="159"/>
      <c r="W969" s="159"/>
      <c r="X969" s="159"/>
      <c r="Y969" s="159"/>
      <c r="Z969" s="159"/>
    </row>
    <row r="970" ht="11.25" customHeight="1">
      <c r="A970" s="159"/>
      <c r="B970" s="159"/>
      <c r="C970" s="159"/>
      <c r="D970" s="159"/>
      <c r="E970" s="159"/>
      <c r="F970" s="159"/>
      <c r="G970" s="159"/>
      <c r="H970" s="187"/>
      <c r="I970" s="159"/>
      <c r="J970" s="188"/>
      <c r="K970" s="159"/>
      <c r="L970" s="159"/>
      <c r="M970" s="159"/>
      <c r="N970" s="159"/>
      <c r="O970" s="159"/>
      <c r="P970" s="159"/>
      <c r="Q970" s="159"/>
      <c r="R970" s="159"/>
      <c r="S970" s="159"/>
      <c r="T970" s="159"/>
      <c r="U970" s="159"/>
      <c r="V970" s="159"/>
      <c r="W970" s="159"/>
      <c r="X970" s="159"/>
      <c r="Y970" s="159"/>
      <c r="Z970" s="159"/>
    </row>
    <row r="971" ht="11.25" customHeight="1">
      <c r="A971" s="159"/>
      <c r="B971" s="159"/>
      <c r="C971" s="159"/>
      <c r="D971" s="159"/>
      <c r="E971" s="159"/>
      <c r="F971" s="159"/>
      <c r="G971" s="159"/>
      <c r="H971" s="187"/>
      <c r="I971" s="159"/>
      <c r="J971" s="188"/>
      <c r="K971" s="159"/>
      <c r="L971" s="159"/>
      <c r="M971" s="159"/>
      <c r="N971" s="159"/>
      <c r="O971" s="159"/>
      <c r="P971" s="159"/>
      <c r="Q971" s="159"/>
      <c r="R971" s="159"/>
      <c r="S971" s="159"/>
      <c r="T971" s="159"/>
      <c r="U971" s="159"/>
      <c r="V971" s="159"/>
      <c r="W971" s="159"/>
      <c r="X971" s="159"/>
      <c r="Y971" s="159"/>
      <c r="Z971" s="159"/>
    </row>
    <row r="972" ht="11.25" customHeight="1">
      <c r="A972" s="159"/>
      <c r="B972" s="159"/>
      <c r="C972" s="159"/>
      <c r="D972" s="159"/>
      <c r="E972" s="159"/>
      <c r="F972" s="159"/>
      <c r="G972" s="159"/>
      <c r="H972" s="187"/>
      <c r="I972" s="159"/>
      <c r="J972" s="188"/>
      <c r="K972" s="159"/>
      <c r="L972" s="159"/>
      <c r="M972" s="159"/>
      <c r="N972" s="159"/>
      <c r="O972" s="159"/>
      <c r="P972" s="159"/>
      <c r="Q972" s="159"/>
      <c r="R972" s="159"/>
      <c r="S972" s="159"/>
      <c r="T972" s="159"/>
      <c r="U972" s="159"/>
      <c r="V972" s="159"/>
      <c r="W972" s="159"/>
      <c r="X972" s="159"/>
      <c r="Y972" s="159"/>
      <c r="Z972" s="159"/>
    </row>
    <row r="973" ht="11.25" customHeight="1">
      <c r="A973" s="159"/>
      <c r="B973" s="159"/>
      <c r="C973" s="159"/>
      <c r="D973" s="159"/>
      <c r="E973" s="159"/>
      <c r="F973" s="159"/>
      <c r="G973" s="159"/>
      <c r="H973" s="187"/>
      <c r="I973" s="159"/>
      <c r="J973" s="188"/>
      <c r="K973" s="159"/>
      <c r="L973" s="159"/>
      <c r="M973" s="159"/>
      <c r="N973" s="159"/>
      <c r="O973" s="159"/>
      <c r="P973" s="159"/>
      <c r="Q973" s="159"/>
      <c r="R973" s="159"/>
      <c r="S973" s="159"/>
      <c r="T973" s="159"/>
      <c r="U973" s="159"/>
      <c r="V973" s="159"/>
      <c r="W973" s="159"/>
      <c r="X973" s="159"/>
      <c r="Y973" s="159"/>
      <c r="Z973" s="159"/>
    </row>
    <row r="974" ht="11.25" customHeight="1">
      <c r="A974" s="159"/>
      <c r="B974" s="159"/>
      <c r="C974" s="159"/>
      <c r="D974" s="159"/>
      <c r="E974" s="159"/>
      <c r="F974" s="159"/>
      <c r="G974" s="159"/>
      <c r="H974" s="187"/>
      <c r="I974" s="159"/>
      <c r="J974" s="188"/>
      <c r="K974" s="159"/>
      <c r="L974" s="159"/>
      <c r="M974" s="159"/>
      <c r="N974" s="159"/>
      <c r="O974" s="159"/>
      <c r="P974" s="159"/>
      <c r="Q974" s="159"/>
      <c r="R974" s="159"/>
      <c r="S974" s="159"/>
      <c r="T974" s="159"/>
      <c r="U974" s="159"/>
      <c r="V974" s="159"/>
      <c r="W974" s="159"/>
      <c r="X974" s="159"/>
      <c r="Y974" s="159"/>
      <c r="Z974" s="159"/>
    </row>
    <row r="975" ht="11.25" customHeight="1">
      <c r="A975" s="159"/>
      <c r="B975" s="159"/>
      <c r="C975" s="159"/>
      <c r="D975" s="159"/>
      <c r="E975" s="159"/>
      <c r="F975" s="159"/>
      <c r="G975" s="159"/>
      <c r="H975" s="187"/>
      <c r="I975" s="159"/>
      <c r="J975" s="188"/>
      <c r="K975" s="159"/>
      <c r="L975" s="159"/>
      <c r="M975" s="159"/>
      <c r="N975" s="159"/>
      <c r="O975" s="159"/>
      <c r="P975" s="159"/>
      <c r="Q975" s="159"/>
      <c r="R975" s="159"/>
      <c r="S975" s="159"/>
      <c r="T975" s="159"/>
      <c r="U975" s="159"/>
      <c r="V975" s="159"/>
      <c r="W975" s="159"/>
      <c r="X975" s="159"/>
      <c r="Y975" s="159"/>
      <c r="Z975" s="159"/>
    </row>
    <row r="976" ht="11.25" customHeight="1">
      <c r="A976" s="159"/>
      <c r="B976" s="159"/>
      <c r="C976" s="159"/>
      <c r="D976" s="159"/>
      <c r="E976" s="159"/>
      <c r="F976" s="159"/>
      <c r="G976" s="159"/>
      <c r="H976" s="187"/>
      <c r="I976" s="159"/>
      <c r="J976" s="188"/>
      <c r="K976" s="159"/>
      <c r="L976" s="159"/>
      <c r="M976" s="159"/>
      <c r="N976" s="159"/>
      <c r="O976" s="159"/>
      <c r="P976" s="159"/>
      <c r="Q976" s="159"/>
      <c r="R976" s="159"/>
      <c r="S976" s="159"/>
      <c r="T976" s="159"/>
      <c r="U976" s="159"/>
      <c r="V976" s="159"/>
      <c r="W976" s="159"/>
      <c r="X976" s="159"/>
      <c r="Y976" s="159"/>
      <c r="Z976" s="159"/>
    </row>
    <row r="977" ht="11.25" customHeight="1">
      <c r="A977" s="159"/>
      <c r="B977" s="159"/>
      <c r="C977" s="159"/>
      <c r="D977" s="159"/>
      <c r="E977" s="159"/>
      <c r="F977" s="159"/>
      <c r="G977" s="159"/>
      <c r="H977" s="187"/>
      <c r="I977" s="159"/>
      <c r="J977" s="188"/>
      <c r="K977" s="159"/>
      <c r="L977" s="159"/>
      <c r="M977" s="159"/>
      <c r="N977" s="159"/>
      <c r="O977" s="159"/>
      <c r="P977" s="159"/>
      <c r="Q977" s="159"/>
      <c r="R977" s="159"/>
      <c r="S977" s="159"/>
      <c r="T977" s="159"/>
      <c r="U977" s="159"/>
      <c r="V977" s="159"/>
      <c r="W977" s="159"/>
      <c r="X977" s="159"/>
      <c r="Y977" s="159"/>
      <c r="Z977" s="159"/>
    </row>
    <row r="978" ht="11.25" customHeight="1">
      <c r="A978" s="159"/>
      <c r="B978" s="159"/>
      <c r="C978" s="159"/>
      <c r="D978" s="159"/>
      <c r="E978" s="159"/>
      <c r="F978" s="159"/>
      <c r="G978" s="159"/>
      <c r="H978" s="187"/>
      <c r="I978" s="159"/>
      <c r="J978" s="188"/>
      <c r="K978" s="159"/>
      <c r="L978" s="159"/>
      <c r="M978" s="159"/>
      <c r="N978" s="159"/>
      <c r="O978" s="159"/>
      <c r="P978" s="159"/>
      <c r="Q978" s="159"/>
      <c r="R978" s="159"/>
      <c r="S978" s="159"/>
      <c r="T978" s="159"/>
      <c r="U978" s="159"/>
      <c r="V978" s="159"/>
      <c r="W978" s="159"/>
      <c r="X978" s="159"/>
      <c r="Y978" s="159"/>
      <c r="Z978" s="159"/>
    </row>
    <row r="979" ht="11.25" customHeight="1">
      <c r="A979" s="159"/>
      <c r="B979" s="159"/>
      <c r="C979" s="159"/>
      <c r="D979" s="159"/>
      <c r="E979" s="159"/>
      <c r="F979" s="159"/>
      <c r="G979" s="159"/>
      <c r="H979" s="187"/>
      <c r="I979" s="159"/>
      <c r="J979" s="188"/>
      <c r="K979" s="159"/>
      <c r="L979" s="159"/>
      <c r="M979" s="159"/>
      <c r="N979" s="159"/>
      <c r="O979" s="159"/>
      <c r="P979" s="159"/>
      <c r="Q979" s="159"/>
      <c r="R979" s="159"/>
      <c r="S979" s="159"/>
      <c r="T979" s="159"/>
      <c r="U979" s="159"/>
      <c r="V979" s="159"/>
      <c r="W979" s="159"/>
      <c r="X979" s="159"/>
      <c r="Y979" s="159"/>
      <c r="Z979" s="159"/>
    </row>
    <row r="980" ht="11.25" customHeight="1">
      <c r="A980" s="159"/>
      <c r="B980" s="159"/>
      <c r="C980" s="159"/>
      <c r="D980" s="159"/>
      <c r="E980" s="159"/>
      <c r="F980" s="159"/>
      <c r="G980" s="159"/>
      <c r="H980" s="187"/>
      <c r="I980" s="159"/>
      <c r="J980" s="188"/>
      <c r="K980" s="159"/>
      <c r="L980" s="159"/>
      <c r="M980" s="159"/>
      <c r="N980" s="159"/>
      <c r="O980" s="159"/>
      <c r="P980" s="159"/>
      <c r="Q980" s="159"/>
      <c r="R980" s="159"/>
      <c r="S980" s="159"/>
      <c r="T980" s="159"/>
      <c r="U980" s="159"/>
      <c r="V980" s="159"/>
      <c r="W980" s="159"/>
      <c r="X980" s="159"/>
      <c r="Y980" s="159"/>
      <c r="Z980" s="159"/>
    </row>
    <row r="981" ht="11.25" customHeight="1">
      <c r="A981" s="159"/>
      <c r="B981" s="159"/>
      <c r="C981" s="159"/>
      <c r="D981" s="159"/>
      <c r="E981" s="159"/>
      <c r="F981" s="159"/>
      <c r="G981" s="159"/>
      <c r="H981" s="187"/>
      <c r="I981" s="159"/>
      <c r="J981" s="188"/>
      <c r="K981" s="159"/>
      <c r="L981" s="159"/>
      <c r="M981" s="159"/>
      <c r="N981" s="159"/>
      <c r="O981" s="159"/>
      <c r="P981" s="159"/>
      <c r="Q981" s="159"/>
      <c r="R981" s="159"/>
      <c r="S981" s="159"/>
      <c r="T981" s="159"/>
      <c r="U981" s="159"/>
      <c r="V981" s="159"/>
      <c r="W981" s="159"/>
      <c r="X981" s="159"/>
      <c r="Y981" s="159"/>
      <c r="Z981" s="159"/>
    </row>
    <row r="982" ht="11.25" customHeight="1">
      <c r="A982" s="159"/>
      <c r="B982" s="159"/>
      <c r="C982" s="159"/>
      <c r="D982" s="159"/>
      <c r="E982" s="159"/>
      <c r="F982" s="159"/>
      <c r="G982" s="159"/>
      <c r="H982" s="187"/>
      <c r="I982" s="159"/>
      <c r="J982" s="188"/>
      <c r="K982" s="159"/>
      <c r="L982" s="159"/>
      <c r="M982" s="159"/>
      <c r="N982" s="159"/>
      <c r="O982" s="159"/>
      <c r="P982" s="159"/>
      <c r="Q982" s="159"/>
      <c r="R982" s="159"/>
      <c r="S982" s="159"/>
      <c r="T982" s="159"/>
      <c r="U982" s="159"/>
      <c r="V982" s="159"/>
      <c r="W982" s="159"/>
      <c r="X982" s="159"/>
      <c r="Y982" s="159"/>
      <c r="Z982" s="159"/>
    </row>
    <row r="983" ht="11.25" customHeight="1">
      <c r="A983" s="159"/>
      <c r="B983" s="159"/>
      <c r="C983" s="159"/>
      <c r="D983" s="159"/>
      <c r="E983" s="159"/>
      <c r="F983" s="159"/>
      <c r="G983" s="159"/>
      <c r="H983" s="187"/>
      <c r="I983" s="159"/>
      <c r="J983" s="188"/>
      <c r="K983" s="159"/>
      <c r="L983" s="159"/>
      <c r="M983" s="159"/>
      <c r="N983" s="159"/>
      <c r="O983" s="159"/>
      <c r="P983" s="159"/>
      <c r="Q983" s="159"/>
      <c r="R983" s="159"/>
      <c r="S983" s="159"/>
      <c r="T983" s="159"/>
      <c r="U983" s="159"/>
      <c r="V983" s="159"/>
      <c r="W983" s="159"/>
      <c r="X983" s="159"/>
      <c r="Y983" s="159"/>
      <c r="Z983" s="159"/>
    </row>
    <row r="984" ht="11.25" customHeight="1">
      <c r="A984" s="159"/>
      <c r="B984" s="159"/>
      <c r="C984" s="159"/>
      <c r="D984" s="159"/>
      <c r="E984" s="159"/>
      <c r="F984" s="159"/>
      <c r="G984" s="159"/>
      <c r="H984" s="187"/>
      <c r="I984" s="159"/>
      <c r="J984" s="188"/>
      <c r="K984" s="159"/>
      <c r="L984" s="159"/>
      <c r="M984" s="159"/>
      <c r="N984" s="159"/>
      <c r="O984" s="159"/>
      <c r="P984" s="159"/>
      <c r="Q984" s="159"/>
      <c r="R984" s="159"/>
      <c r="S984" s="159"/>
      <c r="T984" s="159"/>
      <c r="U984" s="159"/>
      <c r="V984" s="159"/>
      <c r="W984" s="159"/>
      <c r="X984" s="159"/>
      <c r="Y984" s="159"/>
      <c r="Z984" s="159"/>
    </row>
    <row r="985" ht="11.25" customHeight="1">
      <c r="A985" s="159"/>
      <c r="B985" s="159"/>
      <c r="C985" s="159"/>
      <c r="D985" s="159"/>
      <c r="E985" s="159"/>
      <c r="F985" s="159"/>
      <c r="G985" s="159"/>
      <c r="H985" s="187"/>
      <c r="I985" s="159"/>
      <c r="J985" s="188"/>
      <c r="K985" s="159"/>
      <c r="L985" s="159"/>
      <c r="M985" s="159"/>
      <c r="N985" s="159"/>
      <c r="O985" s="159"/>
      <c r="P985" s="159"/>
      <c r="Q985" s="159"/>
      <c r="R985" s="159"/>
      <c r="S985" s="159"/>
      <c r="T985" s="159"/>
      <c r="U985" s="159"/>
      <c r="V985" s="159"/>
      <c r="W985" s="159"/>
      <c r="X985" s="159"/>
      <c r="Y985" s="159"/>
      <c r="Z985" s="159"/>
    </row>
    <row r="986" ht="11.25" customHeight="1">
      <c r="A986" s="159"/>
      <c r="B986" s="159"/>
      <c r="C986" s="159"/>
      <c r="D986" s="159"/>
      <c r="E986" s="159"/>
      <c r="F986" s="159"/>
      <c r="G986" s="159"/>
      <c r="H986" s="187"/>
      <c r="I986" s="159"/>
      <c r="J986" s="188"/>
      <c r="K986" s="159"/>
      <c r="L986" s="159"/>
      <c r="M986" s="159"/>
      <c r="N986" s="159"/>
      <c r="O986" s="159"/>
      <c r="P986" s="159"/>
      <c r="Q986" s="159"/>
      <c r="R986" s="159"/>
      <c r="S986" s="159"/>
      <c r="T986" s="159"/>
      <c r="U986" s="159"/>
      <c r="V986" s="159"/>
      <c r="W986" s="159"/>
      <c r="X986" s="159"/>
      <c r="Y986" s="159"/>
      <c r="Z986" s="159"/>
    </row>
    <row r="987" ht="11.25" customHeight="1">
      <c r="A987" s="159"/>
      <c r="B987" s="159"/>
      <c r="C987" s="159"/>
      <c r="D987" s="159"/>
      <c r="E987" s="159"/>
      <c r="F987" s="159"/>
      <c r="G987" s="159"/>
      <c r="H987" s="187"/>
      <c r="I987" s="159"/>
      <c r="J987" s="188"/>
      <c r="K987" s="159"/>
      <c r="L987" s="159"/>
      <c r="M987" s="159"/>
      <c r="N987" s="159"/>
      <c r="O987" s="159"/>
      <c r="P987" s="159"/>
      <c r="Q987" s="159"/>
      <c r="R987" s="159"/>
      <c r="S987" s="159"/>
      <c r="T987" s="159"/>
      <c r="U987" s="159"/>
      <c r="V987" s="159"/>
      <c r="W987" s="159"/>
      <c r="X987" s="159"/>
      <c r="Y987" s="159"/>
      <c r="Z987" s="159"/>
    </row>
    <row r="988" ht="11.25" customHeight="1">
      <c r="A988" s="159"/>
      <c r="B988" s="159"/>
      <c r="C988" s="159"/>
      <c r="D988" s="159"/>
      <c r="E988" s="159"/>
      <c r="F988" s="159"/>
      <c r="G988" s="159"/>
      <c r="H988" s="187"/>
      <c r="I988" s="159"/>
      <c r="J988" s="188"/>
      <c r="K988" s="159"/>
      <c r="L988" s="159"/>
      <c r="M988" s="159"/>
      <c r="N988" s="159"/>
      <c r="O988" s="159"/>
      <c r="P988" s="159"/>
      <c r="Q988" s="159"/>
      <c r="R988" s="159"/>
      <c r="S988" s="159"/>
      <c r="T988" s="159"/>
      <c r="U988" s="159"/>
      <c r="V988" s="159"/>
      <c r="W988" s="159"/>
      <c r="X988" s="159"/>
      <c r="Y988" s="159"/>
      <c r="Z988" s="159"/>
    </row>
    <row r="989" ht="11.25" customHeight="1">
      <c r="A989" s="159"/>
      <c r="B989" s="159"/>
      <c r="C989" s="159"/>
      <c r="D989" s="159"/>
      <c r="E989" s="159"/>
      <c r="F989" s="159"/>
      <c r="G989" s="159"/>
      <c r="H989" s="187"/>
      <c r="I989" s="159"/>
      <c r="J989" s="188"/>
      <c r="K989" s="159"/>
      <c r="L989" s="159"/>
      <c r="M989" s="159"/>
      <c r="N989" s="159"/>
      <c r="O989" s="159"/>
      <c r="P989" s="159"/>
      <c r="Q989" s="159"/>
      <c r="R989" s="159"/>
      <c r="S989" s="159"/>
      <c r="T989" s="159"/>
      <c r="U989" s="159"/>
      <c r="V989" s="159"/>
      <c r="W989" s="159"/>
      <c r="X989" s="159"/>
      <c r="Y989" s="159"/>
      <c r="Z989" s="159"/>
    </row>
    <row r="990" ht="11.25" customHeight="1">
      <c r="A990" s="159"/>
      <c r="B990" s="159"/>
      <c r="C990" s="159"/>
      <c r="D990" s="159"/>
      <c r="E990" s="159"/>
      <c r="F990" s="159"/>
      <c r="G990" s="159"/>
      <c r="H990" s="187"/>
      <c r="I990" s="159"/>
      <c r="J990" s="188"/>
      <c r="K990" s="159"/>
      <c r="L990" s="159"/>
      <c r="M990" s="159"/>
      <c r="N990" s="159"/>
      <c r="O990" s="159"/>
      <c r="P990" s="159"/>
      <c r="Q990" s="159"/>
      <c r="R990" s="159"/>
      <c r="S990" s="159"/>
      <c r="T990" s="159"/>
      <c r="U990" s="159"/>
      <c r="V990" s="159"/>
      <c r="W990" s="159"/>
      <c r="X990" s="159"/>
      <c r="Y990" s="159"/>
      <c r="Z990" s="159"/>
    </row>
    <row r="991" ht="11.25" customHeight="1">
      <c r="A991" s="159"/>
      <c r="B991" s="159"/>
      <c r="C991" s="159"/>
      <c r="D991" s="159"/>
      <c r="E991" s="159"/>
      <c r="F991" s="159"/>
      <c r="G991" s="159"/>
      <c r="H991" s="187"/>
      <c r="I991" s="159"/>
      <c r="J991" s="188"/>
      <c r="K991" s="159"/>
      <c r="L991" s="159"/>
      <c r="M991" s="159"/>
      <c r="N991" s="159"/>
      <c r="O991" s="159"/>
      <c r="P991" s="159"/>
      <c r="Q991" s="159"/>
      <c r="R991" s="159"/>
      <c r="S991" s="159"/>
      <c r="T991" s="159"/>
      <c r="U991" s="159"/>
      <c r="V991" s="159"/>
      <c r="W991" s="159"/>
      <c r="X991" s="159"/>
      <c r="Y991" s="159"/>
      <c r="Z991" s="159"/>
    </row>
    <row r="992" ht="11.25" customHeight="1">
      <c r="A992" s="159"/>
      <c r="B992" s="159"/>
      <c r="C992" s="159"/>
      <c r="D992" s="159"/>
      <c r="E992" s="159"/>
      <c r="F992" s="159"/>
      <c r="G992" s="159"/>
      <c r="H992" s="187"/>
      <c r="I992" s="159"/>
      <c r="J992" s="188"/>
      <c r="K992" s="159"/>
      <c r="L992" s="159"/>
      <c r="M992" s="159"/>
      <c r="N992" s="159"/>
      <c r="O992" s="159"/>
      <c r="P992" s="159"/>
      <c r="Q992" s="159"/>
      <c r="R992" s="159"/>
      <c r="S992" s="159"/>
      <c r="T992" s="159"/>
      <c r="U992" s="159"/>
      <c r="V992" s="159"/>
      <c r="W992" s="159"/>
      <c r="X992" s="159"/>
      <c r="Y992" s="159"/>
      <c r="Z992" s="159"/>
    </row>
    <row r="993" ht="11.25" customHeight="1">
      <c r="A993" s="159"/>
      <c r="B993" s="159"/>
      <c r="C993" s="159"/>
      <c r="D993" s="159"/>
      <c r="E993" s="159"/>
      <c r="F993" s="159"/>
      <c r="G993" s="159"/>
      <c r="H993" s="187"/>
      <c r="I993" s="159"/>
      <c r="J993" s="188"/>
      <c r="K993" s="159"/>
      <c r="L993" s="159"/>
      <c r="M993" s="159"/>
      <c r="N993" s="159"/>
      <c r="O993" s="159"/>
      <c r="P993" s="159"/>
      <c r="Q993" s="159"/>
      <c r="R993" s="159"/>
      <c r="S993" s="159"/>
      <c r="T993" s="159"/>
      <c r="U993" s="159"/>
      <c r="V993" s="159"/>
      <c r="W993" s="159"/>
      <c r="X993" s="159"/>
      <c r="Y993" s="159"/>
      <c r="Z993" s="159"/>
    </row>
    <row r="994" ht="11.25" customHeight="1">
      <c r="A994" s="159"/>
      <c r="B994" s="159"/>
      <c r="C994" s="159"/>
      <c r="D994" s="159"/>
      <c r="E994" s="159"/>
      <c r="F994" s="159"/>
      <c r="G994" s="159"/>
      <c r="H994" s="187"/>
      <c r="I994" s="159"/>
      <c r="J994" s="188"/>
      <c r="K994" s="159"/>
      <c r="L994" s="159"/>
      <c r="M994" s="159"/>
      <c r="N994" s="159"/>
      <c r="O994" s="159"/>
      <c r="P994" s="159"/>
      <c r="Q994" s="159"/>
      <c r="R994" s="159"/>
      <c r="S994" s="159"/>
      <c r="T994" s="159"/>
      <c r="U994" s="159"/>
      <c r="V994" s="159"/>
      <c r="W994" s="159"/>
      <c r="X994" s="159"/>
      <c r="Y994" s="159"/>
      <c r="Z994" s="159"/>
    </row>
    <row r="995" ht="11.25" customHeight="1">
      <c r="A995" s="159"/>
      <c r="B995" s="159"/>
      <c r="C995" s="159"/>
      <c r="D995" s="159"/>
      <c r="E995" s="159"/>
      <c r="F995" s="159"/>
      <c r="G995" s="159"/>
      <c r="H995" s="187"/>
      <c r="I995" s="159"/>
      <c r="J995" s="188"/>
      <c r="K995" s="159"/>
      <c r="L995" s="159"/>
      <c r="M995" s="159"/>
      <c r="N995" s="159"/>
      <c r="O995" s="159"/>
      <c r="P995" s="159"/>
      <c r="Q995" s="159"/>
      <c r="R995" s="159"/>
      <c r="S995" s="159"/>
      <c r="T995" s="159"/>
      <c r="U995" s="159"/>
      <c r="V995" s="159"/>
      <c r="W995" s="159"/>
      <c r="X995" s="159"/>
      <c r="Y995" s="159"/>
      <c r="Z995" s="159"/>
    </row>
    <row r="996" ht="11.25" customHeight="1">
      <c r="A996" s="159"/>
      <c r="B996" s="159"/>
      <c r="C996" s="159"/>
      <c r="D996" s="159"/>
      <c r="E996" s="159"/>
      <c r="F996" s="159"/>
      <c r="G996" s="159"/>
      <c r="H996" s="187"/>
      <c r="I996" s="159"/>
      <c r="J996" s="188"/>
      <c r="K996" s="159"/>
      <c r="L996" s="159"/>
      <c r="M996" s="159"/>
      <c r="N996" s="159"/>
      <c r="O996" s="159"/>
      <c r="P996" s="159"/>
      <c r="Q996" s="159"/>
      <c r="R996" s="159"/>
      <c r="S996" s="159"/>
      <c r="T996" s="159"/>
      <c r="U996" s="159"/>
      <c r="V996" s="159"/>
      <c r="W996" s="159"/>
      <c r="X996" s="159"/>
      <c r="Y996" s="159"/>
      <c r="Z996" s="159"/>
    </row>
    <row r="997" ht="11.25" customHeight="1">
      <c r="A997" s="159"/>
      <c r="B997" s="159"/>
      <c r="C997" s="159"/>
      <c r="D997" s="159"/>
      <c r="E997" s="159"/>
      <c r="F997" s="159"/>
      <c r="G997" s="159"/>
      <c r="H997" s="187"/>
      <c r="I997" s="159"/>
      <c r="J997" s="188"/>
      <c r="K997" s="159"/>
      <c r="L997" s="159"/>
      <c r="M997" s="159"/>
      <c r="N997" s="159"/>
      <c r="O997" s="159"/>
      <c r="P997" s="159"/>
      <c r="Q997" s="159"/>
      <c r="R997" s="159"/>
      <c r="S997" s="159"/>
      <c r="T997" s="159"/>
      <c r="U997" s="159"/>
      <c r="V997" s="159"/>
      <c r="W997" s="159"/>
      <c r="X997" s="159"/>
      <c r="Y997" s="159"/>
      <c r="Z997" s="159"/>
    </row>
    <row r="998" ht="11.25" customHeight="1">
      <c r="A998" s="159"/>
      <c r="B998" s="159"/>
      <c r="C998" s="159"/>
      <c r="D998" s="159"/>
      <c r="E998" s="159"/>
      <c r="F998" s="159"/>
      <c r="G998" s="159"/>
      <c r="H998" s="187"/>
      <c r="I998" s="159"/>
      <c r="J998" s="188"/>
      <c r="K998" s="159"/>
      <c r="L998" s="159"/>
      <c r="M998" s="159"/>
      <c r="N998" s="159"/>
      <c r="O998" s="159"/>
      <c r="P998" s="159"/>
      <c r="Q998" s="159"/>
      <c r="R998" s="159"/>
      <c r="S998" s="159"/>
      <c r="T998" s="159"/>
      <c r="U998" s="159"/>
      <c r="V998" s="159"/>
      <c r="W998" s="159"/>
      <c r="X998" s="159"/>
      <c r="Y998" s="159"/>
      <c r="Z998" s="159"/>
    </row>
    <row r="999" ht="11.25" customHeight="1">
      <c r="A999" s="159"/>
      <c r="B999" s="159"/>
      <c r="C999" s="159"/>
      <c r="D999" s="159"/>
      <c r="E999" s="159"/>
      <c r="F999" s="159"/>
      <c r="G999" s="159"/>
      <c r="H999" s="187"/>
      <c r="I999" s="159"/>
      <c r="J999" s="188"/>
      <c r="K999" s="159"/>
      <c r="L999" s="159"/>
      <c r="M999" s="159"/>
      <c r="N999" s="159"/>
      <c r="O999" s="159"/>
      <c r="P999" s="159"/>
      <c r="Q999" s="159"/>
      <c r="R999" s="159"/>
      <c r="S999" s="159"/>
      <c r="T999" s="159"/>
      <c r="U999" s="159"/>
      <c r="V999" s="159"/>
      <c r="W999" s="159"/>
      <c r="X999" s="159"/>
      <c r="Y999" s="159"/>
      <c r="Z999" s="159"/>
    </row>
    <row r="1000" ht="11.25" customHeight="1">
      <c r="A1000" s="159"/>
      <c r="B1000" s="159"/>
      <c r="C1000" s="159"/>
      <c r="D1000" s="159"/>
      <c r="E1000" s="159"/>
      <c r="F1000" s="159"/>
      <c r="G1000" s="159"/>
      <c r="H1000" s="187"/>
      <c r="I1000" s="159"/>
      <c r="J1000" s="188"/>
      <c r="K1000" s="159"/>
      <c r="L1000" s="159"/>
      <c r="M1000" s="159"/>
      <c r="N1000" s="159"/>
      <c r="O1000" s="159"/>
      <c r="P1000" s="159"/>
      <c r="Q1000" s="159"/>
      <c r="R1000" s="159"/>
      <c r="S1000" s="159"/>
      <c r="T1000" s="159"/>
      <c r="U1000" s="159"/>
      <c r="V1000" s="159"/>
      <c r="W1000" s="159"/>
      <c r="X1000" s="159"/>
      <c r="Y1000" s="159"/>
      <c r="Z1000" s="159"/>
    </row>
  </sheetData>
  <autoFilter ref="$A$1:$I$507"/>
  <customSheetViews>
    <customSheetView guid="{DC837CAC-AF80-438D-86E6-A9FA4848671C}" filter="1" showAutoFilter="1">
      <autoFilter ref="$A$1:$J$506"/>
    </customSheetView>
  </customSheetView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1" width="30.57"/>
    <col customWidth="1" min="2" max="2" width="9.14"/>
    <col customWidth="1" min="3" max="3" width="14.14"/>
    <col customWidth="1" min="4" max="4" width="17.0"/>
    <col customWidth="1" min="5" max="5" width="20.43"/>
    <col customWidth="1" min="6" max="6" width="11.43"/>
    <col customWidth="1" min="7" max="7" width="20.29"/>
    <col customWidth="1" min="8" max="8" width="12.29"/>
    <col customWidth="1" min="9" max="9" width="15.57"/>
    <col customWidth="1" min="10" max="10" width="10.57"/>
  </cols>
  <sheetData>
    <row r="1" ht="12.0" customHeight="1">
      <c r="A1" s="193">
        <f>TODAY()</f>
        <v>45902</v>
      </c>
      <c r="B1" s="193"/>
      <c r="C1" s="194"/>
      <c r="D1" s="195"/>
      <c r="E1" s="196"/>
      <c r="F1" s="197"/>
      <c r="G1" s="197"/>
      <c r="H1" s="194"/>
      <c r="I1" s="198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</row>
    <row r="2" ht="12.0" customHeight="1">
      <c r="A2" s="199"/>
      <c r="B2" s="199"/>
      <c r="C2" s="200"/>
      <c r="D2" s="201"/>
      <c r="E2" s="202"/>
      <c r="F2" s="202"/>
      <c r="G2" s="203">
        <f>SUBTOTAL(9,G5:G86)</f>
        <v>36072335.92</v>
      </c>
      <c r="H2" s="204"/>
      <c r="I2" s="204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</row>
    <row r="3" ht="12.0" customHeight="1">
      <c r="A3" s="205"/>
      <c r="B3" s="205"/>
      <c r="C3" s="206"/>
      <c r="D3" s="207"/>
      <c r="E3" s="208"/>
      <c r="F3" s="208"/>
      <c r="G3" s="208"/>
      <c r="H3" s="209"/>
      <c r="I3" s="210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</row>
    <row r="4" ht="12.0" customHeight="1">
      <c r="A4" s="211" t="s">
        <v>160</v>
      </c>
      <c r="B4" s="211" t="s">
        <v>161</v>
      </c>
      <c r="C4" s="212" t="s">
        <v>162</v>
      </c>
      <c r="D4" s="213" t="s">
        <v>163</v>
      </c>
      <c r="E4" s="214" t="s">
        <v>164</v>
      </c>
      <c r="F4" s="214" t="s">
        <v>165</v>
      </c>
      <c r="G4" s="214" t="s">
        <v>166</v>
      </c>
      <c r="H4" s="211" t="s">
        <v>167</v>
      </c>
      <c r="I4" s="215" t="s">
        <v>168</v>
      </c>
      <c r="J4" s="196" t="s">
        <v>58</v>
      </c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</row>
    <row r="5" ht="12.0" customHeight="1">
      <c r="A5" s="205" t="s">
        <v>117</v>
      </c>
      <c r="B5" s="205" t="s">
        <v>169</v>
      </c>
      <c r="C5" s="216">
        <v>45811.0</v>
      </c>
      <c r="D5" s="201" t="s">
        <v>170</v>
      </c>
      <c r="E5" s="202">
        <v>195502.0</v>
      </c>
      <c r="F5" s="202">
        <v>2571.6</v>
      </c>
      <c r="G5" s="202">
        <f t="shared" ref="G5:G86" si="1">E5+F5</f>
        <v>198073.6</v>
      </c>
      <c r="H5" s="217">
        <f t="shared" ref="H5:H42" si="2">C5+B5</f>
        <v>45871</v>
      </c>
      <c r="I5" s="218">
        <f t="shared" ref="I5:I42" si="3">MAX(0,$A$1-H5)</f>
        <v>31</v>
      </c>
      <c r="J5" s="196" t="str">
        <f t="shared" ref="J5:J86" si="4">IF(I5&gt;0,"OD","NO OD")</f>
        <v>OD</v>
      </c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 ht="12.0" customHeight="1">
      <c r="A6" s="205" t="s">
        <v>117</v>
      </c>
      <c r="B6" s="205" t="s">
        <v>169</v>
      </c>
      <c r="C6" s="216">
        <v>45818.0</v>
      </c>
      <c r="D6" s="201" t="s">
        <v>171</v>
      </c>
      <c r="E6" s="202">
        <v>173720.0</v>
      </c>
      <c r="F6" s="202"/>
      <c r="G6" s="202">
        <f t="shared" si="1"/>
        <v>173720</v>
      </c>
      <c r="H6" s="217">
        <f t="shared" si="2"/>
        <v>45878</v>
      </c>
      <c r="I6" s="218">
        <f t="shared" si="3"/>
        <v>24</v>
      </c>
      <c r="J6" s="196" t="str">
        <f t="shared" si="4"/>
        <v>OD</v>
      </c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 ht="12.0" customHeight="1">
      <c r="A7" s="205" t="s">
        <v>117</v>
      </c>
      <c r="B7" s="205" t="s">
        <v>169</v>
      </c>
      <c r="C7" s="216">
        <v>45821.0</v>
      </c>
      <c r="D7" s="201" t="s">
        <v>172</v>
      </c>
      <c r="E7" s="202">
        <v>239186.0</v>
      </c>
      <c r="F7" s="202"/>
      <c r="G7" s="202">
        <f t="shared" si="1"/>
        <v>239186</v>
      </c>
      <c r="H7" s="217">
        <f t="shared" si="2"/>
        <v>45881</v>
      </c>
      <c r="I7" s="218">
        <f t="shared" si="3"/>
        <v>21</v>
      </c>
      <c r="J7" s="196" t="str">
        <f t="shared" si="4"/>
        <v>OD</v>
      </c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 ht="12.0" customHeight="1">
      <c r="A8" s="205" t="s">
        <v>117</v>
      </c>
      <c r="B8" s="205" t="s">
        <v>169</v>
      </c>
      <c r="C8" s="216">
        <v>45826.0</v>
      </c>
      <c r="D8" s="201" t="s">
        <v>173</v>
      </c>
      <c r="E8" s="202">
        <v>108985.0</v>
      </c>
      <c r="F8" s="202"/>
      <c r="G8" s="202">
        <f t="shared" si="1"/>
        <v>108985</v>
      </c>
      <c r="H8" s="217">
        <f t="shared" si="2"/>
        <v>45886</v>
      </c>
      <c r="I8" s="218">
        <f t="shared" si="3"/>
        <v>16</v>
      </c>
      <c r="J8" s="196" t="str">
        <f t="shared" si="4"/>
        <v>OD</v>
      </c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</row>
    <row r="9" ht="12.0" customHeight="1">
      <c r="A9" s="205" t="s">
        <v>117</v>
      </c>
      <c r="B9" s="205" t="s">
        <v>169</v>
      </c>
      <c r="C9" s="216">
        <v>45834.0</v>
      </c>
      <c r="D9" s="201" t="s">
        <v>174</v>
      </c>
      <c r="E9" s="202">
        <v>268745.0</v>
      </c>
      <c r="F9" s="202"/>
      <c r="G9" s="202">
        <f t="shared" si="1"/>
        <v>268745</v>
      </c>
      <c r="H9" s="217">
        <f t="shared" si="2"/>
        <v>45894</v>
      </c>
      <c r="I9" s="218">
        <f t="shared" si="3"/>
        <v>8</v>
      </c>
      <c r="J9" s="196" t="str">
        <f t="shared" si="4"/>
        <v>OD</v>
      </c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 ht="12.0" customHeight="1">
      <c r="A10" s="205" t="s">
        <v>117</v>
      </c>
      <c r="B10" s="205" t="s">
        <v>169</v>
      </c>
      <c r="C10" s="216">
        <v>45838.0</v>
      </c>
      <c r="D10" s="201" t="s">
        <v>175</v>
      </c>
      <c r="E10" s="202">
        <v>336253.0</v>
      </c>
      <c r="F10" s="202"/>
      <c r="G10" s="202">
        <f t="shared" si="1"/>
        <v>336253</v>
      </c>
      <c r="H10" s="217">
        <f t="shared" si="2"/>
        <v>45898</v>
      </c>
      <c r="I10" s="218">
        <f t="shared" si="3"/>
        <v>4</v>
      </c>
      <c r="J10" s="196" t="str">
        <f t="shared" si="4"/>
        <v>OD</v>
      </c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ht="12.0" customHeight="1">
      <c r="A11" s="205" t="s">
        <v>117</v>
      </c>
      <c r="B11" s="205" t="s">
        <v>169</v>
      </c>
      <c r="C11" s="216">
        <v>45841.0</v>
      </c>
      <c r="D11" s="201" t="s">
        <v>176</v>
      </c>
      <c r="E11" s="202">
        <v>168410.0</v>
      </c>
      <c r="F11" s="202"/>
      <c r="G11" s="202">
        <f t="shared" si="1"/>
        <v>168410</v>
      </c>
      <c r="H11" s="217">
        <f t="shared" si="2"/>
        <v>45901</v>
      </c>
      <c r="I11" s="218">
        <f t="shared" si="3"/>
        <v>1</v>
      </c>
      <c r="J11" s="196" t="str">
        <f t="shared" si="4"/>
        <v>OD</v>
      </c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ht="12.0" customHeight="1">
      <c r="A12" s="205" t="s">
        <v>117</v>
      </c>
      <c r="B12" s="205" t="s">
        <v>169</v>
      </c>
      <c r="C12" s="216">
        <v>45841.0</v>
      </c>
      <c r="D12" s="201" t="s">
        <v>177</v>
      </c>
      <c r="E12" s="202">
        <v>188611.0</v>
      </c>
      <c r="F12" s="202"/>
      <c r="G12" s="202">
        <f t="shared" si="1"/>
        <v>188611</v>
      </c>
      <c r="H12" s="217">
        <f t="shared" si="2"/>
        <v>45901</v>
      </c>
      <c r="I12" s="218">
        <f t="shared" si="3"/>
        <v>1</v>
      </c>
      <c r="J12" s="196" t="str">
        <f t="shared" si="4"/>
        <v>OD</v>
      </c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 ht="12.0" customHeight="1">
      <c r="A13" s="205" t="s">
        <v>117</v>
      </c>
      <c r="B13" s="205" t="s">
        <v>169</v>
      </c>
      <c r="C13" s="216">
        <v>45855.0</v>
      </c>
      <c r="D13" s="201" t="s">
        <v>178</v>
      </c>
      <c r="E13" s="202">
        <v>184816.0</v>
      </c>
      <c r="F13" s="202"/>
      <c r="G13" s="202">
        <f t="shared" si="1"/>
        <v>184816</v>
      </c>
      <c r="H13" s="217">
        <f t="shared" si="2"/>
        <v>45915</v>
      </c>
      <c r="I13" s="218">
        <f t="shared" si="3"/>
        <v>0</v>
      </c>
      <c r="J13" s="196" t="str">
        <f t="shared" si="4"/>
        <v>NO OD</v>
      </c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ht="12.0" customHeight="1">
      <c r="A14" s="205" t="s">
        <v>117</v>
      </c>
      <c r="B14" s="205" t="s">
        <v>169</v>
      </c>
      <c r="C14" s="216">
        <v>45855.0</v>
      </c>
      <c r="D14" s="201" t="s">
        <v>179</v>
      </c>
      <c r="E14" s="202">
        <v>279023.0</v>
      </c>
      <c r="F14" s="202"/>
      <c r="G14" s="202">
        <f t="shared" si="1"/>
        <v>279023</v>
      </c>
      <c r="H14" s="217">
        <f t="shared" si="2"/>
        <v>45915</v>
      </c>
      <c r="I14" s="218">
        <f t="shared" si="3"/>
        <v>0</v>
      </c>
      <c r="J14" s="196" t="str">
        <f t="shared" si="4"/>
        <v>NO OD</v>
      </c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ht="12.0" customHeight="1">
      <c r="A15" s="205" t="s">
        <v>117</v>
      </c>
      <c r="B15" s="205" t="s">
        <v>169</v>
      </c>
      <c r="C15" s="216">
        <v>45862.0</v>
      </c>
      <c r="D15" s="201" t="s">
        <v>180</v>
      </c>
      <c r="E15" s="202">
        <v>216388.0</v>
      </c>
      <c r="F15" s="202"/>
      <c r="G15" s="202">
        <f t="shared" si="1"/>
        <v>216388</v>
      </c>
      <c r="H15" s="217">
        <f t="shared" si="2"/>
        <v>45922</v>
      </c>
      <c r="I15" s="218">
        <f t="shared" si="3"/>
        <v>0</v>
      </c>
      <c r="J15" s="196" t="str">
        <f t="shared" si="4"/>
        <v>NO OD</v>
      </c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 ht="12.0" customHeight="1">
      <c r="A16" s="205" t="s">
        <v>117</v>
      </c>
      <c r="B16" s="205" t="s">
        <v>169</v>
      </c>
      <c r="C16" s="216">
        <v>45862.0</v>
      </c>
      <c r="D16" s="201" t="s">
        <v>181</v>
      </c>
      <c r="E16" s="202">
        <v>160386.0</v>
      </c>
      <c r="F16" s="202"/>
      <c r="G16" s="202">
        <f t="shared" si="1"/>
        <v>160386</v>
      </c>
      <c r="H16" s="217">
        <f t="shared" si="2"/>
        <v>45922</v>
      </c>
      <c r="I16" s="218">
        <f t="shared" si="3"/>
        <v>0</v>
      </c>
      <c r="J16" s="196" t="str">
        <f t="shared" si="4"/>
        <v>NO OD</v>
      </c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 ht="12.0" customHeight="1">
      <c r="A17" s="205" t="s">
        <v>117</v>
      </c>
      <c r="B17" s="205" t="s">
        <v>169</v>
      </c>
      <c r="C17" s="216">
        <v>45866.0</v>
      </c>
      <c r="D17" s="201" t="s">
        <v>182</v>
      </c>
      <c r="E17" s="202">
        <v>163454.0</v>
      </c>
      <c r="F17" s="202"/>
      <c r="G17" s="202">
        <f t="shared" si="1"/>
        <v>163454</v>
      </c>
      <c r="H17" s="217">
        <f t="shared" si="2"/>
        <v>45926</v>
      </c>
      <c r="I17" s="218">
        <f t="shared" si="3"/>
        <v>0</v>
      </c>
      <c r="J17" s="196" t="str">
        <f t="shared" si="4"/>
        <v>NO OD</v>
      </c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</row>
    <row r="18" ht="12.0" customHeight="1">
      <c r="A18" s="205" t="s">
        <v>118</v>
      </c>
      <c r="B18" s="205" t="s">
        <v>169</v>
      </c>
      <c r="C18" s="219">
        <v>45484.0</v>
      </c>
      <c r="D18" s="207" t="s">
        <v>183</v>
      </c>
      <c r="E18" s="202">
        <f>16952-15952</f>
        <v>1000</v>
      </c>
      <c r="F18" s="202"/>
      <c r="G18" s="202">
        <f t="shared" si="1"/>
        <v>1000</v>
      </c>
      <c r="H18" s="217">
        <f t="shared" si="2"/>
        <v>45544</v>
      </c>
      <c r="I18" s="218">
        <f t="shared" si="3"/>
        <v>358</v>
      </c>
      <c r="J18" s="196" t="str">
        <f t="shared" si="4"/>
        <v>OD</v>
      </c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</row>
    <row r="19" ht="12.0" customHeight="1">
      <c r="A19" s="205" t="s">
        <v>118</v>
      </c>
      <c r="B19" s="205" t="s">
        <v>169</v>
      </c>
      <c r="C19" s="219">
        <v>45813.0</v>
      </c>
      <c r="D19" s="207" t="s">
        <v>184</v>
      </c>
      <c r="E19" s="202">
        <v>190265.0</v>
      </c>
      <c r="F19" s="202"/>
      <c r="G19" s="202">
        <f t="shared" si="1"/>
        <v>190265</v>
      </c>
      <c r="H19" s="217">
        <f t="shared" si="2"/>
        <v>45873</v>
      </c>
      <c r="I19" s="218">
        <f t="shared" si="3"/>
        <v>29</v>
      </c>
      <c r="J19" s="196" t="str">
        <f t="shared" si="4"/>
        <v>OD</v>
      </c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</row>
    <row r="20" ht="12.0" customHeight="1">
      <c r="A20" s="205" t="s">
        <v>118</v>
      </c>
      <c r="B20" s="205" t="s">
        <v>169</v>
      </c>
      <c r="C20" s="219">
        <v>45826.0</v>
      </c>
      <c r="D20" s="207" t="s">
        <v>185</v>
      </c>
      <c r="E20" s="202">
        <v>158868.0</v>
      </c>
      <c r="F20" s="202"/>
      <c r="G20" s="202">
        <f t="shared" si="1"/>
        <v>158868</v>
      </c>
      <c r="H20" s="217">
        <f t="shared" si="2"/>
        <v>45886</v>
      </c>
      <c r="I20" s="218">
        <f t="shared" si="3"/>
        <v>16</v>
      </c>
      <c r="J20" s="196" t="str">
        <f t="shared" si="4"/>
        <v>OD</v>
      </c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 ht="12.0" customHeight="1">
      <c r="A21" s="205" t="s">
        <v>118</v>
      </c>
      <c r="B21" s="205" t="s">
        <v>169</v>
      </c>
      <c r="C21" s="219">
        <v>45831.0</v>
      </c>
      <c r="D21" s="207" t="s">
        <v>186</v>
      </c>
      <c r="E21" s="202">
        <v>220505.0</v>
      </c>
      <c r="F21" s="202"/>
      <c r="G21" s="202">
        <f t="shared" si="1"/>
        <v>220505</v>
      </c>
      <c r="H21" s="217">
        <f t="shared" si="2"/>
        <v>45891</v>
      </c>
      <c r="I21" s="218">
        <f t="shared" si="3"/>
        <v>11</v>
      </c>
      <c r="J21" s="196" t="str">
        <f t="shared" si="4"/>
        <v>OD</v>
      </c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 ht="12.0" customHeight="1">
      <c r="A22" s="205" t="s">
        <v>118</v>
      </c>
      <c r="B22" s="205" t="s">
        <v>169</v>
      </c>
      <c r="C22" s="216">
        <v>45841.0</v>
      </c>
      <c r="D22" s="207" t="s">
        <v>187</v>
      </c>
      <c r="E22" s="202">
        <v>160727.0</v>
      </c>
      <c r="F22" s="202"/>
      <c r="G22" s="202">
        <f t="shared" si="1"/>
        <v>160727</v>
      </c>
      <c r="H22" s="217">
        <f t="shared" si="2"/>
        <v>45901</v>
      </c>
      <c r="I22" s="218">
        <f t="shared" si="3"/>
        <v>1</v>
      </c>
      <c r="J22" s="196" t="str">
        <f t="shared" si="4"/>
        <v>OD</v>
      </c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</row>
    <row r="23" ht="12.0" customHeight="1">
      <c r="A23" s="205" t="s">
        <v>118</v>
      </c>
      <c r="B23" s="205" t="s">
        <v>169</v>
      </c>
      <c r="C23" s="216">
        <v>45861.0</v>
      </c>
      <c r="D23" s="207" t="s">
        <v>188</v>
      </c>
      <c r="E23" s="202">
        <v>161466.0</v>
      </c>
      <c r="F23" s="202"/>
      <c r="G23" s="202">
        <f t="shared" si="1"/>
        <v>161466</v>
      </c>
      <c r="H23" s="217">
        <f t="shared" si="2"/>
        <v>45921</v>
      </c>
      <c r="I23" s="218">
        <f t="shared" si="3"/>
        <v>0</v>
      </c>
      <c r="J23" s="196" t="str">
        <f t="shared" si="4"/>
        <v>NO OD</v>
      </c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 ht="12.0" customHeight="1">
      <c r="A24" s="205" t="s">
        <v>119</v>
      </c>
      <c r="B24" s="205" t="s">
        <v>189</v>
      </c>
      <c r="C24" s="219">
        <v>45680.0</v>
      </c>
      <c r="D24" s="220" t="s">
        <v>190</v>
      </c>
      <c r="E24" s="208">
        <f>17383-17000</f>
        <v>383</v>
      </c>
      <c r="F24" s="208"/>
      <c r="G24" s="202">
        <f t="shared" si="1"/>
        <v>383</v>
      </c>
      <c r="H24" s="217">
        <f t="shared" si="2"/>
        <v>45770</v>
      </c>
      <c r="I24" s="218">
        <f t="shared" si="3"/>
        <v>132</v>
      </c>
      <c r="J24" s="196" t="str">
        <f t="shared" si="4"/>
        <v>OD</v>
      </c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</row>
    <row r="25" ht="12.0" customHeight="1">
      <c r="A25" s="205" t="s">
        <v>123</v>
      </c>
      <c r="B25" s="205" t="s">
        <v>191</v>
      </c>
      <c r="C25" s="219">
        <v>45869.0</v>
      </c>
      <c r="D25" s="207" t="s">
        <v>192</v>
      </c>
      <c r="E25" s="221">
        <v>121879.0</v>
      </c>
      <c r="F25" s="221"/>
      <c r="G25" s="202">
        <f t="shared" si="1"/>
        <v>121879</v>
      </c>
      <c r="H25" s="217">
        <f t="shared" si="2"/>
        <v>45899</v>
      </c>
      <c r="I25" s="218">
        <f t="shared" si="3"/>
        <v>3</v>
      </c>
      <c r="J25" s="196" t="str">
        <f t="shared" si="4"/>
        <v>OD</v>
      </c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 ht="12.0" customHeight="1">
      <c r="A26" s="205" t="s">
        <v>124</v>
      </c>
      <c r="B26" s="205" t="s">
        <v>169</v>
      </c>
      <c r="C26" s="219">
        <v>45811.0</v>
      </c>
      <c r="D26" s="220" t="s">
        <v>193</v>
      </c>
      <c r="E26" s="202">
        <v>134197.0</v>
      </c>
      <c r="F26" s="202">
        <v>2416.0</v>
      </c>
      <c r="G26" s="202">
        <f t="shared" si="1"/>
        <v>136613</v>
      </c>
      <c r="H26" s="217">
        <f t="shared" si="2"/>
        <v>45871</v>
      </c>
      <c r="I26" s="218">
        <f t="shared" si="3"/>
        <v>31</v>
      </c>
      <c r="J26" s="196" t="str">
        <f t="shared" si="4"/>
        <v>OD</v>
      </c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ht="12.0" customHeight="1">
      <c r="A27" s="205" t="s">
        <v>124</v>
      </c>
      <c r="B27" s="205" t="s">
        <v>169</v>
      </c>
      <c r="C27" s="219">
        <v>45845.0</v>
      </c>
      <c r="D27" s="222" t="s">
        <v>194</v>
      </c>
      <c r="E27" s="202">
        <v>28195.0</v>
      </c>
      <c r="F27" s="202"/>
      <c r="G27" s="202">
        <f t="shared" si="1"/>
        <v>28195</v>
      </c>
      <c r="H27" s="217">
        <f t="shared" si="2"/>
        <v>45905</v>
      </c>
      <c r="I27" s="218">
        <f t="shared" si="3"/>
        <v>0</v>
      </c>
      <c r="J27" s="196" t="str">
        <f t="shared" si="4"/>
        <v>NO OD</v>
      </c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ht="12.0" customHeight="1">
      <c r="A28" s="205" t="s">
        <v>124</v>
      </c>
      <c r="B28" s="205" t="s">
        <v>169</v>
      </c>
      <c r="C28" s="219">
        <v>45845.0</v>
      </c>
      <c r="D28" s="222" t="s">
        <v>195</v>
      </c>
      <c r="E28" s="202">
        <v>28411.0</v>
      </c>
      <c r="F28" s="202"/>
      <c r="G28" s="202">
        <f t="shared" si="1"/>
        <v>28411</v>
      </c>
      <c r="H28" s="217">
        <f t="shared" si="2"/>
        <v>45905</v>
      </c>
      <c r="I28" s="218">
        <f t="shared" si="3"/>
        <v>0</v>
      </c>
      <c r="J28" s="196" t="str">
        <f t="shared" si="4"/>
        <v>NO OD</v>
      </c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ht="12.0" customHeight="1">
      <c r="A29" s="205" t="s">
        <v>126</v>
      </c>
      <c r="B29" s="205" t="s">
        <v>196</v>
      </c>
      <c r="C29" s="223">
        <v>45732.0</v>
      </c>
      <c r="D29" s="224" t="s">
        <v>197</v>
      </c>
      <c r="E29" s="208">
        <f>406298-399412</f>
        <v>6886</v>
      </c>
      <c r="F29" s="208"/>
      <c r="G29" s="202">
        <f t="shared" si="1"/>
        <v>6886</v>
      </c>
      <c r="H29" s="217">
        <f t="shared" si="2"/>
        <v>45732</v>
      </c>
      <c r="I29" s="218">
        <f t="shared" si="3"/>
        <v>170</v>
      </c>
      <c r="J29" s="196" t="str">
        <f t="shared" si="4"/>
        <v>OD</v>
      </c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ht="12.0" customHeight="1">
      <c r="A30" s="205" t="s">
        <v>126</v>
      </c>
      <c r="B30" s="205" t="s">
        <v>196</v>
      </c>
      <c r="C30" s="225">
        <v>45865.0</v>
      </c>
      <c r="D30" s="224" t="s">
        <v>198</v>
      </c>
      <c r="E30" s="196">
        <f>313491-310834</f>
        <v>2657</v>
      </c>
      <c r="F30" s="196"/>
      <c r="G30" s="202">
        <f t="shared" si="1"/>
        <v>2657</v>
      </c>
      <c r="H30" s="217">
        <f t="shared" si="2"/>
        <v>45865</v>
      </c>
      <c r="I30" s="218">
        <f t="shared" si="3"/>
        <v>37</v>
      </c>
      <c r="J30" s="196" t="str">
        <f t="shared" si="4"/>
        <v>OD</v>
      </c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ht="12.0" customHeight="1">
      <c r="A31" s="205" t="s">
        <v>126</v>
      </c>
      <c r="B31" s="205" t="s">
        <v>196</v>
      </c>
      <c r="C31" s="225">
        <v>45867.0</v>
      </c>
      <c r="D31" s="224" t="s">
        <v>199</v>
      </c>
      <c r="E31" s="196">
        <v>2657.0</v>
      </c>
      <c r="F31" s="196"/>
      <c r="G31" s="202">
        <f t="shared" si="1"/>
        <v>2657</v>
      </c>
      <c r="H31" s="217">
        <f t="shared" si="2"/>
        <v>45867</v>
      </c>
      <c r="I31" s="218">
        <f t="shared" si="3"/>
        <v>35</v>
      </c>
      <c r="J31" s="196" t="str">
        <f t="shared" si="4"/>
        <v>OD</v>
      </c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ht="12.0" customHeight="1">
      <c r="A32" s="205" t="s">
        <v>128</v>
      </c>
      <c r="B32" s="205" t="s">
        <v>189</v>
      </c>
      <c r="C32" s="216">
        <v>45803.0</v>
      </c>
      <c r="D32" s="207" t="s">
        <v>200</v>
      </c>
      <c r="E32" s="202">
        <v>221861.0</v>
      </c>
      <c r="F32" s="202">
        <v>-3328.0</v>
      </c>
      <c r="G32" s="202">
        <f t="shared" si="1"/>
        <v>218533</v>
      </c>
      <c r="H32" s="217">
        <f t="shared" si="2"/>
        <v>45893</v>
      </c>
      <c r="I32" s="218">
        <f t="shared" si="3"/>
        <v>9</v>
      </c>
      <c r="J32" s="196" t="str">
        <f t="shared" si="4"/>
        <v>OD</v>
      </c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ht="12.0" customHeight="1">
      <c r="A33" s="205" t="s">
        <v>128</v>
      </c>
      <c r="B33" s="205" t="s">
        <v>189</v>
      </c>
      <c r="C33" s="216">
        <v>45805.0</v>
      </c>
      <c r="D33" s="207" t="s">
        <v>201</v>
      </c>
      <c r="E33" s="202">
        <v>327029.0</v>
      </c>
      <c r="F33" s="202"/>
      <c r="G33" s="202">
        <f t="shared" si="1"/>
        <v>327029</v>
      </c>
      <c r="H33" s="217">
        <f t="shared" si="2"/>
        <v>45895</v>
      </c>
      <c r="I33" s="218">
        <f t="shared" si="3"/>
        <v>7</v>
      </c>
      <c r="J33" s="196" t="str">
        <f t="shared" si="4"/>
        <v>OD</v>
      </c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ht="12.0" customHeight="1">
      <c r="A34" s="205" t="s">
        <v>128</v>
      </c>
      <c r="B34" s="205" t="s">
        <v>189</v>
      </c>
      <c r="C34" s="216">
        <v>45837.0</v>
      </c>
      <c r="D34" s="207" t="s">
        <v>202</v>
      </c>
      <c r="E34" s="202">
        <v>212804.0</v>
      </c>
      <c r="F34" s="202"/>
      <c r="G34" s="202">
        <f t="shared" si="1"/>
        <v>212804</v>
      </c>
      <c r="H34" s="217">
        <f t="shared" si="2"/>
        <v>45927</v>
      </c>
      <c r="I34" s="218">
        <f t="shared" si="3"/>
        <v>0</v>
      </c>
      <c r="J34" s="196" t="str">
        <f t="shared" si="4"/>
        <v>NO OD</v>
      </c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ht="12.0" customHeight="1">
      <c r="A35" s="205" t="s">
        <v>128</v>
      </c>
      <c r="B35" s="205" t="s">
        <v>189</v>
      </c>
      <c r="C35" s="216">
        <v>45859.0</v>
      </c>
      <c r="D35" s="207" t="s">
        <v>203</v>
      </c>
      <c r="E35" s="202">
        <v>328191.0</v>
      </c>
      <c r="F35" s="202"/>
      <c r="G35" s="202">
        <f t="shared" si="1"/>
        <v>328191</v>
      </c>
      <c r="H35" s="217">
        <f t="shared" si="2"/>
        <v>45949</v>
      </c>
      <c r="I35" s="218">
        <f t="shared" si="3"/>
        <v>0</v>
      </c>
      <c r="J35" s="196" t="str">
        <f t="shared" si="4"/>
        <v>NO OD</v>
      </c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 ht="12.0" customHeight="1">
      <c r="A36" s="205" t="s">
        <v>128</v>
      </c>
      <c r="B36" s="205" t="s">
        <v>189</v>
      </c>
      <c r="C36" s="216">
        <v>45860.0</v>
      </c>
      <c r="D36" s="207" t="s">
        <v>204</v>
      </c>
      <c r="E36" s="202">
        <v>279162.0</v>
      </c>
      <c r="F36" s="202"/>
      <c r="G36" s="202">
        <f t="shared" si="1"/>
        <v>279162</v>
      </c>
      <c r="H36" s="217">
        <f t="shared" si="2"/>
        <v>45950</v>
      </c>
      <c r="I36" s="218">
        <f t="shared" si="3"/>
        <v>0</v>
      </c>
      <c r="J36" s="196" t="str">
        <f t="shared" si="4"/>
        <v>NO OD</v>
      </c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ht="12.0" customHeight="1">
      <c r="A37" s="205" t="s">
        <v>128</v>
      </c>
      <c r="B37" s="205" t="s">
        <v>189</v>
      </c>
      <c r="C37" s="216">
        <v>45867.0</v>
      </c>
      <c r="D37" s="207" t="s">
        <v>205</v>
      </c>
      <c r="E37" s="202">
        <v>237739.0</v>
      </c>
      <c r="F37" s="202"/>
      <c r="G37" s="202">
        <f t="shared" si="1"/>
        <v>237739</v>
      </c>
      <c r="H37" s="217">
        <f t="shared" si="2"/>
        <v>45957</v>
      </c>
      <c r="I37" s="218">
        <f t="shared" si="3"/>
        <v>0</v>
      </c>
      <c r="J37" s="196" t="str">
        <f t="shared" si="4"/>
        <v>NO OD</v>
      </c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ht="12.0" customHeight="1">
      <c r="A38" s="205" t="s">
        <v>128</v>
      </c>
      <c r="B38" s="205" t="s">
        <v>189</v>
      </c>
      <c r="C38" s="216">
        <v>45868.0</v>
      </c>
      <c r="D38" s="207" t="s">
        <v>206</v>
      </c>
      <c r="E38" s="202">
        <v>191730.0</v>
      </c>
      <c r="F38" s="202"/>
      <c r="G38" s="202">
        <f t="shared" si="1"/>
        <v>191730</v>
      </c>
      <c r="H38" s="217">
        <f t="shared" si="2"/>
        <v>45958</v>
      </c>
      <c r="I38" s="218">
        <f t="shared" si="3"/>
        <v>0</v>
      </c>
      <c r="J38" s="196" t="str">
        <f t="shared" si="4"/>
        <v>NO OD</v>
      </c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 ht="12.0" customHeight="1">
      <c r="A39" s="205" t="s">
        <v>132</v>
      </c>
      <c r="B39" s="205"/>
      <c r="C39" s="225">
        <v>45867.0</v>
      </c>
      <c r="D39" s="224" t="s">
        <v>207</v>
      </c>
      <c r="E39" s="208">
        <v>8413.0</v>
      </c>
      <c r="F39" s="208"/>
      <c r="G39" s="202">
        <f t="shared" si="1"/>
        <v>8413</v>
      </c>
      <c r="H39" s="217">
        <f t="shared" si="2"/>
        <v>45867</v>
      </c>
      <c r="I39" s="218">
        <f t="shared" si="3"/>
        <v>35</v>
      </c>
      <c r="J39" s="196" t="str">
        <f t="shared" si="4"/>
        <v>OD</v>
      </c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 ht="12.0" customHeight="1">
      <c r="A40" s="205" t="s">
        <v>134</v>
      </c>
      <c r="B40" s="205" t="s">
        <v>196</v>
      </c>
      <c r="C40" s="216">
        <v>45835.0</v>
      </c>
      <c r="D40" s="207" t="s">
        <v>208</v>
      </c>
      <c r="E40" s="202">
        <v>587310.0</v>
      </c>
      <c r="F40" s="202">
        <v>1830.0</v>
      </c>
      <c r="G40" s="202">
        <f t="shared" si="1"/>
        <v>589140</v>
      </c>
      <c r="H40" s="217">
        <f t="shared" si="2"/>
        <v>45835</v>
      </c>
      <c r="I40" s="218">
        <f t="shared" si="3"/>
        <v>67</v>
      </c>
      <c r="J40" s="196" t="str">
        <f t="shared" si="4"/>
        <v>OD</v>
      </c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 ht="12.0" customHeight="1">
      <c r="A41" s="205" t="s">
        <v>134</v>
      </c>
      <c r="B41" s="205" t="s">
        <v>196</v>
      </c>
      <c r="C41" s="216">
        <v>45849.0</v>
      </c>
      <c r="D41" s="207" t="s">
        <v>209</v>
      </c>
      <c r="E41" s="202">
        <v>601714.0</v>
      </c>
      <c r="F41" s="202"/>
      <c r="G41" s="202">
        <f t="shared" si="1"/>
        <v>601714</v>
      </c>
      <c r="H41" s="217">
        <f t="shared" si="2"/>
        <v>45849</v>
      </c>
      <c r="I41" s="218">
        <f t="shared" si="3"/>
        <v>53</v>
      </c>
      <c r="J41" s="196" t="str">
        <f t="shared" si="4"/>
        <v>OD</v>
      </c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 ht="12.0" customHeight="1">
      <c r="A42" s="205" t="s">
        <v>136</v>
      </c>
      <c r="B42" s="205" t="s">
        <v>210</v>
      </c>
      <c r="C42" s="226">
        <v>45591.0</v>
      </c>
      <c r="D42" s="224" t="s">
        <v>211</v>
      </c>
      <c r="E42" s="227">
        <v>13923.0</v>
      </c>
      <c r="F42" s="227"/>
      <c r="G42" s="202">
        <f t="shared" si="1"/>
        <v>13923</v>
      </c>
      <c r="H42" s="217">
        <f t="shared" si="2"/>
        <v>45606</v>
      </c>
      <c r="I42" s="218">
        <f t="shared" si="3"/>
        <v>296</v>
      </c>
      <c r="J42" s="196" t="str">
        <f t="shared" si="4"/>
        <v>OD</v>
      </c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 ht="12.0" customHeight="1">
      <c r="A43" s="205" t="s">
        <v>136</v>
      </c>
      <c r="B43" s="205"/>
      <c r="C43" s="226"/>
      <c r="D43" s="224" t="s">
        <v>212</v>
      </c>
      <c r="E43" s="227">
        <f>-147500+75000</f>
        <v>-72500</v>
      </c>
      <c r="F43" s="227"/>
      <c r="G43" s="202">
        <f t="shared" si="1"/>
        <v>-72500</v>
      </c>
      <c r="H43" s="217"/>
      <c r="I43" s="228"/>
      <c r="J43" s="196" t="str">
        <f t="shared" si="4"/>
        <v>NO OD</v>
      </c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ht="12.0" customHeight="1">
      <c r="A44" s="205" t="s">
        <v>140</v>
      </c>
      <c r="B44" s="205" t="s">
        <v>189</v>
      </c>
      <c r="C44" s="216"/>
      <c r="D44" s="207" t="s">
        <v>213</v>
      </c>
      <c r="E44" s="202"/>
      <c r="F44" s="202">
        <v>11548.0</v>
      </c>
      <c r="G44" s="202">
        <f t="shared" si="1"/>
        <v>11548</v>
      </c>
      <c r="H44" s="217"/>
      <c r="I44" s="209"/>
      <c r="J44" s="196" t="str">
        <f t="shared" si="4"/>
        <v>NO OD</v>
      </c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 ht="12.0" customHeight="1">
      <c r="A45" s="205" t="s">
        <v>140</v>
      </c>
      <c r="B45" s="205" t="s">
        <v>189</v>
      </c>
      <c r="C45" s="216">
        <v>43864.0</v>
      </c>
      <c r="D45" s="224" t="s">
        <v>214</v>
      </c>
      <c r="E45" s="202">
        <v>251831.0</v>
      </c>
      <c r="F45" s="202"/>
      <c r="G45" s="202">
        <f t="shared" si="1"/>
        <v>251831</v>
      </c>
      <c r="H45" s="217">
        <f t="shared" ref="H45:H58" si="5">C45+B45</f>
        <v>43954</v>
      </c>
      <c r="I45" s="218">
        <f t="shared" ref="I45:I58" si="6">MAX(0,$A$1-H45)</f>
        <v>1948</v>
      </c>
      <c r="J45" s="196" t="str">
        <f t="shared" si="4"/>
        <v>OD</v>
      </c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 ht="12.0" customHeight="1">
      <c r="A46" s="205" t="s">
        <v>140</v>
      </c>
      <c r="B46" s="205" t="s">
        <v>189</v>
      </c>
      <c r="C46" s="216">
        <v>44688.0</v>
      </c>
      <c r="D46" s="224" t="s">
        <v>215</v>
      </c>
      <c r="E46" s="202">
        <v>16815.0</v>
      </c>
      <c r="F46" s="202"/>
      <c r="G46" s="202">
        <f t="shared" si="1"/>
        <v>16815</v>
      </c>
      <c r="H46" s="217">
        <f t="shared" si="5"/>
        <v>44778</v>
      </c>
      <c r="I46" s="218">
        <f t="shared" si="6"/>
        <v>1124</v>
      </c>
      <c r="J46" s="196" t="str">
        <f t="shared" si="4"/>
        <v>OD</v>
      </c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 ht="12.0" customHeight="1">
      <c r="A47" s="205" t="s">
        <v>140</v>
      </c>
      <c r="B47" s="205" t="s">
        <v>189</v>
      </c>
      <c r="C47" s="216">
        <v>44695.0</v>
      </c>
      <c r="D47" s="224" t="s">
        <v>216</v>
      </c>
      <c r="E47" s="202">
        <v>6983.0</v>
      </c>
      <c r="F47" s="202"/>
      <c r="G47" s="202">
        <f t="shared" si="1"/>
        <v>6983</v>
      </c>
      <c r="H47" s="217">
        <f t="shared" si="5"/>
        <v>44785</v>
      </c>
      <c r="I47" s="218">
        <f t="shared" si="6"/>
        <v>1117</v>
      </c>
      <c r="J47" s="196" t="str">
        <f t="shared" si="4"/>
        <v>OD</v>
      </c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 ht="12.0" customHeight="1">
      <c r="A48" s="205" t="s">
        <v>140</v>
      </c>
      <c r="B48" s="205" t="s">
        <v>189</v>
      </c>
      <c r="C48" s="216">
        <v>45343.0</v>
      </c>
      <c r="D48" s="207" t="s">
        <v>217</v>
      </c>
      <c r="E48" s="202">
        <v>689224.0</v>
      </c>
      <c r="F48" s="202"/>
      <c r="G48" s="202">
        <f t="shared" si="1"/>
        <v>689224</v>
      </c>
      <c r="H48" s="217">
        <f t="shared" si="5"/>
        <v>45433</v>
      </c>
      <c r="I48" s="218">
        <f t="shared" si="6"/>
        <v>469</v>
      </c>
      <c r="J48" s="196" t="str">
        <f t="shared" si="4"/>
        <v>OD</v>
      </c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 ht="12.0" customHeight="1">
      <c r="A49" s="205" t="s">
        <v>141</v>
      </c>
      <c r="B49" s="205" t="s">
        <v>196</v>
      </c>
      <c r="C49" s="216">
        <v>45854.0</v>
      </c>
      <c r="D49" s="207" t="s">
        <v>218</v>
      </c>
      <c r="E49" s="202">
        <v>9868.0</v>
      </c>
      <c r="F49" s="202"/>
      <c r="G49" s="202">
        <f t="shared" si="1"/>
        <v>9868</v>
      </c>
      <c r="H49" s="217">
        <f t="shared" si="5"/>
        <v>45854</v>
      </c>
      <c r="I49" s="218">
        <f t="shared" si="6"/>
        <v>48</v>
      </c>
      <c r="J49" s="196" t="str">
        <f t="shared" si="4"/>
        <v>OD</v>
      </c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 ht="12.0" customHeight="1">
      <c r="A50" s="205" t="s">
        <v>141</v>
      </c>
      <c r="B50" s="205" t="s">
        <v>196</v>
      </c>
      <c r="C50" s="216">
        <v>45854.0</v>
      </c>
      <c r="D50" s="207" t="s">
        <v>219</v>
      </c>
      <c r="E50" s="202">
        <v>10389.0</v>
      </c>
      <c r="F50" s="202"/>
      <c r="G50" s="202">
        <f t="shared" si="1"/>
        <v>10389</v>
      </c>
      <c r="H50" s="217">
        <f t="shared" si="5"/>
        <v>45854</v>
      </c>
      <c r="I50" s="218">
        <f t="shared" si="6"/>
        <v>48</v>
      </c>
      <c r="J50" s="196" t="str">
        <f t="shared" si="4"/>
        <v>OD</v>
      </c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 ht="12.0" customHeight="1">
      <c r="A51" s="205" t="s">
        <v>141</v>
      </c>
      <c r="B51" s="205" t="s">
        <v>196</v>
      </c>
      <c r="C51" s="216">
        <v>45857.0</v>
      </c>
      <c r="D51" s="207" t="s">
        <v>220</v>
      </c>
      <c r="E51" s="202">
        <v>16414.0</v>
      </c>
      <c r="F51" s="202"/>
      <c r="G51" s="202">
        <f t="shared" si="1"/>
        <v>16414</v>
      </c>
      <c r="H51" s="217">
        <f t="shared" si="5"/>
        <v>45857</v>
      </c>
      <c r="I51" s="218">
        <f t="shared" si="6"/>
        <v>45</v>
      </c>
      <c r="J51" s="196" t="str">
        <f t="shared" si="4"/>
        <v>OD</v>
      </c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  <row r="52" ht="12.0" customHeight="1">
      <c r="A52" s="205" t="s">
        <v>141</v>
      </c>
      <c r="B52" s="205" t="s">
        <v>196</v>
      </c>
      <c r="C52" s="216">
        <v>45863.0</v>
      </c>
      <c r="D52" s="207" t="s">
        <v>221</v>
      </c>
      <c r="E52" s="202">
        <v>10943.0</v>
      </c>
      <c r="F52" s="202"/>
      <c r="G52" s="202">
        <f t="shared" si="1"/>
        <v>10943</v>
      </c>
      <c r="H52" s="217">
        <f t="shared" si="5"/>
        <v>45863</v>
      </c>
      <c r="I52" s="218">
        <f t="shared" si="6"/>
        <v>39</v>
      </c>
      <c r="J52" s="196" t="str">
        <f t="shared" si="4"/>
        <v>OD</v>
      </c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</row>
    <row r="53" ht="12.0" customHeight="1">
      <c r="A53" s="205" t="s">
        <v>141</v>
      </c>
      <c r="B53" s="205" t="s">
        <v>196</v>
      </c>
      <c r="C53" s="216">
        <v>45863.0</v>
      </c>
      <c r="D53" s="207" t="s">
        <v>222</v>
      </c>
      <c r="E53" s="202">
        <v>17324.0</v>
      </c>
      <c r="F53" s="202"/>
      <c r="G53" s="202">
        <f t="shared" si="1"/>
        <v>17324</v>
      </c>
      <c r="H53" s="217">
        <f t="shared" si="5"/>
        <v>45863</v>
      </c>
      <c r="I53" s="218">
        <f t="shared" si="6"/>
        <v>39</v>
      </c>
      <c r="J53" s="196" t="str">
        <f t="shared" si="4"/>
        <v>OD</v>
      </c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</row>
    <row r="54" ht="12.0" customHeight="1">
      <c r="A54" s="205" t="s">
        <v>141</v>
      </c>
      <c r="B54" s="205" t="s">
        <v>196</v>
      </c>
      <c r="C54" s="216">
        <v>45868.0</v>
      </c>
      <c r="D54" s="207" t="s">
        <v>223</v>
      </c>
      <c r="E54" s="202">
        <v>10330.0</v>
      </c>
      <c r="F54" s="202"/>
      <c r="G54" s="202">
        <f t="shared" si="1"/>
        <v>10330</v>
      </c>
      <c r="H54" s="217">
        <f t="shared" si="5"/>
        <v>45868</v>
      </c>
      <c r="I54" s="218">
        <f t="shared" si="6"/>
        <v>34</v>
      </c>
      <c r="J54" s="196" t="str">
        <f t="shared" si="4"/>
        <v>OD</v>
      </c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</row>
    <row r="55" ht="12.0" customHeight="1">
      <c r="A55" s="205" t="s">
        <v>145</v>
      </c>
      <c r="B55" s="205" t="s">
        <v>196</v>
      </c>
      <c r="C55" s="216">
        <v>45826.0</v>
      </c>
      <c r="D55" s="220" t="s">
        <v>224</v>
      </c>
      <c r="E55" s="202">
        <v>94215.0</v>
      </c>
      <c r="F55" s="202"/>
      <c r="G55" s="202">
        <f t="shared" si="1"/>
        <v>94215</v>
      </c>
      <c r="H55" s="217">
        <f t="shared" si="5"/>
        <v>45826</v>
      </c>
      <c r="I55" s="218">
        <f t="shared" si="6"/>
        <v>76</v>
      </c>
      <c r="J55" s="196" t="str">
        <f t="shared" si="4"/>
        <v>OD</v>
      </c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</row>
    <row r="56" ht="12.0" customHeight="1">
      <c r="A56" s="205" t="s">
        <v>145</v>
      </c>
      <c r="B56" s="205" t="s">
        <v>196</v>
      </c>
      <c r="C56" s="216">
        <v>45843.0</v>
      </c>
      <c r="D56" s="220" t="s">
        <v>225</v>
      </c>
      <c r="E56" s="202">
        <v>33156.0</v>
      </c>
      <c r="F56" s="202"/>
      <c r="G56" s="202">
        <f t="shared" si="1"/>
        <v>33156</v>
      </c>
      <c r="H56" s="217">
        <f t="shared" si="5"/>
        <v>45843</v>
      </c>
      <c r="I56" s="218">
        <f t="shared" si="6"/>
        <v>59</v>
      </c>
      <c r="J56" s="196" t="str">
        <f t="shared" si="4"/>
        <v>OD</v>
      </c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</row>
    <row r="57" ht="12.0" customHeight="1">
      <c r="A57" s="205" t="s">
        <v>145</v>
      </c>
      <c r="B57" s="205" t="s">
        <v>196</v>
      </c>
      <c r="C57" s="216">
        <v>45847.0</v>
      </c>
      <c r="D57" s="220" t="s">
        <v>226</v>
      </c>
      <c r="E57" s="202">
        <v>75832.0</v>
      </c>
      <c r="F57" s="202"/>
      <c r="G57" s="202">
        <f t="shared" si="1"/>
        <v>75832</v>
      </c>
      <c r="H57" s="217">
        <f t="shared" si="5"/>
        <v>45847</v>
      </c>
      <c r="I57" s="218">
        <f t="shared" si="6"/>
        <v>55</v>
      </c>
      <c r="J57" s="196" t="str">
        <f t="shared" si="4"/>
        <v>OD</v>
      </c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</row>
    <row r="58" ht="12.0" customHeight="1">
      <c r="A58" s="205" t="s">
        <v>145</v>
      </c>
      <c r="B58" s="205" t="s">
        <v>196</v>
      </c>
      <c r="C58" s="216">
        <v>45866.0</v>
      </c>
      <c r="D58" s="220" t="s">
        <v>227</v>
      </c>
      <c r="E58" s="202">
        <v>54772.0</v>
      </c>
      <c r="F58" s="202"/>
      <c r="G58" s="202">
        <f t="shared" si="1"/>
        <v>54772</v>
      </c>
      <c r="H58" s="217">
        <f t="shared" si="5"/>
        <v>45866</v>
      </c>
      <c r="I58" s="218">
        <f t="shared" si="6"/>
        <v>36</v>
      </c>
      <c r="J58" s="196" t="str">
        <f t="shared" si="4"/>
        <v>OD</v>
      </c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</row>
    <row r="59" ht="12.0" customHeight="1">
      <c r="A59" s="205" t="s">
        <v>147</v>
      </c>
      <c r="B59" s="205"/>
      <c r="C59" s="221" t="s">
        <v>228</v>
      </c>
      <c r="D59" s="207" t="s">
        <v>212</v>
      </c>
      <c r="E59" s="208">
        <f>-(344490-187547)</f>
        <v>-156943</v>
      </c>
      <c r="F59" s="208"/>
      <c r="G59" s="202">
        <f t="shared" si="1"/>
        <v>-156943</v>
      </c>
      <c r="H59" s="229"/>
      <c r="I59" s="218"/>
      <c r="J59" s="196" t="str">
        <f t="shared" si="4"/>
        <v>NO OD</v>
      </c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 ht="12.0" customHeight="1">
      <c r="A60" s="205" t="s">
        <v>149</v>
      </c>
      <c r="B60" s="205" t="s">
        <v>229</v>
      </c>
      <c r="C60" s="225">
        <v>45839.0</v>
      </c>
      <c r="D60" s="220" t="s">
        <v>230</v>
      </c>
      <c r="E60" s="196">
        <v>599190.0</v>
      </c>
      <c r="F60" s="196">
        <v>1579.0</v>
      </c>
      <c r="G60" s="202">
        <f t="shared" si="1"/>
        <v>600769</v>
      </c>
      <c r="H60" s="217">
        <f t="shared" ref="H60:H63" si="7">C60+B60</f>
        <v>45884</v>
      </c>
      <c r="I60" s="218">
        <f t="shared" ref="I60:I63" si="8">MAX(0,$A$1-H60)</f>
        <v>18</v>
      </c>
      <c r="J60" s="196" t="str">
        <f t="shared" si="4"/>
        <v>OD</v>
      </c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</row>
    <row r="61" ht="12.0" customHeight="1">
      <c r="A61" s="205" t="s">
        <v>149</v>
      </c>
      <c r="B61" s="205" t="s">
        <v>229</v>
      </c>
      <c r="C61" s="225">
        <v>45839.0</v>
      </c>
      <c r="D61" s="220" t="s">
        <v>231</v>
      </c>
      <c r="E61" s="196">
        <v>991503.0</v>
      </c>
      <c r="F61" s="196"/>
      <c r="G61" s="202">
        <f t="shared" si="1"/>
        <v>991503</v>
      </c>
      <c r="H61" s="217">
        <f t="shared" si="7"/>
        <v>45884</v>
      </c>
      <c r="I61" s="218">
        <f t="shared" si="8"/>
        <v>18</v>
      </c>
      <c r="J61" s="196" t="str">
        <f t="shared" si="4"/>
        <v>OD</v>
      </c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</row>
    <row r="62" ht="12.0" customHeight="1">
      <c r="A62" s="205" t="s">
        <v>149</v>
      </c>
      <c r="B62" s="205" t="s">
        <v>229</v>
      </c>
      <c r="C62" s="225">
        <v>45839.0</v>
      </c>
      <c r="D62" s="220" t="s">
        <v>232</v>
      </c>
      <c r="E62" s="196">
        <v>1111840.0</v>
      </c>
      <c r="F62" s="196"/>
      <c r="G62" s="202">
        <f t="shared" si="1"/>
        <v>1111840</v>
      </c>
      <c r="H62" s="217">
        <f t="shared" si="7"/>
        <v>45884</v>
      </c>
      <c r="I62" s="218">
        <f t="shared" si="8"/>
        <v>18</v>
      </c>
      <c r="J62" s="196" t="str">
        <f t="shared" si="4"/>
        <v>OD</v>
      </c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</row>
    <row r="63" ht="12.0" customHeight="1">
      <c r="A63" s="205" t="s">
        <v>152</v>
      </c>
      <c r="B63" s="205" t="s">
        <v>196</v>
      </c>
      <c r="C63" s="225">
        <v>45862.0</v>
      </c>
      <c r="D63" s="224" t="s">
        <v>233</v>
      </c>
      <c r="E63" s="202">
        <v>85871.0</v>
      </c>
      <c r="F63" s="202"/>
      <c r="G63" s="202">
        <f t="shared" si="1"/>
        <v>85871</v>
      </c>
      <c r="H63" s="217">
        <f t="shared" si="7"/>
        <v>45862</v>
      </c>
      <c r="I63" s="218">
        <f t="shared" si="8"/>
        <v>40</v>
      </c>
      <c r="J63" s="196" t="str">
        <f t="shared" si="4"/>
        <v>OD</v>
      </c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ht="12.0" customHeight="1">
      <c r="A64" s="205" t="s">
        <v>131</v>
      </c>
      <c r="B64" s="205"/>
      <c r="C64" s="229"/>
      <c r="D64" s="207"/>
      <c r="E64" s="208">
        <v>787454.81</v>
      </c>
      <c r="F64" s="208"/>
      <c r="G64" s="202">
        <f t="shared" si="1"/>
        <v>787454.81</v>
      </c>
      <c r="H64" s="229"/>
      <c r="I64" s="218"/>
      <c r="J64" s="196" t="str">
        <f t="shared" si="4"/>
        <v>NO OD</v>
      </c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ht="12.0" customHeight="1">
      <c r="A65" s="205" t="s">
        <v>135</v>
      </c>
      <c r="B65" s="205" t="s">
        <v>196</v>
      </c>
      <c r="C65" s="216">
        <v>44659.0</v>
      </c>
      <c r="D65" s="224" t="s">
        <v>234</v>
      </c>
      <c r="E65" s="227">
        <v>9346.0</v>
      </c>
      <c r="F65" s="227"/>
      <c r="G65" s="202">
        <f t="shared" si="1"/>
        <v>9346</v>
      </c>
      <c r="H65" s="217">
        <f t="shared" ref="H65:H86" si="9">C65+B65</f>
        <v>44659</v>
      </c>
      <c r="I65" s="218">
        <f t="shared" ref="I65:I86" si="10">MAX(0,$A$1-H65)</f>
        <v>1243</v>
      </c>
      <c r="J65" s="196" t="str">
        <f t="shared" si="4"/>
        <v>OD</v>
      </c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</row>
    <row r="66" ht="12.0" customHeight="1">
      <c r="A66" s="205" t="s">
        <v>135</v>
      </c>
      <c r="B66" s="205" t="s">
        <v>196</v>
      </c>
      <c r="C66" s="216">
        <v>44667.0</v>
      </c>
      <c r="D66" s="224" t="s">
        <v>235</v>
      </c>
      <c r="E66" s="227">
        <v>1558.0</v>
      </c>
      <c r="F66" s="227"/>
      <c r="G66" s="202">
        <f t="shared" si="1"/>
        <v>1558</v>
      </c>
      <c r="H66" s="217">
        <f t="shared" si="9"/>
        <v>44667</v>
      </c>
      <c r="I66" s="218">
        <f t="shared" si="10"/>
        <v>1235</v>
      </c>
      <c r="J66" s="196" t="str">
        <f t="shared" si="4"/>
        <v>OD</v>
      </c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</row>
    <row r="67" ht="12.0" customHeight="1">
      <c r="A67" s="205" t="s">
        <v>148</v>
      </c>
      <c r="B67" s="205" t="s">
        <v>191</v>
      </c>
      <c r="C67" s="216">
        <v>45668.0</v>
      </c>
      <c r="D67" s="207" t="s">
        <v>236</v>
      </c>
      <c r="E67" s="208">
        <v>6903.0</v>
      </c>
      <c r="F67" s="208"/>
      <c r="G67" s="202">
        <f t="shared" si="1"/>
        <v>6903</v>
      </c>
      <c r="H67" s="217">
        <f t="shared" si="9"/>
        <v>45698</v>
      </c>
      <c r="I67" s="218">
        <f t="shared" si="10"/>
        <v>204</v>
      </c>
      <c r="J67" s="196" t="str">
        <f t="shared" si="4"/>
        <v>OD</v>
      </c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</row>
    <row r="68" ht="12.0" customHeight="1">
      <c r="A68" s="205" t="s">
        <v>150</v>
      </c>
      <c r="B68" s="205"/>
      <c r="C68" s="223">
        <v>44474.0</v>
      </c>
      <c r="D68" s="224" t="s">
        <v>237</v>
      </c>
      <c r="E68" s="227">
        <v>55966.0</v>
      </c>
      <c r="F68" s="227"/>
      <c r="G68" s="202">
        <f t="shared" si="1"/>
        <v>55966</v>
      </c>
      <c r="H68" s="217">
        <f t="shared" si="9"/>
        <v>44474</v>
      </c>
      <c r="I68" s="218">
        <f t="shared" si="10"/>
        <v>1428</v>
      </c>
      <c r="J68" s="196" t="str">
        <f t="shared" si="4"/>
        <v>OD</v>
      </c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</row>
    <row r="69" ht="12.0" customHeight="1">
      <c r="A69" s="205" t="s">
        <v>151</v>
      </c>
      <c r="B69" s="205"/>
      <c r="C69" s="223">
        <v>44659.0</v>
      </c>
      <c r="D69" s="224" t="s">
        <v>238</v>
      </c>
      <c r="E69" s="227">
        <v>18115.0</v>
      </c>
      <c r="F69" s="227"/>
      <c r="G69" s="202">
        <f t="shared" si="1"/>
        <v>18115</v>
      </c>
      <c r="H69" s="217">
        <f t="shared" si="9"/>
        <v>44659</v>
      </c>
      <c r="I69" s="218">
        <f t="shared" si="10"/>
        <v>1243</v>
      </c>
      <c r="J69" s="196" t="str">
        <f t="shared" si="4"/>
        <v>OD</v>
      </c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</row>
    <row r="70" ht="12.0" customHeight="1">
      <c r="A70" s="205" t="s">
        <v>143</v>
      </c>
      <c r="B70" s="205" t="s">
        <v>196</v>
      </c>
      <c r="C70" s="223">
        <v>45027.0</v>
      </c>
      <c r="D70" s="224" t="s">
        <v>239</v>
      </c>
      <c r="E70" s="221">
        <v>15426.0</v>
      </c>
      <c r="F70" s="221"/>
      <c r="G70" s="202">
        <f t="shared" si="1"/>
        <v>15426</v>
      </c>
      <c r="H70" s="217">
        <f t="shared" si="9"/>
        <v>45027</v>
      </c>
      <c r="I70" s="218">
        <f t="shared" si="10"/>
        <v>875</v>
      </c>
      <c r="J70" s="196" t="str">
        <f t="shared" si="4"/>
        <v>OD</v>
      </c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</row>
    <row r="71" ht="12.0" customHeight="1">
      <c r="A71" s="205" t="s">
        <v>129</v>
      </c>
      <c r="B71" s="205" t="s">
        <v>169</v>
      </c>
      <c r="C71" s="230">
        <v>45565.0</v>
      </c>
      <c r="D71" s="207" t="s">
        <v>240</v>
      </c>
      <c r="E71" s="208">
        <v>681596.0</v>
      </c>
      <c r="F71" s="208"/>
      <c r="G71" s="208">
        <f t="shared" si="1"/>
        <v>681596</v>
      </c>
      <c r="H71" s="230">
        <f t="shared" si="9"/>
        <v>45625</v>
      </c>
      <c r="I71" s="209">
        <f t="shared" si="10"/>
        <v>277</v>
      </c>
      <c r="J71" s="196" t="str">
        <f t="shared" si="4"/>
        <v>OD</v>
      </c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</row>
    <row r="72" ht="12.0" customHeight="1">
      <c r="A72" s="205" t="s">
        <v>129</v>
      </c>
      <c r="B72" s="205" t="s">
        <v>169</v>
      </c>
      <c r="C72" s="230">
        <v>45565.0</v>
      </c>
      <c r="D72" s="207" t="s">
        <v>241</v>
      </c>
      <c r="E72" s="208">
        <v>3619353.2</v>
      </c>
      <c r="F72" s="208"/>
      <c r="G72" s="208">
        <f t="shared" si="1"/>
        <v>3619353.2</v>
      </c>
      <c r="H72" s="230">
        <f t="shared" si="9"/>
        <v>45625</v>
      </c>
      <c r="I72" s="209">
        <f t="shared" si="10"/>
        <v>277</v>
      </c>
      <c r="J72" s="196" t="str">
        <f t="shared" si="4"/>
        <v>OD</v>
      </c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</row>
    <row r="73" ht="12.0" customHeight="1">
      <c r="A73" s="205" t="s">
        <v>129</v>
      </c>
      <c r="B73" s="205" t="s">
        <v>169</v>
      </c>
      <c r="C73" s="230">
        <v>45586.0</v>
      </c>
      <c r="D73" s="207" t="s">
        <v>242</v>
      </c>
      <c r="E73" s="208">
        <v>3619136.0</v>
      </c>
      <c r="F73" s="208"/>
      <c r="G73" s="208">
        <f t="shared" si="1"/>
        <v>3619136</v>
      </c>
      <c r="H73" s="230">
        <f t="shared" si="9"/>
        <v>45646</v>
      </c>
      <c r="I73" s="209">
        <f t="shared" si="10"/>
        <v>256</v>
      </c>
      <c r="J73" s="196" t="str">
        <f t="shared" si="4"/>
        <v>OD</v>
      </c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</row>
    <row r="74" ht="12.0" customHeight="1">
      <c r="A74" s="205" t="s">
        <v>129</v>
      </c>
      <c r="B74" s="205" t="s">
        <v>196</v>
      </c>
      <c r="C74" s="230">
        <v>45588.0</v>
      </c>
      <c r="D74" s="207" t="s">
        <v>243</v>
      </c>
      <c r="E74" s="208">
        <v>182493.0</v>
      </c>
      <c r="F74" s="208"/>
      <c r="G74" s="208">
        <f t="shared" si="1"/>
        <v>182493</v>
      </c>
      <c r="H74" s="230">
        <f t="shared" si="9"/>
        <v>45588</v>
      </c>
      <c r="I74" s="209">
        <f t="shared" si="10"/>
        <v>314</v>
      </c>
      <c r="J74" s="196" t="str">
        <f t="shared" si="4"/>
        <v>OD</v>
      </c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</row>
    <row r="75" ht="12.0" customHeight="1">
      <c r="A75" s="205" t="s">
        <v>129</v>
      </c>
      <c r="B75" s="205" t="s">
        <v>169</v>
      </c>
      <c r="C75" s="230">
        <v>45575.0</v>
      </c>
      <c r="D75" s="207" t="s">
        <v>244</v>
      </c>
      <c r="E75" s="208">
        <v>2986891.0</v>
      </c>
      <c r="F75" s="208"/>
      <c r="G75" s="208">
        <f t="shared" si="1"/>
        <v>2986891</v>
      </c>
      <c r="H75" s="230">
        <f t="shared" si="9"/>
        <v>45635</v>
      </c>
      <c r="I75" s="209">
        <f t="shared" si="10"/>
        <v>267</v>
      </c>
      <c r="J75" s="196" t="str">
        <f t="shared" si="4"/>
        <v>OD</v>
      </c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</row>
    <row r="76" ht="12.0" customHeight="1">
      <c r="A76" s="205" t="s">
        <v>129</v>
      </c>
      <c r="B76" s="205" t="s">
        <v>196</v>
      </c>
      <c r="C76" s="230">
        <v>45650.0</v>
      </c>
      <c r="D76" s="207" t="s">
        <v>245</v>
      </c>
      <c r="E76" s="208">
        <v>131537.0</v>
      </c>
      <c r="F76" s="208"/>
      <c r="G76" s="208">
        <f t="shared" si="1"/>
        <v>131537</v>
      </c>
      <c r="H76" s="230">
        <f t="shared" si="9"/>
        <v>45650</v>
      </c>
      <c r="I76" s="209">
        <f t="shared" si="10"/>
        <v>252</v>
      </c>
      <c r="J76" s="196" t="str">
        <f t="shared" si="4"/>
        <v>OD</v>
      </c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</row>
    <row r="77" ht="12.0" customHeight="1">
      <c r="A77" s="205" t="s">
        <v>129</v>
      </c>
      <c r="B77" s="205" t="s">
        <v>196</v>
      </c>
      <c r="C77" s="230">
        <v>45768.0</v>
      </c>
      <c r="D77" s="207" t="s">
        <v>246</v>
      </c>
      <c r="E77" s="208">
        <v>1098233.0</v>
      </c>
      <c r="F77" s="208"/>
      <c r="G77" s="208">
        <f t="shared" si="1"/>
        <v>1098233</v>
      </c>
      <c r="H77" s="230">
        <f t="shared" si="9"/>
        <v>45768</v>
      </c>
      <c r="I77" s="209">
        <f t="shared" si="10"/>
        <v>134</v>
      </c>
      <c r="J77" s="196" t="str">
        <f t="shared" si="4"/>
        <v>OD</v>
      </c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</row>
    <row r="78" ht="12.0" customHeight="1">
      <c r="A78" s="205" t="s">
        <v>146</v>
      </c>
      <c r="B78" s="205" t="s">
        <v>229</v>
      </c>
      <c r="C78" s="230">
        <v>45382.0</v>
      </c>
      <c r="D78" s="220"/>
      <c r="E78" s="208">
        <v>-51909.0</v>
      </c>
      <c r="F78" s="208">
        <v>10989.310000000522</v>
      </c>
      <c r="G78" s="208">
        <f t="shared" si="1"/>
        <v>-40919.69</v>
      </c>
      <c r="H78" s="230">
        <f t="shared" si="9"/>
        <v>45427</v>
      </c>
      <c r="I78" s="209">
        <f t="shared" si="10"/>
        <v>475</v>
      </c>
      <c r="J78" s="196" t="str">
        <f t="shared" si="4"/>
        <v>OD</v>
      </c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</row>
    <row r="79" ht="12.0" customHeight="1">
      <c r="A79" s="205" t="s">
        <v>146</v>
      </c>
      <c r="B79" s="205" t="s">
        <v>229</v>
      </c>
      <c r="C79" s="230">
        <v>45836.0</v>
      </c>
      <c r="D79" s="207" t="s">
        <v>247</v>
      </c>
      <c r="E79" s="208">
        <v>3394302.0</v>
      </c>
      <c r="F79" s="208"/>
      <c r="G79" s="208">
        <f t="shared" si="1"/>
        <v>3394302</v>
      </c>
      <c r="H79" s="230">
        <f t="shared" si="9"/>
        <v>45881</v>
      </c>
      <c r="I79" s="209">
        <f t="shared" si="10"/>
        <v>21</v>
      </c>
      <c r="J79" s="196" t="str">
        <f t="shared" si="4"/>
        <v>OD</v>
      </c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</row>
    <row r="80" ht="12.0" customHeight="1">
      <c r="A80" s="205" t="s">
        <v>146</v>
      </c>
      <c r="B80" s="205" t="s">
        <v>229</v>
      </c>
      <c r="C80" s="230">
        <v>45848.0</v>
      </c>
      <c r="D80" s="207" t="s">
        <v>248</v>
      </c>
      <c r="E80" s="208">
        <v>3502346.0</v>
      </c>
      <c r="F80" s="208"/>
      <c r="G80" s="208">
        <f t="shared" si="1"/>
        <v>3502346</v>
      </c>
      <c r="H80" s="230">
        <f t="shared" si="9"/>
        <v>45893</v>
      </c>
      <c r="I80" s="209">
        <f t="shared" si="10"/>
        <v>9</v>
      </c>
      <c r="J80" s="196" t="str">
        <f t="shared" si="4"/>
        <v>OD</v>
      </c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</row>
    <row r="81" ht="12.0" customHeight="1">
      <c r="A81" s="205" t="s">
        <v>146</v>
      </c>
      <c r="B81" s="205" t="s">
        <v>229</v>
      </c>
      <c r="C81" s="230">
        <v>45854.0</v>
      </c>
      <c r="D81" s="207" t="s">
        <v>249</v>
      </c>
      <c r="E81" s="208">
        <v>3407700.0</v>
      </c>
      <c r="F81" s="208"/>
      <c r="G81" s="208">
        <f t="shared" si="1"/>
        <v>3407700</v>
      </c>
      <c r="H81" s="230">
        <f t="shared" si="9"/>
        <v>45899</v>
      </c>
      <c r="I81" s="209">
        <f t="shared" si="10"/>
        <v>3</v>
      </c>
      <c r="J81" s="196" t="str">
        <f t="shared" si="4"/>
        <v>OD</v>
      </c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</row>
    <row r="82" ht="12.0" customHeight="1">
      <c r="A82" s="205" t="s">
        <v>153</v>
      </c>
      <c r="B82" s="205" t="s">
        <v>229</v>
      </c>
      <c r="C82" s="223">
        <v>45694.0</v>
      </c>
      <c r="D82" s="224" t="s">
        <v>250</v>
      </c>
      <c r="E82" s="231">
        <v>249443.0</v>
      </c>
      <c r="F82" s="208"/>
      <c r="G82" s="208">
        <f t="shared" si="1"/>
        <v>249443</v>
      </c>
      <c r="H82" s="230">
        <f t="shared" si="9"/>
        <v>45739</v>
      </c>
      <c r="I82" s="209">
        <f t="shared" si="10"/>
        <v>163</v>
      </c>
      <c r="J82" s="196" t="str">
        <f t="shared" si="4"/>
        <v>OD</v>
      </c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 ht="12.0" customHeight="1">
      <c r="A83" s="205" t="s">
        <v>153</v>
      </c>
      <c r="B83" s="205" t="s">
        <v>229</v>
      </c>
      <c r="C83" s="223">
        <v>45719.0</v>
      </c>
      <c r="D83" s="224" t="s">
        <v>251</v>
      </c>
      <c r="E83" s="231">
        <v>316547.0</v>
      </c>
      <c r="F83" s="208"/>
      <c r="G83" s="208">
        <f t="shared" si="1"/>
        <v>316547</v>
      </c>
      <c r="H83" s="230">
        <f t="shared" si="9"/>
        <v>45764</v>
      </c>
      <c r="I83" s="209">
        <f t="shared" si="10"/>
        <v>138</v>
      </c>
      <c r="J83" s="196" t="str">
        <f t="shared" si="4"/>
        <v>OD</v>
      </c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 ht="12.0" customHeight="1">
      <c r="A84" s="205" t="s">
        <v>153</v>
      </c>
      <c r="B84" s="205" t="s">
        <v>229</v>
      </c>
      <c r="C84" s="223">
        <v>45720.0</v>
      </c>
      <c r="D84" s="224" t="s">
        <v>252</v>
      </c>
      <c r="E84" s="231">
        <v>794878.0</v>
      </c>
      <c r="F84" s="208"/>
      <c r="G84" s="208">
        <f t="shared" si="1"/>
        <v>794878</v>
      </c>
      <c r="H84" s="230">
        <f t="shared" si="9"/>
        <v>45765</v>
      </c>
      <c r="I84" s="209">
        <f t="shared" si="10"/>
        <v>137</v>
      </c>
      <c r="J84" s="196" t="str">
        <f t="shared" si="4"/>
        <v>OD</v>
      </c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 ht="12.0" customHeight="1">
      <c r="A85" s="205" t="s">
        <v>153</v>
      </c>
      <c r="B85" s="205" t="s">
        <v>229</v>
      </c>
      <c r="C85" s="223">
        <v>45733.0</v>
      </c>
      <c r="D85" s="224" t="s">
        <v>253</v>
      </c>
      <c r="E85" s="231">
        <v>194983.0</v>
      </c>
      <c r="F85" s="208"/>
      <c r="G85" s="208">
        <f t="shared" si="1"/>
        <v>194983</v>
      </c>
      <c r="H85" s="230">
        <f t="shared" si="9"/>
        <v>45778</v>
      </c>
      <c r="I85" s="209">
        <f t="shared" si="10"/>
        <v>124</v>
      </c>
      <c r="J85" s="196" t="str">
        <f t="shared" si="4"/>
        <v>OD</v>
      </c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 ht="12.0" customHeight="1">
      <c r="A86" s="205" t="s">
        <v>153</v>
      </c>
      <c r="B86" s="205" t="s">
        <v>229</v>
      </c>
      <c r="C86" s="223">
        <v>45759.0</v>
      </c>
      <c r="D86" s="224" t="s">
        <v>254</v>
      </c>
      <c r="E86" s="231">
        <v>253924.0</v>
      </c>
      <c r="F86" s="208"/>
      <c r="G86" s="208">
        <f t="shared" si="1"/>
        <v>253924</v>
      </c>
      <c r="H86" s="230">
        <f t="shared" si="9"/>
        <v>45804</v>
      </c>
      <c r="I86" s="209">
        <f t="shared" si="10"/>
        <v>98</v>
      </c>
      <c r="J86" s="196" t="str">
        <f t="shared" si="4"/>
        <v>OD</v>
      </c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 ht="12.0" customHeight="1">
      <c r="A87" s="205"/>
      <c r="B87" s="205"/>
      <c r="C87" s="229"/>
      <c r="D87" s="207"/>
      <c r="E87" s="208"/>
      <c r="F87" s="208"/>
      <c r="G87" s="208"/>
      <c r="H87" s="229"/>
      <c r="I87" s="228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</row>
    <row r="88" ht="12.0" customHeight="1">
      <c r="A88" s="205"/>
      <c r="B88" s="205"/>
      <c r="C88" s="229"/>
      <c r="D88" s="207"/>
      <c r="E88" s="208"/>
      <c r="F88" s="208"/>
      <c r="G88" s="208"/>
      <c r="H88" s="229"/>
      <c r="I88" s="228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</row>
    <row r="89" ht="12.0" customHeight="1">
      <c r="A89" s="205"/>
      <c r="B89" s="205"/>
      <c r="C89" s="229"/>
      <c r="D89" s="207"/>
      <c r="E89" s="208"/>
      <c r="F89" s="208"/>
      <c r="G89" s="208"/>
      <c r="H89" s="229"/>
      <c r="I89" s="228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</row>
    <row r="90" ht="12.0" customHeight="1">
      <c r="A90" s="205"/>
      <c r="B90" s="205"/>
      <c r="C90" s="229"/>
      <c r="D90" s="207"/>
      <c r="E90" s="208"/>
      <c r="F90" s="208"/>
      <c r="G90" s="208"/>
      <c r="H90" s="229"/>
      <c r="I90" s="228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</row>
    <row r="91" ht="12.0" customHeight="1">
      <c r="A91" s="205"/>
      <c r="B91" s="205"/>
      <c r="C91" s="229"/>
      <c r="D91" s="207"/>
      <c r="E91" s="208"/>
      <c r="F91" s="208"/>
      <c r="G91" s="208"/>
      <c r="H91" s="229"/>
      <c r="I91" s="228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</row>
    <row r="92" ht="12.0" customHeight="1">
      <c r="A92" s="205"/>
      <c r="B92" s="205"/>
      <c r="C92" s="229"/>
      <c r="D92" s="207"/>
      <c r="E92" s="208"/>
      <c r="F92" s="208"/>
      <c r="G92" s="208"/>
      <c r="H92" s="229"/>
      <c r="I92" s="228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</row>
    <row r="93" ht="12.0" customHeight="1">
      <c r="A93" s="205"/>
      <c r="B93" s="205"/>
      <c r="C93" s="229"/>
      <c r="D93" s="207"/>
      <c r="E93" s="208"/>
      <c r="F93" s="208"/>
      <c r="G93" s="208"/>
      <c r="H93" s="229"/>
      <c r="I93" s="228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</row>
    <row r="94" ht="12.0" customHeight="1">
      <c r="A94" s="205"/>
      <c r="B94" s="205"/>
      <c r="C94" s="229"/>
      <c r="D94" s="207"/>
      <c r="E94" s="208"/>
      <c r="F94" s="208"/>
      <c r="G94" s="208"/>
      <c r="H94" s="229"/>
      <c r="I94" s="228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</row>
    <row r="95" ht="12.0" customHeight="1">
      <c r="A95" s="205"/>
      <c r="B95" s="205"/>
      <c r="C95" s="229"/>
      <c r="D95" s="207"/>
      <c r="E95" s="208"/>
      <c r="F95" s="208"/>
      <c r="G95" s="208"/>
      <c r="H95" s="229"/>
      <c r="I95" s="228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</row>
    <row r="96" ht="12.0" customHeight="1">
      <c r="A96" s="205"/>
      <c r="B96" s="205"/>
      <c r="C96" s="229"/>
      <c r="D96" s="207"/>
      <c r="E96" s="208"/>
      <c r="F96" s="208"/>
      <c r="G96" s="208"/>
      <c r="H96" s="229"/>
      <c r="I96" s="228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</row>
    <row r="97" ht="12.0" customHeight="1">
      <c r="A97" s="205"/>
      <c r="B97" s="205"/>
      <c r="C97" s="229"/>
      <c r="D97" s="207"/>
      <c r="E97" s="208"/>
      <c r="F97" s="208"/>
      <c r="G97" s="208"/>
      <c r="H97" s="229"/>
      <c r="I97" s="228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</row>
    <row r="98" ht="12.0" customHeight="1">
      <c r="A98" s="205"/>
      <c r="B98" s="205"/>
      <c r="C98" s="229"/>
      <c r="D98" s="207"/>
      <c r="E98" s="208"/>
      <c r="F98" s="208"/>
      <c r="G98" s="208"/>
      <c r="H98" s="229"/>
      <c r="I98" s="228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</row>
    <row r="99" ht="12.0" customHeight="1">
      <c r="A99" s="205"/>
      <c r="B99" s="205"/>
      <c r="C99" s="229"/>
      <c r="D99" s="207"/>
      <c r="E99" s="208"/>
      <c r="F99" s="208"/>
      <c r="G99" s="208"/>
      <c r="H99" s="229"/>
      <c r="I99" s="228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</row>
    <row r="100" ht="12.0" customHeight="1">
      <c r="A100" s="205"/>
      <c r="B100" s="205"/>
      <c r="C100" s="229"/>
      <c r="D100" s="207"/>
      <c r="E100" s="208"/>
      <c r="F100" s="208"/>
      <c r="G100" s="208"/>
      <c r="H100" s="229"/>
      <c r="I100" s="228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</row>
    <row r="101" ht="12.0" customHeight="1">
      <c r="A101" s="205"/>
      <c r="B101" s="205"/>
      <c r="C101" s="229"/>
      <c r="D101" s="207"/>
      <c r="E101" s="208"/>
      <c r="F101" s="208"/>
      <c r="G101" s="208"/>
      <c r="H101" s="229"/>
      <c r="I101" s="228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</row>
    <row r="102" ht="12.0" customHeight="1">
      <c r="A102" s="205"/>
      <c r="B102" s="205"/>
      <c r="C102" s="229"/>
      <c r="D102" s="207"/>
      <c r="E102" s="208"/>
      <c r="F102" s="208"/>
      <c r="G102" s="208"/>
      <c r="H102" s="229"/>
      <c r="I102" s="228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</row>
    <row r="103" ht="12.0" customHeight="1">
      <c r="A103" s="205"/>
      <c r="B103" s="205"/>
      <c r="C103" s="229"/>
      <c r="D103" s="207"/>
      <c r="E103" s="208"/>
      <c r="F103" s="208"/>
      <c r="G103" s="208"/>
      <c r="H103" s="229"/>
      <c r="I103" s="228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</row>
    <row r="104" ht="12.0" customHeight="1">
      <c r="A104" s="205"/>
      <c r="B104" s="205"/>
      <c r="C104" s="229"/>
      <c r="D104" s="207"/>
      <c r="E104" s="208"/>
      <c r="F104" s="208"/>
      <c r="G104" s="208"/>
      <c r="H104" s="229"/>
      <c r="I104" s="228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</row>
    <row r="105" ht="12.0" customHeight="1">
      <c r="A105" s="196"/>
      <c r="B105" s="196"/>
      <c r="C105" s="196"/>
      <c r="D105" s="220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</row>
    <row r="106" ht="12.0" customHeight="1">
      <c r="A106" s="196"/>
      <c r="B106" s="196"/>
      <c r="C106" s="196"/>
      <c r="D106" s="220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</row>
    <row r="107" ht="12.0" customHeight="1">
      <c r="A107" s="196"/>
      <c r="B107" s="196"/>
      <c r="C107" s="196"/>
      <c r="D107" s="220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</row>
    <row r="108" ht="12.0" customHeight="1">
      <c r="A108" s="196"/>
      <c r="B108" s="196"/>
      <c r="C108" s="196"/>
      <c r="D108" s="220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</row>
    <row r="109" ht="12.0" customHeight="1">
      <c r="A109" s="196"/>
      <c r="B109" s="196"/>
      <c r="C109" s="196"/>
      <c r="D109" s="220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</row>
    <row r="110" ht="12.0" customHeight="1">
      <c r="A110" s="196"/>
      <c r="B110" s="196"/>
      <c r="C110" s="196"/>
      <c r="D110" s="220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</row>
    <row r="111" ht="12.0" customHeight="1">
      <c r="A111" s="196"/>
      <c r="B111" s="196"/>
      <c r="C111" s="196"/>
      <c r="D111" s="220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</row>
    <row r="112" ht="12.0" customHeight="1">
      <c r="A112" s="196"/>
      <c r="B112" s="196"/>
      <c r="C112" s="196"/>
      <c r="D112" s="220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</row>
    <row r="113" ht="12.0" customHeight="1">
      <c r="A113" s="196"/>
      <c r="B113" s="196"/>
      <c r="C113" s="196"/>
      <c r="D113" s="220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</row>
    <row r="114" ht="12.0" customHeight="1">
      <c r="A114" s="196"/>
      <c r="B114" s="196"/>
      <c r="C114" s="196"/>
      <c r="D114" s="220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</row>
    <row r="115" ht="12.0" customHeight="1">
      <c r="A115" s="196"/>
      <c r="B115" s="196"/>
      <c r="C115" s="196"/>
      <c r="D115" s="220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</row>
    <row r="116" ht="12.0" customHeight="1">
      <c r="A116" s="196"/>
      <c r="B116" s="196"/>
      <c r="C116" s="196"/>
      <c r="D116" s="220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</row>
    <row r="117" ht="12.0" customHeight="1">
      <c r="A117" s="196"/>
      <c r="B117" s="196"/>
      <c r="C117" s="196"/>
      <c r="D117" s="220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</row>
    <row r="118" ht="12.0" customHeight="1">
      <c r="A118" s="196"/>
      <c r="B118" s="196"/>
      <c r="C118" s="196"/>
      <c r="D118" s="220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</row>
    <row r="119" ht="12.0" customHeight="1">
      <c r="A119" s="196"/>
      <c r="B119" s="196"/>
      <c r="C119" s="196"/>
      <c r="D119" s="220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</row>
    <row r="120" ht="12.0" customHeight="1">
      <c r="A120" s="196"/>
      <c r="B120" s="196"/>
      <c r="C120" s="196"/>
      <c r="D120" s="220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</row>
    <row r="121" ht="12.0" customHeight="1">
      <c r="A121" s="196"/>
      <c r="B121" s="196"/>
      <c r="C121" s="196"/>
      <c r="D121" s="220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</row>
    <row r="122" ht="12.0" customHeight="1">
      <c r="A122" s="196"/>
      <c r="B122" s="196"/>
      <c r="C122" s="196"/>
      <c r="D122" s="220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</row>
    <row r="123" ht="12.0" customHeight="1">
      <c r="A123" s="196"/>
      <c r="B123" s="196"/>
      <c r="C123" s="196"/>
      <c r="D123" s="220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</row>
    <row r="124" ht="12.0" customHeight="1">
      <c r="A124" s="196"/>
      <c r="B124" s="196"/>
      <c r="C124" s="196"/>
      <c r="D124" s="220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</row>
    <row r="125" ht="12.0" customHeight="1">
      <c r="A125" s="196"/>
      <c r="B125" s="196"/>
      <c r="C125" s="196"/>
      <c r="D125" s="220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</row>
    <row r="126" ht="12.0" customHeight="1">
      <c r="A126" s="196"/>
      <c r="B126" s="196"/>
      <c r="C126" s="196"/>
      <c r="D126" s="220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</row>
    <row r="127" ht="12.0" customHeight="1">
      <c r="A127" s="196"/>
      <c r="B127" s="196"/>
      <c r="C127" s="196"/>
      <c r="D127" s="220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</row>
    <row r="128" ht="12.0" customHeight="1">
      <c r="A128" s="196"/>
      <c r="B128" s="196"/>
      <c r="C128" s="196"/>
      <c r="D128" s="220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</row>
    <row r="129" ht="12.0" customHeight="1">
      <c r="A129" s="196"/>
      <c r="B129" s="196"/>
      <c r="C129" s="196"/>
      <c r="D129" s="220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</row>
    <row r="130" ht="12.0" customHeight="1">
      <c r="A130" s="196"/>
      <c r="B130" s="196"/>
      <c r="C130" s="196"/>
      <c r="D130" s="220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</row>
    <row r="131" ht="12.0" customHeight="1">
      <c r="A131" s="196"/>
      <c r="B131" s="196"/>
      <c r="C131" s="196"/>
      <c r="D131" s="220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</row>
    <row r="132" ht="12.0" customHeight="1">
      <c r="A132" s="196"/>
      <c r="B132" s="196"/>
      <c r="C132" s="196"/>
      <c r="D132" s="220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</row>
    <row r="133" ht="12.0" customHeight="1">
      <c r="A133" s="196"/>
      <c r="B133" s="196"/>
      <c r="C133" s="196"/>
      <c r="D133" s="220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</row>
    <row r="134" ht="12.0" customHeight="1">
      <c r="A134" s="196"/>
      <c r="B134" s="196"/>
      <c r="C134" s="196"/>
      <c r="D134" s="220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</row>
    <row r="135" ht="12.0" customHeight="1">
      <c r="A135" s="196"/>
      <c r="B135" s="196"/>
      <c r="C135" s="196"/>
      <c r="D135" s="220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</row>
    <row r="136" ht="12.0" customHeight="1">
      <c r="A136" s="196"/>
      <c r="B136" s="196"/>
      <c r="C136" s="196"/>
      <c r="D136" s="220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</row>
    <row r="137" ht="12.0" customHeight="1">
      <c r="A137" s="196"/>
      <c r="B137" s="196"/>
      <c r="C137" s="196"/>
      <c r="D137" s="220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</row>
    <row r="138" ht="12.0" customHeight="1">
      <c r="A138" s="196"/>
      <c r="B138" s="196"/>
      <c r="C138" s="196"/>
      <c r="D138" s="220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</row>
    <row r="139" ht="12.0" customHeight="1">
      <c r="A139" s="196"/>
      <c r="B139" s="196"/>
      <c r="C139" s="196"/>
      <c r="D139" s="220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</row>
    <row r="140" ht="12.0" customHeight="1">
      <c r="A140" s="196"/>
      <c r="B140" s="196"/>
      <c r="C140" s="196"/>
      <c r="D140" s="220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</row>
    <row r="141" ht="12.0" customHeight="1">
      <c r="A141" s="196"/>
      <c r="B141" s="196"/>
      <c r="C141" s="196"/>
      <c r="D141" s="220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</row>
    <row r="142" ht="12.0" customHeight="1">
      <c r="A142" s="196"/>
      <c r="B142" s="196"/>
      <c r="C142" s="196"/>
      <c r="D142" s="220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</row>
    <row r="143" ht="12.0" customHeight="1">
      <c r="A143" s="196"/>
      <c r="B143" s="196"/>
      <c r="C143" s="196"/>
      <c r="D143" s="220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</row>
    <row r="144" ht="12.0" customHeight="1">
      <c r="A144" s="196"/>
      <c r="B144" s="196"/>
      <c r="C144" s="196"/>
      <c r="D144" s="220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</row>
    <row r="145" ht="12.0" customHeight="1">
      <c r="A145" s="196"/>
      <c r="B145" s="196"/>
      <c r="C145" s="196"/>
      <c r="D145" s="220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</row>
    <row r="146" ht="12.0" customHeight="1">
      <c r="A146" s="196"/>
      <c r="B146" s="196"/>
      <c r="C146" s="196"/>
      <c r="D146" s="220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</row>
    <row r="147" ht="12.0" customHeight="1">
      <c r="A147" s="196"/>
      <c r="B147" s="196"/>
      <c r="C147" s="196"/>
      <c r="D147" s="220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</row>
    <row r="148" ht="12.0" customHeight="1">
      <c r="A148" s="196"/>
      <c r="B148" s="196"/>
      <c r="C148" s="196"/>
      <c r="D148" s="220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</row>
    <row r="149" ht="12.0" customHeight="1">
      <c r="A149" s="196"/>
      <c r="B149" s="196"/>
      <c r="C149" s="196"/>
      <c r="D149" s="220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</row>
    <row r="150" ht="12.0" customHeight="1">
      <c r="A150" s="196"/>
      <c r="B150" s="196"/>
      <c r="C150" s="196"/>
      <c r="D150" s="220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</row>
    <row r="151" ht="12.0" customHeight="1">
      <c r="A151" s="196"/>
      <c r="B151" s="196"/>
      <c r="C151" s="196"/>
      <c r="D151" s="220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</row>
    <row r="152" ht="12.0" customHeight="1">
      <c r="A152" s="196"/>
      <c r="B152" s="196"/>
      <c r="C152" s="196"/>
      <c r="D152" s="220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</row>
    <row r="153" ht="12.0" customHeight="1">
      <c r="A153" s="196"/>
      <c r="B153" s="196"/>
      <c r="C153" s="196"/>
      <c r="D153" s="220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</row>
    <row r="154" ht="12.0" customHeight="1">
      <c r="A154" s="196"/>
      <c r="B154" s="196"/>
      <c r="C154" s="196"/>
      <c r="D154" s="220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</row>
    <row r="155" ht="12.0" customHeight="1">
      <c r="A155" s="196"/>
      <c r="B155" s="196"/>
      <c r="C155" s="196"/>
      <c r="D155" s="220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</row>
    <row r="156" ht="12.0" customHeight="1">
      <c r="A156" s="196"/>
      <c r="B156" s="196"/>
      <c r="C156" s="196"/>
      <c r="D156" s="220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</row>
    <row r="157" ht="12.0" customHeight="1">
      <c r="A157" s="196"/>
      <c r="B157" s="196"/>
      <c r="C157" s="196"/>
      <c r="D157" s="220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</row>
    <row r="158" ht="12.0" customHeight="1">
      <c r="A158" s="196"/>
      <c r="B158" s="196"/>
      <c r="C158" s="196"/>
      <c r="D158" s="220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</row>
    <row r="159" ht="12.0" customHeight="1">
      <c r="A159" s="196"/>
      <c r="B159" s="196"/>
      <c r="C159" s="196"/>
      <c r="D159" s="220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</row>
    <row r="160" ht="12.0" customHeight="1">
      <c r="A160" s="196"/>
      <c r="B160" s="196"/>
      <c r="C160" s="196"/>
      <c r="D160" s="220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</row>
    <row r="161" ht="12.0" customHeight="1">
      <c r="A161" s="196"/>
      <c r="B161" s="196"/>
      <c r="C161" s="196"/>
      <c r="D161" s="220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</row>
    <row r="162" ht="12.0" customHeight="1">
      <c r="A162" s="196"/>
      <c r="B162" s="196"/>
      <c r="C162" s="196"/>
      <c r="D162" s="220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</row>
    <row r="163" ht="12.0" customHeight="1">
      <c r="A163" s="196"/>
      <c r="B163" s="196"/>
      <c r="C163" s="196"/>
      <c r="D163" s="220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</row>
    <row r="164" ht="12.0" customHeight="1">
      <c r="A164" s="196"/>
      <c r="B164" s="196"/>
      <c r="C164" s="196"/>
      <c r="D164" s="220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</row>
    <row r="165" ht="12.0" customHeight="1">
      <c r="A165" s="196"/>
      <c r="B165" s="196"/>
      <c r="C165" s="196"/>
      <c r="D165" s="220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</row>
    <row r="166" ht="12.0" customHeight="1">
      <c r="A166" s="196"/>
      <c r="B166" s="196"/>
      <c r="C166" s="196"/>
      <c r="D166" s="220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</row>
    <row r="167" ht="12.0" customHeight="1">
      <c r="A167" s="196"/>
      <c r="B167" s="196"/>
      <c r="C167" s="196"/>
      <c r="D167" s="220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</row>
    <row r="168" ht="12.0" customHeight="1">
      <c r="A168" s="196"/>
      <c r="B168" s="196"/>
      <c r="C168" s="196"/>
      <c r="D168" s="220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</row>
    <row r="169" ht="12.0" customHeight="1">
      <c r="A169" s="196"/>
      <c r="B169" s="196"/>
      <c r="C169" s="196"/>
      <c r="D169" s="220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</row>
    <row r="170" ht="12.0" customHeight="1">
      <c r="A170" s="196"/>
      <c r="B170" s="196"/>
      <c r="C170" s="196"/>
      <c r="D170" s="220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</row>
    <row r="171" ht="12.0" customHeight="1">
      <c r="A171" s="196"/>
      <c r="B171" s="196"/>
      <c r="C171" s="196"/>
      <c r="D171" s="220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</row>
    <row r="172" ht="12.0" customHeight="1">
      <c r="A172" s="196"/>
      <c r="B172" s="196"/>
      <c r="C172" s="196"/>
      <c r="D172" s="220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</row>
    <row r="173" ht="12.0" customHeight="1">
      <c r="A173" s="196"/>
      <c r="B173" s="196"/>
      <c r="C173" s="196"/>
      <c r="D173" s="220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</row>
    <row r="174" ht="12.0" customHeight="1">
      <c r="A174" s="196"/>
      <c r="B174" s="196"/>
      <c r="C174" s="196"/>
      <c r="D174" s="220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</row>
    <row r="175" ht="12.0" customHeight="1">
      <c r="A175" s="196"/>
      <c r="B175" s="196"/>
      <c r="C175" s="196"/>
      <c r="D175" s="220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</row>
    <row r="176" ht="12.0" customHeight="1">
      <c r="A176" s="196"/>
      <c r="B176" s="196"/>
      <c r="C176" s="196"/>
      <c r="D176" s="220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</row>
    <row r="177" ht="12.0" customHeight="1">
      <c r="A177" s="196"/>
      <c r="B177" s="196"/>
      <c r="C177" s="196"/>
      <c r="D177" s="220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</row>
    <row r="178" ht="12.0" customHeight="1">
      <c r="A178" s="196"/>
      <c r="B178" s="196"/>
      <c r="C178" s="196"/>
      <c r="D178" s="220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</row>
    <row r="179" ht="12.0" customHeight="1">
      <c r="A179" s="196"/>
      <c r="B179" s="196"/>
      <c r="C179" s="196"/>
      <c r="D179" s="220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</row>
    <row r="180" ht="12.0" customHeight="1">
      <c r="A180" s="196"/>
      <c r="B180" s="196"/>
      <c r="C180" s="196"/>
      <c r="D180" s="220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</row>
    <row r="181" ht="12.0" customHeight="1">
      <c r="A181" s="196"/>
      <c r="B181" s="196"/>
      <c r="C181" s="196"/>
      <c r="D181" s="220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</row>
    <row r="182" ht="12.0" customHeight="1">
      <c r="A182" s="196"/>
      <c r="B182" s="196"/>
      <c r="C182" s="196"/>
      <c r="D182" s="220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</row>
    <row r="183" ht="12.0" customHeight="1">
      <c r="A183" s="196"/>
      <c r="B183" s="196"/>
      <c r="C183" s="196"/>
      <c r="D183" s="220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</row>
    <row r="184" ht="12.0" customHeight="1">
      <c r="A184" s="196"/>
      <c r="B184" s="196"/>
      <c r="C184" s="196"/>
      <c r="D184" s="220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</row>
    <row r="185" ht="12.0" customHeight="1">
      <c r="A185" s="196"/>
      <c r="B185" s="196"/>
      <c r="C185" s="196"/>
      <c r="D185" s="220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</row>
    <row r="186" ht="12.0" customHeight="1">
      <c r="A186" s="196"/>
      <c r="B186" s="196"/>
      <c r="C186" s="196"/>
      <c r="D186" s="220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</row>
    <row r="187" ht="12.0" customHeight="1">
      <c r="A187" s="196"/>
      <c r="B187" s="196"/>
      <c r="C187" s="196"/>
      <c r="D187" s="220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</row>
    <row r="188" ht="12.0" customHeight="1">
      <c r="A188" s="196"/>
      <c r="B188" s="196"/>
      <c r="C188" s="196"/>
      <c r="D188" s="220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</row>
    <row r="189" ht="12.0" customHeight="1">
      <c r="A189" s="196"/>
      <c r="B189" s="196"/>
      <c r="C189" s="196"/>
      <c r="D189" s="220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</row>
    <row r="190" ht="12.0" customHeight="1">
      <c r="A190" s="196"/>
      <c r="B190" s="196"/>
      <c r="C190" s="196"/>
      <c r="D190" s="220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</row>
    <row r="191" ht="12.0" customHeight="1">
      <c r="A191" s="196"/>
      <c r="B191" s="196"/>
      <c r="C191" s="196"/>
      <c r="D191" s="220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</row>
    <row r="192" ht="12.0" customHeight="1">
      <c r="A192" s="196"/>
      <c r="B192" s="196"/>
      <c r="C192" s="196"/>
      <c r="D192" s="220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</row>
    <row r="193" ht="12.0" customHeight="1">
      <c r="A193" s="196"/>
      <c r="B193" s="196"/>
      <c r="C193" s="196"/>
      <c r="D193" s="220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</row>
    <row r="194" ht="12.0" customHeight="1">
      <c r="A194" s="196"/>
      <c r="B194" s="196"/>
      <c r="C194" s="196"/>
      <c r="D194" s="220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</row>
    <row r="195" ht="12.0" customHeight="1">
      <c r="A195" s="196"/>
      <c r="B195" s="196"/>
      <c r="C195" s="196"/>
      <c r="D195" s="220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</row>
    <row r="196" ht="12.0" customHeight="1">
      <c r="A196" s="196"/>
      <c r="B196" s="196"/>
      <c r="C196" s="196"/>
      <c r="D196" s="220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</row>
    <row r="197" ht="12.0" customHeight="1">
      <c r="A197" s="196"/>
      <c r="B197" s="196"/>
      <c r="C197" s="196"/>
      <c r="D197" s="220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</row>
    <row r="198" ht="12.0" customHeight="1">
      <c r="A198" s="196"/>
      <c r="B198" s="196"/>
      <c r="C198" s="196"/>
      <c r="D198" s="220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</row>
    <row r="199" ht="12.0" customHeight="1">
      <c r="A199" s="196"/>
      <c r="B199" s="196"/>
      <c r="C199" s="196"/>
      <c r="D199" s="220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</row>
    <row r="200" ht="12.0" customHeight="1">
      <c r="A200" s="196"/>
      <c r="B200" s="196"/>
      <c r="C200" s="196"/>
      <c r="D200" s="220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</row>
    <row r="201" ht="12.0" customHeight="1">
      <c r="A201" s="196"/>
      <c r="B201" s="196"/>
      <c r="C201" s="196"/>
      <c r="D201" s="220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</row>
    <row r="202" ht="12.0" customHeight="1">
      <c r="A202" s="196"/>
      <c r="B202" s="196"/>
      <c r="C202" s="196"/>
      <c r="D202" s="220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</row>
    <row r="203" ht="12.0" customHeight="1">
      <c r="A203" s="196"/>
      <c r="B203" s="196"/>
      <c r="C203" s="196"/>
      <c r="D203" s="220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</row>
    <row r="204" ht="12.0" customHeight="1">
      <c r="A204" s="196"/>
      <c r="B204" s="196"/>
      <c r="C204" s="196"/>
      <c r="D204" s="220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</row>
    <row r="205" ht="12.0" customHeight="1">
      <c r="A205" s="196"/>
      <c r="B205" s="196"/>
      <c r="C205" s="196"/>
      <c r="D205" s="220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</row>
    <row r="206" ht="12.0" customHeight="1">
      <c r="A206" s="196"/>
      <c r="B206" s="196"/>
      <c r="C206" s="196"/>
      <c r="D206" s="220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</row>
    <row r="207" ht="12.0" customHeight="1">
      <c r="A207" s="196"/>
      <c r="B207" s="196"/>
      <c r="C207" s="196"/>
      <c r="D207" s="220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</row>
    <row r="208" ht="12.0" customHeight="1">
      <c r="A208" s="196"/>
      <c r="B208" s="196"/>
      <c r="C208" s="196"/>
      <c r="D208" s="220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</row>
    <row r="209" ht="12.0" customHeight="1">
      <c r="A209" s="196"/>
      <c r="B209" s="196"/>
      <c r="C209" s="196"/>
      <c r="D209" s="220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</row>
    <row r="210" ht="12.0" customHeight="1">
      <c r="A210" s="196"/>
      <c r="B210" s="196"/>
      <c r="C210" s="196"/>
      <c r="D210" s="220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</row>
    <row r="211" ht="12.0" customHeight="1">
      <c r="A211" s="196"/>
      <c r="B211" s="196"/>
      <c r="C211" s="196"/>
      <c r="D211" s="220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</row>
    <row r="212" ht="12.0" customHeight="1">
      <c r="A212" s="196"/>
      <c r="B212" s="196"/>
      <c r="C212" s="196"/>
      <c r="D212" s="220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</row>
    <row r="213" ht="12.0" customHeight="1">
      <c r="A213" s="196"/>
      <c r="B213" s="196"/>
      <c r="C213" s="196"/>
      <c r="D213" s="220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</row>
    <row r="214" ht="12.0" customHeight="1">
      <c r="A214" s="196"/>
      <c r="B214" s="196"/>
      <c r="C214" s="196"/>
      <c r="D214" s="220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</row>
    <row r="215" ht="12.0" customHeight="1">
      <c r="A215" s="196"/>
      <c r="B215" s="196"/>
      <c r="C215" s="196"/>
      <c r="D215" s="220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</row>
    <row r="216" ht="12.0" customHeight="1">
      <c r="A216" s="196"/>
      <c r="B216" s="196"/>
      <c r="C216" s="196"/>
      <c r="D216" s="220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</row>
    <row r="217" ht="12.0" customHeight="1">
      <c r="A217" s="196"/>
      <c r="B217" s="196"/>
      <c r="C217" s="196"/>
      <c r="D217" s="220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</row>
    <row r="218" ht="12.0" customHeight="1">
      <c r="A218" s="196"/>
      <c r="B218" s="196"/>
      <c r="C218" s="196"/>
      <c r="D218" s="220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</row>
    <row r="219" ht="12.0" customHeight="1">
      <c r="A219" s="196"/>
      <c r="B219" s="196"/>
      <c r="C219" s="196"/>
      <c r="D219" s="220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</row>
    <row r="220" ht="12.0" customHeight="1">
      <c r="A220" s="196"/>
      <c r="B220" s="196"/>
      <c r="C220" s="196"/>
      <c r="D220" s="220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</row>
    <row r="221" ht="12.0" customHeight="1">
      <c r="A221" s="196"/>
      <c r="B221" s="196"/>
      <c r="C221" s="196"/>
      <c r="D221" s="220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</row>
    <row r="222" ht="12.0" customHeight="1">
      <c r="A222" s="196"/>
      <c r="B222" s="196"/>
      <c r="C222" s="196"/>
      <c r="D222" s="220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</row>
    <row r="223" ht="12.0" customHeight="1">
      <c r="A223" s="196"/>
      <c r="B223" s="196"/>
      <c r="C223" s="196"/>
      <c r="D223" s="220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</row>
    <row r="224" ht="12.0" customHeight="1">
      <c r="A224" s="196"/>
      <c r="B224" s="196"/>
      <c r="C224" s="196"/>
      <c r="D224" s="220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</row>
    <row r="225" ht="12.0" customHeight="1">
      <c r="A225" s="196"/>
      <c r="B225" s="196"/>
      <c r="C225" s="196"/>
      <c r="D225" s="220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</row>
    <row r="226" ht="12.0" customHeight="1">
      <c r="A226" s="196"/>
      <c r="B226" s="196"/>
      <c r="C226" s="196"/>
      <c r="D226" s="220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</row>
    <row r="227" ht="12.0" customHeight="1">
      <c r="A227" s="196"/>
      <c r="B227" s="196"/>
      <c r="C227" s="196"/>
      <c r="D227" s="220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</row>
    <row r="228" ht="12.0" customHeight="1">
      <c r="A228" s="196"/>
      <c r="B228" s="196"/>
      <c r="C228" s="196"/>
      <c r="D228" s="220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</row>
    <row r="229" ht="12.0" customHeight="1">
      <c r="A229" s="196"/>
      <c r="B229" s="196"/>
      <c r="C229" s="196"/>
      <c r="D229" s="220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</row>
    <row r="230" ht="12.0" customHeight="1">
      <c r="A230" s="196"/>
      <c r="B230" s="196"/>
      <c r="C230" s="196"/>
      <c r="D230" s="220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</row>
    <row r="231" ht="12.0" customHeight="1">
      <c r="A231" s="196"/>
      <c r="B231" s="196"/>
      <c r="C231" s="196"/>
      <c r="D231" s="220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</row>
    <row r="232" ht="12.0" customHeight="1">
      <c r="A232" s="196"/>
      <c r="B232" s="196"/>
      <c r="C232" s="196"/>
      <c r="D232" s="220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</row>
    <row r="233" ht="12.0" customHeight="1">
      <c r="A233" s="196"/>
      <c r="B233" s="196"/>
      <c r="C233" s="196"/>
      <c r="D233" s="220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</row>
    <row r="234" ht="12.0" customHeight="1">
      <c r="A234" s="196"/>
      <c r="B234" s="196"/>
      <c r="C234" s="196"/>
      <c r="D234" s="220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</row>
    <row r="235" ht="12.0" customHeight="1">
      <c r="A235" s="196"/>
      <c r="B235" s="196"/>
      <c r="C235" s="196"/>
      <c r="D235" s="220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</row>
    <row r="236" ht="12.0" customHeight="1">
      <c r="A236" s="196"/>
      <c r="B236" s="196"/>
      <c r="C236" s="196"/>
      <c r="D236" s="220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</row>
    <row r="237" ht="12.0" customHeight="1">
      <c r="A237" s="196"/>
      <c r="B237" s="196"/>
      <c r="C237" s="196"/>
      <c r="D237" s="220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</row>
    <row r="238" ht="12.0" customHeight="1">
      <c r="A238" s="196"/>
      <c r="B238" s="196"/>
      <c r="C238" s="196"/>
      <c r="D238" s="220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</row>
    <row r="239" ht="12.0" customHeight="1">
      <c r="A239" s="196"/>
      <c r="B239" s="196"/>
      <c r="C239" s="196"/>
      <c r="D239" s="220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</row>
    <row r="240" ht="12.0" customHeight="1">
      <c r="A240" s="196"/>
      <c r="B240" s="196"/>
      <c r="C240" s="196"/>
      <c r="D240" s="220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</row>
    <row r="241" ht="12.0" customHeight="1">
      <c r="A241" s="196"/>
      <c r="B241" s="196"/>
      <c r="C241" s="196"/>
      <c r="D241" s="220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</row>
    <row r="242" ht="12.0" customHeight="1">
      <c r="A242" s="196"/>
      <c r="B242" s="196"/>
      <c r="C242" s="196"/>
      <c r="D242" s="220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</row>
    <row r="243" ht="12.0" customHeight="1">
      <c r="A243" s="196"/>
      <c r="B243" s="196"/>
      <c r="C243" s="196"/>
      <c r="D243" s="220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</row>
    <row r="244" ht="12.0" customHeight="1">
      <c r="A244" s="196"/>
      <c r="B244" s="196"/>
      <c r="C244" s="196"/>
      <c r="D244" s="220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</row>
    <row r="245" ht="12.0" customHeight="1">
      <c r="A245" s="196"/>
      <c r="B245" s="196"/>
      <c r="C245" s="196"/>
      <c r="D245" s="220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</row>
    <row r="246" ht="12.0" customHeight="1">
      <c r="A246" s="196"/>
      <c r="B246" s="196"/>
      <c r="C246" s="196"/>
      <c r="D246" s="220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</row>
    <row r="247" ht="12.0" customHeight="1">
      <c r="A247" s="196"/>
      <c r="B247" s="196"/>
      <c r="C247" s="196"/>
      <c r="D247" s="220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</row>
    <row r="248" ht="12.0" customHeight="1">
      <c r="A248" s="196"/>
      <c r="B248" s="196"/>
      <c r="C248" s="196"/>
      <c r="D248" s="220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</row>
    <row r="249" ht="12.0" customHeight="1">
      <c r="A249" s="196"/>
      <c r="B249" s="196"/>
      <c r="C249" s="196"/>
      <c r="D249" s="220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</row>
    <row r="250" ht="12.0" customHeight="1">
      <c r="A250" s="196"/>
      <c r="B250" s="196"/>
      <c r="C250" s="196"/>
      <c r="D250" s="220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</row>
    <row r="251" ht="12.0" customHeight="1">
      <c r="A251" s="196"/>
      <c r="B251" s="196"/>
      <c r="C251" s="196"/>
      <c r="D251" s="220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</row>
    <row r="252" ht="12.0" customHeight="1">
      <c r="A252" s="196"/>
      <c r="B252" s="196"/>
      <c r="C252" s="196"/>
      <c r="D252" s="220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</row>
    <row r="253" ht="12.0" customHeight="1">
      <c r="A253" s="196"/>
      <c r="B253" s="196"/>
      <c r="C253" s="196"/>
      <c r="D253" s="220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</row>
    <row r="254" ht="12.0" customHeight="1">
      <c r="A254" s="196"/>
      <c r="B254" s="196"/>
      <c r="C254" s="196"/>
      <c r="D254" s="220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</row>
    <row r="255" ht="12.0" customHeight="1">
      <c r="A255" s="196"/>
      <c r="B255" s="196"/>
      <c r="C255" s="196"/>
      <c r="D255" s="220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</row>
    <row r="256" ht="12.0" customHeight="1">
      <c r="A256" s="196"/>
      <c r="B256" s="196"/>
      <c r="C256" s="196"/>
      <c r="D256" s="220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</row>
    <row r="257" ht="12.0" customHeight="1">
      <c r="A257" s="196"/>
      <c r="B257" s="196"/>
      <c r="C257" s="196"/>
      <c r="D257" s="220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</row>
    <row r="258" ht="12.0" customHeight="1">
      <c r="A258" s="196"/>
      <c r="B258" s="196"/>
      <c r="C258" s="196"/>
      <c r="D258" s="220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</row>
    <row r="259" ht="12.0" customHeight="1">
      <c r="A259" s="196"/>
      <c r="B259" s="196"/>
      <c r="C259" s="196"/>
      <c r="D259" s="220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</row>
    <row r="260" ht="12.0" customHeight="1">
      <c r="A260" s="196"/>
      <c r="B260" s="196"/>
      <c r="C260" s="196"/>
      <c r="D260" s="220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</row>
    <row r="261" ht="12.0" customHeight="1">
      <c r="A261" s="196"/>
      <c r="B261" s="196"/>
      <c r="C261" s="196"/>
      <c r="D261" s="220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</row>
    <row r="262" ht="12.0" customHeight="1">
      <c r="A262" s="196"/>
      <c r="B262" s="196"/>
      <c r="C262" s="196"/>
      <c r="D262" s="220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</row>
    <row r="263" ht="12.0" customHeight="1">
      <c r="A263" s="196"/>
      <c r="B263" s="196"/>
      <c r="C263" s="196"/>
      <c r="D263" s="220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</row>
    <row r="264" ht="12.0" customHeight="1">
      <c r="A264" s="196"/>
      <c r="B264" s="196"/>
      <c r="C264" s="196"/>
      <c r="D264" s="220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</row>
    <row r="265" ht="12.0" customHeight="1">
      <c r="A265" s="196"/>
      <c r="B265" s="196"/>
      <c r="C265" s="196"/>
      <c r="D265" s="220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</row>
    <row r="266" ht="12.0" customHeight="1">
      <c r="A266" s="196"/>
      <c r="B266" s="196"/>
      <c r="C266" s="196"/>
      <c r="D266" s="220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</row>
    <row r="267" ht="12.0" customHeight="1">
      <c r="A267" s="196"/>
      <c r="B267" s="196"/>
      <c r="C267" s="196"/>
      <c r="D267" s="220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</row>
    <row r="268" ht="12.0" customHeight="1">
      <c r="A268" s="196"/>
      <c r="B268" s="196"/>
      <c r="C268" s="196"/>
      <c r="D268" s="220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</row>
    <row r="269" ht="12.0" customHeight="1">
      <c r="A269" s="196"/>
      <c r="B269" s="196"/>
      <c r="C269" s="196"/>
      <c r="D269" s="220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</row>
    <row r="270" ht="12.0" customHeight="1">
      <c r="A270" s="196"/>
      <c r="B270" s="196"/>
      <c r="C270" s="196"/>
      <c r="D270" s="220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</row>
    <row r="271" ht="12.0" customHeight="1">
      <c r="A271" s="196"/>
      <c r="B271" s="196"/>
      <c r="C271" s="196"/>
      <c r="D271" s="220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</row>
    <row r="272" ht="12.0" customHeight="1">
      <c r="A272" s="196"/>
      <c r="B272" s="196"/>
      <c r="C272" s="196"/>
      <c r="D272" s="220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</row>
    <row r="273" ht="12.0" customHeight="1">
      <c r="A273" s="196"/>
      <c r="B273" s="196"/>
      <c r="C273" s="196"/>
      <c r="D273" s="220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</row>
    <row r="274" ht="12.0" customHeight="1">
      <c r="A274" s="196"/>
      <c r="B274" s="196"/>
      <c r="C274" s="196"/>
      <c r="D274" s="220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</row>
    <row r="275" ht="12.0" customHeight="1">
      <c r="A275" s="196"/>
      <c r="B275" s="196"/>
      <c r="C275" s="196"/>
      <c r="D275" s="220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</row>
    <row r="276" ht="12.0" customHeight="1">
      <c r="A276" s="196"/>
      <c r="B276" s="196"/>
      <c r="C276" s="196"/>
      <c r="D276" s="220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</row>
    <row r="277" ht="12.0" customHeight="1">
      <c r="A277" s="196"/>
      <c r="B277" s="196"/>
      <c r="C277" s="196"/>
      <c r="D277" s="220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</row>
    <row r="278" ht="12.0" customHeight="1">
      <c r="A278" s="196"/>
      <c r="B278" s="196"/>
      <c r="C278" s="196"/>
      <c r="D278" s="220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</row>
    <row r="279" ht="12.0" customHeight="1">
      <c r="A279" s="196"/>
      <c r="B279" s="196"/>
      <c r="C279" s="196"/>
      <c r="D279" s="220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</row>
    <row r="280" ht="12.0" customHeight="1">
      <c r="A280" s="196"/>
      <c r="B280" s="196"/>
      <c r="C280" s="196"/>
      <c r="D280" s="220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</row>
    <row r="281" ht="12.0" customHeight="1">
      <c r="A281" s="196"/>
      <c r="B281" s="196"/>
      <c r="C281" s="196"/>
      <c r="D281" s="220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</row>
    <row r="282" ht="12.0" customHeight="1">
      <c r="A282" s="196"/>
      <c r="B282" s="196"/>
      <c r="C282" s="196"/>
      <c r="D282" s="220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</row>
    <row r="283" ht="12.0" customHeight="1">
      <c r="A283" s="196"/>
      <c r="B283" s="196"/>
      <c r="C283" s="196"/>
      <c r="D283" s="220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</row>
    <row r="284" ht="12.0" customHeight="1">
      <c r="A284" s="196"/>
      <c r="B284" s="196"/>
      <c r="C284" s="196"/>
      <c r="D284" s="220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</row>
    <row r="285" ht="12.0" customHeight="1">
      <c r="A285" s="196"/>
      <c r="B285" s="196"/>
      <c r="C285" s="196"/>
      <c r="D285" s="220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</row>
    <row r="286" ht="12.0" customHeight="1">
      <c r="A286" s="196"/>
      <c r="B286" s="196"/>
      <c r="C286" s="196"/>
      <c r="D286" s="220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</row>
    <row r="287" ht="12.0" customHeight="1">
      <c r="A287" s="196"/>
      <c r="B287" s="196"/>
      <c r="C287" s="196"/>
      <c r="D287" s="220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</row>
    <row r="288" ht="12.0" customHeight="1">
      <c r="A288" s="196"/>
      <c r="B288" s="196"/>
      <c r="C288" s="196"/>
      <c r="D288" s="220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</row>
    <row r="289" ht="12.0" customHeight="1">
      <c r="A289" s="196"/>
      <c r="B289" s="196"/>
      <c r="C289" s="196"/>
      <c r="D289" s="220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</row>
    <row r="290" ht="12.0" customHeight="1">
      <c r="A290" s="196"/>
      <c r="B290" s="196"/>
      <c r="C290" s="196"/>
      <c r="D290" s="220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</row>
    <row r="291" ht="12.0" customHeight="1">
      <c r="A291" s="196"/>
      <c r="B291" s="196"/>
      <c r="C291" s="196"/>
      <c r="D291" s="220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</row>
    <row r="292" ht="12.0" customHeight="1">
      <c r="A292" s="196"/>
      <c r="B292" s="196"/>
      <c r="C292" s="196"/>
      <c r="D292" s="220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</row>
    <row r="293" ht="12.0" customHeight="1">
      <c r="A293" s="196"/>
      <c r="B293" s="196"/>
      <c r="C293" s="196"/>
      <c r="D293" s="220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</row>
    <row r="294" ht="12.0" customHeight="1">
      <c r="A294" s="196"/>
      <c r="B294" s="196"/>
      <c r="C294" s="196"/>
      <c r="D294" s="220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</row>
    <row r="295" ht="12.0" customHeight="1">
      <c r="A295" s="196"/>
      <c r="B295" s="196"/>
      <c r="C295" s="196"/>
      <c r="D295" s="220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</row>
    <row r="296" ht="12.0" customHeight="1">
      <c r="A296" s="196"/>
      <c r="B296" s="196"/>
      <c r="C296" s="196"/>
      <c r="D296" s="220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</row>
    <row r="297" ht="12.0" customHeight="1">
      <c r="A297" s="196"/>
      <c r="B297" s="196"/>
      <c r="C297" s="196"/>
      <c r="D297" s="220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</row>
    <row r="298" ht="12.0" customHeight="1">
      <c r="A298" s="196"/>
      <c r="B298" s="196"/>
      <c r="C298" s="196"/>
      <c r="D298" s="220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</row>
    <row r="299" ht="12.0" customHeight="1">
      <c r="A299" s="196"/>
      <c r="B299" s="196"/>
      <c r="C299" s="196"/>
      <c r="D299" s="220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</row>
    <row r="300" ht="12.0" customHeight="1">
      <c r="A300" s="196"/>
      <c r="B300" s="196"/>
      <c r="C300" s="196"/>
      <c r="D300" s="220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</row>
    <row r="301" ht="12.0" customHeight="1">
      <c r="A301" s="196"/>
      <c r="B301" s="196"/>
      <c r="C301" s="196"/>
      <c r="D301" s="220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</row>
    <row r="302" ht="12.0" customHeight="1">
      <c r="A302" s="196"/>
      <c r="B302" s="196"/>
      <c r="C302" s="196"/>
      <c r="D302" s="220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</row>
    <row r="303" ht="12.0" customHeight="1">
      <c r="A303" s="196"/>
      <c r="B303" s="196"/>
      <c r="C303" s="196"/>
      <c r="D303" s="220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</row>
    <row r="304" ht="12.0" customHeight="1">
      <c r="A304" s="196"/>
      <c r="B304" s="196"/>
      <c r="C304" s="196"/>
      <c r="D304" s="220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</row>
    <row r="305" ht="12.0" customHeight="1">
      <c r="A305" s="196"/>
      <c r="B305" s="196"/>
      <c r="C305" s="196"/>
      <c r="D305" s="220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</row>
    <row r="306" ht="12.0" customHeight="1">
      <c r="A306" s="196"/>
      <c r="B306" s="196"/>
      <c r="C306" s="196"/>
      <c r="D306" s="220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</row>
    <row r="307" ht="12.0" customHeight="1">
      <c r="A307" s="196"/>
      <c r="B307" s="196"/>
      <c r="C307" s="196"/>
      <c r="D307" s="220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</row>
    <row r="308" ht="12.0" customHeight="1">
      <c r="A308" s="196"/>
      <c r="B308" s="196"/>
      <c r="C308" s="196"/>
      <c r="D308" s="220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</row>
    <row r="309" ht="12.0" customHeight="1">
      <c r="A309" s="196"/>
      <c r="B309" s="196"/>
      <c r="C309" s="196"/>
      <c r="D309" s="220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</row>
    <row r="310" ht="12.0" customHeight="1">
      <c r="A310" s="196"/>
      <c r="B310" s="196"/>
      <c r="C310" s="196"/>
      <c r="D310" s="220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</row>
    <row r="311" ht="12.0" customHeight="1">
      <c r="A311" s="196"/>
      <c r="B311" s="196"/>
      <c r="C311" s="196"/>
      <c r="D311" s="220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</row>
    <row r="312" ht="12.0" customHeight="1">
      <c r="A312" s="196"/>
      <c r="B312" s="196"/>
      <c r="C312" s="196"/>
      <c r="D312" s="220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</row>
    <row r="313" ht="12.0" customHeight="1">
      <c r="A313" s="196"/>
      <c r="B313" s="196"/>
      <c r="C313" s="196"/>
      <c r="D313" s="220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</row>
    <row r="314" ht="12.0" customHeight="1">
      <c r="A314" s="196"/>
      <c r="B314" s="196"/>
      <c r="C314" s="196"/>
      <c r="D314" s="220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</row>
    <row r="315" ht="12.0" customHeight="1">
      <c r="A315" s="196"/>
      <c r="B315" s="196"/>
      <c r="C315" s="196"/>
      <c r="D315" s="220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</row>
    <row r="316" ht="12.0" customHeight="1">
      <c r="A316" s="196"/>
      <c r="B316" s="196"/>
      <c r="C316" s="196"/>
      <c r="D316" s="220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</row>
    <row r="317" ht="12.0" customHeight="1">
      <c r="A317" s="196"/>
      <c r="B317" s="196"/>
      <c r="C317" s="196"/>
      <c r="D317" s="220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</row>
    <row r="318" ht="12.0" customHeight="1">
      <c r="A318" s="196"/>
      <c r="B318" s="196"/>
      <c r="C318" s="196"/>
      <c r="D318" s="220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</row>
    <row r="319" ht="12.0" customHeight="1">
      <c r="A319" s="196"/>
      <c r="B319" s="196"/>
      <c r="C319" s="196"/>
      <c r="D319" s="220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</row>
    <row r="320" ht="12.0" customHeight="1">
      <c r="A320" s="196"/>
      <c r="B320" s="196"/>
      <c r="C320" s="196"/>
      <c r="D320" s="220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</row>
    <row r="321" ht="12.0" customHeight="1">
      <c r="A321" s="196"/>
      <c r="B321" s="196"/>
      <c r="C321" s="196"/>
      <c r="D321" s="220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</row>
    <row r="322" ht="12.0" customHeight="1">
      <c r="A322" s="196"/>
      <c r="B322" s="196"/>
      <c r="C322" s="196"/>
      <c r="D322" s="220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</row>
    <row r="323" ht="12.0" customHeight="1">
      <c r="A323" s="196"/>
      <c r="B323" s="196"/>
      <c r="C323" s="196"/>
      <c r="D323" s="220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</row>
    <row r="324" ht="12.0" customHeight="1">
      <c r="A324" s="196"/>
      <c r="B324" s="196"/>
      <c r="C324" s="196"/>
      <c r="D324" s="220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</row>
    <row r="325" ht="12.0" customHeight="1">
      <c r="A325" s="196"/>
      <c r="B325" s="196"/>
      <c r="C325" s="196"/>
      <c r="D325" s="220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</row>
    <row r="326" ht="12.0" customHeight="1">
      <c r="A326" s="196"/>
      <c r="B326" s="196"/>
      <c r="C326" s="196"/>
      <c r="D326" s="220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</row>
    <row r="327" ht="12.0" customHeight="1">
      <c r="A327" s="196"/>
      <c r="B327" s="196"/>
      <c r="C327" s="196"/>
      <c r="D327" s="220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</row>
    <row r="328" ht="12.0" customHeight="1">
      <c r="A328" s="196"/>
      <c r="B328" s="196"/>
      <c r="C328" s="196"/>
      <c r="D328" s="220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</row>
    <row r="329" ht="12.0" customHeight="1">
      <c r="A329" s="196"/>
      <c r="B329" s="196"/>
      <c r="C329" s="196"/>
      <c r="D329" s="220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</row>
    <row r="330" ht="12.0" customHeight="1">
      <c r="A330" s="196"/>
      <c r="B330" s="196"/>
      <c r="C330" s="196"/>
      <c r="D330" s="220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</row>
    <row r="331" ht="12.0" customHeight="1">
      <c r="A331" s="196"/>
      <c r="B331" s="196"/>
      <c r="C331" s="196"/>
      <c r="D331" s="220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</row>
    <row r="332" ht="12.0" customHeight="1">
      <c r="A332" s="196"/>
      <c r="B332" s="196"/>
      <c r="C332" s="196"/>
      <c r="D332" s="220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</row>
    <row r="333" ht="12.0" customHeight="1">
      <c r="A333" s="196"/>
      <c r="B333" s="196"/>
      <c r="C333" s="196"/>
      <c r="D333" s="220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</row>
    <row r="334" ht="12.0" customHeight="1">
      <c r="A334" s="196"/>
      <c r="B334" s="196"/>
      <c r="C334" s="196"/>
      <c r="D334" s="220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</row>
    <row r="335" ht="12.0" customHeight="1">
      <c r="A335" s="196"/>
      <c r="B335" s="196"/>
      <c r="C335" s="196"/>
      <c r="D335" s="220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</row>
    <row r="336" ht="12.0" customHeight="1">
      <c r="A336" s="196"/>
      <c r="B336" s="196"/>
      <c r="C336" s="196"/>
      <c r="D336" s="220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</row>
    <row r="337" ht="12.0" customHeight="1">
      <c r="A337" s="196"/>
      <c r="B337" s="196"/>
      <c r="C337" s="196"/>
      <c r="D337" s="220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</row>
    <row r="338" ht="12.0" customHeight="1">
      <c r="A338" s="196"/>
      <c r="B338" s="196"/>
      <c r="C338" s="196"/>
      <c r="D338" s="220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</row>
    <row r="339" ht="12.0" customHeight="1">
      <c r="A339" s="196"/>
      <c r="B339" s="196"/>
      <c r="C339" s="196"/>
      <c r="D339" s="220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</row>
    <row r="340" ht="12.0" customHeight="1">
      <c r="A340" s="196"/>
      <c r="B340" s="196"/>
      <c r="C340" s="196"/>
      <c r="D340" s="220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</row>
    <row r="341" ht="12.0" customHeight="1">
      <c r="A341" s="196"/>
      <c r="B341" s="196"/>
      <c r="C341" s="196"/>
      <c r="D341" s="220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</row>
    <row r="342" ht="12.0" customHeight="1">
      <c r="A342" s="196"/>
      <c r="B342" s="196"/>
      <c r="C342" s="196"/>
      <c r="D342" s="220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 ht="12.0" customHeight="1">
      <c r="A343" s="196"/>
      <c r="B343" s="196"/>
      <c r="C343" s="196"/>
      <c r="D343" s="220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 ht="12.0" customHeight="1">
      <c r="A344" s="196"/>
      <c r="B344" s="196"/>
      <c r="C344" s="196"/>
      <c r="D344" s="220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</row>
    <row r="345" ht="12.0" customHeight="1">
      <c r="A345" s="196"/>
      <c r="B345" s="196"/>
      <c r="C345" s="196"/>
      <c r="D345" s="220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</row>
    <row r="346" ht="12.0" customHeight="1">
      <c r="A346" s="196"/>
      <c r="B346" s="196"/>
      <c r="C346" s="196"/>
      <c r="D346" s="220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</row>
    <row r="347" ht="12.0" customHeight="1">
      <c r="A347" s="196"/>
      <c r="B347" s="196"/>
      <c r="C347" s="196"/>
      <c r="D347" s="220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</row>
    <row r="348" ht="12.0" customHeight="1">
      <c r="A348" s="196"/>
      <c r="B348" s="196"/>
      <c r="C348" s="196"/>
      <c r="D348" s="220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</row>
    <row r="349" ht="12.0" customHeight="1">
      <c r="A349" s="196"/>
      <c r="B349" s="196"/>
      <c r="C349" s="196"/>
      <c r="D349" s="220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</row>
    <row r="350" ht="12.0" customHeight="1">
      <c r="A350" s="196"/>
      <c r="B350" s="196"/>
      <c r="C350" s="196"/>
      <c r="D350" s="220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</row>
    <row r="351" ht="12.0" customHeight="1">
      <c r="A351" s="196"/>
      <c r="B351" s="196"/>
      <c r="C351" s="196"/>
      <c r="D351" s="220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</row>
    <row r="352" ht="12.0" customHeight="1">
      <c r="A352" s="196"/>
      <c r="B352" s="196"/>
      <c r="C352" s="196"/>
      <c r="D352" s="220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</row>
    <row r="353" ht="12.0" customHeight="1">
      <c r="A353" s="196"/>
      <c r="B353" s="196"/>
      <c r="C353" s="196"/>
      <c r="D353" s="220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</row>
    <row r="354" ht="12.0" customHeight="1">
      <c r="A354" s="196"/>
      <c r="B354" s="196"/>
      <c r="C354" s="196"/>
      <c r="D354" s="220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</row>
    <row r="355" ht="12.0" customHeight="1">
      <c r="A355" s="196"/>
      <c r="B355" s="196"/>
      <c r="C355" s="196"/>
      <c r="D355" s="220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</row>
    <row r="356" ht="12.0" customHeight="1">
      <c r="A356" s="196"/>
      <c r="B356" s="196"/>
      <c r="C356" s="196"/>
      <c r="D356" s="220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</row>
    <row r="357" ht="12.0" customHeight="1">
      <c r="A357" s="196"/>
      <c r="B357" s="196"/>
      <c r="C357" s="196"/>
      <c r="D357" s="220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</row>
    <row r="358" ht="12.0" customHeight="1">
      <c r="A358" s="196"/>
      <c r="B358" s="196"/>
      <c r="C358" s="196"/>
      <c r="D358" s="220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</row>
    <row r="359" ht="12.0" customHeight="1">
      <c r="A359" s="196"/>
      <c r="B359" s="196"/>
      <c r="C359" s="196"/>
      <c r="D359" s="220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</row>
    <row r="360" ht="12.0" customHeight="1">
      <c r="A360" s="196"/>
      <c r="B360" s="196"/>
      <c r="C360" s="196"/>
      <c r="D360" s="220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</row>
    <row r="361" ht="12.0" customHeight="1">
      <c r="A361" s="196"/>
      <c r="B361" s="196"/>
      <c r="C361" s="196"/>
      <c r="D361" s="220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</row>
    <row r="362" ht="12.0" customHeight="1">
      <c r="A362" s="196"/>
      <c r="B362" s="196"/>
      <c r="C362" s="196"/>
      <c r="D362" s="220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</row>
    <row r="363" ht="12.0" customHeight="1">
      <c r="A363" s="196"/>
      <c r="B363" s="196"/>
      <c r="C363" s="196"/>
      <c r="D363" s="220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</row>
    <row r="364" ht="12.0" customHeight="1">
      <c r="A364" s="196"/>
      <c r="B364" s="196"/>
      <c r="C364" s="196"/>
      <c r="D364" s="220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</row>
    <row r="365" ht="12.0" customHeight="1">
      <c r="A365" s="196"/>
      <c r="B365" s="196"/>
      <c r="C365" s="196"/>
      <c r="D365" s="220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</row>
    <row r="366" ht="12.0" customHeight="1">
      <c r="A366" s="196"/>
      <c r="B366" s="196"/>
      <c r="C366" s="196"/>
      <c r="D366" s="220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</row>
    <row r="367" ht="12.0" customHeight="1">
      <c r="A367" s="196"/>
      <c r="B367" s="196"/>
      <c r="C367" s="196"/>
      <c r="D367" s="220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</row>
    <row r="368" ht="12.0" customHeight="1">
      <c r="A368" s="196"/>
      <c r="B368" s="196"/>
      <c r="C368" s="196"/>
      <c r="D368" s="220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</row>
    <row r="369" ht="12.0" customHeight="1">
      <c r="A369" s="196"/>
      <c r="B369" s="196"/>
      <c r="C369" s="196"/>
      <c r="D369" s="220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</row>
    <row r="370" ht="12.0" customHeight="1">
      <c r="A370" s="196"/>
      <c r="B370" s="196"/>
      <c r="C370" s="196"/>
      <c r="D370" s="220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96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</row>
    <row r="371" ht="12.0" customHeight="1">
      <c r="A371" s="196"/>
      <c r="B371" s="196"/>
      <c r="C371" s="196"/>
      <c r="D371" s="220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</row>
    <row r="372" ht="12.0" customHeight="1">
      <c r="A372" s="196"/>
      <c r="B372" s="196"/>
      <c r="C372" s="196"/>
      <c r="D372" s="220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</row>
    <row r="373" ht="12.0" customHeight="1">
      <c r="A373" s="196"/>
      <c r="B373" s="196"/>
      <c r="C373" s="196"/>
      <c r="D373" s="220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</row>
    <row r="374" ht="12.0" customHeight="1">
      <c r="A374" s="196"/>
      <c r="B374" s="196"/>
      <c r="C374" s="196"/>
      <c r="D374" s="220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</row>
    <row r="375" ht="12.0" customHeight="1">
      <c r="A375" s="196"/>
      <c r="B375" s="196"/>
      <c r="C375" s="196"/>
      <c r="D375" s="220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</row>
    <row r="376" ht="12.0" customHeight="1">
      <c r="A376" s="196"/>
      <c r="B376" s="196"/>
      <c r="C376" s="196"/>
      <c r="D376" s="220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</row>
    <row r="377" ht="12.0" customHeight="1">
      <c r="A377" s="196"/>
      <c r="B377" s="196"/>
      <c r="C377" s="196"/>
      <c r="D377" s="220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</row>
    <row r="378" ht="12.0" customHeight="1">
      <c r="A378" s="196"/>
      <c r="B378" s="196"/>
      <c r="C378" s="196"/>
      <c r="D378" s="220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</row>
    <row r="379" ht="12.0" customHeight="1">
      <c r="A379" s="196"/>
      <c r="B379" s="196"/>
      <c r="C379" s="196"/>
      <c r="D379" s="220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</row>
    <row r="380" ht="12.0" customHeight="1">
      <c r="A380" s="196"/>
      <c r="B380" s="196"/>
      <c r="C380" s="196"/>
      <c r="D380" s="220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</row>
    <row r="381" ht="12.0" customHeight="1">
      <c r="A381" s="196"/>
      <c r="B381" s="196"/>
      <c r="C381" s="196"/>
      <c r="D381" s="220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</row>
    <row r="382" ht="12.0" customHeight="1">
      <c r="A382" s="196"/>
      <c r="B382" s="196"/>
      <c r="C382" s="196"/>
      <c r="D382" s="220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</row>
    <row r="383" ht="12.0" customHeight="1">
      <c r="A383" s="196"/>
      <c r="B383" s="196"/>
      <c r="C383" s="196"/>
      <c r="D383" s="220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</row>
    <row r="384" ht="12.0" customHeight="1">
      <c r="A384" s="196"/>
      <c r="B384" s="196"/>
      <c r="C384" s="196"/>
      <c r="D384" s="220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</row>
    <row r="385" ht="12.0" customHeight="1">
      <c r="A385" s="196"/>
      <c r="B385" s="196"/>
      <c r="C385" s="196"/>
      <c r="D385" s="220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</row>
    <row r="386" ht="12.0" customHeight="1">
      <c r="A386" s="196"/>
      <c r="B386" s="196"/>
      <c r="C386" s="196"/>
      <c r="D386" s="220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</row>
    <row r="387" ht="12.0" customHeight="1">
      <c r="A387" s="196"/>
      <c r="B387" s="196"/>
      <c r="C387" s="196"/>
      <c r="D387" s="220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</row>
    <row r="388" ht="12.0" customHeight="1">
      <c r="A388" s="196"/>
      <c r="B388" s="196"/>
      <c r="C388" s="196"/>
      <c r="D388" s="220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</row>
    <row r="389" ht="12.0" customHeight="1">
      <c r="A389" s="196"/>
      <c r="B389" s="196"/>
      <c r="C389" s="196"/>
      <c r="D389" s="220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</row>
    <row r="390" ht="12.0" customHeight="1">
      <c r="A390" s="196"/>
      <c r="B390" s="196"/>
      <c r="C390" s="196"/>
      <c r="D390" s="220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</row>
    <row r="391" ht="12.0" customHeight="1">
      <c r="A391" s="196"/>
      <c r="B391" s="196"/>
      <c r="C391" s="196"/>
      <c r="D391" s="220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</row>
    <row r="392" ht="12.0" customHeight="1">
      <c r="A392" s="196"/>
      <c r="B392" s="196"/>
      <c r="C392" s="196"/>
      <c r="D392" s="220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</row>
    <row r="393" ht="12.0" customHeight="1">
      <c r="A393" s="196"/>
      <c r="B393" s="196"/>
      <c r="C393" s="196"/>
      <c r="D393" s="220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</row>
    <row r="394" ht="12.0" customHeight="1">
      <c r="A394" s="196"/>
      <c r="B394" s="196"/>
      <c r="C394" s="196"/>
      <c r="D394" s="220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</row>
    <row r="395" ht="12.0" customHeight="1">
      <c r="A395" s="196"/>
      <c r="B395" s="196"/>
      <c r="C395" s="196"/>
      <c r="D395" s="220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</row>
    <row r="396" ht="12.0" customHeight="1">
      <c r="A396" s="196"/>
      <c r="B396" s="196"/>
      <c r="C396" s="196"/>
      <c r="D396" s="220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</row>
    <row r="397" ht="12.0" customHeight="1">
      <c r="A397" s="196"/>
      <c r="B397" s="196"/>
      <c r="C397" s="196"/>
      <c r="D397" s="220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</row>
    <row r="398" ht="12.0" customHeight="1">
      <c r="A398" s="196"/>
      <c r="B398" s="196"/>
      <c r="C398" s="196"/>
      <c r="D398" s="220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</row>
    <row r="399" ht="12.0" customHeight="1">
      <c r="A399" s="196"/>
      <c r="B399" s="196"/>
      <c r="C399" s="196"/>
      <c r="D399" s="220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</row>
    <row r="400" ht="12.0" customHeight="1">
      <c r="A400" s="196"/>
      <c r="B400" s="196"/>
      <c r="C400" s="196"/>
      <c r="D400" s="220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</row>
    <row r="401" ht="12.0" customHeight="1">
      <c r="A401" s="196"/>
      <c r="B401" s="196"/>
      <c r="C401" s="196"/>
      <c r="D401" s="220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</row>
    <row r="402" ht="12.0" customHeight="1">
      <c r="A402" s="196"/>
      <c r="B402" s="196"/>
      <c r="C402" s="196"/>
      <c r="D402" s="220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</row>
    <row r="403" ht="12.0" customHeight="1">
      <c r="A403" s="196"/>
      <c r="B403" s="196"/>
      <c r="C403" s="196"/>
      <c r="D403" s="220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</row>
    <row r="404" ht="12.0" customHeight="1">
      <c r="A404" s="196"/>
      <c r="B404" s="196"/>
      <c r="C404" s="196"/>
      <c r="D404" s="220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</row>
    <row r="405" ht="12.0" customHeight="1">
      <c r="A405" s="196"/>
      <c r="B405" s="196"/>
      <c r="C405" s="196"/>
      <c r="D405" s="220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</row>
    <row r="406" ht="12.0" customHeight="1">
      <c r="A406" s="196"/>
      <c r="B406" s="196"/>
      <c r="C406" s="196"/>
      <c r="D406" s="220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</row>
    <row r="407" ht="12.0" customHeight="1">
      <c r="A407" s="196"/>
      <c r="B407" s="196"/>
      <c r="C407" s="196"/>
      <c r="D407" s="220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</row>
    <row r="408" ht="12.0" customHeight="1">
      <c r="A408" s="196"/>
      <c r="B408" s="196"/>
      <c r="C408" s="196"/>
      <c r="D408" s="220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</row>
    <row r="409" ht="12.0" customHeight="1">
      <c r="A409" s="196"/>
      <c r="B409" s="196"/>
      <c r="C409" s="196"/>
      <c r="D409" s="220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</row>
    <row r="410" ht="12.0" customHeight="1">
      <c r="A410" s="196"/>
      <c r="B410" s="196"/>
      <c r="C410" s="196"/>
      <c r="D410" s="220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</row>
    <row r="411" ht="12.0" customHeight="1">
      <c r="A411" s="196"/>
      <c r="B411" s="196"/>
      <c r="C411" s="196"/>
      <c r="D411" s="220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</row>
    <row r="412" ht="12.0" customHeight="1">
      <c r="A412" s="196"/>
      <c r="B412" s="196"/>
      <c r="C412" s="196"/>
      <c r="D412" s="220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</row>
    <row r="413" ht="12.0" customHeight="1">
      <c r="A413" s="196"/>
      <c r="B413" s="196"/>
      <c r="C413" s="196"/>
      <c r="D413" s="220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</row>
    <row r="414" ht="12.0" customHeight="1">
      <c r="A414" s="196"/>
      <c r="B414" s="196"/>
      <c r="C414" s="196"/>
      <c r="D414" s="220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96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</row>
    <row r="415" ht="12.0" customHeight="1">
      <c r="A415" s="196"/>
      <c r="B415" s="196"/>
      <c r="C415" s="196"/>
      <c r="D415" s="220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96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</row>
    <row r="416" ht="12.0" customHeight="1">
      <c r="A416" s="196"/>
      <c r="B416" s="196"/>
      <c r="C416" s="196"/>
      <c r="D416" s="220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</row>
    <row r="417" ht="12.0" customHeight="1">
      <c r="A417" s="196"/>
      <c r="B417" s="196"/>
      <c r="C417" s="196"/>
      <c r="D417" s="220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</row>
    <row r="418" ht="12.0" customHeight="1">
      <c r="A418" s="196"/>
      <c r="B418" s="196"/>
      <c r="C418" s="196"/>
      <c r="D418" s="220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</row>
    <row r="419" ht="12.0" customHeight="1">
      <c r="A419" s="196"/>
      <c r="B419" s="196"/>
      <c r="C419" s="196"/>
      <c r="D419" s="220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</row>
    <row r="420" ht="12.0" customHeight="1">
      <c r="A420" s="196"/>
      <c r="B420" s="196"/>
      <c r="C420" s="196"/>
      <c r="D420" s="220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</row>
    <row r="421" ht="12.0" customHeight="1">
      <c r="A421" s="196"/>
      <c r="B421" s="196"/>
      <c r="C421" s="196"/>
      <c r="D421" s="220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</row>
    <row r="422" ht="12.0" customHeight="1">
      <c r="A422" s="196"/>
      <c r="B422" s="196"/>
      <c r="C422" s="196"/>
      <c r="D422" s="220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</row>
    <row r="423" ht="12.0" customHeight="1">
      <c r="A423" s="196"/>
      <c r="B423" s="196"/>
      <c r="C423" s="196"/>
      <c r="D423" s="220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</row>
    <row r="424" ht="12.0" customHeight="1">
      <c r="A424" s="196"/>
      <c r="B424" s="196"/>
      <c r="C424" s="196"/>
      <c r="D424" s="220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96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</row>
    <row r="425" ht="12.0" customHeight="1">
      <c r="A425" s="196"/>
      <c r="B425" s="196"/>
      <c r="C425" s="196"/>
      <c r="D425" s="220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</row>
    <row r="426" ht="12.0" customHeight="1">
      <c r="A426" s="196"/>
      <c r="B426" s="196"/>
      <c r="C426" s="196"/>
      <c r="D426" s="220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</row>
    <row r="427" ht="12.0" customHeight="1">
      <c r="A427" s="196"/>
      <c r="B427" s="196"/>
      <c r="C427" s="196"/>
      <c r="D427" s="220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</row>
    <row r="428" ht="12.0" customHeight="1">
      <c r="A428" s="196"/>
      <c r="B428" s="196"/>
      <c r="C428" s="196"/>
      <c r="D428" s="220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</row>
    <row r="429" ht="12.0" customHeight="1">
      <c r="A429" s="196"/>
      <c r="B429" s="196"/>
      <c r="C429" s="196"/>
      <c r="D429" s="220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</row>
    <row r="430" ht="12.0" customHeight="1">
      <c r="A430" s="196"/>
      <c r="B430" s="196"/>
      <c r="C430" s="196"/>
      <c r="D430" s="220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</row>
    <row r="431" ht="12.0" customHeight="1">
      <c r="A431" s="196"/>
      <c r="B431" s="196"/>
      <c r="C431" s="196"/>
      <c r="D431" s="220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</row>
    <row r="432" ht="12.0" customHeight="1">
      <c r="A432" s="196"/>
      <c r="B432" s="196"/>
      <c r="C432" s="196"/>
      <c r="D432" s="220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</row>
    <row r="433" ht="12.0" customHeight="1">
      <c r="A433" s="196"/>
      <c r="B433" s="196"/>
      <c r="C433" s="196"/>
      <c r="D433" s="220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</row>
    <row r="434" ht="12.0" customHeight="1">
      <c r="A434" s="196"/>
      <c r="B434" s="196"/>
      <c r="C434" s="196"/>
      <c r="D434" s="220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</row>
    <row r="435" ht="12.0" customHeight="1">
      <c r="A435" s="196"/>
      <c r="B435" s="196"/>
      <c r="C435" s="196"/>
      <c r="D435" s="220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</row>
    <row r="436" ht="12.0" customHeight="1">
      <c r="A436" s="196"/>
      <c r="B436" s="196"/>
      <c r="C436" s="196"/>
      <c r="D436" s="220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</row>
    <row r="437" ht="12.0" customHeight="1">
      <c r="A437" s="196"/>
      <c r="B437" s="196"/>
      <c r="C437" s="196"/>
      <c r="D437" s="220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</row>
    <row r="438" ht="12.0" customHeight="1">
      <c r="A438" s="196"/>
      <c r="B438" s="196"/>
      <c r="C438" s="196"/>
      <c r="D438" s="220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</row>
    <row r="439" ht="12.0" customHeight="1">
      <c r="A439" s="196"/>
      <c r="B439" s="196"/>
      <c r="C439" s="196"/>
      <c r="D439" s="220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</row>
    <row r="440" ht="12.0" customHeight="1">
      <c r="A440" s="196"/>
      <c r="B440" s="196"/>
      <c r="C440" s="196"/>
      <c r="D440" s="220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</row>
    <row r="441" ht="12.0" customHeight="1">
      <c r="A441" s="196"/>
      <c r="B441" s="196"/>
      <c r="C441" s="196"/>
      <c r="D441" s="220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</row>
    <row r="442" ht="12.0" customHeight="1">
      <c r="A442" s="196"/>
      <c r="B442" s="196"/>
      <c r="C442" s="196"/>
      <c r="D442" s="220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</row>
    <row r="443" ht="12.0" customHeight="1">
      <c r="A443" s="196"/>
      <c r="B443" s="196"/>
      <c r="C443" s="196"/>
      <c r="D443" s="220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</row>
    <row r="444" ht="12.0" customHeight="1">
      <c r="A444" s="196"/>
      <c r="B444" s="196"/>
      <c r="C444" s="196"/>
      <c r="D444" s="220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 ht="12.0" customHeight="1">
      <c r="A445" s="196"/>
      <c r="B445" s="196"/>
      <c r="C445" s="196"/>
      <c r="D445" s="220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 ht="12.0" customHeight="1">
      <c r="A446" s="196"/>
      <c r="B446" s="196"/>
      <c r="C446" s="196"/>
      <c r="D446" s="220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 ht="12.0" customHeight="1">
      <c r="A447" s="196"/>
      <c r="B447" s="196"/>
      <c r="C447" s="196"/>
      <c r="D447" s="220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 ht="12.0" customHeight="1">
      <c r="A448" s="196"/>
      <c r="B448" s="196"/>
      <c r="C448" s="196"/>
      <c r="D448" s="220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 ht="12.0" customHeight="1">
      <c r="A449" s="196"/>
      <c r="B449" s="196"/>
      <c r="C449" s="196"/>
      <c r="D449" s="220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 ht="12.0" customHeight="1">
      <c r="A450" s="196"/>
      <c r="B450" s="196"/>
      <c r="C450" s="196"/>
      <c r="D450" s="220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 ht="12.0" customHeight="1">
      <c r="A451" s="196"/>
      <c r="B451" s="196"/>
      <c r="C451" s="196"/>
      <c r="D451" s="220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 ht="12.0" customHeight="1">
      <c r="A452" s="196"/>
      <c r="B452" s="196"/>
      <c r="C452" s="196"/>
      <c r="D452" s="220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 ht="12.0" customHeight="1">
      <c r="A453" s="196"/>
      <c r="B453" s="196"/>
      <c r="C453" s="196"/>
      <c r="D453" s="220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 ht="12.0" customHeight="1">
      <c r="A454" s="196"/>
      <c r="B454" s="196"/>
      <c r="C454" s="196"/>
      <c r="D454" s="220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 ht="12.0" customHeight="1">
      <c r="A455" s="196"/>
      <c r="B455" s="196"/>
      <c r="C455" s="196"/>
      <c r="D455" s="220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 ht="12.0" customHeight="1">
      <c r="A456" s="196"/>
      <c r="B456" s="196"/>
      <c r="C456" s="196"/>
      <c r="D456" s="220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 ht="12.0" customHeight="1">
      <c r="A457" s="196"/>
      <c r="B457" s="196"/>
      <c r="C457" s="196"/>
      <c r="D457" s="220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 ht="12.0" customHeight="1">
      <c r="A458" s="196"/>
      <c r="B458" s="196"/>
      <c r="C458" s="196"/>
      <c r="D458" s="220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 ht="12.0" customHeight="1">
      <c r="A459" s="196"/>
      <c r="B459" s="196"/>
      <c r="C459" s="196"/>
      <c r="D459" s="220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 ht="12.0" customHeight="1">
      <c r="A460" s="196"/>
      <c r="B460" s="196"/>
      <c r="C460" s="196"/>
      <c r="D460" s="220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 ht="12.0" customHeight="1">
      <c r="A461" s="196"/>
      <c r="B461" s="196"/>
      <c r="C461" s="196"/>
      <c r="D461" s="220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 ht="12.0" customHeight="1">
      <c r="A462" s="196"/>
      <c r="B462" s="196"/>
      <c r="C462" s="196"/>
      <c r="D462" s="220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 ht="12.0" customHeight="1">
      <c r="A463" s="196"/>
      <c r="B463" s="196"/>
      <c r="C463" s="196"/>
      <c r="D463" s="220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 ht="12.0" customHeight="1">
      <c r="A464" s="196"/>
      <c r="B464" s="196"/>
      <c r="C464" s="196"/>
      <c r="D464" s="220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 ht="12.0" customHeight="1">
      <c r="A465" s="196"/>
      <c r="B465" s="196"/>
      <c r="C465" s="196"/>
      <c r="D465" s="220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 ht="12.0" customHeight="1">
      <c r="A466" s="196"/>
      <c r="B466" s="196"/>
      <c r="C466" s="196"/>
      <c r="D466" s="220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 ht="12.0" customHeight="1">
      <c r="A467" s="196"/>
      <c r="B467" s="196"/>
      <c r="C467" s="196"/>
      <c r="D467" s="220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 ht="12.0" customHeight="1">
      <c r="A468" s="196"/>
      <c r="B468" s="196"/>
      <c r="C468" s="196"/>
      <c r="D468" s="220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 ht="12.0" customHeight="1">
      <c r="A469" s="196"/>
      <c r="B469" s="196"/>
      <c r="C469" s="196"/>
      <c r="D469" s="220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 ht="12.0" customHeight="1">
      <c r="A470" s="196"/>
      <c r="B470" s="196"/>
      <c r="C470" s="196"/>
      <c r="D470" s="220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 ht="12.0" customHeight="1">
      <c r="A471" s="196"/>
      <c r="B471" s="196"/>
      <c r="C471" s="196"/>
      <c r="D471" s="220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 ht="12.0" customHeight="1">
      <c r="A472" s="196"/>
      <c r="B472" s="196"/>
      <c r="C472" s="196"/>
      <c r="D472" s="220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 ht="12.0" customHeight="1">
      <c r="A473" s="196"/>
      <c r="B473" s="196"/>
      <c r="C473" s="196"/>
      <c r="D473" s="220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 ht="12.0" customHeight="1">
      <c r="A474" s="196"/>
      <c r="B474" s="196"/>
      <c r="C474" s="196"/>
      <c r="D474" s="220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 ht="12.0" customHeight="1">
      <c r="A475" s="196"/>
      <c r="B475" s="196"/>
      <c r="C475" s="196"/>
      <c r="D475" s="220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 ht="12.0" customHeight="1">
      <c r="A476" s="196"/>
      <c r="B476" s="196"/>
      <c r="C476" s="196"/>
      <c r="D476" s="220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 ht="12.0" customHeight="1">
      <c r="A477" s="196"/>
      <c r="B477" s="196"/>
      <c r="C477" s="196"/>
      <c r="D477" s="220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 ht="12.0" customHeight="1">
      <c r="A478" s="196"/>
      <c r="B478" s="196"/>
      <c r="C478" s="196"/>
      <c r="D478" s="220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 ht="12.0" customHeight="1">
      <c r="A479" s="196"/>
      <c r="B479" s="196"/>
      <c r="C479" s="196"/>
      <c r="D479" s="220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 ht="12.0" customHeight="1">
      <c r="A480" s="196"/>
      <c r="B480" s="196"/>
      <c r="C480" s="196"/>
      <c r="D480" s="220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 ht="12.0" customHeight="1">
      <c r="A481" s="196"/>
      <c r="B481" s="196"/>
      <c r="C481" s="196"/>
      <c r="D481" s="220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 ht="12.0" customHeight="1">
      <c r="A482" s="196"/>
      <c r="B482" s="196"/>
      <c r="C482" s="196"/>
      <c r="D482" s="220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 ht="12.0" customHeight="1">
      <c r="A483" s="196"/>
      <c r="B483" s="196"/>
      <c r="C483" s="196"/>
      <c r="D483" s="220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 ht="12.0" customHeight="1">
      <c r="A484" s="196"/>
      <c r="B484" s="196"/>
      <c r="C484" s="196"/>
      <c r="D484" s="220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 ht="12.0" customHeight="1">
      <c r="A485" s="196"/>
      <c r="B485" s="196"/>
      <c r="C485" s="196"/>
      <c r="D485" s="220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 ht="12.0" customHeight="1">
      <c r="A486" s="196"/>
      <c r="B486" s="196"/>
      <c r="C486" s="196"/>
      <c r="D486" s="220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96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 ht="12.0" customHeight="1">
      <c r="A487" s="196"/>
      <c r="B487" s="196"/>
      <c r="C487" s="196"/>
      <c r="D487" s="220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96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 ht="12.0" customHeight="1">
      <c r="A488" s="196"/>
      <c r="B488" s="196"/>
      <c r="C488" s="196"/>
      <c r="D488" s="220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 ht="12.0" customHeight="1">
      <c r="A489" s="196"/>
      <c r="B489" s="196"/>
      <c r="C489" s="196"/>
      <c r="D489" s="220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 ht="12.0" customHeight="1">
      <c r="A490" s="196"/>
      <c r="B490" s="196"/>
      <c r="C490" s="196"/>
      <c r="D490" s="220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 ht="12.0" customHeight="1">
      <c r="A491" s="196"/>
      <c r="B491" s="196"/>
      <c r="C491" s="196"/>
      <c r="D491" s="220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 ht="12.0" customHeight="1">
      <c r="A492" s="196"/>
      <c r="B492" s="196"/>
      <c r="C492" s="196"/>
      <c r="D492" s="220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96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 ht="12.0" customHeight="1">
      <c r="A493" s="196"/>
      <c r="B493" s="196"/>
      <c r="C493" s="196"/>
      <c r="D493" s="220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96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 ht="12.0" customHeight="1">
      <c r="A494" s="196"/>
      <c r="B494" s="196"/>
      <c r="C494" s="196"/>
      <c r="D494" s="220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 ht="12.0" customHeight="1">
      <c r="A495" s="196"/>
      <c r="B495" s="196"/>
      <c r="C495" s="196"/>
      <c r="D495" s="220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 ht="12.0" customHeight="1">
      <c r="A496" s="196"/>
      <c r="B496" s="196"/>
      <c r="C496" s="196"/>
      <c r="D496" s="220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 ht="12.0" customHeight="1">
      <c r="A497" s="196"/>
      <c r="B497" s="196"/>
      <c r="C497" s="196"/>
      <c r="D497" s="220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 ht="12.0" customHeight="1">
      <c r="A498" s="196"/>
      <c r="B498" s="196"/>
      <c r="C498" s="196"/>
      <c r="D498" s="220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 ht="12.0" customHeight="1">
      <c r="A499" s="196"/>
      <c r="B499" s="196"/>
      <c r="C499" s="196"/>
      <c r="D499" s="220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 ht="12.0" customHeight="1">
      <c r="A500" s="196"/>
      <c r="B500" s="196"/>
      <c r="C500" s="196"/>
      <c r="D500" s="220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 ht="12.0" customHeight="1">
      <c r="A501" s="196"/>
      <c r="B501" s="196"/>
      <c r="C501" s="196"/>
      <c r="D501" s="220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 ht="12.0" customHeight="1">
      <c r="A502" s="196"/>
      <c r="B502" s="196"/>
      <c r="C502" s="196"/>
      <c r="D502" s="220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 ht="12.0" customHeight="1">
      <c r="A503" s="196"/>
      <c r="B503" s="196"/>
      <c r="C503" s="196"/>
      <c r="D503" s="220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 ht="12.0" customHeight="1">
      <c r="A504" s="196"/>
      <c r="B504" s="196"/>
      <c r="C504" s="196"/>
      <c r="D504" s="220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 ht="12.0" customHeight="1">
      <c r="A505" s="196"/>
      <c r="B505" s="196"/>
      <c r="C505" s="196"/>
      <c r="D505" s="220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 ht="12.0" customHeight="1">
      <c r="A506" s="196"/>
      <c r="B506" s="196"/>
      <c r="C506" s="196"/>
      <c r="D506" s="220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 ht="12.0" customHeight="1">
      <c r="A507" s="196"/>
      <c r="B507" s="196"/>
      <c r="C507" s="196"/>
      <c r="D507" s="220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 ht="12.0" customHeight="1">
      <c r="A508" s="196"/>
      <c r="B508" s="196"/>
      <c r="C508" s="196"/>
      <c r="D508" s="220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 ht="12.0" customHeight="1">
      <c r="A509" s="196"/>
      <c r="B509" s="196"/>
      <c r="C509" s="196"/>
      <c r="D509" s="220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 ht="12.0" customHeight="1">
      <c r="A510" s="196"/>
      <c r="B510" s="196"/>
      <c r="C510" s="196"/>
      <c r="D510" s="220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 ht="12.0" customHeight="1">
      <c r="A511" s="196"/>
      <c r="B511" s="196"/>
      <c r="C511" s="196"/>
      <c r="D511" s="220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 ht="12.0" customHeight="1">
      <c r="A512" s="196"/>
      <c r="B512" s="196"/>
      <c r="C512" s="196"/>
      <c r="D512" s="220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 ht="12.0" customHeight="1">
      <c r="A513" s="196"/>
      <c r="B513" s="196"/>
      <c r="C513" s="196"/>
      <c r="D513" s="220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 ht="12.0" customHeight="1">
      <c r="A514" s="196"/>
      <c r="B514" s="196"/>
      <c r="C514" s="196"/>
      <c r="D514" s="220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 ht="12.0" customHeight="1">
      <c r="A515" s="196"/>
      <c r="B515" s="196"/>
      <c r="C515" s="196"/>
      <c r="D515" s="220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 ht="12.0" customHeight="1">
      <c r="A516" s="196"/>
      <c r="B516" s="196"/>
      <c r="C516" s="196"/>
      <c r="D516" s="220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 ht="12.0" customHeight="1">
      <c r="A517" s="196"/>
      <c r="B517" s="196"/>
      <c r="C517" s="196"/>
      <c r="D517" s="220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 ht="12.0" customHeight="1">
      <c r="A518" s="196"/>
      <c r="B518" s="196"/>
      <c r="C518" s="196"/>
      <c r="D518" s="220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 ht="12.0" customHeight="1">
      <c r="A519" s="196"/>
      <c r="B519" s="196"/>
      <c r="C519" s="196"/>
      <c r="D519" s="220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 ht="12.0" customHeight="1">
      <c r="A520" s="196"/>
      <c r="B520" s="196"/>
      <c r="C520" s="196"/>
      <c r="D520" s="220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 ht="12.0" customHeight="1">
      <c r="A521" s="196"/>
      <c r="B521" s="196"/>
      <c r="C521" s="196"/>
      <c r="D521" s="220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 ht="12.0" customHeight="1">
      <c r="A522" s="196"/>
      <c r="B522" s="196"/>
      <c r="C522" s="196"/>
      <c r="D522" s="220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 ht="12.0" customHeight="1">
      <c r="A523" s="196"/>
      <c r="B523" s="196"/>
      <c r="C523" s="196"/>
      <c r="D523" s="220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 ht="12.0" customHeight="1">
      <c r="A524" s="196"/>
      <c r="B524" s="196"/>
      <c r="C524" s="196"/>
      <c r="D524" s="220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 ht="12.0" customHeight="1">
      <c r="A525" s="196"/>
      <c r="B525" s="196"/>
      <c r="C525" s="196"/>
      <c r="D525" s="220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 ht="12.0" customHeight="1">
      <c r="A526" s="196"/>
      <c r="B526" s="196"/>
      <c r="C526" s="196"/>
      <c r="D526" s="220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 ht="12.0" customHeight="1">
      <c r="A527" s="196"/>
      <c r="B527" s="196"/>
      <c r="C527" s="196"/>
      <c r="D527" s="220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 ht="12.0" customHeight="1">
      <c r="A528" s="196"/>
      <c r="B528" s="196"/>
      <c r="C528" s="196"/>
      <c r="D528" s="220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 ht="12.0" customHeight="1">
      <c r="A529" s="196"/>
      <c r="B529" s="196"/>
      <c r="C529" s="196"/>
      <c r="D529" s="220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 ht="12.0" customHeight="1">
      <c r="A530" s="196"/>
      <c r="B530" s="196"/>
      <c r="C530" s="196"/>
      <c r="D530" s="220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 ht="12.0" customHeight="1">
      <c r="A531" s="196"/>
      <c r="B531" s="196"/>
      <c r="C531" s="196"/>
      <c r="D531" s="220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 ht="12.0" customHeight="1">
      <c r="A532" s="196"/>
      <c r="B532" s="196"/>
      <c r="C532" s="196"/>
      <c r="D532" s="220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 ht="12.0" customHeight="1">
      <c r="A533" s="196"/>
      <c r="B533" s="196"/>
      <c r="C533" s="196"/>
      <c r="D533" s="220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 ht="12.0" customHeight="1">
      <c r="A534" s="196"/>
      <c r="B534" s="196"/>
      <c r="C534" s="196"/>
      <c r="D534" s="220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 ht="12.0" customHeight="1">
      <c r="A535" s="196"/>
      <c r="B535" s="196"/>
      <c r="C535" s="196"/>
      <c r="D535" s="220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 ht="12.0" customHeight="1">
      <c r="A536" s="196"/>
      <c r="B536" s="196"/>
      <c r="C536" s="196"/>
      <c r="D536" s="220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 ht="12.0" customHeight="1">
      <c r="A537" s="196"/>
      <c r="B537" s="196"/>
      <c r="C537" s="196"/>
      <c r="D537" s="220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 ht="12.0" customHeight="1">
      <c r="A538" s="196"/>
      <c r="B538" s="196"/>
      <c r="C538" s="196"/>
      <c r="D538" s="220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 ht="12.0" customHeight="1">
      <c r="A539" s="196"/>
      <c r="B539" s="196"/>
      <c r="C539" s="196"/>
      <c r="D539" s="220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 ht="12.0" customHeight="1">
      <c r="A540" s="196"/>
      <c r="B540" s="196"/>
      <c r="C540" s="196"/>
      <c r="D540" s="220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 ht="12.0" customHeight="1">
      <c r="A541" s="196"/>
      <c r="B541" s="196"/>
      <c r="C541" s="196"/>
      <c r="D541" s="220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 ht="12.0" customHeight="1">
      <c r="A542" s="196"/>
      <c r="B542" s="196"/>
      <c r="C542" s="196"/>
      <c r="D542" s="220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 ht="12.0" customHeight="1">
      <c r="A543" s="196"/>
      <c r="B543" s="196"/>
      <c r="C543" s="196"/>
      <c r="D543" s="220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 ht="12.0" customHeight="1">
      <c r="A544" s="196"/>
      <c r="B544" s="196"/>
      <c r="C544" s="196"/>
      <c r="D544" s="220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 ht="12.0" customHeight="1">
      <c r="A545" s="196"/>
      <c r="B545" s="196"/>
      <c r="C545" s="196"/>
      <c r="D545" s="220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 ht="12.0" customHeight="1">
      <c r="A546" s="196"/>
      <c r="B546" s="196"/>
      <c r="C546" s="196"/>
      <c r="D546" s="220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 ht="12.0" customHeight="1">
      <c r="A547" s="196"/>
      <c r="B547" s="196"/>
      <c r="C547" s="196"/>
      <c r="D547" s="220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 ht="12.0" customHeight="1">
      <c r="A548" s="196"/>
      <c r="B548" s="196"/>
      <c r="C548" s="196"/>
      <c r="D548" s="220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 ht="12.0" customHeight="1">
      <c r="A549" s="196"/>
      <c r="B549" s="196"/>
      <c r="C549" s="196"/>
      <c r="D549" s="220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 ht="12.0" customHeight="1">
      <c r="A550" s="196"/>
      <c r="B550" s="196"/>
      <c r="C550" s="196"/>
      <c r="D550" s="220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 ht="12.0" customHeight="1">
      <c r="A551" s="196"/>
      <c r="B551" s="196"/>
      <c r="C551" s="196"/>
      <c r="D551" s="220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 ht="12.0" customHeight="1">
      <c r="A552" s="196"/>
      <c r="B552" s="196"/>
      <c r="C552" s="196"/>
      <c r="D552" s="220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 ht="12.0" customHeight="1">
      <c r="A553" s="196"/>
      <c r="B553" s="196"/>
      <c r="C553" s="196"/>
      <c r="D553" s="220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 ht="12.0" customHeight="1">
      <c r="A554" s="196"/>
      <c r="B554" s="196"/>
      <c r="C554" s="196"/>
      <c r="D554" s="220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 ht="12.0" customHeight="1">
      <c r="A555" s="196"/>
      <c r="B555" s="196"/>
      <c r="C555" s="196"/>
      <c r="D555" s="220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 ht="12.0" customHeight="1">
      <c r="A556" s="196"/>
      <c r="B556" s="196"/>
      <c r="C556" s="196"/>
      <c r="D556" s="220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 ht="12.0" customHeight="1">
      <c r="A557" s="196"/>
      <c r="B557" s="196"/>
      <c r="C557" s="196"/>
      <c r="D557" s="220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 ht="12.0" customHeight="1">
      <c r="A558" s="196"/>
      <c r="B558" s="196"/>
      <c r="C558" s="196"/>
      <c r="D558" s="220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 ht="12.0" customHeight="1">
      <c r="A559" s="196"/>
      <c r="B559" s="196"/>
      <c r="C559" s="196"/>
      <c r="D559" s="220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 ht="12.0" customHeight="1">
      <c r="A560" s="196"/>
      <c r="B560" s="196"/>
      <c r="C560" s="196"/>
      <c r="D560" s="220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 ht="12.0" customHeight="1">
      <c r="A561" s="196"/>
      <c r="B561" s="196"/>
      <c r="C561" s="196"/>
      <c r="D561" s="220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 ht="12.0" customHeight="1">
      <c r="A562" s="196"/>
      <c r="B562" s="196"/>
      <c r="C562" s="196"/>
      <c r="D562" s="220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 ht="12.0" customHeight="1">
      <c r="A563" s="196"/>
      <c r="B563" s="196"/>
      <c r="C563" s="196"/>
      <c r="D563" s="220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 ht="12.0" customHeight="1">
      <c r="A564" s="196"/>
      <c r="B564" s="196"/>
      <c r="C564" s="196"/>
      <c r="D564" s="220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 ht="12.0" customHeight="1">
      <c r="A565" s="196"/>
      <c r="B565" s="196"/>
      <c r="C565" s="196"/>
      <c r="D565" s="220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 ht="12.0" customHeight="1">
      <c r="A566" s="196"/>
      <c r="B566" s="196"/>
      <c r="C566" s="196"/>
      <c r="D566" s="220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 ht="12.0" customHeight="1">
      <c r="A567" s="196"/>
      <c r="B567" s="196"/>
      <c r="C567" s="196"/>
      <c r="D567" s="220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 ht="12.0" customHeight="1">
      <c r="A568" s="196"/>
      <c r="B568" s="196"/>
      <c r="C568" s="196"/>
      <c r="D568" s="220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 ht="12.0" customHeight="1">
      <c r="A569" s="196"/>
      <c r="B569" s="196"/>
      <c r="C569" s="196"/>
      <c r="D569" s="220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 ht="12.0" customHeight="1">
      <c r="A570" s="196"/>
      <c r="B570" s="196"/>
      <c r="C570" s="196"/>
      <c r="D570" s="220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 ht="12.0" customHeight="1">
      <c r="A571" s="196"/>
      <c r="B571" s="196"/>
      <c r="C571" s="196"/>
      <c r="D571" s="220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 ht="12.0" customHeight="1">
      <c r="A572" s="196"/>
      <c r="B572" s="196"/>
      <c r="C572" s="196"/>
      <c r="D572" s="220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 ht="12.0" customHeight="1">
      <c r="A573" s="196"/>
      <c r="B573" s="196"/>
      <c r="C573" s="196"/>
      <c r="D573" s="220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 ht="12.0" customHeight="1">
      <c r="A574" s="196"/>
      <c r="B574" s="196"/>
      <c r="C574" s="196"/>
      <c r="D574" s="220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 ht="12.0" customHeight="1">
      <c r="A575" s="196"/>
      <c r="B575" s="196"/>
      <c r="C575" s="196"/>
      <c r="D575" s="220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 ht="12.0" customHeight="1">
      <c r="A576" s="196"/>
      <c r="B576" s="196"/>
      <c r="C576" s="196"/>
      <c r="D576" s="220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 ht="12.0" customHeight="1">
      <c r="A577" s="196"/>
      <c r="B577" s="196"/>
      <c r="C577" s="196"/>
      <c r="D577" s="220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 ht="12.0" customHeight="1">
      <c r="A578" s="196"/>
      <c r="B578" s="196"/>
      <c r="C578" s="196"/>
      <c r="D578" s="220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 ht="12.0" customHeight="1">
      <c r="A579" s="196"/>
      <c r="B579" s="196"/>
      <c r="C579" s="196"/>
      <c r="D579" s="220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 ht="12.0" customHeight="1">
      <c r="A580" s="196"/>
      <c r="B580" s="196"/>
      <c r="C580" s="196"/>
      <c r="D580" s="220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 ht="12.0" customHeight="1">
      <c r="A581" s="196"/>
      <c r="B581" s="196"/>
      <c r="C581" s="196"/>
      <c r="D581" s="220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 ht="12.0" customHeight="1">
      <c r="A582" s="196"/>
      <c r="B582" s="196"/>
      <c r="C582" s="196"/>
      <c r="D582" s="220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 ht="12.0" customHeight="1">
      <c r="A583" s="196"/>
      <c r="B583" s="196"/>
      <c r="C583" s="196"/>
      <c r="D583" s="220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 ht="12.0" customHeight="1">
      <c r="A584" s="196"/>
      <c r="B584" s="196"/>
      <c r="C584" s="196"/>
      <c r="D584" s="220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 ht="12.0" customHeight="1">
      <c r="A585" s="196"/>
      <c r="B585" s="196"/>
      <c r="C585" s="196"/>
      <c r="D585" s="220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 ht="12.0" customHeight="1">
      <c r="A586" s="196"/>
      <c r="B586" s="196"/>
      <c r="C586" s="196"/>
      <c r="D586" s="220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 ht="12.0" customHeight="1">
      <c r="A587" s="196"/>
      <c r="B587" s="196"/>
      <c r="C587" s="196"/>
      <c r="D587" s="220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 ht="12.0" customHeight="1">
      <c r="A588" s="196"/>
      <c r="B588" s="196"/>
      <c r="C588" s="196"/>
      <c r="D588" s="220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 ht="12.0" customHeight="1">
      <c r="A589" s="196"/>
      <c r="B589" s="196"/>
      <c r="C589" s="196"/>
      <c r="D589" s="220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 ht="12.0" customHeight="1">
      <c r="A590" s="196"/>
      <c r="B590" s="196"/>
      <c r="C590" s="196"/>
      <c r="D590" s="220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 ht="12.0" customHeight="1">
      <c r="A591" s="196"/>
      <c r="B591" s="196"/>
      <c r="C591" s="196"/>
      <c r="D591" s="220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 ht="12.0" customHeight="1">
      <c r="A592" s="196"/>
      <c r="B592" s="196"/>
      <c r="C592" s="196"/>
      <c r="D592" s="220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 ht="12.0" customHeight="1">
      <c r="A593" s="196"/>
      <c r="B593" s="196"/>
      <c r="C593" s="196"/>
      <c r="D593" s="220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 ht="12.0" customHeight="1">
      <c r="A594" s="196"/>
      <c r="B594" s="196"/>
      <c r="C594" s="196"/>
      <c r="D594" s="220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 ht="12.0" customHeight="1">
      <c r="A595" s="196"/>
      <c r="B595" s="196"/>
      <c r="C595" s="196"/>
      <c r="D595" s="220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 ht="12.0" customHeight="1">
      <c r="A596" s="196"/>
      <c r="B596" s="196"/>
      <c r="C596" s="196"/>
      <c r="D596" s="220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 ht="12.0" customHeight="1">
      <c r="A597" s="196"/>
      <c r="B597" s="196"/>
      <c r="C597" s="196"/>
      <c r="D597" s="220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 ht="12.0" customHeight="1">
      <c r="A598" s="196"/>
      <c r="B598" s="196"/>
      <c r="C598" s="196"/>
      <c r="D598" s="220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 ht="12.0" customHeight="1">
      <c r="A599" s="196"/>
      <c r="B599" s="196"/>
      <c r="C599" s="196"/>
      <c r="D599" s="220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 ht="12.0" customHeight="1">
      <c r="A600" s="196"/>
      <c r="B600" s="196"/>
      <c r="C600" s="196"/>
      <c r="D600" s="220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 ht="12.0" customHeight="1">
      <c r="A601" s="196"/>
      <c r="B601" s="196"/>
      <c r="C601" s="196"/>
      <c r="D601" s="220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 ht="12.0" customHeight="1">
      <c r="A602" s="196"/>
      <c r="B602" s="196"/>
      <c r="C602" s="196"/>
      <c r="D602" s="220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 ht="12.0" customHeight="1">
      <c r="A603" s="196"/>
      <c r="B603" s="196"/>
      <c r="C603" s="196"/>
      <c r="D603" s="220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 ht="12.0" customHeight="1">
      <c r="A604" s="196"/>
      <c r="B604" s="196"/>
      <c r="C604" s="196"/>
      <c r="D604" s="220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 ht="12.0" customHeight="1">
      <c r="A605" s="196"/>
      <c r="B605" s="196"/>
      <c r="C605" s="196"/>
      <c r="D605" s="220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 ht="12.0" customHeight="1">
      <c r="A606" s="196"/>
      <c r="B606" s="196"/>
      <c r="C606" s="196"/>
      <c r="D606" s="220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 ht="12.0" customHeight="1">
      <c r="A607" s="196"/>
      <c r="B607" s="196"/>
      <c r="C607" s="196"/>
      <c r="D607" s="220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 ht="12.0" customHeight="1">
      <c r="A608" s="196"/>
      <c r="B608" s="196"/>
      <c r="C608" s="196"/>
      <c r="D608" s="220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 ht="12.0" customHeight="1">
      <c r="A609" s="196"/>
      <c r="B609" s="196"/>
      <c r="C609" s="196"/>
      <c r="D609" s="220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 ht="12.0" customHeight="1">
      <c r="A610" s="196"/>
      <c r="B610" s="196"/>
      <c r="C610" s="196"/>
      <c r="D610" s="220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 ht="12.0" customHeight="1">
      <c r="A611" s="196"/>
      <c r="B611" s="196"/>
      <c r="C611" s="196"/>
      <c r="D611" s="220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 ht="12.0" customHeight="1">
      <c r="A612" s="196"/>
      <c r="B612" s="196"/>
      <c r="C612" s="196"/>
      <c r="D612" s="220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 ht="12.0" customHeight="1">
      <c r="A613" s="196"/>
      <c r="B613" s="196"/>
      <c r="C613" s="196"/>
      <c r="D613" s="220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 ht="12.0" customHeight="1">
      <c r="A614" s="196"/>
      <c r="B614" s="196"/>
      <c r="C614" s="196"/>
      <c r="D614" s="220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 ht="12.0" customHeight="1">
      <c r="A615" s="196"/>
      <c r="B615" s="196"/>
      <c r="C615" s="196"/>
      <c r="D615" s="220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 ht="12.0" customHeight="1">
      <c r="A616" s="196"/>
      <c r="B616" s="196"/>
      <c r="C616" s="196"/>
      <c r="D616" s="220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 ht="12.0" customHeight="1">
      <c r="A617" s="196"/>
      <c r="B617" s="196"/>
      <c r="C617" s="196"/>
      <c r="D617" s="220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 ht="12.0" customHeight="1">
      <c r="A618" s="196"/>
      <c r="B618" s="196"/>
      <c r="C618" s="196"/>
      <c r="D618" s="220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 ht="12.0" customHeight="1">
      <c r="A619" s="196"/>
      <c r="B619" s="196"/>
      <c r="C619" s="196"/>
      <c r="D619" s="220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 ht="12.0" customHeight="1">
      <c r="A620" s="196"/>
      <c r="B620" s="196"/>
      <c r="C620" s="196"/>
      <c r="D620" s="220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 ht="12.0" customHeight="1">
      <c r="A621" s="196"/>
      <c r="B621" s="196"/>
      <c r="C621" s="196"/>
      <c r="D621" s="220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 ht="12.0" customHeight="1">
      <c r="A622" s="196"/>
      <c r="B622" s="196"/>
      <c r="C622" s="196"/>
      <c r="D622" s="220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 ht="12.0" customHeight="1">
      <c r="A623" s="196"/>
      <c r="B623" s="196"/>
      <c r="C623" s="196"/>
      <c r="D623" s="220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 ht="12.0" customHeight="1">
      <c r="A624" s="196"/>
      <c r="B624" s="196"/>
      <c r="C624" s="196"/>
      <c r="D624" s="220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 ht="12.0" customHeight="1">
      <c r="A625" s="196"/>
      <c r="B625" s="196"/>
      <c r="C625" s="196"/>
      <c r="D625" s="220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 ht="12.0" customHeight="1">
      <c r="A626" s="196"/>
      <c r="B626" s="196"/>
      <c r="C626" s="196"/>
      <c r="D626" s="220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 ht="12.0" customHeight="1">
      <c r="A627" s="196"/>
      <c r="B627" s="196"/>
      <c r="C627" s="196"/>
      <c r="D627" s="220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 ht="12.0" customHeight="1">
      <c r="A628" s="196"/>
      <c r="B628" s="196"/>
      <c r="C628" s="196"/>
      <c r="D628" s="220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 ht="12.0" customHeight="1">
      <c r="A629" s="196"/>
      <c r="B629" s="196"/>
      <c r="C629" s="196"/>
      <c r="D629" s="220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 ht="12.0" customHeight="1">
      <c r="A630" s="196"/>
      <c r="B630" s="196"/>
      <c r="C630" s="196"/>
      <c r="D630" s="220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 ht="12.0" customHeight="1">
      <c r="A631" s="196"/>
      <c r="B631" s="196"/>
      <c r="C631" s="196"/>
      <c r="D631" s="220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 ht="12.0" customHeight="1">
      <c r="A632" s="196"/>
      <c r="B632" s="196"/>
      <c r="C632" s="196"/>
      <c r="D632" s="220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 ht="12.0" customHeight="1">
      <c r="A633" s="196"/>
      <c r="B633" s="196"/>
      <c r="C633" s="196"/>
      <c r="D633" s="220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 ht="12.0" customHeight="1">
      <c r="A634" s="196"/>
      <c r="B634" s="196"/>
      <c r="C634" s="196"/>
      <c r="D634" s="220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 ht="12.0" customHeight="1">
      <c r="A635" s="196"/>
      <c r="B635" s="196"/>
      <c r="C635" s="196"/>
      <c r="D635" s="220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 ht="12.0" customHeight="1">
      <c r="A636" s="196"/>
      <c r="B636" s="196"/>
      <c r="C636" s="196"/>
      <c r="D636" s="220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 ht="12.0" customHeight="1">
      <c r="A637" s="196"/>
      <c r="B637" s="196"/>
      <c r="C637" s="196"/>
      <c r="D637" s="220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 ht="12.0" customHeight="1">
      <c r="A638" s="196"/>
      <c r="B638" s="196"/>
      <c r="C638" s="196"/>
      <c r="D638" s="220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 ht="12.0" customHeight="1">
      <c r="A639" s="196"/>
      <c r="B639" s="196"/>
      <c r="C639" s="196"/>
      <c r="D639" s="220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 ht="12.0" customHeight="1">
      <c r="A640" s="196"/>
      <c r="B640" s="196"/>
      <c r="C640" s="196"/>
      <c r="D640" s="220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 ht="12.0" customHeight="1">
      <c r="A641" s="196"/>
      <c r="B641" s="196"/>
      <c r="C641" s="196"/>
      <c r="D641" s="220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 ht="12.0" customHeight="1">
      <c r="A642" s="196"/>
      <c r="B642" s="196"/>
      <c r="C642" s="196"/>
      <c r="D642" s="220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 ht="12.0" customHeight="1">
      <c r="A643" s="196"/>
      <c r="B643" s="196"/>
      <c r="C643" s="196"/>
      <c r="D643" s="220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 ht="12.0" customHeight="1">
      <c r="A644" s="196"/>
      <c r="B644" s="196"/>
      <c r="C644" s="196"/>
      <c r="D644" s="220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 ht="12.0" customHeight="1">
      <c r="A645" s="196"/>
      <c r="B645" s="196"/>
      <c r="C645" s="196"/>
      <c r="D645" s="220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 ht="12.0" customHeight="1">
      <c r="A646" s="196"/>
      <c r="B646" s="196"/>
      <c r="C646" s="196"/>
      <c r="D646" s="220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 ht="12.0" customHeight="1">
      <c r="A647" s="196"/>
      <c r="B647" s="196"/>
      <c r="C647" s="196"/>
      <c r="D647" s="220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 ht="12.0" customHeight="1">
      <c r="A648" s="196"/>
      <c r="B648" s="196"/>
      <c r="C648" s="196"/>
      <c r="D648" s="220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 ht="12.0" customHeight="1">
      <c r="A649" s="196"/>
      <c r="B649" s="196"/>
      <c r="C649" s="196"/>
      <c r="D649" s="220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 ht="12.0" customHeight="1">
      <c r="A650" s="196"/>
      <c r="B650" s="196"/>
      <c r="C650" s="196"/>
      <c r="D650" s="220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 ht="12.0" customHeight="1">
      <c r="A651" s="196"/>
      <c r="B651" s="196"/>
      <c r="C651" s="196"/>
      <c r="D651" s="220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 ht="12.0" customHeight="1">
      <c r="A652" s="196"/>
      <c r="B652" s="196"/>
      <c r="C652" s="196"/>
      <c r="D652" s="220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 ht="12.0" customHeight="1">
      <c r="A653" s="196"/>
      <c r="B653" s="196"/>
      <c r="C653" s="196"/>
      <c r="D653" s="220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 ht="12.0" customHeight="1">
      <c r="A654" s="196"/>
      <c r="B654" s="196"/>
      <c r="C654" s="196"/>
      <c r="D654" s="220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 ht="12.0" customHeight="1">
      <c r="A655" s="196"/>
      <c r="B655" s="196"/>
      <c r="C655" s="196"/>
      <c r="D655" s="220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 ht="12.0" customHeight="1">
      <c r="A656" s="196"/>
      <c r="B656" s="196"/>
      <c r="C656" s="196"/>
      <c r="D656" s="220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 ht="12.0" customHeight="1">
      <c r="A657" s="196"/>
      <c r="B657" s="196"/>
      <c r="C657" s="196"/>
      <c r="D657" s="220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 ht="12.0" customHeight="1">
      <c r="A658" s="196"/>
      <c r="B658" s="196"/>
      <c r="C658" s="196"/>
      <c r="D658" s="220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 ht="12.0" customHeight="1">
      <c r="A659" s="196"/>
      <c r="B659" s="196"/>
      <c r="C659" s="196"/>
      <c r="D659" s="220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 ht="12.0" customHeight="1">
      <c r="A660" s="196"/>
      <c r="B660" s="196"/>
      <c r="C660" s="196"/>
      <c r="D660" s="220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 ht="12.0" customHeight="1">
      <c r="A661" s="196"/>
      <c r="B661" s="196"/>
      <c r="C661" s="196"/>
      <c r="D661" s="220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 ht="12.0" customHeight="1">
      <c r="A662" s="196"/>
      <c r="B662" s="196"/>
      <c r="C662" s="196"/>
      <c r="D662" s="220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 ht="12.0" customHeight="1">
      <c r="A663" s="196"/>
      <c r="B663" s="196"/>
      <c r="C663" s="196"/>
      <c r="D663" s="220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 ht="12.0" customHeight="1">
      <c r="A664" s="196"/>
      <c r="B664" s="196"/>
      <c r="C664" s="196"/>
      <c r="D664" s="220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 ht="12.0" customHeight="1">
      <c r="A665" s="196"/>
      <c r="B665" s="196"/>
      <c r="C665" s="196"/>
      <c r="D665" s="220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 ht="12.0" customHeight="1">
      <c r="A666" s="196"/>
      <c r="B666" s="196"/>
      <c r="C666" s="196"/>
      <c r="D666" s="220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 ht="12.0" customHeight="1">
      <c r="A667" s="196"/>
      <c r="B667" s="196"/>
      <c r="C667" s="196"/>
      <c r="D667" s="220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 ht="12.0" customHeight="1">
      <c r="A668" s="196"/>
      <c r="B668" s="196"/>
      <c r="C668" s="196"/>
      <c r="D668" s="220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 ht="12.0" customHeight="1">
      <c r="A669" s="196"/>
      <c r="B669" s="196"/>
      <c r="C669" s="196"/>
      <c r="D669" s="220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 ht="12.0" customHeight="1">
      <c r="A670" s="196"/>
      <c r="B670" s="196"/>
      <c r="C670" s="196"/>
      <c r="D670" s="220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 ht="12.0" customHeight="1">
      <c r="A671" s="196"/>
      <c r="B671" s="196"/>
      <c r="C671" s="196"/>
      <c r="D671" s="220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 ht="12.0" customHeight="1">
      <c r="A672" s="196"/>
      <c r="B672" s="196"/>
      <c r="C672" s="196"/>
      <c r="D672" s="220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 ht="12.0" customHeight="1">
      <c r="A673" s="196"/>
      <c r="B673" s="196"/>
      <c r="C673" s="196"/>
      <c r="D673" s="220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 ht="12.0" customHeight="1">
      <c r="A674" s="196"/>
      <c r="B674" s="196"/>
      <c r="C674" s="196"/>
      <c r="D674" s="220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 ht="12.0" customHeight="1">
      <c r="A675" s="196"/>
      <c r="B675" s="196"/>
      <c r="C675" s="196"/>
      <c r="D675" s="220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 ht="12.0" customHeight="1">
      <c r="A676" s="196"/>
      <c r="B676" s="196"/>
      <c r="C676" s="196"/>
      <c r="D676" s="220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 ht="12.0" customHeight="1">
      <c r="A677" s="196"/>
      <c r="B677" s="196"/>
      <c r="C677" s="196"/>
      <c r="D677" s="220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 ht="12.0" customHeight="1">
      <c r="A678" s="196"/>
      <c r="B678" s="196"/>
      <c r="C678" s="196"/>
      <c r="D678" s="220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 ht="12.0" customHeight="1">
      <c r="A679" s="196"/>
      <c r="B679" s="196"/>
      <c r="C679" s="196"/>
      <c r="D679" s="220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 ht="12.0" customHeight="1">
      <c r="A680" s="196"/>
      <c r="B680" s="196"/>
      <c r="C680" s="196"/>
      <c r="D680" s="220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 ht="12.0" customHeight="1">
      <c r="A681" s="196"/>
      <c r="B681" s="196"/>
      <c r="C681" s="196"/>
      <c r="D681" s="220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 ht="12.0" customHeight="1">
      <c r="A682" s="196"/>
      <c r="B682" s="196"/>
      <c r="C682" s="196"/>
      <c r="D682" s="220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 ht="12.0" customHeight="1">
      <c r="A683" s="196"/>
      <c r="B683" s="196"/>
      <c r="C683" s="196"/>
      <c r="D683" s="220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 ht="12.0" customHeight="1">
      <c r="A684" s="196"/>
      <c r="B684" s="196"/>
      <c r="C684" s="196"/>
      <c r="D684" s="220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 ht="12.0" customHeight="1">
      <c r="A685" s="196"/>
      <c r="B685" s="196"/>
      <c r="C685" s="196"/>
      <c r="D685" s="220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 ht="12.0" customHeight="1">
      <c r="A686" s="196"/>
      <c r="B686" s="196"/>
      <c r="C686" s="196"/>
      <c r="D686" s="220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 ht="12.0" customHeight="1">
      <c r="A687" s="196"/>
      <c r="B687" s="196"/>
      <c r="C687" s="196"/>
      <c r="D687" s="220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 ht="12.0" customHeight="1">
      <c r="A688" s="196"/>
      <c r="B688" s="196"/>
      <c r="C688" s="196"/>
      <c r="D688" s="220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 ht="12.0" customHeight="1">
      <c r="A689" s="196"/>
      <c r="B689" s="196"/>
      <c r="C689" s="196"/>
      <c r="D689" s="220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 ht="12.0" customHeight="1">
      <c r="A690" s="196"/>
      <c r="B690" s="196"/>
      <c r="C690" s="196"/>
      <c r="D690" s="220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 ht="12.0" customHeight="1">
      <c r="A691" s="196"/>
      <c r="B691" s="196"/>
      <c r="C691" s="196"/>
      <c r="D691" s="220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 ht="12.0" customHeight="1">
      <c r="A692" s="196"/>
      <c r="B692" s="196"/>
      <c r="C692" s="196"/>
      <c r="D692" s="220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 ht="12.0" customHeight="1">
      <c r="A693" s="196"/>
      <c r="B693" s="196"/>
      <c r="C693" s="196"/>
      <c r="D693" s="220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 ht="12.0" customHeight="1">
      <c r="A694" s="196"/>
      <c r="B694" s="196"/>
      <c r="C694" s="196"/>
      <c r="D694" s="220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 ht="12.0" customHeight="1">
      <c r="A695" s="196"/>
      <c r="B695" s="196"/>
      <c r="C695" s="196"/>
      <c r="D695" s="220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 ht="12.0" customHeight="1">
      <c r="A696" s="196"/>
      <c r="B696" s="196"/>
      <c r="C696" s="196"/>
      <c r="D696" s="220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 ht="12.0" customHeight="1">
      <c r="A697" s="196"/>
      <c r="B697" s="196"/>
      <c r="C697" s="196"/>
      <c r="D697" s="220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 ht="12.0" customHeight="1">
      <c r="A698" s="196"/>
      <c r="B698" s="196"/>
      <c r="C698" s="196"/>
      <c r="D698" s="220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 ht="12.0" customHeight="1">
      <c r="A699" s="196"/>
      <c r="B699" s="196"/>
      <c r="C699" s="196"/>
      <c r="D699" s="220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 ht="12.0" customHeight="1">
      <c r="A700" s="196"/>
      <c r="B700" s="196"/>
      <c r="C700" s="196"/>
      <c r="D700" s="220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 ht="12.0" customHeight="1">
      <c r="A701" s="196"/>
      <c r="B701" s="196"/>
      <c r="C701" s="196"/>
      <c r="D701" s="220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 ht="12.0" customHeight="1">
      <c r="A702" s="196"/>
      <c r="B702" s="196"/>
      <c r="C702" s="196"/>
      <c r="D702" s="220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 ht="12.0" customHeight="1">
      <c r="A703" s="196"/>
      <c r="B703" s="196"/>
      <c r="C703" s="196"/>
      <c r="D703" s="220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 ht="12.0" customHeight="1">
      <c r="A704" s="196"/>
      <c r="B704" s="196"/>
      <c r="C704" s="196"/>
      <c r="D704" s="220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 ht="12.0" customHeight="1">
      <c r="A705" s="196"/>
      <c r="B705" s="196"/>
      <c r="C705" s="196"/>
      <c r="D705" s="220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 ht="12.0" customHeight="1">
      <c r="A706" s="196"/>
      <c r="B706" s="196"/>
      <c r="C706" s="196"/>
      <c r="D706" s="220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 ht="12.0" customHeight="1">
      <c r="A707" s="196"/>
      <c r="B707" s="196"/>
      <c r="C707" s="196"/>
      <c r="D707" s="220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 ht="12.0" customHeight="1">
      <c r="A708" s="196"/>
      <c r="B708" s="196"/>
      <c r="C708" s="196"/>
      <c r="D708" s="220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 ht="12.0" customHeight="1">
      <c r="A709" s="196"/>
      <c r="B709" s="196"/>
      <c r="C709" s="196"/>
      <c r="D709" s="220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 ht="12.0" customHeight="1">
      <c r="A710" s="196"/>
      <c r="B710" s="196"/>
      <c r="C710" s="196"/>
      <c r="D710" s="220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 ht="12.0" customHeight="1">
      <c r="A711" s="196"/>
      <c r="B711" s="196"/>
      <c r="C711" s="196"/>
      <c r="D711" s="220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 ht="12.0" customHeight="1">
      <c r="A712" s="196"/>
      <c r="B712" s="196"/>
      <c r="C712" s="196"/>
      <c r="D712" s="220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 ht="12.0" customHeight="1">
      <c r="A713" s="196"/>
      <c r="B713" s="196"/>
      <c r="C713" s="196"/>
      <c r="D713" s="220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 ht="12.0" customHeight="1">
      <c r="A714" s="196"/>
      <c r="B714" s="196"/>
      <c r="C714" s="196"/>
      <c r="D714" s="220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 ht="12.0" customHeight="1">
      <c r="A715" s="196"/>
      <c r="B715" s="196"/>
      <c r="C715" s="196"/>
      <c r="D715" s="220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 ht="12.0" customHeight="1">
      <c r="A716" s="196"/>
      <c r="B716" s="196"/>
      <c r="C716" s="196"/>
      <c r="D716" s="220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 ht="12.0" customHeight="1">
      <c r="A717" s="196"/>
      <c r="B717" s="196"/>
      <c r="C717" s="196"/>
      <c r="D717" s="220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 ht="12.0" customHeight="1">
      <c r="A718" s="196"/>
      <c r="B718" s="196"/>
      <c r="C718" s="196"/>
      <c r="D718" s="220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 ht="12.0" customHeight="1">
      <c r="A719" s="196"/>
      <c r="B719" s="196"/>
      <c r="C719" s="196"/>
      <c r="D719" s="220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 ht="12.0" customHeight="1">
      <c r="A720" s="196"/>
      <c r="B720" s="196"/>
      <c r="C720" s="196"/>
      <c r="D720" s="220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 ht="12.0" customHeight="1">
      <c r="A721" s="196"/>
      <c r="B721" s="196"/>
      <c r="C721" s="196"/>
      <c r="D721" s="220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 ht="12.0" customHeight="1">
      <c r="A722" s="196"/>
      <c r="B722" s="196"/>
      <c r="C722" s="196"/>
      <c r="D722" s="220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 ht="12.0" customHeight="1">
      <c r="A723" s="196"/>
      <c r="B723" s="196"/>
      <c r="C723" s="196"/>
      <c r="D723" s="220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 ht="12.0" customHeight="1">
      <c r="A724" s="196"/>
      <c r="B724" s="196"/>
      <c r="C724" s="196"/>
      <c r="D724" s="220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 ht="12.0" customHeight="1">
      <c r="A725" s="196"/>
      <c r="B725" s="196"/>
      <c r="C725" s="196"/>
      <c r="D725" s="220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 ht="12.0" customHeight="1">
      <c r="A726" s="196"/>
      <c r="B726" s="196"/>
      <c r="C726" s="196"/>
      <c r="D726" s="220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 ht="12.0" customHeight="1">
      <c r="A727" s="196"/>
      <c r="B727" s="196"/>
      <c r="C727" s="196"/>
      <c r="D727" s="220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 ht="12.0" customHeight="1">
      <c r="A728" s="196"/>
      <c r="B728" s="196"/>
      <c r="C728" s="196"/>
      <c r="D728" s="220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 ht="12.0" customHeight="1">
      <c r="A729" s="196"/>
      <c r="B729" s="196"/>
      <c r="C729" s="196"/>
      <c r="D729" s="220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 ht="12.0" customHeight="1">
      <c r="A730" s="196"/>
      <c r="B730" s="196"/>
      <c r="C730" s="196"/>
      <c r="D730" s="220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 ht="12.0" customHeight="1">
      <c r="A731" s="196"/>
      <c r="B731" s="196"/>
      <c r="C731" s="196"/>
      <c r="D731" s="220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 ht="12.0" customHeight="1">
      <c r="A732" s="196"/>
      <c r="B732" s="196"/>
      <c r="C732" s="196"/>
      <c r="D732" s="220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 ht="12.0" customHeight="1">
      <c r="A733" s="196"/>
      <c r="B733" s="196"/>
      <c r="C733" s="196"/>
      <c r="D733" s="220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 ht="12.0" customHeight="1">
      <c r="A734" s="196"/>
      <c r="B734" s="196"/>
      <c r="C734" s="196"/>
      <c r="D734" s="220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 ht="12.0" customHeight="1">
      <c r="A735" s="196"/>
      <c r="B735" s="196"/>
      <c r="C735" s="196"/>
      <c r="D735" s="220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 ht="12.0" customHeight="1">
      <c r="A736" s="196"/>
      <c r="B736" s="196"/>
      <c r="C736" s="196"/>
      <c r="D736" s="220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 ht="12.0" customHeight="1">
      <c r="A737" s="196"/>
      <c r="B737" s="196"/>
      <c r="C737" s="196"/>
      <c r="D737" s="220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 ht="12.0" customHeight="1">
      <c r="A738" s="196"/>
      <c r="B738" s="196"/>
      <c r="C738" s="196"/>
      <c r="D738" s="220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 ht="12.0" customHeight="1">
      <c r="A739" s="196"/>
      <c r="B739" s="196"/>
      <c r="C739" s="196"/>
      <c r="D739" s="220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 ht="12.0" customHeight="1">
      <c r="A740" s="196"/>
      <c r="B740" s="196"/>
      <c r="C740" s="196"/>
      <c r="D740" s="220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 ht="12.0" customHeight="1">
      <c r="A741" s="196"/>
      <c r="B741" s="196"/>
      <c r="C741" s="196"/>
      <c r="D741" s="220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 ht="12.0" customHeight="1">
      <c r="A742" s="196"/>
      <c r="B742" s="196"/>
      <c r="C742" s="196"/>
      <c r="D742" s="220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 ht="12.0" customHeight="1">
      <c r="A743" s="196"/>
      <c r="B743" s="196"/>
      <c r="C743" s="196"/>
      <c r="D743" s="220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 ht="12.0" customHeight="1">
      <c r="A744" s="196"/>
      <c r="B744" s="196"/>
      <c r="C744" s="196"/>
      <c r="D744" s="220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 ht="12.0" customHeight="1">
      <c r="A745" s="196"/>
      <c r="B745" s="196"/>
      <c r="C745" s="196"/>
      <c r="D745" s="220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 ht="12.0" customHeight="1">
      <c r="A746" s="196"/>
      <c r="B746" s="196"/>
      <c r="C746" s="196"/>
      <c r="D746" s="220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 ht="12.0" customHeight="1">
      <c r="A747" s="196"/>
      <c r="B747" s="196"/>
      <c r="C747" s="196"/>
      <c r="D747" s="220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 ht="12.0" customHeight="1">
      <c r="A748" s="196"/>
      <c r="B748" s="196"/>
      <c r="C748" s="196"/>
      <c r="D748" s="220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 ht="12.0" customHeight="1">
      <c r="A749" s="196"/>
      <c r="B749" s="196"/>
      <c r="C749" s="196"/>
      <c r="D749" s="220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 ht="12.0" customHeight="1">
      <c r="A750" s="196"/>
      <c r="B750" s="196"/>
      <c r="C750" s="196"/>
      <c r="D750" s="220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 ht="12.0" customHeight="1">
      <c r="A751" s="196"/>
      <c r="B751" s="196"/>
      <c r="C751" s="196"/>
      <c r="D751" s="220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 ht="12.0" customHeight="1">
      <c r="A752" s="196"/>
      <c r="B752" s="196"/>
      <c r="C752" s="196"/>
      <c r="D752" s="220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 ht="12.0" customHeight="1">
      <c r="A753" s="196"/>
      <c r="B753" s="196"/>
      <c r="C753" s="196"/>
      <c r="D753" s="220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 ht="12.0" customHeight="1">
      <c r="A754" s="196"/>
      <c r="B754" s="196"/>
      <c r="C754" s="196"/>
      <c r="D754" s="220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 ht="12.0" customHeight="1">
      <c r="A755" s="196"/>
      <c r="B755" s="196"/>
      <c r="C755" s="196"/>
      <c r="D755" s="220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 ht="12.0" customHeight="1">
      <c r="A756" s="196"/>
      <c r="B756" s="196"/>
      <c r="C756" s="196"/>
      <c r="D756" s="220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 ht="12.0" customHeight="1">
      <c r="A757" s="196"/>
      <c r="B757" s="196"/>
      <c r="C757" s="196"/>
      <c r="D757" s="220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 ht="12.0" customHeight="1">
      <c r="A758" s="196"/>
      <c r="B758" s="196"/>
      <c r="C758" s="196"/>
      <c r="D758" s="220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 ht="12.0" customHeight="1">
      <c r="A759" s="196"/>
      <c r="B759" s="196"/>
      <c r="C759" s="196"/>
      <c r="D759" s="220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 ht="12.0" customHeight="1">
      <c r="A760" s="196"/>
      <c r="B760" s="196"/>
      <c r="C760" s="196"/>
      <c r="D760" s="220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 ht="12.0" customHeight="1">
      <c r="A761" s="196"/>
      <c r="B761" s="196"/>
      <c r="C761" s="196"/>
      <c r="D761" s="220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 ht="12.0" customHeight="1">
      <c r="A762" s="196"/>
      <c r="B762" s="196"/>
      <c r="C762" s="196"/>
      <c r="D762" s="220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 ht="12.0" customHeight="1">
      <c r="A763" s="196"/>
      <c r="B763" s="196"/>
      <c r="C763" s="196"/>
      <c r="D763" s="220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 ht="12.0" customHeight="1">
      <c r="A764" s="196"/>
      <c r="B764" s="196"/>
      <c r="C764" s="196"/>
      <c r="D764" s="220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 ht="12.0" customHeight="1">
      <c r="A765" s="196"/>
      <c r="B765" s="196"/>
      <c r="C765" s="196"/>
      <c r="D765" s="220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 ht="12.0" customHeight="1">
      <c r="A766" s="196"/>
      <c r="B766" s="196"/>
      <c r="C766" s="196"/>
      <c r="D766" s="220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 ht="12.0" customHeight="1">
      <c r="A767" s="196"/>
      <c r="B767" s="196"/>
      <c r="C767" s="196"/>
      <c r="D767" s="220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 ht="12.0" customHeight="1">
      <c r="A768" s="196"/>
      <c r="B768" s="196"/>
      <c r="C768" s="196"/>
      <c r="D768" s="220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 ht="12.0" customHeight="1">
      <c r="A769" s="196"/>
      <c r="B769" s="196"/>
      <c r="C769" s="196"/>
      <c r="D769" s="220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 ht="12.0" customHeight="1">
      <c r="A770" s="196"/>
      <c r="B770" s="196"/>
      <c r="C770" s="196"/>
      <c r="D770" s="220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 ht="12.0" customHeight="1">
      <c r="A771" s="196"/>
      <c r="B771" s="196"/>
      <c r="C771" s="196"/>
      <c r="D771" s="220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 ht="12.0" customHeight="1">
      <c r="A772" s="196"/>
      <c r="B772" s="196"/>
      <c r="C772" s="196"/>
      <c r="D772" s="220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 ht="12.0" customHeight="1">
      <c r="A773" s="196"/>
      <c r="B773" s="196"/>
      <c r="C773" s="196"/>
      <c r="D773" s="220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 ht="12.0" customHeight="1">
      <c r="A774" s="196"/>
      <c r="B774" s="196"/>
      <c r="C774" s="196"/>
      <c r="D774" s="220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 ht="12.0" customHeight="1">
      <c r="A775" s="196"/>
      <c r="B775" s="196"/>
      <c r="C775" s="196"/>
      <c r="D775" s="220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 ht="12.0" customHeight="1">
      <c r="A776" s="196"/>
      <c r="B776" s="196"/>
      <c r="C776" s="196"/>
      <c r="D776" s="220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 ht="12.0" customHeight="1">
      <c r="A777" s="196"/>
      <c r="B777" s="196"/>
      <c r="C777" s="196"/>
      <c r="D777" s="220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 ht="12.0" customHeight="1">
      <c r="A778" s="196"/>
      <c r="B778" s="196"/>
      <c r="C778" s="196"/>
      <c r="D778" s="220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 ht="12.0" customHeight="1">
      <c r="A779" s="196"/>
      <c r="B779" s="196"/>
      <c r="C779" s="196"/>
      <c r="D779" s="220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 ht="12.0" customHeight="1">
      <c r="A780" s="196"/>
      <c r="B780" s="196"/>
      <c r="C780" s="196"/>
      <c r="D780" s="220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 ht="12.0" customHeight="1">
      <c r="A781" s="196"/>
      <c r="B781" s="196"/>
      <c r="C781" s="196"/>
      <c r="D781" s="220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 ht="12.0" customHeight="1">
      <c r="A782" s="196"/>
      <c r="B782" s="196"/>
      <c r="C782" s="196"/>
      <c r="D782" s="220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 ht="12.0" customHeight="1">
      <c r="A783" s="196"/>
      <c r="B783" s="196"/>
      <c r="C783" s="196"/>
      <c r="D783" s="220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 ht="12.0" customHeight="1">
      <c r="A784" s="196"/>
      <c r="B784" s="196"/>
      <c r="C784" s="196"/>
      <c r="D784" s="220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 ht="12.0" customHeight="1">
      <c r="A785" s="196"/>
      <c r="B785" s="196"/>
      <c r="C785" s="196"/>
      <c r="D785" s="220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 ht="12.0" customHeight="1">
      <c r="A786" s="196"/>
      <c r="B786" s="196"/>
      <c r="C786" s="196"/>
      <c r="D786" s="220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 ht="12.0" customHeight="1">
      <c r="A787" s="196"/>
      <c r="B787" s="196"/>
      <c r="C787" s="196"/>
      <c r="D787" s="220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 ht="12.0" customHeight="1">
      <c r="A788" s="196"/>
      <c r="B788" s="196"/>
      <c r="C788" s="196"/>
      <c r="D788" s="220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 ht="12.0" customHeight="1">
      <c r="A789" s="196"/>
      <c r="B789" s="196"/>
      <c r="C789" s="196"/>
      <c r="D789" s="220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 ht="12.0" customHeight="1">
      <c r="A790" s="196"/>
      <c r="B790" s="196"/>
      <c r="C790" s="196"/>
      <c r="D790" s="220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 ht="12.0" customHeight="1">
      <c r="A791" s="196"/>
      <c r="B791" s="196"/>
      <c r="C791" s="196"/>
      <c r="D791" s="220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 ht="12.0" customHeight="1">
      <c r="A792" s="196"/>
      <c r="B792" s="196"/>
      <c r="C792" s="196"/>
      <c r="D792" s="220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 ht="12.0" customHeight="1">
      <c r="A793" s="196"/>
      <c r="B793" s="196"/>
      <c r="C793" s="196"/>
      <c r="D793" s="220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 ht="12.0" customHeight="1">
      <c r="A794" s="196"/>
      <c r="B794" s="196"/>
      <c r="C794" s="196"/>
      <c r="D794" s="220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 ht="12.0" customHeight="1">
      <c r="A795" s="196"/>
      <c r="B795" s="196"/>
      <c r="C795" s="196"/>
      <c r="D795" s="220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 ht="12.0" customHeight="1">
      <c r="A796" s="196"/>
      <c r="B796" s="196"/>
      <c r="C796" s="196"/>
      <c r="D796" s="220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 ht="12.0" customHeight="1">
      <c r="A797" s="196"/>
      <c r="B797" s="196"/>
      <c r="C797" s="196"/>
      <c r="D797" s="220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 ht="12.0" customHeight="1">
      <c r="A798" s="196"/>
      <c r="B798" s="196"/>
      <c r="C798" s="196"/>
      <c r="D798" s="220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 ht="12.0" customHeight="1">
      <c r="A799" s="196"/>
      <c r="B799" s="196"/>
      <c r="C799" s="196"/>
      <c r="D799" s="220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 ht="12.0" customHeight="1">
      <c r="A800" s="196"/>
      <c r="B800" s="196"/>
      <c r="C800" s="196"/>
      <c r="D800" s="220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 ht="12.0" customHeight="1">
      <c r="A801" s="196"/>
      <c r="B801" s="196"/>
      <c r="C801" s="196"/>
      <c r="D801" s="220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 ht="12.0" customHeight="1">
      <c r="A802" s="196"/>
      <c r="B802" s="196"/>
      <c r="C802" s="196"/>
      <c r="D802" s="220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 ht="12.0" customHeight="1">
      <c r="A803" s="196"/>
      <c r="B803" s="196"/>
      <c r="C803" s="196"/>
      <c r="D803" s="220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 ht="12.0" customHeight="1">
      <c r="A804" s="196"/>
      <c r="B804" s="196"/>
      <c r="C804" s="196"/>
      <c r="D804" s="220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 ht="12.0" customHeight="1">
      <c r="A805" s="196"/>
      <c r="B805" s="196"/>
      <c r="C805" s="196"/>
      <c r="D805" s="220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 ht="12.0" customHeight="1">
      <c r="A806" s="196"/>
      <c r="B806" s="196"/>
      <c r="C806" s="196"/>
      <c r="D806" s="220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 ht="12.0" customHeight="1">
      <c r="A807" s="196"/>
      <c r="B807" s="196"/>
      <c r="C807" s="196"/>
      <c r="D807" s="220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 ht="12.0" customHeight="1">
      <c r="A808" s="196"/>
      <c r="B808" s="196"/>
      <c r="C808" s="196"/>
      <c r="D808" s="220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 ht="12.0" customHeight="1">
      <c r="A809" s="196"/>
      <c r="B809" s="196"/>
      <c r="C809" s="196"/>
      <c r="D809" s="220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 ht="12.0" customHeight="1">
      <c r="A810" s="196"/>
      <c r="B810" s="196"/>
      <c r="C810" s="196"/>
      <c r="D810" s="220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 ht="12.0" customHeight="1">
      <c r="A811" s="196"/>
      <c r="B811" s="196"/>
      <c r="C811" s="196"/>
      <c r="D811" s="220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 ht="12.0" customHeight="1">
      <c r="A812" s="196"/>
      <c r="B812" s="196"/>
      <c r="C812" s="196"/>
      <c r="D812" s="220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 ht="12.0" customHeight="1">
      <c r="A813" s="196"/>
      <c r="B813" s="196"/>
      <c r="C813" s="196"/>
      <c r="D813" s="220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 ht="12.0" customHeight="1">
      <c r="A814" s="196"/>
      <c r="B814" s="196"/>
      <c r="C814" s="196"/>
      <c r="D814" s="220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 ht="12.0" customHeight="1">
      <c r="A815" s="196"/>
      <c r="B815" s="196"/>
      <c r="C815" s="196"/>
      <c r="D815" s="220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 ht="12.0" customHeight="1">
      <c r="A816" s="196"/>
      <c r="B816" s="196"/>
      <c r="C816" s="196"/>
      <c r="D816" s="220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 ht="12.0" customHeight="1">
      <c r="A817" s="196"/>
      <c r="B817" s="196"/>
      <c r="C817" s="196"/>
      <c r="D817" s="220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 ht="12.0" customHeight="1">
      <c r="A818" s="196"/>
      <c r="B818" s="196"/>
      <c r="C818" s="196"/>
      <c r="D818" s="220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 ht="12.0" customHeight="1">
      <c r="A819" s="196"/>
      <c r="B819" s="196"/>
      <c r="C819" s="196"/>
      <c r="D819" s="220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 ht="12.0" customHeight="1">
      <c r="A820" s="196"/>
      <c r="B820" s="196"/>
      <c r="C820" s="196"/>
      <c r="D820" s="220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 ht="12.0" customHeight="1">
      <c r="A821" s="196"/>
      <c r="B821" s="196"/>
      <c r="C821" s="196"/>
      <c r="D821" s="220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 ht="12.0" customHeight="1">
      <c r="A822" s="196"/>
      <c r="B822" s="196"/>
      <c r="C822" s="196"/>
      <c r="D822" s="220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 ht="12.0" customHeight="1">
      <c r="A823" s="196"/>
      <c r="B823" s="196"/>
      <c r="C823" s="196"/>
      <c r="D823" s="220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 ht="12.0" customHeight="1">
      <c r="A824" s="196"/>
      <c r="B824" s="196"/>
      <c r="C824" s="196"/>
      <c r="D824" s="220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 ht="12.0" customHeight="1">
      <c r="A825" s="196"/>
      <c r="B825" s="196"/>
      <c r="C825" s="196"/>
      <c r="D825" s="220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 ht="12.0" customHeight="1">
      <c r="A826" s="196"/>
      <c r="B826" s="196"/>
      <c r="C826" s="196"/>
      <c r="D826" s="220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 ht="12.0" customHeight="1">
      <c r="A827" s="196"/>
      <c r="B827" s="196"/>
      <c r="C827" s="196"/>
      <c r="D827" s="220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 ht="12.0" customHeight="1">
      <c r="A828" s="196"/>
      <c r="B828" s="196"/>
      <c r="C828" s="196"/>
      <c r="D828" s="220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 ht="12.0" customHeight="1">
      <c r="A829" s="196"/>
      <c r="B829" s="196"/>
      <c r="C829" s="196"/>
      <c r="D829" s="220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 ht="12.0" customHeight="1">
      <c r="A830" s="196"/>
      <c r="B830" s="196"/>
      <c r="C830" s="196"/>
      <c r="D830" s="220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 ht="12.0" customHeight="1">
      <c r="A831" s="196"/>
      <c r="B831" s="196"/>
      <c r="C831" s="196"/>
      <c r="D831" s="220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 ht="12.0" customHeight="1">
      <c r="A832" s="196"/>
      <c r="B832" s="196"/>
      <c r="C832" s="196"/>
      <c r="D832" s="220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 ht="12.0" customHeight="1">
      <c r="A833" s="196"/>
      <c r="B833" s="196"/>
      <c r="C833" s="196"/>
      <c r="D833" s="220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 ht="12.0" customHeight="1">
      <c r="A834" s="196"/>
      <c r="B834" s="196"/>
      <c r="C834" s="196"/>
      <c r="D834" s="220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 ht="12.0" customHeight="1">
      <c r="A835" s="196"/>
      <c r="B835" s="196"/>
      <c r="C835" s="196"/>
      <c r="D835" s="220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 ht="12.0" customHeight="1">
      <c r="A836" s="196"/>
      <c r="B836" s="196"/>
      <c r="C836" s="196"/>
      <c r="D836" s="220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 ht="12.0" customHeight="1">
      <c r="A837" s="196"/>
      <c r="B837" s="196"/>
      <c r="C837" s="196"/>
      <c r="D837" s="220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 ht="12.0" customHeight="1">
      <c r="A838" s="196"/>
      <c r="B838" s="196"/>
      <c r="C838" s="196"/>
      <c r="D838" s="220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 ht="12.0" customHeight="1">
      <c r="A839" s="196"/>
      <c r="B839" s="196"/>
      <c r="C839" s="196"/>
      <c r="D839" s="220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 ht="12.0" customHeight="1">
      <c r="A840" s="196"/>
      <c r="B840" s="196"/>
      <c r="C840" s="196"/>
      <c r="D840" s="220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 ht="12.0" customHeight="1">
      <c r="A841" s="196"/>
      <c r="B841" s="196"/>
      <c r="C841" s="196"/>
      <c r="D841" s="220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 ht="12.0" customHeight="1">
      <c r="A842" s="196"/>
      <c r="B842" s="196"/>
      <c r="C842" s="196"/>
      <c r="D842" s="220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 ht="12.0" customHeight="1">
      <c r="A843" s="196"/>
      <c r="B843" s="196"/>
      <c r="C843" s="196"/>
      <c r="D843" s="220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 ht="12.0" customHeight="1">
      <c r="A844" s="196"/>
      <c r="B844" s="196"/>
      <c r="C844" s="196"/>
      <c r="D844" s="220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 ht="12.0" customHeight="1">
      <c r="A845" s="196"/>
      <c r="B845" s="196"/>
      <c r="C845" s="196"/>
      <c r="D845" s="220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 ht="12.0" customHeight="1">
      <c r="A846" s="196"/>
      <c r="B846" s="196"/>
      <c r="C846" s="196"/>
      <c r="D846" s="220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 ht="12.0" customHeight="1">
      <c r="A847" s="196"/>
      <c r="B847" s="196"/>
      <c r="C847" s="196"/>
      <c r="D847" s="220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 ht="12.0" customHeight="1">
      <c r="A848" s="196"/>
      <c r="B848" s="196"/>
      <c r="C848" s="196"/>
      <c r="D848" s="220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 ht="12.0" customHeight="1">
      <c r="A849" s="196"/>
      <c r="B849" s="196"/>
      <c r="C849" s="196"/>
      <c r="D849" s="220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 ht="12.0" customHeight="1">
      <c r="A850" s="196"/>
      <c r="B850" s="196"/>
      <c r="C850" s="196"/>
      <c r="D850" s="220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 ht="12.0" customHeight="1">
      <c r="A851" s="196"/>
      <c r="B851" s="196"/>
      <c r="C851" s="196"/>
      <c r="D851" s="220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 ht="12.0" customHeight="1">
      <c r="A852" s="196"/>
      <c r="B852" s="196"/>
      <c r="C852" s="196"/>
      <c r="D852" s="220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 ht="12.0" customHeight="1">
      <c r="A853" s="196"/>
      <c r="B853" s="196"/>
      <c r="C853" s="196"/>
      <c r="D853" s="220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 ht="12.0" customHeight="1">
      <c r="A854" s="196"/>
      <c r="B854" s="196"/>
      <c r="C854" s="196"/>
      <c r="D854" s="220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 ht="12.0" customHeight="1">
      <c r="A855" s="196"/>
      <c r="B855" s="196"/>
      <c r="C855" s="196"/>
      <c r="D855" s="220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 ht="12.0" customHeight="1">
      <c r="A856" s="196"/>
      <c r="B856" s="196"/>
      <c r="C856" s="196"/>
      <c r="D856" s="220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 ht="12.0" customHeight="1">
      <c r="A857" s="196"/>
      <c r="B857" s="196"/>
      <c r="C857" s="196"/>
      <c r="D857" s="220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 ht="12.0" customHeight="1">
      <c r="A858" s="196"/>
      <c r="B858" s="196"/>
      <c r="C858" s="196"/>
      <c r="D858" s="220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 ht="12.0" customHeight="1">
      <c r="A859" s="196"/>
      <c r="B859" s="196"/>
      <c r="C859" s="196"/>
      <c r="D859" s="220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 ht="12.0" customHeight="1">
      <c r="A860" s="196"/>
      <c r="B860" s="196"/>
      <c r="C860" s="196"/>
      <c r="D860" s="220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 ht="12.0" customHeight="1">
      <c r="A861" s="196"/>
      <c r="B861" s="196"/>
      <c r="C861" s="196"/>
      <c r="D861" s="220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 ht="12.0" customHeight="1">
      <c r="A862" s="196"/>
      <c r="B862" s="196"/>
      <c r="C862" s="196"/>
      <c r="D862" s="220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 ht="12.0" customHeight="1">
      <c r="A863" s="196"/>
      <c r="B863" s="196"/>
      <c r="C863" s="196"/>
      <c r="D863" s="220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 ht="12.0" customHeight="1">
      <c r="A864" s="196"/>
      <c r="B864" s="196"/>
      <c r="C864" s="196"/>
      <c r="D864" s="220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 ht="12.0" customHeight="1">
      <c r="A865" s="196"/>
      <c r="B865" s="196"/>
      <c r="C865" s="196"/>
      <c r="D865" s="220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 ht="12.0" customHeight="1">
      <c r="A866" s="196"/>
      <c r="B866" s="196"/>
      <c r="C866" s="196"/>
      <c r="D866" s="220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 ht="12.0" customHeight="1">
      <c r="A867" s="196"/>
      <c r="B867" s="196"/>
      <c r="C867" s="196"/>
      <c r="D867" s="220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 ht="12.0" customHeight="1">
      <c r="A868" s="196"/>
      <c r="B868" s="196"/>
      <c r="C868" s="196"/>
      <c r="D868" s="220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 ht="12.0" customHeight="1">
      <c r="A869" s="196"/>
      <c r="B869" s="196"/>
      <c r="C869" s="196"/>
      <c r="D869" s="220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 ht="12.0" customHeight="1">
      <c r="A870" s="196"/>
      <c r="B870" s="196"/>
      <c r="C870" s="196"/>
      <c r="D870" s="220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 ht="12.0" customHeight="1">
      <c r="A871" s="196"/>
      <c r="B871" s="196"/>
      <c r="C871" s="196"/>
      <c r="D871" s="220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 ht="12.0" customHeight="1">
      <c r="A872" s="196"/>
      <c r="B872" s="196"/>
      <c r="C872" s="196"/>
      <c r="D872" s="220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 ht="12.0" customHeight="1">
      <c r="A873" s="196"/>
      <c r="B873" s="196"/>
      <c r="C873" s="196"/>
      <c r="D873" s="220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 ht="12.0" customHeight="1">
      <c r="A874" s="196"/>
      <c r="B874" s="196"/>
      <c r="C874" s="196"/>
      <c r="D874" s="220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 ht="12.0" customHeight="1">
      <c r="A875" s="196"/>
      <c r="B875" s="196"/>
      <c r="C875" s="196"/>
      <c r="D875" s="220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 ht="12.0" customHeight="1">
      <c r="A876" s="196"/>
      <c r="B876" s="196"/>
      <c r="C876" s="196"/>
      <c r="D876" s="220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 ht="12.0" customHeight="1">
      <c r="A877" s="196"/>
      <c r="B877" s="196"/>
      <c r="C877" s="196"/>
      <c r="D877" s="220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 ht="12.0" customHeight="1">
      <c r="A878" s="196"/>
      <c r="B878" s="196"/>
      <c r="C878" s="196"/>
      <c r="D878" s="220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 ht="12.0" customHeight="1">
      <c r="A879" s="196"/>
      <c r="B879" s="196"/>
      <c r="C879" s="196"/>
      <c r="D879" s="220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 ht="12.0" customHeight="1">
      <c r="A880" s="196"/>
      <c r="B880" s="196"/>
      <c r="C880" s="196"/>
      <c r="D880" s="220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 ht="12.0" customHeight="1">
      <c r="A881" s="196"/>
      <c r="B881" s="196"/>
      <c r="C881" s="196"/>
      <c r="D881" s="220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 ht="12.0" customHeight="1">
      <c r="A882" s="196"/>
      <c r="B882" s="196"/>
      <c r="C882" s="196"/>
      <c r="D882" s="220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 ht="12.0" customHeight="1">
      <c r="A883" s="196"/>
      <c r="B883" s="196"/>
      <c r="C883" s="196"/>
      <c r="D883" s="220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 ht="12.0" customHeight="1">
      <c r="A884" s="196"/>
      <c r="B884" s="196"/>
      <c r="C884" s="196"/>
      <c r="D884" s="220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 ht="12.0" customHeight="1">
      <c r="A885" s="196"/>
      <c r="B885" s="196"/>
      <c r="C885" s="196"/>
      <c r="D885" s="220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 ht="12.0" customHeight="1">
      <c r="A886" s="196"/>
      <c r="B886" s="196"/>
      <c r="C886" s="196"/>
      <c r="D886" s="220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 ht="12.0" customHeight="1">
      <c r="A887" s="196"/>
      <c r="B887" s="196"/>
      <c r="C887" s="196"/>
      <c r="D887" s="220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 ht="12.0" customHeight="1">
      <c r="A888" s="196"/>
      <c r="B888" s="196"/>
      <c r="C888" s="196"/>
      <c r="D888" s="220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 ht="12.0" customHeight="1">
      <c r="A889" s="196"/>
      <c r="B889" s="196"/>
      <c r="C889" s="196"/>
      <c r="D889" s="220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 ht="12.0" customHeight="1">
      <c r="A890" s="196"/>
      <c r="B890" s="196"/>
      <c r="C890" s="196"/>
      <c r="D890" s="220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 ht="12.0" customHeight="1">
      <c r="A891" s="196"/>
      <c r="B891" s="196"/>
      <c r="C891" s="196"/>
      <c r="D891" s="220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 ht="12.0" customHeight="1">
      <c r="A892" s="196"/>
      <c r="B892" s="196"/>
      <c r="C892" s="196"/>
      <c r="D892" s="220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 ht="12.0" customHeight="1">
      <c r="A893" s="196"/>
      <c r="B893" s="196"/>
      <c r="C893" s="196"/>
      <c r="D893" s="220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 ht="12.0" customHeight="1">
      <c r="A894" s="196"/>
      <c r="B894" s="196"/>
      <c r="C894" s="196"/>
      <c r="D894" s="220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 ht="12.0" customHeight="1">
      <c r="A895" s="196"/>
      <c r="B895" s="196"/>
      <c r="C895" s="196"/>
      <c r="D895" s="220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 ht="12.0" customHeight="1">
      <c r="A896" s="196"/>
      <c r="B896" s="196"/>
      <c r="C896" s="196"/>
      <c r="D896" s="220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 ht="12.0" customHeight="1">
      <c r="A897" s="196"/>
      <c r="B897" s="196"/>
      <c r="C897" s="196"/>
      <c r="D897" s="220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 ht="12.0" customHeight="1">
      <c r="A898" s="196"/>
      <c r="B898" s="196"/>
      <c r="C898" s="196"/>
      <c r="D898" s="220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 ht="12.0" customHeight="1">
      <c r="A899" s="196"/>
      <c r="B899" s="196"/>
      <c r="C899" s="196"/>
      <c r="D899" s="220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 ht="12.0" customHeight="1">
      <c r="A900" s="196"/>
      <c r="B900" s="196"/>
      <c r="C900" s="196"/>
      <c r="D900" s="220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 ht="12.0" customHeight="1">
      <c r="A901" s="196"/>
      <c r="B901" s="196"/>
      <c r="C901" s="196"/>
      <c r="D901" s="220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 ht="12.0" customHeight="1">
      <c r="A902" s="196"/>
      <c r="B902" s="196"/>
      <c r="C902" s="196"/>
      <c r="D902" s="220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 ht="12.0" customHeight="1">
      <c r="A903" s="196"/>
      <c r="B903" s="196"/>
      <c r="C903" s="196"/>
      <c r="D903" s="220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 ht="12.0" customHeight="1">
      <c r="A904" s="196"/>
      <c r="B904" s="196"/>
      <c r="C904" s="196"/>
      <c r="D904" s="220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 ht="12.0" customHeight="1">
      <c r="A905" s="196"/>
      <c r="B905" s="196"/>
      <c r="C905" s="196"/>
      <c r="D905" s="220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 ht="12.0" customHeight="1">
      <c r="A906" s="196"/>
      <c r="B906" s="196"/>
      <c r="C906" s="196"/>
      <c r="D906" s="220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 ht="12.0" customHeight="1">
      <c r="A907" s="196"/>
      <c r="B907" s="196"/>
      <c r="C907" s="196"/>
      <c r="D907" s="220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 ht="12.0" customHeight="1">
      <c r="A908" s="196"/>
      <c r="B908" s="196"/>
      <c r="C908" s="196"/>
      <c r="D908" s="220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 ht="12.0" customHeight="1">
      <c r="A909" s="196"/>
      <c r="B909" s="196"/>
      <c r="C909" s="196"/>
      <c r="D909" s="220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 ht="12.0" customHeight="1">
      <c r="A910" s="196"/>
      <c r="B910" s="196"/>
      <c r="C910" s="196"/>
      <c r="D910" s="220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 ht="12.0" customHeight="1">
      <c r="A911" s="196"/>
      <c r="B911" s="196"/>
      <c r="C911" s="196"/>
      <c r="D911" s="220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 ht="12.0" customHeight="1">
      <c r="A912" s="196"/>
      <c r="B912" s="196"/>
      <c r="C912" s="196"/>
      <c r="D912" s="220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 ht="12.0" customHeight="1">
      <c r="A913" s="196"/>
      <c r="B913" s="196"/>
      <c r="C913" s="196"/>
      <c r="D913" s="220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 ht="12.0" customHeight="1">
      <c r="A914" s="196"/>
      <c r="B914" s="196"/>
      <c r="C914" s="196"/>
      <c r="D914" s="220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 ht="12.0" customHeight="1">
      <c r="A915" s="196"/>
      <c r="B915" s="196"/>
      <c r="C915" s="196"/>
      <c r="D915" s="220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 ht="12.0" customHeight="1">
      <c r="A916" s="196"/>
      <c r="B916" s="196"/>
      <c r="C916" s="196"/>
      <c r="D916" s="220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 ht="12.0" customHeight="1">
      <c r="A917" s="196"/>
      <c r="B917" s="196"/>
      <c r="C917" s="196"/>
      <c r="D917" s="220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 ht="12.0" customHeight="1">
      <c r="A918" s="196"/>
      <c r="B918" s="196"/>
      <c r="C918" s="196"/>
      <c r="D918" s="220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 ht="12.0" customHeight="1">
      <c r="A919" s="196"/>
      <c r="B919" s="196"/>
      <c r="C919" s="196"/>
      <c r="D919" s="220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 ht="12.0" customHeight="1">
      <c r="A920" s="196"/>
      <c r="B920" s="196"/>
      <c r="C920" s="196"/>
      <c r="D920" s="220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 ht="12.0" customHeight="1">
      <c r="A921" s="196"/>
      <c r="B921" s="196"/>
      <c r="C921" s="196"/>
      <c r="D921" s="220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 ht="12.0" customHeight="1">
      <c r="A922" s="196"/>
      <c r="B922" s="196"/>
      <c r="C922" s="196"/>
      <c r="D922" s="220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 ht="12.0" customHeight="1">
      <c r="A923" s="196"/>
      <c r="B923" s="196"/>
      <c r="C923" s="196"/>
      <c r="D923" s="220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 ht="12.0" customHeight="1">
      <c r="A924" s="196"/>
      <c r="B924" s="196"/>
      <c r="C924" s="196"/>
      <c r="D924" s="220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 ht="12.0" customHeight="1">
      <c r="A925" s="196"/>
      <c r="B925" s="196"/>
      <c r="C925" s="196"/>
      <c r="D925" s="220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 ht="12.0" customHeight="1">
      <c r="A926" s="196"/>
      <c r="B926" s="196"/>
      <c r="C926" s="196"/>
      <c r="D926" s="220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 ht="12.0" customHeight="1">
      <c r="A927" s="196"/>
      <c r="B927" s="196"/>
      <c r="C927" s="196"/>
      <c r="D927" s="220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 ht="12.0" customHeight="1">
      <c r="A928" s="196"/>
      <c r="B928" s="196"/>
      <c r="C928" s="196"/>
      <c r="D928" s="220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 ht="12.0" customHeight="1">
      <c r="A929" s="196"/>
      <c r="B929" s="196"/>
      <c r="C929" s="196"/>
      <c r="D929" s="220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 ht="12.0" customHeight="1">
      <c r="A930" s="196"/>
      <c r="B930" s="196"/>
      <c r="C930" s="196"/>
      <c r="D930" s="220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 ht="12.0" customHeight="1">
      <c r="A931" s="196"/>
      <c r="B931" s="196"/>
      <c r="C931" s="196"/>
      <c r="D931" s="220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 ht="12.0" customHeight="1">
      <c r="A932" s="196"/>
      <c r="B932" s="196"/>
      <c r="C932" s="196"/>
      <c r="D932" s="220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 ht="12.0" customHeight="1">
      <c r="A933" s="196"/>
      <c r="B933" s="196"/>
      <c r="C933" s="196"/>
      <c r="D933" s="220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 ht="12.0" customHeight="1">
      <c r="A934" s="196"/>
      <c r="B934" s="196"/>
      <c r="C934" s="196"/>
      <c r="D934" s="220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 ht="12.0" customHeight="1">
      <c r="A935" s="196"/>
      <c r="B935" s="196"/>
      <c r="C935" s="196"/>
      <c r="D935" s="220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 ht="12.0" customHeight="1">
      <c r="A936" s="196"/>
      <c r="B936" s="196"/>
      <c r="C936" s="196"/>
      <c r="D936" s="220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 ht="12.0" customHeight="1">
      <c r="A937" s="196"/>
      <c r="B937" s="196"/>
      <c r="C937" s="196"/>
      <c r="D937" s="220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 ht="12.0" customHeight="1">
      <c r="A938" s="196"/>
      <c r="B938" s="196"/>
      <c r="C938" s="196"/>
      <c r="D938" s="220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 ht="12.0" customHeight="1">
      <c r="A939" s="196"/>
      <c r="B939" s="196"/>
      <c r="C939" s="196"/>
      <c r="D939" s="220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 ht="12.0" customHeight="1">
      <c r="A940" s="196"/>
      <c r="B940" s="196"/>
      <c r="C940" s="196"/>
      <c r="D940" s="220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 ht="12.0" customHeight="1">
      <c r="A941" s="196"/>
      <c r="B941" s="196"/>
      <c r="C941" s="196"/>
      <c r="D941" s="220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 ht="12.0" customHeight="1">
      <c r="A942" s="196"/>
      <c r="B942" s="196"/>
      <c r="C942" s="196"/>
      <c r="D942" s="220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 ht="12.0" customHeight="1">
      <c r="A943" s="196"/>
      <c r="B943" s="196"/>
      <c r="C943" s="196"/>
      <c r="D943" s="220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 ht="12.0" customHeight="1">
      <c r="A944" s="196"/>
      <c r="B944" s="196"/>
      <c r="C944" s="196"/>
      <c r="D944" s="220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 ht="12.0" customHeight="1">
      <c r="A945" s="196"/>
      <c r="B945" s="196"/>
      <c r="C945" s="196"/>
      <c r="D945" s="220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 ht="12.0" customHeight="1">
      <c r="A946" s="196"/>
      <c r="B946" s="196"/>
      <c r="C946" s="196"/>
      <c r="D946" s="220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</row>
    <row r="947" ht="12.0" customHeight="1">
      <c r="A947" s="196"/>
      <c r="B947" s="196"/>
      <c r="C947" s="196"/>
      <c r="D947" s="220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</row>
    <row r="948" ht="12.0" customHeight="1">
      <c r="A948" s="196"/>
      <c r="B948" s="196"/>
      <c r="C948" s="196"/>
      <c r="D948" s="220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</row>
    <row r="949" ht="12.0" customHeight="1">
      <c r="A949" s="196"/>
      <c r="B949" s="196"/>
      <c r="C949" s="196"/>
      <c r="D949" s="220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</row>
    <row r="950" ht="12.0" customHeight="1">
      <c r="A950" s="196"/>
      <c r="B950" s="196"/>
      <c r="C950" s="196"/>
      <c r="D950" s="220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</row>
    <row r="951" ht="12.0" customHeight="1">
      <c r="A951" s="196"/>
      <c r="B951" s="196"/>
      <c r="C951" s="196"/>
      <c r="D951" s="220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</row>
    <row r="952" ht="12.0" customHeight="1">
      <c r="A952" s="196"/>
      <c r="B952" s="196"/>
      <c r="C952" s="196"/>
      <c r="D952" s="220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</row>
    <row r="953" ht="12.0" customHeight="1">
      <c r="A953" s="196"/>
      <c r="B953" s="196"/>
      <c r="C953" s="196"/>
      <c r="D953" s="220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</row>
    <row r="954" ht="12.0" customHeight="1">
      <c r="A954" s="196"/>
      <c r="B954" s="196"/>
      <c r="C954" s="196"/>
      <c r="D954" s="220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</row>
    <row r="955" ht="12.0" customHeight="1">
      <c r="A955" s="196"/>
      <c r="B955" s="196"/>
      <c r="C955" s="196"/>
      <c r="D955" s="220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</row>
    <row r="956" ht="12.0" customHeight="1">
      <c r="A956" s="196"/>
      <c r="B956" s="196"/>
      <c r="C956" s="196"/>
      <c r="D956" s="220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</row>
    <row r="957" ht="12.0" customHeight="1">
      <c r="A957" s="196"/>
      <c r="B957" s="196"/>
      <c r="C957" s="196"/>
      <c r="D957" s="220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</row>
    <row r="958" ht="12.0" customHeight="1">
      <c r="A958" s="196"/>
      <c r="B958" s="196"/>
      <c r="C958" s="196"/>
      <c r="D958" s="220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</row>
    <row r="959" ht="12.0" customHeight="1">
      <c r="A959" s="196"/>
      <c r="B959" s="196"/>
      <c r="C959" s="196"/>
      <c r="D959" s="220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</row>
    <row r="960" ht="12.0" customHeight="1">
      <c r="A960" s="196"/>
      <c r="B960" s="196"/>
      <c r="C960" s="196"/>
      <c r="D960" s="220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</row>
    <row r="961" ht="12.0" customHeight="1">
      <c r="A961" s="196"/>
      <c r="B961" s="196"/>
      <c r="C961" s="196"/>
      <c r="D961" s="220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</row>
    <row r="962" ht="12.0" customHeight="1">
      <c r="A962" s="196"/>
      <c r="B962" s="196"/>
      <c r="C962" s="196"/>
      <c r="D962" s="220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</row>
    <row r="963" ht="12.0" customHeight="1">
      <c r="A963" s="196"/>
      <c r="B963" s="196"/>
      <c r="C963" s="196"/>
      <c r="D963" s="220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</row>
    <row r="964" ht="12.0" customHeight="1">
      <c r="A964" s="196"/>
      <c r="B964" s="196"/>
      <c r="C964" s="196"/>
      <c r="D964" s="220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</row>
    <row r="965" ht="12.0" customHeight="1">
      <c r="A965" s="196"/>
      <c r="B965" s="196"/>
      <c r="C965" s="196"/>
      <c r="D965" s="220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</row>
    <row r="966" ht="12.0" customHeight="1">
      <c r="A966" s="196"/>
      <c r="B966" s="196"/>
      <c r="C966" s="196"/>
      <c r="D966" s="220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</row>
    <row r="967" ht="12.0" customHeight="1">
      <c r="A967" s="196"/>
      <c r="B967" s="196"/>
      <c r="C967" s="196"/>
      <c r="D967" s="220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</row>
    <row r="968" ht="12.0" customHeight="1">
      <c r="A968" s="196"/>
      <c r="B968" s="196"/>
      <c r="C968" s="196"/>
      <c r="D968" s="220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</row>
    <row r="969" ht="12.0" customHeight="1">
      <c r="A969" s="196"/>
      <c r="B969" s="196"/>
      <c r="C969" s="196"/>
      <c r="D969" s="220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</row>
    <row r="970" ht="12.0" customHeight="1">
      <c r="A970" s="196"/>
      <c r="B970" s="196"/>
      <c r="C970" s="196"/>
      <c r="D970" s="220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</row>
    <row r="971" ht="12.0" customHeight="1">
      <c r="A971" s="196"/>
      <c r="B971" s="196"/>
      <c r="C971" s="196"/>
      <c r="D971" s="220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</row>
    <row r="972" ht="12.0" customHeight="1">
      <c r="A972" s="196"/>
      <c r="B972" s="196"/>
      <c r="C972" s="196"/>
      <c r="D972" s="220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</row>
    <row r="973" ht="12.0" customHeight="1">
      <c r="A973" s="196"/>
      <c r="B973" s="196"/>
      <c r="C973" s="196"/>
      <c r="D973" s="220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</row>
    <row r="974" ht="12.0" customHeight="1">
      <c r="A974" s="196"/>
      <c r="B974" s="196"/>
      <c r="C974" s="196"/>
      <c r="D974" s="220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</row>
    <row r="975" ht="12.0" customHeight="1">
      <c r="A975" s="196"/>
      <c r="B975" s="196"/>
      <c r="C975" s="196"/>
      <c r="D975" s="220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</row>
    <row r="976" ht="12.0" customHeight="1">
      <c r="A976" s="196"/>
      <c r="B976" s="196"/>
      <c r="C976" s="196"/>
      <c r="D976" s="220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</row>
    <row r="977" ht="12.0" customHeight="1">
      <c r="A977" s="196"/>
      <c r="B977" s="196"/>
      <c r="C977" s="196"/>
      <c r="D977" s="220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</row>
    <row r="978" ht="12.0" customHeight="1">
      <c r="A978" s="196"/>
      <c r="B978" s="196"/>
      <c r="C978" s="196"/>
      <c r="D978" s="220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</row>
    <row r="979" ht="12.0" customHeight="1">
      <c r="A979" s="196"/>
      <c r="B979" s="196"/>
      <c r="C979" s="196"/>
      <c r="D979" s="220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</row>
    <row r="980" ht="12.0" customHeight="1">
      <c r="A980" s="196"/>
      <c r="B980" s="196"/>
      <c r="C980" s="196"/>
      <c r="D980" s="220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</row>
    <row r="981" ht="12.0" customHeight="1">
      <c r="A981" s="196"/>
      <c r="B981" s="196"/>
      <c r="C981" s="196"/>
      <c r="D981" s="220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</row>
    <row r="982" ht="12.0" customHeight="1">
      <c r="A982" s="196"/>
      <c r="B982" s="196"/>
      <c r="C982" s="196"/>
      <c r="D982" s="220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</row>
    <row r="983" ht="12.0" customHeight="1">
      <c r="A983" s="196"/>
      <c r="B983" s="196"/>
      <c r="C983" s="196"/>
      <c r="D983" s="220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</row>
    <row r="984" ht="12.0" customHeight="1">
      <c r="A984" s="196"/>
      <c r="B984" s="196"/>
      <c r="C984" s="196"/>
      <c r="D984" s="220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</row>
    <row r="985" ht="12.0" customHeight="1">
      <c r="A985" s="196"/>
      <c r="B985" s="196"/>
      <c r="C985" s="196"/>
      <c r="D985" s="220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</row>
    <row r="986" ht="12.0" customHeight="1">
      <c r="A986" s="196"/>
      <c r="B986" s="196"/>
      <c r="C986" s="196"/>
      <c r="D986" s="220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</row>
    <row r="987" ht="12.0" customHeight="1">
      <c r="A987" s="196"/>
      <c r="B987" s="196"/>
      <c r="C987" s="196"/>
      <c r="D987" s="220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</row>
    <row r="988" ht="12.0" customHeight="1">
      <c r="A988" s="196"/>
      <c r="B988" s="196"/>
      <c r="C988" s="196"/>
      <c r="D988" s="220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</row>
    <row r="989" ht="12.0" customHeight="1">
      <c r="A989" s="196"/>
      <c r="B989" s="196"/>
      <c r="C989" s="196"/>
      <c r="D989" s="220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</row>
    <row r="990" ht="12.0" customHeight="1">
      <c r="A990" s="196"/>
      <c r="B990" s="196"/>
      <c r="C990" s="196"/>
      <c r="D990" s="220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</row>
    <row r="991" ht="12.0" customHeight="1">
      <c r="A991" s="196"/>
      <c r="B991" s="196"/>
      <c r="C991" s="196"/>
      <c r="D991" s="220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</row>
    <row r="992" ht="12.0" customHeight="1">
      <c r="A992" s="196"/>
      <c r="B992" s="196"/>
      <c r="C992" s="196"/>
      <c r="D992" s="220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</row>
    <row r="993" ht="12.0" customHeight="1">
      <c r="A993" s="196"/>
      <c r="B993" s="196"/>
      <c r="C993" s="196"/>
      <c r="D993" s="220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</row>
    <row r="994" ht="12.0" customHeight="1">
      <c r="A994" s="196"/>
      <c r="B994" s="196"/>
      <c r="C994" s="196"/>
      <c r="D994" s="220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</row>
    <row r="995" ht="12.0" customHeight="1">
      <c r="A995" s="196"/>
      <c r="B995" s="196"/>
      <c r="C995" s="196"/>
      <c r="D995" s="220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</row>
    <row r="996" ht="12.0" customHeight="1">
      <c r="A996" s="196"/>
      <c r="B996" s="196"/>
      <c r="C996" s="196"/>
      <c r="D996" s="220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</row>
    <row r="997" ht="12.0" customHeight="1">
      <c r="A997" s="196"/>
      <c r="B997" s="196"/>
      <c r="C997" s="196"/>
      <c r="D997" s="220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</row>
    <row r="998" ht="12.0" customHeight="1">
      <c r="A998" s="196"/>
      <c r="B998" s="196"/>
      <c r="C998" s="196"/>
      <c r="D998" s="220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</row>
    <row r="999" ht="12.0" customHeight="1">
      <c r="A999" s="196"/>
      <c r="B999" s="196"/>
      <c r="C999" s="196"/>
      <c r="D999" s="220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</row>
    <row r="1000" ht="12.0" customHeight="1">
      <c r="A1000" s="196"/>
      <c r="B1000" s="196"/>
      <c r="C1000" s="196"/>
      <c r="D1000" s="220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</row>
  </sheetData>
  <autoFilter ref="$A$4:$J$86"/>
  <customSheetViews>
    <customSheetView guid="{DC837CAC-AF80-438D-86E6-A9FA4848671C}" filter="1" showAutoFilter="1">
      <autoFilter ref="$A$4:$I$86"/>
    </customSheetView>
  </customSheetView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3.29"/>
    <col customWidth="1" min="2" max="2" width="18.43"/>
    <col customWidth="1" min="3" max="3" width="12.57"/>
    <col customWidth="1" min="4" max="4" width="15.14"/>
    <col customWidth="1" min="5" max="5" width="11.71"/>
    <col customWidth="1" min="6" max="6" width="9.43"/>
    <col customWidth="1" min="7" max="7" width="10.71"/>
    <col customWidth="1" min="8" max="8" width="11.71"/>
    <col customWidth="1" min="9" max="9" width="14.43"/>
    <col customWidth="1" min="10" max="10" width="14.57"/>
    <col customWidth="1" min="11" max="11" width="15.29"/>
    <col customWidth="1" min="12" max="12" width="20.14"/>
    <col customWidth="1" min="13" max="13" width="19.43"/>
    <col customWidth="1" min="14" max="14" width="23.43"/>
    <col customWidth="1" min="15" max="15" width="18.14"/>
    <col customWidth="1" min="16" max="16" width="15.57"/>
    <col customWidth="1" min="17" max="17" width="14.71"/>
    <col customWidth="1" min="18" max="26" width="22.86"/>
  </cols>
  <sheetData>
    <row r="1" ht="12.0" customHeight="1">
      <c r="A1" s="194"/>
      <c r="B1" s="194" t="s">
        <v>255</v>
      </c>
      <c r="C1" s="232"/>
      <c r="D1" s="194"/>
      <c r="E1" s="194"/>
      <c r="F1" s="194"/>
      <c r="G1" s="194"/>
      <c r="H1" s="194"/>
      <c r="I1" s="233">
        <f>SUBTOTAL(9,I4:I2190)</f>
        <v>291262.5</v>
      </c>
      <c r="J1" s="194"/>
      <c r="K1" s="194"/>
      <c r="L1" s="232"/>
      <c r="M1" s="234"/>
      <c r="N1" s="232"/>
      <c r="O1" s="235">
        <f>SUBTOTAL(9,O4:O2190)</f>
        <v>151712.7</v>
      </c>
      <c r="P1" s="234"/>
      <c r="Q1" s="236"/>
      <c r="R1" s="194"/>
      <c r="S1" s="194"/>
      <c r="T1" s="194"/>
      <c r="U1" s="194"/>
      <c r="V1" s="194"/>
      <c r="W1" s="194"/>
      <c r="X1" s="194"/>
      <c r="Y1" s="194"/>
      <c r="Z1" s="194"/>
    </row>
    <row r="2" ht="12.0" customHeight="1">
      <c r="A2" s="194"/>
      <c r="B2" s="194"/>
      <c r="C2" s="232"/>
      <c r="D2" s="194"/>
      <c r="E2" s="194"/>
      <c r="F2" s="194"/>
      <c r="G2" s="194"/>
      <c r="H2" s="194"/>
      <c r="I2" s="194"/>
      <c r="J2" s="194"/>
      <c r="K2" s="194"/>
      <c r="L2" s="232"/>
      <c r="M2" s="234"/>
      <c r="N2" s="232"/>
      <c r="O2" s="232"/>
      <c r="P2" s="234"/>
      <c r="Q2" s="232"/>
      <c r="R2" s="194"/>
      <c r="S2" s="194"/>
      <c r="T2" s="194"/>
      <c r="U2" s="194"/>
      <c r="V2" s="194"/>
      <c r="W2" s="194"/>
      <c r="X2" s="194"/>
      <c r="Y2" s="194"/>
      <c r="Z2" s="194"/>
    </row>
    <row r="3" ht="12.0" customHeight="1">
      <c r="A3" s="237" t="s">
        <v>256</v>
      </c>
      <c r="B3" s="238" t="s">
        <v>257</v>
      </c>
      <c r="C3" s="238" t="s">
        <v>258</v>
      </c>
      <c r="D3" s="238" t="s">
        <v>259</v>
      </c>
      <c r="E3" s="238" t="s">
        <v>84</v>
      </c>
      <c r="F3" s="238" t="s">
        <v>260</v>
      </c>
      <c r="G3" s="238" t="s">
        <v>85</v>
      </c>
      <c r="H3" s="238" t="s">
        <v>261</v>
      </c>
      <c r="I3" s="238" t="s">
        <v>262</v>
      </c>
      <c r="J3" s="238" t="s">
        <v>263</v>
      </c>
      <c r="K3" s="238" t="s">
        <v>264</v>
      </c>
      <c r="L3" s="238" t="s">
        <v>265</v>
      </c>
      <c r="M3" s="239" t="s">
        <v>266</v>
      </c>
      <c r="N3" s="238" t="s">
        <v>267</v>
      </c>
      <c r="O3" s="238" t="s">
        <v>268</v>
      </c>
      <c r="P3" s="239" t="s">
        <v>269</v>
      </c>
      <c r="Q3" s="240" t="s">
        <v>270</v>
      </c>
      <c r="R3" s="194"/>
      <c r="S3" s="194"/>
      <c r="T3" s="194"/>
      <c r="U3" s="194"/>
      <c r="V3" s="194"/>
      <c r="W3" s="194"/>
      <c r="X3" s="194"/>
      <c r="Y3" s="194"/>
      <c r="Z3" s="194"/>
    </row>
    <row r="4" ht="12.0" customHeight="1">
      <c r="A4" s="241"/>
      <c r="B4" s="242">
        <v>43757.0</v>
      </c>
      <c r="C4" s="243" t="s">
        <v>60</v>
      </c>
      <c r="D4" s="244" t="s">
        <v>271</v>
      </c>
      <c r="E4" s="243" t="s">
        <v>100</v>
      </c>
      <c r="F4" s="243">
        <v>0.5</v>
      </c>
      <c r="G4" s="243">
        <v>45.0</v>
      </c>
      <c r="H4" s="243" t="s">
        <v>272</v>
      </c>
      <c r="I4" s="243">
        <v>78.0</v>
      </c>
      <c r="J4" s="243"/>
      <c r="K4" s="243" t="s">
        <v>273</v>
      </c>
      <c r="L4" s="245" t="str">
        <f>IFERROR(VLOOKUP(D4,'Raw Material Used'!C:G,5,FALSE),"S")</f>
        <v>S</v>
      </c>
      <c r="M4" s="246">
        <f>SUMIFS('Raw Material Used'!D:D,'Raw Material Used'!C:C,D4)</f>
        <v>0</v>
      </c>
      <c r="N4" s="247"/>
      <c r="O4" s="248">
        <f t="shared" ref="O4:O617" si="1">IF(L4="S",I4,(I4-M4))</f>
        <v>78</v>
      </c>
      <c r="P4" s="245" t="str">
        <f t="shared" ref="P4:P617" si="2">IF(TODAY()-B4&lt;31,"0-30",IF(TODAY()-B4&lt;61,"31-60",IF(TODAY()-B4&lt;91,"61-90",IF(TODAY()-B4&lt;121,"91-120",IF(TODAY()-B4&lt;151,"121-150",IF(TODAY()-B4&lt;181,"151-180",IF(TODAY()-B4&lt;211,"181-210"," &gt;210")))))))</f>
        <v> &gt;210</v>
      </c>
      <c r="Q4" s="248"/>
      <c r="R4" s="194"/>
      <c r="S4" s="194"/>
      <c r="T4" s="194"/>
      <c r="U4" s="194"/>
      <c r="V4" s="194"/>
      <c r="W4" s="194"/>
      <c r="X4" s="194"/>
      <c r="Y4" s="194"/>
      <c r="Z4" s="194"/>
    </row>
    <row r="5" ht="12.0" customHeight="1">
      <c r="A5" s="249"/>
      <c r="B5" s="250">
        <v>43757.0</v>
      </c>
      <c r="C5" s="251" t="s">
        <v>60</v>
      </c>
      <c r="D5" s="252">
        <v>1779.0</v>
      </c>
      <c r="E5" s="251" t="s">
        <v>105</v>
      </c>
      <c r="F5" s="251">
        <v>0.5</v>
      </c>
      <c r="G5" s="251">
        <v>27.0</v>
      </c>
      <c r="H5" s="251" t="s">
        <v>272</v>
      </c>
      <c r="I5" s="251">
        <v>15.0</v>
      </c>
      <c r="J5" s="251"/>
      <c r="K5" s="251" t="s">
        <v>274</v>
      </c>
      <c r="L5" s="245" t="str">
        <f>IFERROR(VLOOKUP(D5,'Raw Material Used'!C:G,5,FALSE),"S")</f>
        <v>S</v>
      </c>
      <c r="M5" s="246">
        <f>SUMIFS('Raw Material Used'!D:D,'Raw Material Used'!C:C,D5)</f>
        <v>0</v>
      </c>
      <c r="N5" s="247"/>
      <c r="O5" s="248">
        <f t="shared" si="1"/>
        <v>15</v>
      </c>
      <c r="P5" s="245" t="str">
        <f t="shared" si="2"/>
        <v> &gt;210</v>
      </c>
      <c r="Q5" s="248"/>
      <c r="R5" s="194"/>
      <c r="S5" s="194"/>
      <c r="T5" s="194"/>
      <c r="U5" s="194"/>
      <c r="V5" s="194"/>
      <c r="W5" s="194"/>
      <c r="X5" s="194"/>
      <c r="Y5" s="194"/>
      <c r="Z5" s="194"/>
    </row>
    <row r="6" ht="12.0" customHeight="1">
      <c r="A6" s="241"/>
      <c r="B6" s="242">
        <v>43757.0</v>
      </c>
      <c r="C6" s="243" t="s">
        <v>60</v>
      </c>
      <c r="D6" s="244">
        <v>2391.0</v>
      </c>
      <c r="E6" s="243" t="s">
        <v>105</v>
      </c>
      <c r="F6" s="243">
        <v>0.5</v>
      </c>
      <c r="G6" s="243">
        <v>30.0</v>
      </c>
      <c r="H6" s="243" t="s">
        <v>272</v>
      </c>
      <c r="I6" s="243">
        <v>23.6</v>
      </c>
      <c r="J6" s="243"/>
      <c r="K6" s="243" t="s">
        <v>274</v>
      </c>
      <c r="L6" s="245" t="str">
        <f>IFERROR(VLOOKUP(D6,'Raw Material Used'!C:G,5,FALSE),"S")</f>
        <v>S</v>
      </c>
      <c r="M6" s="246">
        <f>SUMIFS('Raw Material Used'!D:D,'Raw Material Used'!C:C,D6)</f>
        <v>0</v>
      </c>
      <c r="N6" s="247"/>
      <c r="O6" s="248">
        <f t="shared" si="1"/>
        <v>23.6</v>
      </c>
      <c r="P6" s="245" t="str">
        <f t="shared" si="2"/>
        <v> &gt;210</v>
      </c>
      <c r="Q6" s="248"/>
      <c r="R6" s="194"/>
      <c r="S6" s="194"/>
      <c r="T6" s="194"/>
      <c r="U6" s="194"/>
      <c r="V6" s="194"/>
      <c r="W6" s="194"/>
      <c r="X6" s="194"/>
      <c r="Y6" s="194"/>
      <c r="Z6" s="194"/>
    </row>
    <row r="7" ht="12.0" customHeight="1">
      <c r="A7" s="249"/>
      <c r="B7" s="250">
        <v>43803.0</v>
      </c>
      <c r="C7" s="251" t="s">
        <v>60</v>
      </c>
      <c r="D7" s="252">
        <v>3027.0</v>
      </c>
      <c r="E7" s="251" t="s">
        <v>103</v>
      </c>
      <c r="F7" s="251">
        <v>0.5</v>
      </c>
      <c r="G7" s="251">
        <v>42.0</v>
      </c>
      <c r="H7" s="251" t="s">
        <v>275</v>
      </c>
      <c r="I7" s="251">
        <v>30.8</v>
      </c>
      <c r="J7" s="251"/>
      <c r="K7" s="251" t="s">
        <v>276</v>
      </c>
      <c r="L7" s="245" t="str">
        <f>IFERROR(VLOOKUP(D7,'Raw Material Used'!C:G,5,FALSE),"S")</f>
        <v>S</v>
      </c>
      <c r="M7" s="246">
        <f>SUMIFS('Raw Material Used'!D:D,'Raw Material Used'!C:C,D7)</f>
        <v>0</v>
      </c>
      <c r="N7" s="247"/>
      <c r="O7" s="248">
        <f t="shared" si="1"/>
        <v>30.8</v>
      </c>
      <c r="P7" s="245" t="str">
        <f t="shared" si="2"/>
        <v> &gt;210</v>
      </c>
      <c r="Q7" s="248"/>
      <c r="R7" s="194"/>
      <c r="S7" s="194"/>
      <c r="T7" s="194"/>
      <c r="U7" s="194"/>
      <c r="V7" s="194"/>
      <c r="W7" s="194"/>
      <c r="X7" s="194"/>
      <c r="Y7" s="194"/>
      <c r="Z7" s="194"/>
    </row>
    <row r="8" ht="12.0" customHeight="1">
      <c r="A8" s="241"/>
      <c r="B8" s="253">
        <v>43803.0</v>
      </c>
      <c r="C8" s="243" t="s">
        <v>61</v>
      </c>
      <c r="D8" s="244">
        <v>3023.0</v>
      </c>
      <c r="E8" s="243" t="s">
        <v>95</v>
      </c>
      <c r="F8" s="244">
        <v>0.35</v>
      </c>
      <c r="G8" s="244">
        <v>56.0</v>
      </c>
      <c r="H8" s="243" t="s">
        <v>275</v>
      </c>
      <c r="I8" s="244">
        <v>170.0</v>
      </c>
      <c r="J8" s="243"/>
      <c r="K8" s="243" t="s">
        <v>276</v>
      </c>
      <c r="L8" s="245" t="str">
        <f>IFERROR(VLOOKUP(D8,'Raw Material Used'!C:G,5,FALSE),"S")</f>
        <v>S</v>
      </c>
      <c r="M8" s="246">
        <f>SUMIFS('Raw Material Used'!D:D,'Raw Material Used'!C:C,D8)</f>
        <v>0</v>
      </c>
      <c r="N8" s="247"/>
      <c r="O8" s="248">
        <f t="shared" si="1"/>
        <v>170</v>
      </c>
      <c r="P8" s="245" t="str">
        <f t="shared" si="2"/>
        <v> &gt;210</v>
      </c>
      <c r="Q8" s="248"/>
      <c r="R8" s="194"/>
      <c r="S8" s="194"/>
      <c r="T8" s="194"/>
      <c r="U8" s="194"/>
      <c r="V8" s="194"/>
      <c r="W8" s="194"/>
      <c r="X8" s="194"/>
      <c r="Y8" s="194"/>
      <c r="Z8" s="194"/>
    </row>
    <row r="9" ht="12.0" customHeight="1">
      <c r="A9" s="249"/>
      <c r="B9" s="254">
        <v>43803.0</v>
      </c>
      <c r="C9" s="251" t="s">
        <v>61</v>
      </c>
      <c r="D9" s="252">
        <v>3024.0</v>
      </c>
      <c r="E9" s="251" t="s">
        <v>95</v>
      </c>
      <c r="F9" s="252">
        <v>0.35</v>
      </c>
      <c r="G9" s="252">
        <v>56.0</v>
      </c>
      <c r="H9" s="251" t="s">
        <v>275</v>
      </c>
      <c r="I9" s="252">
        <v>114.8</v>
      </c>
      <c r="J9" s="251"/>
      <c r="K9" s="251" t="s">
        <v>276</v>
      </c>
      <c r="L9" s="245" t="str">
        <f>IFERROR(VLOOKUP(D9,'Raw Material Used'!C:G,5,FALSE),"S")</f>
        <v>S</v>
      </c>
      <c r="M9" s="246">
        <f>SUMIFS('Raw Material Used'!D:D,'Raw Material Used'!C:C,D9)</f>
        <v>0</v>
      </c>
      <c r="N9" s="247"/>
      <c r="O9" s="248">
        <f t="shared" si="1"/>
        <v>114.8</v>
      </c>
      <c r="P9" s="245" t="str">
        <f t="shared" si="2"/>
        <v> &gt;210</v>
      </c>
      <c r="Q9" s="248"/>
      <c r="R9" s="194"/>
      <c r="S9" s="194"/>
      <c r="T9" s="194"/>
      <c r="U9" s="194"/>
      <c r="V9" s="194"/>
      <c r="W9" s="194"/>
      <c r="X9" s="194"/>
      <c r="Y9" s="194"/>
      <c r="Z9" s="194"/>
    </row>
    <row r="10" ht="12.0" customHeight="1">
      <c r="A10" s="241"/>
      <c r="B10" s="253">
        <v>43803.0</v>
      </c>
      <c r="C10" s="243" t="s">
        <v>61</v>
      </c>
      <c r="D10" s="244">
        <v>3137.0</v>
      </c>
      <c r="E10" s="243" t="s">
        <v>94</v>
      </c>
      <c r="F10" s="244">
        <v>0.35</v>
      </c>
      <c r="G10" s="244">
        <v>24.0</v>
      </c>
      <c r="H10" s="243" t="s">
        <v>275</v>
      </c>
      <c r="I10" s="244">
        <v>45.0</v>
      </c>
      <c r="J10" s="243"/>
      <c r="K10" s="243" t="s">
        <v>276</v>
      </c>
      <c r="L10" s="245" t="str">
        <f>IFERROR(VLOOKUP(D10,'Raw Material Used'!C:G,5,FALSE),"S")</f>
        <v>S</v>
      </c>
      <c r="M10" s="246">
        <f>SUMIFS('Raw Material Used'!D:D,'Raw Material Used'!C:C,D10)</f>
        <v>0</v>
      </c>
      <c r="N10" s="247"/>
      <c r="O10" s="248">
        <f t="shared" si="1"/>
        <v>45</v>
      </c>
      <c r="P10" s="245" t="str">
        <f t="shared" si="2"/>
        <v> &gt;210</v>
      </c>
      <c r="Q10" s="248"/>
      <c r="R10" s="194"/>
      <c r="S10" s="194"/>
      <c r="T10" s="194"/>
      <c r="U10" s="194"/>
      <c r="V10" s="194"/>
      <c r="W10" s="194"/>
      <c r="X10" s="194"/>
      <c r="Y10" s="194"/>
      <c r="Z10" s="194"/>
    </row>
    <row r="11" ht="12.0" customHeight="1">
      <c r="A11" s="249"/>
      <c r="B11" s="254">
        <v>43803.0</v>
      </c>
      <c r="C11" s="251" t="s">
        <v>61</v>
      </c>
      <c r="D11" s="252">
        <v>3138.0</v>
      </c>
      <c r="E11" s="251" t="s">
        <v>94</v>
      </c>
      <c r="F11" s="252">
        <v>0.35</v>
      </c>
      <c r="G11" s="252">
        <v>24.0</v>
      </c>
      <c r="H11" s="251" t="s">
        <v>275</v>
      </c>
      <c r="I11" s="252">
        <v>45.0</v>
      </c>
      <c r="J11" s="251"/>
      <c r="K11" s="251" t="s">
        <v>276</v>
      </c>
      <c r="L11" s="245" t="str">
        <f>IFERROR(VLOOKUP(D11,'Raw Material Used'!C:G,5,FALSE),"S")</f>
        <v>S</v>
      </c>
      <c r="M11" s="246">
        <f>SUMIFS('Raw Material Used'!D:D,'Raw Material Used'!C:C,D11)</f>
        <v>0</v>
      </c>
      <c r="N11" s="247"/>
      <c r="O11" s="248">
        <f t="shared" si="1"/>
        <v>45</v>
      </c>
      <c r="P11" s="245" t="str">
        <f t="shared" si="2"/>
        <v> &gt;210</v>
      </c>
      <c r="Q11" s="248"/>
      <c r="R11" s="194"/>
      <c r="S11" s="194"/>
      <c r="T11" s="194"/>
      <c r="U11" s="194"/>
      <c r="V11" s="194"/>
      <c r="W11" s="194"/>
      <c r="X11" s="194"/>
      <c r="Y11" s="194"/>
      <c r="Z11" s="194"/>
    </row>
    <row r="12" ht="12.0" customHeight="1">
      <c r="A12" s="241"/>
      <c r="B12" s="253">
        <v>43803.0</v>
      </c>
      <c r="C12" s="243" t="s">
        <v>61</v>
      </c>
      <c r="D12" s="244">
        <v>3139.0</v>
      </c>
      <c r="E12" s="243" t="s">
        <v>94</v>
      </c>
      <c r="F12" s="244">
        <v>0.35</v>
      </c>
      <c r="G12" s="244">
        <v>24.0</v>
      </c>
      <c r="H12" s="243" t="s">
        <v>275</v>
      </c>
      <c r="I12" s="244">
        <v>45.0</v>
      </c>
      <c r="J12" s="243"/>
      <c r="K12" s="243" t="s">
        <v>276</v>
      </c>
      <c r="L12" s="245" t="str">
        <f>IFERROR(VLOOKUP(D12,'Raw Material Used'!C:G,5,FALSE),"S")</f>
        <v>S</v>
      </c>
      <c r="M12" s="246">
        <f>SUMIFS('Raw Material Used'!D:D,'Raw Material Used'!C:C,D12)</f>
        <v>0</v>
      </c>
      <c r="N12" s="247"/>
      <c r="O12" s="248">
        <f t="shared" si="1"/>
        <v>45</v>
      </c>
      <c r="P12" s="245" t="str">
        <f t="shared" si="2"/>
        <v> &gt;210</v>
      </c>
      <c r="Q12" s="248"/>
      <c r="R12" s="194"/>
      <c r="S12" s="194"/>
      <c r="T12" s="194"/>
      <c r="U12" s="194"/>
      <c r="V12" s="194"/>
      <c r="W12" s="194"/>
      <c r="X12" s="194"/>
      <c r="Y12" s="194"/>
      <c r="Z12" s="194"/>
    </row>
    <row r="13" ht="12.0" customHeight="1">
      <c r="A13" s="249"/>
      <c r="B13" s="254">
        <v>43803.0</v>
      </c>
      <c r="C13" s="251" t="s">
        <v>61</v>
      </c>
      <c r="D13" s="252">
        <v>3140.0</v>
      </c>
      <c r="E13" s="251" t="s">
        <v>94</v>
      </c>
      <c r="F13" s="252">
        <v>0.35</v>
      </c>
      <c r="G13" s="252">
        <v>24.0</v>
      </c>
      <c r="H13" s="251" t="s">
        <v>275</v>
      </c>
      <c r="I13" s="252">
        <v>45.0</v>
      </c>
      <c r="J13" s="251"/>
      <c r="K13" s="251" t="s">
        <v>276</v>
      </c>
      <c r="L13" s="245" t="str">
        <f>IFERROR(VLOOKUP(D13,'Raw Material Used'!C:G,5,FALSE),"S")</f>
        <v>S</v>
      </c>
      <c r="M13" s="246">
        <f>SUMIFS('Raw Material Used'!D:D,'Raw Material Used'!C:C,D13)</f>
        <v>0</v>
      </c>
      <c r="N13" s="247"/>
      <c r="O13" s="248">
        <f t="shared" si="1"/>
        <v>45</v>
      </c>
      <c r="P13" s="245" t="str">
        <f t="shared" si="2"/>
        <v> &gt;210</v>
      </c>
      <c r="Q13" s="248"/>
      <c r="R13" s="194"/>
      <c r="S13" s="194"/>
      <c r="T13" s="194"/>
      <c r="U13" s="194"/>
      <c r="V13" s="194"/>
      <c r="W13" s="194"/>
      <c r="X13" s="194"/>
      <c r="Y13" s="194"/>
      <c r="Z13" s="194"/>
    </row>
    <row r="14" ht="12.0" customHeight="1">
      <c r="A14" s="241"/>
      <c r="B14" s="253">
        <v>43803.0</v>
      </c>
      <c r="C14" s="243" t="s">
        <v>61</v>
      </c>
      <c r="D14" s="244">
        <v>3141.0</v>
      </c>
      <c r="E14" s="243" t="s">
        <v>94</v>
      </c>
      <c r="F14" s="244">
        <v>0.35</v>
      </c>
      <c r="G14" s="244">
        <v>24.0</v>
      </c>
      <c r="H14" s="243" t="s">
        <v>275</v>
      </c>
      <c r="I14" s="244">
        <v>45.0</v>
      </c>
      <c r="J14" s="243"/>
      <c r="K14" s="243" t="s">
        <v>276</v>
      </c>
      <c r="L14" s="245" t="str">
        <f>IFERROR(VLOOKUP(D14,'Raw Material Used'!C:G,5,FALSE),"S")</f>
        <v>S</v>
      </c>
      <c r="M14" s="246">
        <f>SUMIFS('Raw Material Used'!D:D,'Raw Material Used'!C:C,D14)</f>
        <v>0</v>
      </c>
      <c r="N14" s="247"/>
      <c r="O14" s="248">
        <f t="shared" si="1"/>
        <v>45</v>
      </c>
      <c r="P14" s="245" t="str">
        <f t="shared" si="2"/>
        <v> &gt;210</v>
      </c>
      <c r="Q14" s="248"/>
      <c r="R14" s="194"/>
      <c r="S14" s="194"/>
      <c r="T14" s="194"/>
      <c r="U14" s="194"/>
      <c r="V14" s="194"/>
      <c r="W14" s="194"/>
      <c r="X14" s="194"/>
      <c r="Y14" s="194"/>
      <c r="Z14" s="194"/>
    </row>
    <row r="15" ht="12.0" customHeight="1">
      <c r="A15" s="249"/>
      <c r="B15" s="254">
        <v>43803.0</v>
      </c>
      <c r="C15" s="251" t="s">
        <v>61</v>
      </c>
      <c r="D15" s="252">
        <v>3142.0</v>
      </c>
      <c r="E15" s="251" t="s">
        <v>94</v>
      </c>
      <c r="F15" s="252">
        <v>0.35</v>
      </c>
      <c r="G15" s="252">
        <v>24.0</v>
      </c>
      <c r="H15" s="251" t="s">
        <v>275</v>
      </c>
      <c r="I15" s="252">
        <v>45.0</v>
      </c>
      <c r="J15" s="251"/>
      <c r="K15" s="251" t="s">
        <v>276</v>
      </c>
      <c r="L15" s="245" t="str">
        <f>IFERROR(VLOOKUP(D15,'Raw Material Used'!C:G,5,FALSE),"S")</f>
        <v>S</v>
      </c>
      <c r="M15" s="246">
        <f>SUMIFS('Raw Material Used'!D:D,'Raw Material Used'!C:C,D15)</f>
        <v>0</v>
      </c>
      <c r="N15" s="247"/>
      <c r="O15" s="248">
        <f t="shared" si="1"/>
        <v>45</v>
      </c>
      <c r="P15" s="245" t="str">
        <f t="shared" si="2"/>
        <v> &gt;210</v>
      </c>
      <c r="Q15" s="248"/>
      <c r="R15" s="194"/>
      <c r="S15" s="194"/>
      <c r="T15" s="194"/>
      <c r="U15" s="194"/>
      <c r="V15" s="194"/>
      <c r="W15" s="194"/>
      <c r="X15" s="194"/>
      <c r="Y15" s="194"/>
      <c r="Z15" s="194"/>
    </row>
    <row r="16" ht="12.0" customHeight="1">
      <c r="A16" s="241"/>
      <c r="B16" s="253">
        <v>43803.0</v>
      </c>
      <c r="C16" s="243" t="s">
        <v>61</v>
      </c>
      <c r="D16" s="244">
        <v>3143.0</v>
      </c>
      <c r="E16" s="243" t="s">
        <v>94</v>
      </c>
      <c r="F16" s="244">
        <v>0.35</v>
      </c>
      <c r="G16" s="244">
        <v>24.0</v>
      </c>
      <c r="H16" s="243" t="s">
        <v>275</v>
      </c>
      <c r="I16" s="244">
        <v>45.0</v>
      </c>
      <c r="J16" s="243"/>
      <c r="K16" s="243" t="s">
        <v>276</v>
      </c>
      <c r="L16" s="245" t="str">
        <f>IFERROR(VLOOKUP(D16,'Raw Material Used'!C:G,5,FALSE),"S")</f>
        <v>S</v>
      </c>
      <c r="M16" s="246">
        <f>SUMIFS('Raw Material Used'!D:D,'Raw Material Used'!C:C,D16)</f>
        <v>0</v>
      </c>
      <c r="N16" s="247"/>
      <c r="O16" s="248">
        <f t="shared" si="1"/>
        <v>45</v>
      </c>
      <c r="P16" s="245" t="str">
        <f t="shared" si="2"/>
        <v> &gt;210</v>
      </c>
      <c r="Q16" s="248"/>
      <c r="R16" s="194"/>
      <c r="S16" s="194"/>
      <c r="T16" s="194"/>
      <c r="U16" s="194"/>
      <c r="V16" s="194"/>
      <c r="W16" s="194"/>
      <c r="X16" s="194"/>
      <c r="Y16" s="194"/>
      <c r="Z16" s="194"/>
    </row>
    <row r="17" ht="12.0" customHeight="1">
      <c r="A17" s="249"/>
      <c r="B17" s="254">
        <v>43803.0</v>
      </c>
      <c r="C17" s="251" t="s">
        <v>61</v>
      </c>
      <c r="D17" s="252">
        <v>3144.0</v>
      </c>
      <c r="E17" s="251" t="s">
        <v>94</v>
      </c>
      <c r="F17" s="252">
        <v>0.35</v>
      </c>
      <c r="G17" s="252">
        <v>24.0</v>
      </c>
      <c r="H17" s="251" t="s">
        <v>275</v>
      </c>
      <c r="I17" s="252">
        <v>20.4</v>
      </c>
      <c r="J17" s="251"/>
      <c r="K17" s="251" t="s">
        <v>276</v>
      </c>
      <c r="L17" s="245" t="str">
        <f>IFERROR(VLOOKUP(D17,'Raw Material Used'!C:G,5,FALSE),"S")</f>
        <v>S</v>
      </c>
      <c r="M17" s="246">
        <f>SUMIFS('Raw Material Used'!D:D,'Raw Material Used'!C:C,D17)</f>
        <v>0</v>
      </c>
      <c r="N17" s="247"/>
      <c r="O17" s="248">
        <f t="shared" si="1"/>
        <v>20.4</v>
      </c>
      <c r="P17" s="245" t="str">
        <f t="shared" si="2"/>
        <v> &gt;210</v>
      </c>
      <c r="Q17" s="248"/>
      <c r="R17" s="194"/>
      <c r="S17" s="194"/>
      <c r="T17" s="194"/>
      <c r="U17" s="194"/>
      <c r="V17" s="194"/>
      <c r="W17" s="194"/>
      <c r="X17" s="194"/>
      <c r="Y17" s="194"/>
      <c r="Z17" s="194"/>
    </row>
    <row r="18" ht="12.0" customHeight="1">
      <c r="A18" s="241"/>
      <c r="B18" s="253">
        <v>43803.0</v>
      </c>
      <c r="C18" s="243" t="s">
        <v>61</v>
      </c>
      <c r="D18" s="244">
        <v>4386.0</v>
      </c>
      <c r="E18" s="243" t="s">
        <v>89</v>
      </c>
      <c r="F18" s="244">
        <v>0.3</v>
      </c>
      <c r="G18" s="244">
        <v>90.0</v>
      </c>
      <c r="H18" s="243" t="s">
        <v>275</v>
      </c>
      <c r="I18" s="244">
        <v>335.0</v>
      </c>
      <c r="J18" s="243"/>
      <c r="K18" s="243" t="s">
        <v>273</v>
      </c>
      <c r="L18" s="245" t="str">
        <f>IFERROR(VLOOKUP(D18,'Raw Material Used'!C:G,5,FALSE),"S")</f>
        <v>S</v>
      </c>
      <c r="M18" s="246">
        <f>SUMIFS('Raw Material Used'!D:D,'Raw Material Used'!C:C,D18)</f>
        <v>0</v>
      </c>
      <c r="N18" s="247"/>
      <c r="O18" s="248">
        <f t="shared" si="1"/>
        <v>335</v>
      </c>
      <c r="P18" s="245" t="str">
        <f t="shared" si="2"/>
        <v> &gt;210</v>
      </c>
      <c r="Q18" s="248"/>
      <c r="R18" s="194"/>
      <c r="S18" s="194"/>
      <c r="T18" s="194"/>
      <c r="U18" s="194"/>
      <c r="V18" s="194"/>
      <c r="W18" s="194"/>
      <c r="X18" s="194"/>
      <c r="Y18" s="194"/>
      <c r="Z18" s="194"/>
    </row>
    <row r="19" ht="12.0" customHeight="1">
      <c r="A19" s="249"/>
      <c r="B19" s="254">
        <v>43803.0</v>
      </c>
      <c r="C19" s="251" t="s">
        <v>61</v>
      </c>
      <c r="D19" s="252">
        <v>4918.0</v>
      </c>
      <c r="E19" s="251" t="s">
        <v>89</v>
      </c>
      <c r="F19" s="252">
        <v>0.3</v>
      </c>
      <c r="G19" s="252">
        <v>50.0</v>
      </c>
      <c r="H19" s="251" t="s">
        <v>275</v>
      </c>
      <c r="I19" s="252">
        <v>45.6</v>
      </c>
      <c r="J19" s="251"/>
      <c r="K19" s="251" t="s">
        <v>277</v>
      </c>
      <c r="L19" s="245" t="str">
        <f>IFERROR(VLOOKUP(D19,'Raw Material Used'!C:G,5,FALSE),"S")</f>
        <v>S</v>
      </c>
      <c r="M19" s="246">
        <f>SUMIFS('Raw Material Used'!D:D,'Raw Material Used'!C:C,D19)</f>
        <v>0</v>
      </c>
      <c r="N19" s="247"/>
      <c r="O19" s="248">
        <f t="shared" si="1"/>
        <v>45.6</v>
      </c>
      <c r="P19" s="245" t="str">
        <f t="shared" si="2"/>
        <v> &gt;210</v>
      </c>
      <c r="Q19" s="248"/>
      <c r="R19" s="194"/>
      <c r="S19" s="194"/>
      <c r="T19" s="194"/>
      <c r="U19" s="194"/>
      <c r="V19" s="194"/>
      <c r="W19" s="194"/>
      <c r="X19" s="194"/>
      <c r="Y19" s="194"/>
      <c r="Z19" s="194"/>
    </row>
    <row r="20" ht="12.0" customHeight="1">
      <c r="A20" s="241"/>
      <c r="B20" s="253">
        <v>43803.0</v>
      </c>
      <c r="C20" s="243" t="s">
        <v>61</v>
      </c>
      <c r="D20" s="244" t="s">
        <v>278</v>
      </c>
      <c r="E20" s="243" t="s">
        <v>86</v>
      </c>
      <c r="F20" s="244">
        <v>0.25</v>
      </c>
      <c r="G20" s="244">
        <v>50.0</v>
      </c>
      <c r="H20" s="243" t="s">
        <v>275</v>
      </c>
      <c r="I20" s="244">
        <v>25.0</v>
      </c>
      <c r="J20" s="243"/>
      <c r="K20" s="243" t="s">
        <v>276</v>
      </c>
      <c r="L20" s="245" t="str">
        <f>IFERROR(VLOOKUP(D20,'Raw Material Used'!C:G,5,FALSE),"S")</f>
        <v>S</v>
      </c>
      <c r="M20" s="246">
        <f>SUMIFS('Raw Material Used'!D:D,'Raw Material Used'!C:C,D20)</f>
        <v>0</v>
      </c>
      <c r="N20" s="247"/>
      <c r="O20" s="248">
        <f t="shared" si="1"/>
        <v>25</v>
      </c>
      <c r="P20" s="245" t="str">
        <f t="shared" si="2"/>
        <v> &gt;210</v>
      </c>
      <c r="Q20" s="248"/>
      <c r="R20" s="194"/>
      <c r="S20" s="194"/>
      <c r="T20" s="194"/>
      <c r="U20" s="194"/>
      <c r="V20" s="194"/>
      <c r="W20" s="194"/>
      <c r="X20" s="194"/>
      <c r="Y20" s="194"/>
      <c r="Z20" s="194"/>
    </row>
    <row r="21" ht="12.0" customHeight="1">
      <c r="A21" s="249"/>
      <c r="B21" s="250">
        <v>44134.0</v>
      </c>
      <c r="C21" s="251" t="s">
        <v>60</v>
      </c>
      <c r="D21" s="252">
        <v>4802.0</v>
      </c>
      <c r="E21" s="251" t="s">
        <v>100</v>
      </c>
      <c r="F21" s="251">
        <v>0.5</v>
      </c>
      <c r="G21" s="251">
        <v>32.0</v>
      </c>
      <c r="H21" s="251" t="s">
        <v>279</v>
      </c>
      <c r="I21" s="251">
        <v>28.0</v>
      </c>
      <c r="J21" s="251"/>
      <c r="K21" s="251" t="s">
        <v>274</v>
      </c>
      <c r="L21" s="245" t="str">
        <f>IFERROR(VLOOKUP(D21,'Raw Material Used'!C:G,5,FALSE),"S")</f>
        <v>S</v>
      </c>
      <c r="M21" s="246">
        <f>SUMIFS('Raw Material Used'!D:D,'Raw Material Used'!C:C,D21)</f>
        <v>0</v>
      </c>
      <c r="N21" s="247"/>
      <c r="O21" s="248">
        <f t="shared" si="1"/>
        <v>28</v>
      </c>
      <c r="P21" s="245" t="str">
        <f t="shared" si="2"/>
        <v> &gt;210</v>
      </c>
      <c r="Q21" s="248"/>
      <c r="R21" s="194"/>
      <c r="S21" s="194"/>
      <c r="T21" s="194"/>
      <c r="U21" s="194"/>
      <c r="V21" s="194"/>
      <c r="W21" s="194"/>
      <c r="X21" s="194"/>
      <c r="Y21" s="194"/>
      <c r="Z21" s="194"/>
    </row>
    <row r="22" ht="12.0" customHeight="1">
      <c r="A22" s="241"/>
      <c r="B22" s="253">
        <v>44239.0</v>
      </c>
      <c r="C22" s="243" t="s">
        <v>61</v>
      </c>
      <c r="D22" s="244">
        <v>5751.0</v>
      </c>
      <c r="E22" s="243" t="s">
        <v>91</v>
      </c>
      <c r="F22" s="244">
        <v>0.35</v>
      </c>
      <c r="G22" s="244">
        <v>50.0</v>
      </c>
      <c r="H22" s="243" t="s">
        <v>275</v>
      </c>
      <c r="I22" s="244">
        <v>191.0</v>
      </c>
      <c r="J22" s="243"/>
      <c r="K22" s="243" t="s">
        <v>273</v>
      </c>
      <c r="L22" s="245" t="str">
        <f>IFERROR(VLOOKUP(D22,'Raw Material Used'!C:G,5,FALSE),"S")</f>
        <v>S</v>
      </c>
      <c r="M22" s="246">
        <f>SUMIFS('Raw Material Used'!D:D,'Raw Material Used'!C:C,D22)</f>
        <v>0</v>
      </c>
      <c r="N22" s="247"/>
      <c r="O22" s="248">
        <f t="shared" si="1"/>
        <v>191</v>
      </c>
      <c r="P22" s="245" t="str">
        <f t="shared" si="2"/>
        <v> &gt;210</v>
      </c>
      <c r="Q22" s="248"/>
      <c r="R22" s="194"/>
      <c r="S22" s="194"/>
      <c r="T22" s="194"/>
      <c r="U22" s="194"/>
      <c r="V22" s="194"/>
      <c r="W22" s="194"/>
      <c r="X22" s="194"/>
      <c r="Y22" s="194"/>
      <c r="Z22" s="194"/>
    </row>
    <row r="23" ht="12.0" customHeight="1">
      <c r="A23" s="249"/>
      <c r="B23" s="250">
        <v>44310.0</v>
      </c>
      <c r="C23" s="251" t="s">
        <v>60</v>
      </c>
      <c r="D23" s="252" t="s">
        <v>280</v>
      </c>
      <c r="E23" s="251" t="s">
        <v>98</v>
      </c>
      <c r="F23" s="251">
        <v>0.5</v>
      </c>
      <c r="G23" s="251">
        <v>46.0</v>
      </c>
      <c r="H23" s="251" t="s">
        <v>275</v>
      </c>
      <c r="I23" s="251">
        <v>130.0</v>
      </c>
      <c r="J23" s="251"/>
      <c r="K23" s="251" t="s">
        <v>273</v>
      </c>
      <c r="L23" s="245" t="str">
        <f>IFERROR(VLOOKUP(D23,'Raw Material Used'!C:G,5,FALSE),"S")</f>
        <v>S</v>
      </c>
      <c r="M23" s="246">
        <f>SUMIFS('Raw Material Used'!D:D,'Raw Material Used'!C:C,D23)</f>
        <v>0</v>
      </c>
      <c r="N23" s="247"/>
      <c r="O23" s="248">
        <f t="shared" si="1"/>
        <v>130</v>
      </c>
      <c r="P23" s="245" t="str">
        <f t="shared" si="2"/>
        <v> &gt;210</v>
      </c>
      <c r="Q23" s="248"/>
      <c r="R23" s="194"/>
      <c r="S23" s="194"/>
      <c r="T23" s="194"/>
      <c r="U23" s="194"/>
      <c r="V23" s="194"/>
      <c r="W23" s="194"/>
      <c r="X23" s="194"/>
      <c r="Y23" s="194"/>
      <c r="Z23" s="194"/>
    </row>
    <row r="24" ht="12.0" customHeight="1">
      <c r="A24" s="241"/>
      <c r="B24" s="242">
        <v>44316.0</v>
      </c>
      <c r="C24" s="243" t="s">
        <v>60</v>
      </c>
      <c r="D24" s="244">
        <v>6145.0</v>
      </c>
      <c r="E24" s="243" t="s">
        <v>96</v>
      </c>
      <c r="F24" s="243">
        <v>0.5</v>
      </c>
      <c r="G24" s="243">
        <v>72.6</v>
      </c>
      <c r="H24" s="243" t="s">
        <v>275</v>
      </c>
      <c r="I24" s="243">
        <v>295.2</v>
      </c>
      <c r="J24" s="243"/>
      <c r="K24" s="243" t="s">
        <v>273</v>
      </c>
      <c r="L24" s="245" t="str">
        <f>IFERROR(VLOOKUP(D24,'Raw Material Used'!C:G,5,FALSE),"S")</f>
        <v>S</v>
      </c>
      <c r="M24" s="246">
        <f>SUMIFS('Raw Material Used'!D:D,'Raw Material Used'!C:C,D24)</f>
        <v>0</v>
      </c>
      <c r="N24" s="247"/>
      <c r="O24" s="248">
        <f t="shared" si="1"/>
        <v>295.2</v>
      </c>
      <c r="P24" s="245" t="str">
        <f t="shared" si="2"/>
        <v> &gt;210</v>
      </c>
      <c r="Q24" s="248"/>
      <c r="R24" s="194"/>
      <c r="S24" s="194"/>
      <c r="T24" s="194"/>
      <c r="U24" s="194"/>
      <c r="V24" s="194"/>
      <c r="W24" s="194"/>
      <c r="X24" s="194"/>
      <c r="Y24" s="194"/>
      <c r="Z24" s="194"/>
    </row>
    <row r="25" ht="12.0" customHeight="1">
      <c r="A25" s="249"/>
      <c r="B25" s="250">
        <v>44316.0</v>
      </c>
      <c r="C25" s="251" t="s">
        <v>60</v>
      </c>
      <c r="D25" s="252">
        <v>6146.0</v>
      </c>
      <c r="E25" s="251" t="s">
        <v>96</v>
      </c>
      <c r="F25" s="251">
        <v>0.5</v>
      </c>
      <c r="G25" s="251">
        <v>72.6</v>
      </c>
      <c r="H25" s="251" t="s">
        <v>275</v>
      </c>
      <c r="I25" s="251">
        <v>276.8</v>
      </c>
      <c r="J25" s="251"/>
      <c r="K25" s="251" t="s">
        <v>273</v>
      </c>
      <c r="L25" s="245" t="str">
        <f>IFERROR(VLOOKUP(D25,'Raw Material Used'!C:G,5,FALSE),"S")</f>
        <v>S</v>
      </c>
      <c r="M25" s="246">
        <f>SUMIFS('Raw Material Used'!D:D,'Raw Material Used'!C:C,D25)</f>
        <v>0</v>
      </c>
      <c r="N25" s="247"/>
      <c r="O25" s="248">
        <f t="shared" si="1"/>
        <v>276.8</v>
      </c>
      <c r="P25" s="245" t="str">
        <f t="shared" si="2"/>
        <v> &gt;210</v>
      </c>
      <c r="Q25" s="248"/>
      <c r="R25" s="194"/>
      <c r="S25" s="194"/>
      <c r="T25" s="194"/>
      <c r="U25" s="194"/>
      <c r="V25" s="194"/>
      <c r="W25" s="194"/>
      <c r="X25" s="194"/>
      <c r="Y25" s="194"/>
      <c r="Z25" s="194"/>
    </row>
    <row r="26" ht="12.0" customHeight="1">
      <c r="A26" s="241"/>
      <c r="B26" s="242">
        <v>44316.0</v>
      </c>
      <c r="C26" s="243" t="s">
        <v>60</v>
      </c>
      <c r="D26" s="244">
        <v>6147.0</v>
      </c>
      <c r="E26" s="243" t="s">
        <v>96</v>
      </c>
      <c r="F26" s="243">
        <v>0.5</v>
      </c>
      <c r="G26" s="243">
        <v>72.6</v>
      </c>
      <c r="H26" s="243" t="s">
        <v>275</v>
      </c>
      <c r="I26" s="243">
        <v>293.6</v>
      </c>
      <c r="J26" s="243"/>
      <c r="K26" s="243" t="s">
        <v>273</v>
      </c>
      <c r="L26" s="245" t="str">
        <f>IFERROR(VLOOKUP(D26,'Raw Material Used'!C:G,5,FALSE),"S")</f>
        <v>S</v>
      </c>
      <c r="M26" s="246">
        <f>SUMIFS('Raw Material Used'!D:D,'Raw Material Used'!C:C,D26)</f>
        <v>0</v>
      </c>
      <c r="N26" s="247"/>
      <c r="O26" s="248">
        <f t="shared" si="1"/>
        <v>293.6</v>
      </c>
      <c r="P26" s="245" t="str">
        <f t="shared" si="2"/>
        <v> &gt;210</v>
      </c>
      <c r="Q26" s="248"/>
      <c r="R26" s="194"/>
      <c r="S26" s="194"/>
      <c r="T26" s="194"/>
      <c r="U26" s="194"/>
      <c r="V26" s="194"/>
      <c r="W26" s="194"/>
      <c r="X26" s="194"/>
      <c r="Y26" s="194"/>
      <c r="Z26" s="194"/>
    </row>
    <row r="27" ht="12.0" customHeight="1">
      <c r="A27" s="249"/>
      <c r="B27" s="254">
        <v>44351.0</v>
      </c>
      <c r="C27" s="251" t="s">
        <v>61</v>
      </c>
      <c r="D27" s="252">
        <v>2862.0</v>
      </c>
      <c r="E27" s="251" t="s">
        <v>93</v>
      </c>
      <c r="F27" s="252">
        <v>0.35</v>
      </c>
      <c r="G27" s="252">
        <v>51.0</v>
      </c>
      <c r="H27" s="251" t="s">
        <v>281</v>
      </c>
      <c r="I27" s="252">
        <v>244.0</v>
      </c>
      <c r="J27" s="251"/>
      <c r="K27" s="251" t="s">
        <v>274</v>
      </c>
      <c r="L27" s="245" t="str">
        <f>IFERROR(VLOOKUP(D27,'Raw Material Used'!C:G,5,FALSE),"S")</f>
        <v>S</v>
      </c>
      <c r="M27" s="246">
        <f>SUMIFS('Raw Material Used'!D:D,'Raw Material Used'!C:C,D27)</f>
        <v>0</v>
      </c>
      <c r="N27" s="247"/>
      <c r="O27" s="248">
        <f t="shared" si="1"/>
        <v>244</v>
      </c>
      <c r="P27" s="245" t="str">
        <f t="shared" si="2"/>
        <v> &gt;210</v>
      </c>
      <c r="Q27" s="248"/>
      <c r="R27" s="194"/>
      <c r="S27" s="194"/>
      <c r="T27" s="194"/>
      <c r="U27" s="194"/>
      <c r="V27" s="194"/>
      <c r="W27" s="194"/>
      <c r="X27" s="194"/>
      <c r="Y27" s="194"/>
      <c r="Z27" s="194"/>
    </row>
    <row r="28" ht="12.0" customHeight="1">
      <c r="A28" s="241"/>
      <c r="B28" s="253">
        <v>44351.0</v>
      </c>
      <c r="C28" s="243" t="s">
        <v>61</v>
      </c>
      <c r="D28" s="244">
        <v>2863.0</v>
      </c>
      <c r="E28" s="243" t="s">
        <v>93</v>
      </c>
      <c r="F28" s="244">
        <v>0.35</v>
      </c>
      <c r="G28" s="244">
        <v>51.0</v>
      </c>
      <c r="H28" s="243" t="s">
        <v>281</v>
      </c>
      <c r="I28" s="244">
        <v>242.0</v>
      </c>
      <c r="J28" s="243"/>
      <c r="K28" s="243" t="s">
        <v>274</v>
      </c>
      <c r="L28" s="245" t="str">
        <f>IFERROR(VLOOKUP(D28,'Raw Material Used'!C:G,5,FALSE),"S")</f>
        <v>S</v>
      </c>
      <c r="M28" s="246">
        <f>SUMIFS('Raw Material Used'!D:D,'Raw Material Used'!C:C,D28)</f>
        <v>0</v>
      </c>
      <c r="N28" s="247"/>
      <c r="O28" s="248">
        <f t="shared" si="1"/>
        <v>242</v>
      </c>
      <c r="P28" s="245" t="str">
        <f t="shared" si="2"/>
        <v> &gt;210</v>
      </c>
      <c r="Q28" s="248"/>
      <c r="R28" s="194"/>
      <c r="S28" s="194"/>
      <c r="T28" s="194"/>
      <c r="U28" s="194"/>
      <c r="V28" s="194"/>
      <c r="W28" s="194"/>
      <c r="X28" s="194"/>
      <c r="Y28" s="194"/>
      <c r="Z28" s="194"/>
    </row>
    <row r="29" ht="12.0" customHeight="1">
      <c r="A29" s="249"/>
      <c r="B29" s="254">
        <v>44351.0</v>
      </c>
      <c r="C29" s="251" t="s">
        <v>61</v>
      </c>
      <c r="D29" s="252">
        <v>2864.0</v>
      </c>
      <c r="E29" s="251" t="s">
        <v>93</v>
      </c>
      <c r="F29" s="252">
        <v>0.35</v>
      </c>
      <c r="G29" s="252">
        <v>51.0</v>
      </c>
      <c r="H29" s="251" t="s">
        <v>281</v>
      </c>
      <c r="I29" s="252">
        <v>255.0</v>
      </c>
      <c r="J29" s="251"/>
      <c r="K29" s="251" t="s">
        <v>274</v>
      </c>
      <c r="L29" s="245" t="str">
        <f>IFERROR(VLOOKUP(D29,'Raw Material Used'!C:G,5,FALSE),"S")</f>
        <v>S</v>
      </c>
      <c r="M29" s="246">
        <f>SUMIFS('Raw Material Used'!D:D,'Raw Material Used'!C:C,D29)</f>
        <v>0</v>
      </c>
      <c r="N29" s="247"/>
      <c r="O29" s="248">
        <f t="shared" si="1"/>
        <v>255</v>
      </c>
      <c r="P29" s="245" t="str">
        <f t="shared" si="2"/>
        <v> &gt;210</v>
      </c>
      <c r="Q29" s="248"/>
      <c r="R29" s="194"/>
      <c r="S29" s="194"/>
      <c r="T29" s="194"/>
      <c r="U29" s="194"/>
      <c r="V29" s="194"/>
      <c r="W29" s="194"/>
      <c r="X29" s="194"/>
      <c r="Y29" s="194"/>
      <c r="Z29" s="194"/>
    </row>
    <row r="30" ht="12.0" customHeight="1">
      <c r="A30" s="241"/>
      <c r="B30" s="253">
        <v>44351.0</v>
      </c>
      <c r="C30" s="243" t="s">
        <v>61</v>
      </c>
      <c r="D30" s="244" t="s">
        <v>282</v>
      </c>
      <c r="E30" s="243" t="s">
        <v>93</v>
      </c>
      <c r="F30" s="244">
        <v>0.35</v>
      </c>
      <c r="G30" s="244">
        <v>51.0</v>
      </c>
      <c r="H30" s="243" t="s">
        <v>281</v>
      </c>
      <c r="I30" s="244">
        <v>38.8</v>
      </c>
      <c r="J30" s="243"/>
      <c r="K30" s="243" t="s">
        <v>274</v>
      </c>
      <c r="L30" s="245" t="str">
        <f>IFERROR(VLOOKUP(D30,'Raw Material Used'!C:G,5,FALSE),"S")</f>
        <v>S</v>
      </c>
      <c r="M30" s="246">
        <f>SUMIFS('Raw Material Used'!D:D,'Raw Material Used'!C:C,D30)</f>
        <v>0</v>
      </c>
      <c r="N30" s="247"/>
      <c r="O30" s="248">
        <f t="shared" si="1"/>
        <v>38.8</v>
      </c>
      <c r="P30" s="245" t="str">
        <f t="shared" si="2"/>
        <v> &gt;210</v>
      </c>
      <c r="Q30" s="248"/>
      <c r="R30" s="194"/>
      <c r="S30" s="194"/>
      <c r="T30" s="194"/>
      <c r="U30" s="194"/>
      <c r="V30" s="194"/>
      <c r="W30" s="194"/>
      <c r="X30" s="194"/>
      <c r="Y30" s="194"/>
      <c r="Z30" s="194"/>
    </row>
    <row r="31" ht="12.0" customHeight="1">
      <c r="A31" s="249"/>
      <c r="B31" s="254">
        <v>44351.0</v>
      </c>
      <c r="C31" s="251" t="s">
        <v>61</v>
      </c>
      <c r="D31" s="252">
        <v>2866.0</v>
      </c>
      <c r="E31" s="251" t="s">
        <v>93</v>
      </c>
      <c r="F31" s="252">
        <v>0.35</v>
      </c>
      <c r="G31" s="252">
        <v>51.0</v>
      </c>
      <c r="H31" s="251" t="s">
        <v>281</v>
      </c>
      <c r="I31" s="252">
        <v>236.0</v>
      </c>
      <c r="J31" s="251"/>
      <c r="K31" s="251" t="s">
        <v>274</v>
      </c>
      <c r="L31" s="245" t="str">
        <f>IFERROR(VLOOKUP(D31,'Raw Material Used'!C:G,5,FALSE),"S")</f>
        <v>S</v>
      </c>
      <c r="M31" s="246">
        <f>SUMIFS('Raw Material Used'!D:D,'Raw Material Used'!C:C,D31)</f>
        <v>0</v>
      </c>
      <c r="N31" s="247"/>
      <c r="O31" s="248">
        <f t="shared" si="1"/>
        <v>236</v>
      </c>
      <c r="P31" s="245" t="str">
        <f t="shared" si="2"/>
        <v> &gt;210</v>
      </c>
      <c r="Q31" s="248"/>
      <c r="R31" s="194"/>
      <c r="S31" s="194"/>
      <c r="T31" s="194"/>
      <c r="U31" s="194"/>
      <c r="V31" s="194"/>
      <c r="W31" s="194"/>
      <c r="X31" s="194"/>
      <c r="Y31" s="194"/>
      <c r="Z31" s="194"/>
    </row>
    <row r="32" ht="12.0" customHeight="1">
      <c r="A32" s="241"/>
      <c r="B32" s="253">
        <v>44351.0</v>
      </c>
      <c r="C32" s="243" t="s">
        <v>61</v>
      </c>
      <c r="D32" s="244">
        <v>2949.0</v>
      </c>
      <c r="E32" s="243" t="s">
        <v>93</v>
      </c>
      <c r="F32" s="244">
        <v>0.35</v>
      </c>
      <c r="G32" s="244">
        <v>46.5</v>
      </c>
      <c r="H32" s="243" t="s">
        <v>281</v>
      </c>
      <c r="I32" s="244">
        <v>203.0</v>
      </c>
      <c r="J32" s="243"/>
      <c r="K32" s="243" t="s">
        <v>274</v>
      </c>
      <c r="L32" s="245" t="str">
        <f>IFERROR(VLOOKUP(D32,'Raw Material Used'!C:G,5,FALSE),"S")</f>
        <v>S</v>
      </c>
      <c r="M32" s="246">
        <f>SUMIFS('Raw Material Used'!D:D,'Raw Material Used'!C:C,D32)</f>
        <v>0</v>
      </c>
      <c r="N32" s="247"/>
      <c r="O32" s="248">
        <f t="shared" si="1"/>
        <v>203</v>
      </c>
      <c r="P32" s="245" t="str">
        <f t="shared" si="2"/>
        <v> &gt;210</v>
      </c>
      <c r="Q32" s="248"/>
      <c r="R32" s="194"/>
      <c r="S32" s="194"/>
      <c r="T32" s="194"/>
      <c r="U32" s="194"/>
      <c r="V32" s="194"/>
      <c r="W32" s="194"/>
      <c r="X32" s="194"/>
      <c r="Y32" s="194"/>
      <c r="Z32" s="194"/>
    </row>
    <row r="33" ht="12.0" customHeight="1">
      <c r="A33" s="249"/>
      <c r="B33" s="254">
        <v>44351.0</v>
      </c>
      <c r="C33" s="251" t="s">
        <v>61</v>
      </c>
      <c r="D33" s="252">
        <v>2950.0</v>
      </c>
      <c r="E33" s="251" t="s">
        <v>93</v>
      </c>
      <c r="F33" s="252">
        <v>0.35</v>
      </c>
      <c r="G33" s="252">
        <v>46.5</v>
      </c>
      <c r="H33" s="251" t="s">
        <v>281</v>
      </c>
      <c r="I33" s="252">
        <v>148.0</v>
      </c>
      <c r="J33" s="251"/>
      <c r="K33" s="251" t="s">
        <v>274</v>
      </c>
      <c r="L33" s="245" t="str">
        <f>IFERROR(VLOOKUP(D33,'Raw Material Used'!C:G,5,FALSE),"S")</f>
        <v>S</v>
      </c>
      <c r="M33" s="246">
        <f>SUMIFS('Raw Material Used'!D:D,'Raw Material Used'!C:C,D33)</f>
        <v>0</v>
      </c>
      <c r="N33" s="247"/>
      <c r="O33" s="248">
        <f t="shared" si="1"/>
        <v>148</v>
      </c>
      <c r="P33" s="245" t="str">
        <f t="shared" si="2"/>
        <v> &gt;210</v>
      </c>
      <c r="Q33" s="248"/>
      <c r="R33" s="194"/>
      <c r="S33" s="194"/>
      <c r="T33" s="194"/>
      <c r="U33" s="194"/>
      <c r="V33" s="194"/>
      <c r="W33" s="194"/>
      <c r="X33" s="194"/>
      <c r="Y33" s="194"/>
      <c r="Z33" s="194"/>
    </row>
    <row r="34" ht="12.0" customHeight="1">
      <c r="A34" s="241"/>
      <c r="B34" s="253">
        <v>44351.0</v>
      </c>
      <c r="C34" s="243" t="s">
        <v>61</v>
      </c>
      <c r="D34" s="244">
        <v>3091.0</v>
      </c>
      <c r="E34" s="243" t="s">
        <v>92</v>
      </c>
      <c r="F34" s="244">
        <v>0.35</v>
      </c>
      <c r="G34" s="244">
        <v>49.0</v>
      </c>
      <c r="H34" s="243" t="s">
        <v>275</v>
      </c>
      <c r="I34" s="244">
        <v>146.0</v>
      </c>
      <c r="J34" s="243"/>
      <c r="K34" s="243" t="s">
        <v>276</v>
      </c>
      <c r="L34" s="245" t="str">
        <f>IFERROR(VLOOKUP(D34,'Raw Material Used'!C:G,5,FALSE),"S")</f>
        <v>S</v>
      </c>
      <c r="M34" s="246">
        <f>SUMIFS('Raw Material Used'!D:D,'Raw Material Used'!C:C,D34)</f>
        <v>0</v>
      </c>
      <c r="N34" s="247"/>
      <c r="O34" s="248">
        <f t="shared" si="1"/>
        <v>146</v>
      </c>
      <c r="P34" s="245" t="str">
        <f t="shared" si="2"/>
        <v> &gt;210</v>
      </c>
      <c r="Q34" s="248"/>
      <c r="R34" s="194"/>
      <c r="S34" s="194"/>
      <c r="T34" s="194"/>
      <c r="U34" s="194"/>
      <c r="V34" s="194"/>
      <c r="W34" s="194"/>
      <c r="X34" s="194"/>
      <c r="Y34" s="194"/>
      <c r="Z34" s="194"/>
    </row>
    <row r="35" ht="12.0" customHeight="1">
      <c r="A35" s="249"/>
      <c r="B35" s="254">
        <v>44351.0</v>
      </c>
      <c r="C35" s="251" t="s">
        <v>61</v>
      </c>
      <c r="D35" s="252">
        <v>3119.0</v>
      </c>
      <c r="E35" s="251" t="s">
        <v>90</v>
      </c>
      <c r="F35" s="252">
        <v>0.35</v>
      </c>
      <c r="G35" s="252">
        <v>40.0</v>
      </c>
      <c r="H35" s="251" t="s">
        <v>275</v>
      </c>
      <c r="I35" s="252">
        <v>91.0</v>
      </c>
      <c r="J35" s="251"/>
      <c r="K35" s="251" t="s">
        <v>276</v>
      </c>
      <c r="L35" s="245" t="str">
        <f>IFERROR(VLOOKUP(D35,'Raw Material Used'!C:G,5,FALSE),"S")</f>
        <v>S</v>
      </c>
      <c r="M35" s="246">
        <f>SUMIFS('Raw Material Used'!D:D,'Raw Material Used'!C:C,D35)</f>
        <v>0</v>
      </c>
      <c r="N35" s="247"/>
      <c r="O35" s="248">
        <f t="shared" si="1"/>
        <v>91</v>
      </c>
      <c r="P35" s="245" t="str">
        <f t="shared" si="2"/>
        <v> &gt;210</v>
      </c>
      <c r="Q35" s="248"/>
      <c r="R35" s="194"/>
      <c r="S35" s="194"/>
      <c r="T35" s="194"/>
      <c r="U35" s="194"/>
      <c r="V35" s="194"/>
      <c r="W35" s="194"/>
      <c r="X35" s="194"/>
      <c r="Y35" s="194"/>
      <c r="Z35" s="194"/>
    </row>
    <row r="36" ht="12.0" customHeight="1">
      <c r="A36" s="241"/>
      <c r="B36" s="253">
        <v>44351.0</v>
      </c>
      <c r="C36" s="243" t="s">
        <v>61</v>
      </c>
      <c r="D36" s="244">
        <v>3040.0</v>
      </c>
      <c r="E36" s="243" t="s">
        <v>86</v>
      </c>
      <c r="F36" s="244">
        <v>0.25</v>
      </c>
      <c r="G36" s="244">
        <v>40.0</v>
      </c>
      <c r="H36" s="243" t="s">
        <v>275</v>
      </c>
      <c r="I36" s="244">
        <v>144.0</v>
      </c>
      <c r="J36" s="243"/>
      <c r="K36" s="243" t="s">
        <v>276</v>
      </c>
      <c r="L36" s="245" t="str">
        <f>IFERROR(VLOOKUP(D36,'Raw Material Used'!C:G,5,FALSE),"S")</f>
        <v>S</v>
      </c>
      <c r="M36" s="246">
        <f>SUMIFS('Raw Material Used'!D:D,'Raw Material Used'!C:C,D36)</f>
        <v>0</v>
      </c>
      <c r="N36" s="247"/>
      <c r="O36" s="248">
        <f t="shared" si="1"/>
        <v>144</v>
      </c>
      <c r="P36" s="245" t="str">
        <f t="shared" si="2"/>
        <v> &gt;210</v>
      </c>
      <c r="Q36" s="248"/>
      <c r="R36" s="194"/>
      <c r="S36" s="194"/>
      <c r="T36" s="194"/>
      <c r="U36" s="194"/>
      <c r="V36" s="194"/>
      <c r="W36" s="194"/>
      <c r="X36" s="194"/>
      <c r="Y36" s="194"/>
      <c r="Z36" s="194"/>
    </row>
    <row r="37" ht="12.0" customHeight="1">
      <c r="A37" s="249"/>
      <c r="B37" s="254">
        <v>44351.0</v>
      </c>
      <c r="C37" s="251" t="s">
        <v>61</v>
      </c>
      <c r="D37" s="252">
        <v>3041.0</v>
      </c>
      <c r="E37" s="251" t="s">
        <v>86</v>
      </c>
      <c r="F37" s="252">
        <v>0.25</v>
      </c>
      <c r="G37" s="252">
        <v>40.0</v>
      </c>
      <c r="H37" s="251" t="s">
        <v>275</v>
      </c>
      <c r="I37" s="252">
        <v>142.0</v>
      </c>
      <c r="J37" s="251"/>
      <c r="K37" s="251" t="s">
        <v>276</v>
      </c>
      <c r="L37" s="245" t="str">
        <f>IFERROR(VLOOKUP(D37,'Raw Material Used'!C:G,5,FALSE),"S")</f>
        <v>S</v>
      </c>
      <c r="M37" s="246">
        <f>SUMIFS('Raw Material Used'!D:D,'Raw Material Used'!C:C,D37)</f>
        <v>0</v>
      </c>
      <c r="N37" s="247"/>
      <c r="O37" s="248">
        <f t="shared" si="1"/>
        <v>142</v>
      </c>
      <c r="P37" s="245" t="str">
        <f t="shared" si="2"/>
        <v> &gt;210</v>
      </c>
      <c r="Q37" s="248"/>
      <c r="R37" s="194"/>
      <c r="S37" s="194"/>
      <c r="T37" s="194"/>
      <c r="U37" s="194"/>
      <c r="V37" s="194"/>
      <c r="W37" s="194"/>
      <c r="X37" s="194"/>
      <c r="Y37" s="194"/>
      <c r="Z37" s="194"/>
    </row>
    <row r="38" ht="12.0" customHeight="1">
      <c r="A38" s="241"/>
      <c r="B38" s="253">
        <v>44351.0</v>
      </c>
      <c r="C38" s="243" t="s">
        <v>61</v>
      </c>
      <c r="D38" s="244">
        <v>3042.0</v>
      </c>
      <c r="E38" s="243" t="s">
        <v>86</v>
      </c>
      <c r="F38" s="244">
        <v>0.25</v>
      </c>
      <c r="G38" s="244">
        <v>40.0</v>
      </c>
      <c r="H38" s="243" t="s">
        <v>275</v>
      </c>
      <c r="I38" s="244">
        <v>142.0</v>
      </c>
      <c r="J38" s="243"/>
      <c r="K38" s="243" t="s">
        <v>276</v>
      </c>
      <c r="L38" s="245" t="str">
        <f>IFERROR(VLOOKUP(D38,'Raw Material Used'!C:G,5,FALSE),"S")</f>
        <v>S</v>
      </c>
      <c r="M38" s="246">
        <f>SUMIFS('Raw Material Used'!D:D,'Raw Material Used'!C:C,D38)</f>
        <v>0</v>
      </c>
      <c r="N38" s="247"/>
      <c r="O38" s="248">
        <f t="shared" si="1"/>
        <v>142</v>
      </c>
      <c r="P38" s="245" t="str">
        <f t="shared" si="2"/>
        <v> &gt;210</v>
      </c>
      <c r="Q38" s="248"/>
      <c r="R38" s="194"/>
      <c r="S38" s="194"/>
      <c r="T38" s="194"/>
      <c r="U38" s="194"/>
      <c r="V38" s="194"/>
      <c r="W38" s="194"/>
      <c r="X38" s="194"/>
      <c r="Y38" s="194"/>
      <c r="Z38" s="194"/>
    </row>
    <row r="39" ht="12.0" customHeight="1">
      <c r="A39" s="249"/>
      <c r="B39" s="254">
        <v>44351.0</v>
      </c>
      <c r="C39" s="251" t="s">
        <v>61</v>
      </c>
      <c r="D39" s="252">
        <v>3043.0</v>
      </c>
      <c r="E39" s="251" t="s">
        <v>86</v>
      </c>
      <c r="F39" s="252">
        <v>0.25</v>
      </c>
      <c r="G39" s="252">
        <v>40.0</v>
      </c>
      <c r="H39" s="251" t="s">
        <v>275</v>
      </c>
      <c r="I39" s="252">
        <v>100.0</v>
      </c>
      <c r="J39" s="251"/>
      <c r="K39" s="251" t="s">
        <v>276</v>
      </c>
      <c r="L39" s="245" t="str">
        <f>IFERROR(VLOOKUP(D39,'Raw Material Used'!C:G,5,FALSE),"S")</f>
        <v>S</v>
      </c>
      <c r="M39" s="246">
        <f>SUMIFS('Raw Material Used'!D:D,'Raw Material Used'!C:C,D39)</f>
        <v>0</v>
      </c>
      <c r="N39" s="247"/>
      <c r="O39" s="248">
        <f t="shared" si="1"/>
        <v>100</v>
      </c>
      <c r="P39" s="245" t="str">
        <f t="shared" si="2"/>
        <v> &gt;210</v>
      </c>
      <c r="Q39" s="248"/>
      <c r="R39" s="194"/>
      <c r="S39" s="194"/>
      <c r="T39" s="194"/>
      <c r="U39" s="194"/>
      <c r="V39" s="194"/>
      <c r="W39" s="194"/>
      <c r="X39" s="194"/>
      <c r="Y39" s="194"/>
      <c r="Z39" s="194"/>
    </row>
    <row r="40" ht="12.0" customHeight="1">
      <c r="A40" s="241"/>
      <c r="B40" s="253">
        <v>44351.0</v>
      </c>
      <c r="C40" s="243" t="s">
        <v>61</v>
      </c>
      <c r="D40" s="244">
        <v>3046.0</v>
      </c>
      <c r="E40" s="243" t="s">
        <v>86</v>
      </c>
      <c r="F40" s="244">
        <v>0.25</v>
      </c>
      <c r="G40" s="244">
        <v>50.0</v>
      </c>
      <c r="H40" s="243" t="s">
        <v>275</v>
      </c>
      <c r="I40" s="244">
        <v>73.4</v>
      </c>
      <c r="J40" s="243"/>
      <c r="K40" s="243" t="s">
        <v>276</v>
      </c>
      <c r="L40" s="245" t="str">
        <f>IFERROR(VLOOKUP(D40,'Raw Material Used'!C:G,5,FALSE),"S")</f>
        <v>S</v>
      </c>
      <c r="M40" s="246">
        <f>SUMIFS('Raw Material Used'!D:D,'Raw Material Used'!C:C,D40)</f>
        <v>0</v>
      </c>
      <c r="N40" s="247"/>
      <c r="O40" s="248">
        <f t="shared" si="1"/>
        <v>73.4</v>
      </c>
      <c r="P40" s="245" t="str">
        <f t="shared" si="2"/>
        <v> &gt;210</v>
      </c>
      <c r="Q40" s="248"/>
      <c r="R40" s="194"/>
      <c r="S40" s="194"/>
      <c r="T40" s="194"/>
      <c r="U40" s="194"/>
      <c r="V40" s="194"/>
      <c r="W40" s="194"/>
      <c r="X40" s="194"/>
      <c r="Y40" s="194"/>
      <c r="Z40" s="194"/>
    </row>
    <row r="41" ht="12.0" customHeight="1">
      <c r="A41" s="249"/>
      <c r="B41" s="254">
        <v>44351.0</v>
      </c>
      <c r="C41" s="251" t="s">
        <v>61</v>
      </c>
      <c r="D41" s="252">
        <v>3131.0</v>
      </c>
      <c r="E41" s="251" t="s">
        <v>86</v>
      </c>
      <c r="F41" s="252">
        <v>0.25</v>
      </c>
      <c r="G41" s="252">
        <v>40.0</v>
      </c>
      <c r="H41" s="251" t="s">
        <v>275</v>
      </c>
      <c r="I41" s="252">
        <v>143.0</v>
      </c>
      <c r="J41" s="251"/>
      <c r="K41" s="251" t="s">
        <v>276</v>
      </c>
      <c r="L41" s="245" t="str">
        <f>IFERROR(VLOOKUP(D41,'Raw Material Used'!C:G,5,FALSE),"S")</f>
        <v>S</v>
      </c>
      <c r="M41" s="246">
        <f>SUMIFS('Raw Material Used'!D:D,'Raw Material Used'!C:C,D41)</f>
        <v>0</v>
      </c>
      <c r="N41" s="247"/>
      <c r="O41" s="248">
        <f t="shared" si="1"/>
        <v>143</v>
      </c>
      <c r="P41" s="245" t="str">
        <f t="shared" si="2"/>
        <v> &gt;210</v>
      </c>
      <c r="Q41" s="248"/>
      <c r="R41" s="194"/>
      <c r="S41" s="194"/>
      <c r="T41" s="194"/>
      <c r="U41" s="194"/>
      <c r="V41" s="194"/>
      <c r="W41" s="194"/>
      <c r="X41" s="194"/>
      <c r="Y41" s="194"/>
      <c r="Z41" s="194"/>
    </row>
    <row r="42" ht="12.0" customHeight="1">
      <c r="A42" s="241"/>
      <c r="B42" s="253">
        <v>44351.0</v>
      </c>
      <c r="C42" s="243" t="s">
        <v>61</v>
      </c>
      <c r="D42" s="244">
        <v>3154.0</v>
      </c>
      <c r="E42" s="243" t="s">
        <v>88</v>
      </c>
      <c r="F42" s="244">
        <v>0.3</v>
      </c>
      <c r="G42" s="244">
        <v>50.0</v>
      </c>
      <c r="H42" s="243" t="s">
        <v>275</v>
      </c>
      <c r="I42" s="244">
        <v>90.0</v>
      </c>
      <c r="J42" s="243"/>
      <c r="K42" s="243" t="s">
        <v>276</v>
      </c>
      <c r="L42" s="245" t="str">
        <f>IFERROR(VLOOKUP(D42,'Raw Material Used'!C:G,5,FALSE),"S")</f>
        <v>S</v>
      </c>
      <c r="M42" s="246">
        <f>SUMIFS('Raw Material Used'!D:D,'Raw Material Used'!C:C,D42)</f>
        <v>0</v>
      </c>
      <c r="N42" s="247"/>
      <c r="O42" s="248">
        <f t="shared" si="1"/>
        <v>90</v>
      </c>
      <c r="P42" s="245" t="str">
        <f t="shared" si="2"/>
        <v> &gt;210</v>
      </c>
      <c r="Q42" s="248"/>
      <c r="R42" s="194"/>
      <c r="S42" s="194"/>
      <c r="T42" s="194"/>
      <c r="U42" s="194"/>
      <c r="V42" s="194"/>
      <c r="W42" s="194"/>
      <c r="X42" s="194"/>
      <c r="Y42" s="194"/>
      <c r="Z42" s="194"/>
    </row>
    <row r="43" ht="12.0" customHeight="1">
      <c r="A43" s="249"/>
      <c r="B43" s="254">
        <v>44351.0</v>
      </c>
      <c r="C43" s="251" t="s">
        <v>61</v>
      </c>
      <c r="D43" s="252">
        <v>3156.0</v>
      </c>
      <c r="E43" s="251" t="s">
        <v>88</v>
      </c>
      <c r="F43" s="252">
        <v>0.3</v>
      </c>
      <c r="G43" s="252">
        <v>50.0</v>
      </c>
      <c r="H43" s="251" t="s">
        <v>275</v>
      </c>
      <c r="I43" s="252">
        <v>90.0</v>
      </c>
      <c r="J43" s="251"/>
      <c r="K43" s="251" t="s">
        <v>276</v>
      </c>
      <c r="L43" s="245" t="str">
        <f>IFERROR(VLOOKUP(D43,'Raw Material Used'!C:G,5,FALSE),"S")</f>
        <v>S</v>
      </c>
      <c r="M43" s="246">
        <f>SUMIFS('Raw Material Used'!D:D,'Raw Material Used'!C:C,D43)</f>
        <v>0</v>
      </c>
      <c r="N43" s="247"/>
      <c r="O43" s="248">
        <f t="shared" si="1"/>
        <v>90</v>
      </c>
      <c r="P43" s="245" t="str">
        <f t="shared" si="2"/>
        <v> &gt;210</v>
      </c>
      <c r="Q43" s="248"/>
      <c r="R43" s="194"/>
      <c r="S43" s="194"/>
      <c r="T43" s="194"/>
      <c r="U43" s="194"/>
      <c r="V43" s="194"/>
      <c r="W43" s="194"/>
      <c r="X43" s="194"/>
      <c r="Y43" s="194"/>
      <c r="Z43" s="194"/>
    </row>
    <row r="44" ht="12.0" customHeight="1">
      <c r="A44" s="241"/>
      <c r="B44" s="253">
        <v>44351.0</v>
      </c>
      <c r="C44" s="243" t="s">
        <v>61</v>
      </c>
      <c r="D44" s="244">
        <v>3157.0</v>
      </c>
      <c r="E44" s="243" t="s">
        <v>88</v>
      </c>
      <c r="F44" s="244">
        <v>0.3</v>
      </c>
      <c r="G44" s="244">
        <v>50.0</v>
      </c>
      <c r="H44" s="243" t="s">
        <v>275</v>
      </c>
      <c r="I44" s="244">
        <v>105.0</v>
      </c>
      <c r="J44" s="243"/>
      <c r="K44" s="243" t="s">
        <v>276</v>
      </c>
      <c r="L44" s="245" t="str">
        <f>IFERROR(VLOOKUP(D44,'Raw Material Used'!C:G,5,FALSE),"S")</f>
        <v>S</v>
      </c>
      <c r="M44" s="246">
        <f>SUMIFS('Raw Material Used'!D:D,'Raw Material Used'!C:C,D44)</f>
        <v>0</v>
      </c>
      <c r="N44" s="247"/>
      <c r="O44" s="248">
        <f t="shared" si="1"/>
        <v>105</v>
      </c>
      <c r="P44" s="245" t="str">
        <f t="shared" si="2"/>
        <v> &gt;210</v>
      </c>
      <c r="Q44" s="248"/>
      <c r="R44" s="194"/>
      <c r="S44" s="194"/>
      <c r="T44" s="194"/>
      <c r="U44" s="194"/>
      <c r="V44" s="194"/>
      <c r="W44" s="194"/>
      <c r="X44" s="194"/>
      <c r="Y44" s="194"/>
      <c r="Z44" s="194"/>
    </row>
    <row r="45" ht="12.0" customHeight="1">
      <c r="A45" s="249"/>
      <c r="B45" s="250">
        <v>44363.0</v>
      </c>
      <c r="C45" s="251" t="s">
        <v>60</v>
      </c>
      <c r="D45" s="252">
        <v>6344.0</v>
      </c>
      <c r="E45" s="251" t="s">
        <v>102</v>
      </c>
      <c r="F45" s="251">
        <v>0.5</v>
      </c>
      <c r="G45" s="251">
        <v>72.0</v>
      </c>
      <c r="H45" s="251" t="s">
        <v>275</v>
      </c>
      <c r="I45" s="251">
        <v>376.0</v>
      </c>
      <c r="J45" s="251"/>
      <c r="K45" s="251" t="s">
        <v>273</v>
      </c>
      <c r="L45" s="245" t="str">
        <f>IFERROR(VLOOKUP(D45,'Raw Material Used'!C:G,5,FALSE),"S")</f>
        <v>S</v>
      </c>
      <c r="M45" s="246">
        <f>SUMIFS('Raw Material Used'!D:D,'Raw Material Used'!C:C,D45)</f>
        <v>0</v>
      </c>
      <c r="N45" s="247"/>
      <c r="O45" s="248">
        <f t="shared" si="1"/>
        <v>376</v>
      </c>
      <c r="P45" s="245" t="str">
        <f t="shared" si="2"/>
        <v> &gt;210</v>
      </c>
      <c r="Q45" s="248"/>
      <c r="R45" s="194"/>
      <c r="S45" s="194"/>
      <c r="T45" s="194"/>
      <c r="U45" s="194"/>
      <c r="V45" s="194"/>
      <c r="W45" s="194"/>
      <c r="X45" s="194"/>
      <c r="Y45" s="194"/>
      <c r="Z45" s="194"/>
    </row>
    <row r="46" ht="12.0" customHeight="1">
      <c r="A46" s="241"/>
      <c r="B46" s="242">
        <v>44610.0</v>
      </c>
      <c r="C46" s="243" t="s">
        <v>60</v>
      </c>
      <c r="D46" s="244">
        <v>7568.0</v>
      </c>
      <c r="E46" s="243" t="s">
        <v>102</v>
      </c>
      <c r="F46" s="243">
        <v>0.5</v>
      </c>
      <c r="G46" s="243">
        <v>106.0</v>
      </c>
      <c r="H46" s="243" t="s">
        <v>283</v>
      </c>
      <c r="I46" s="243">
        <v>251.6</v>
      </c>
      <c r="J46" s="243"/>
      <c r="K46" s="243" t="s">
        <v>273</v>
      </c>
      <c r="L46" s="245" t="str">
        <f>IFERROR(VLOOKUP(D46,'Raw Material Used'!C:G,5,FALSE),"S")</f>
        <v>S</v>
      </c>
      <c r="M46" s="246">
        <f>SUMIFS('Raw Material Used'!D:D,'Raw Material Used'!C:C,D46)</f>
        <v>0</v>
      </c>
      <c r="N46" s="247"/>
      <c r="O46" s="248">
        <f t="shared" si="1"/>
        <v>251.6</v>
      </c>
      <c r="P46" s="245" t="str">
        <f t="shared" si="2"/>
        <v> &gt;210</v>
      </c>
      <c r="Q46" s="248"/>
      <c r="R46" s="194"/>
      <c r="S46" s="194"/>
      <c r="T46" s="194"/>
      <c r="U46" s="194"/>
      <c r="V46" s="194"/>
      <c r="W46" s="194"/>
      <c r="X46" s="194"/>
      <c r="Y46" s="194"/>
      <c r="Z46" s="194"/>
    </row>
    <row r="47" ht="12.0" customHeight="1">
      <c r="A47" s="249"/>
      <c r="B47" s="250">
        <v>44610.0</v>
      </c>
      <c r="C47" s="251" t="s">
        <v>60</v>
      </c>
      <c r="D47" s="252">
        <v>7575.0</v>
      </c>
      <c r="E47" s="251" t="s">
        <v>102</v>
      </c>
      <c r="F47" s="251">
        <v>0.5</v>
      </c>
      <c r="G47" s="251">
        <v>136.0</v>
      </c>
      <c r="H47" s="251" t="s">
        <v>283</v>
      </c>
      <c r="I47" s="251">
        <v>37.0</v>
      </c>
      <c r="J47" s="251"/>
      <c r="K47" s="251" t="s">
        <v>273</v>
      </c>
      <c r="L47" s="245" t="str">
        <f>IFERROR(VLOOKUP(D47,'Raw Material Used'!C:G,5,FALSE),"S")</f>
        <v>S</v>
      </c>
      <c r="M47" s="246">
        <f>SUMIFS('Raw Material Used'!D:D,'Raw Material Used'!C:C,D47)</f>
        <v>0</v>
      </c>
      <c r="N47" s="247"/>
      <c r="O47" s="248">
        <f t="shared" si="1"/>
        <v>37</v>
      </c>
      <c r="P47" s="245" t="str">
        <f t="shared" si="2"/>
        <v> &gt;210</v>
      </c>
      <c r="Q47" s="248"/>
      <c r="R47" s="194"/>
      <c r="S47" s="194"/>
      <c r="T47" s="194"/>
      <c r="U47" s="194"/>
      <c r="V47" s="194"/>
      <c r="W47" s="194"/>
      <c r="X47" s="194"/>
      <c r="Y47" s="194"/>
      <c r="Z47" s="194"/>
    </row>
    <row r="48" ht="12.0" customHeight="1">
      <c r="A48" s="241"/>
      <c r="B48" s="253">
        <v>44651.0</v>
      </c>
      <c r="C48" s="243" t="s">
        <v>61</v>
      </c>
      <c r="D48" s="244">
        <v>7769.0</v>
      </c>
      <c r="E48" s="243" t="s">
        <v>105</v>
      </c>
      <c r="F48" s="244">
        <v>0.35</v>
      </c>
      <c r="G48" s="244">
        <v>146.5</v>
      </c>
      <c r="H48" s="243" t="s">
        <v>105</v>
      </c>
      <c r="I48" s="244">
        <v>37.0</v>
      </c>
      <c r="J48" s="243"/>
      <c r="K48" s="243" t="s">
        <v>105</v>
      </c>
      <c r="L48" s="245" t="str">
        <f>IFERROR(VLOOKUP(D48,'Raw Material Used'!C:G,5,FALSE),"S")</f>
        <v>S</v>
      </c>
      <c r="M48" s="246">
        <f>SUMIFS('Raw Material Used'!D:D,'Raw Material Used'!C:C,D48)</f>
        <v>0</v>
      </c>
      <c r="N48" s="247"/>
      <c r="O48" s="248">
        <f t="shared" si="1"/>
        <v>37</v>
      </c>
      <c r="P48" s="245" t="str">
        <f t="shared" si="2"/>
        <v> &gt;210</v>
      </c>
      <c r="Q48" s="248"/>
      <c r="R48" s="194"/>
      <c r="S48" s="194"/>
      <c r="T48" s="194"/>
      <c r="U48" s="194"/>
      <c r="V48" s="194"/>
      <c r="W48" s="194"/>
      <c r="X48" s="194"/>
      <c r="Y48" s="194"/>
      <c r="Z48" s="194"/>
    </row>
    <row r="49" ht="12.0" customHeight="1">
      <c r="A49" s="249"/>
      <c r="B49" s="254">
        <v>44651.0</v>
      </c>
      <c r="C49" s="251" t="s">
        <v>61</v>
      </c>
      <c r="D49" s="252">
        <v>5509.0</v>
      </c>
      <c r="E49" s="251" t="s">
        <v>105</v>
      </c>
      <c r="F49" s="252">
        <v>0.3</v>
      </c>
      <c r="G49" s="252">
        <v>70.0</v>
      </c>
      <c r="H49" s="251" t="s">
        <v>105</v>
      </c>
      <c r="I49" s="252">
        <v>15.8</v>
      </c>
      <c r="J49" s="251"/>
      <c r="K49" s="251" t="s">
        <v>105</v>
      </c>
      <c r="L49" s="245" t="str">
        <f>IFERROR(VLOOKUP(D49,'Raw Material Used'!C:G,5,FALSE),"S")</f>
        <v>S</v>
      </c>
      <c r="M49" s="246">
        <f>SUMIFS('Raw Material Used'!D:D,'Raw Material Used'!C:C,D49)</f>
        <v>0</v>
      </c>
      <c r="N49" s="247"/>
      <c r="O49" s="248">
        <f t="shared" si="1"/>
        <v>15.8</v>
      </c>
      <c r="P49" s="245" t="str">
        <f t="shared" si="2"/>
        <v> &gt;210</v>
      </c>
      <c r="Q49" s="248"/>
      <c r="R49" s="194"/>
      <c r="S49" s="194"/>
      <c r="T49" s="194"/>
      <c r="U49" s="194"/>
      <c r="V49" s="194"/>
      <c r="W49" s="194"/>
      <c r="X49" s="194"/>
      <c r="Y49" s="194"/>
      <c r="Z49" s="194"/>
    </row>
    <row r="50" ht="12.0" customHeight="1">
      <c r="A50" s="241"/>
      <c r="B50" s="253">
        <v>44651.0</v>
      </c>
      <c r="C50" s="243" t="s">
        <v>61</v>
      </c>
      <c r="D50" s="244">
        <v>7774.0</v>
      </c>
      <c r="E50" s="243" t="s">
        <v>105</v>
      </c>
      <c r="F50" s="244">
        <v>0.3</v>
      </c>
      <c r="G50" s="244">
        <v>80.0</v>
      </c>
      <c r="H50" s="243" t="s">
        <v>105</v>
      </c>
      <c r="I50" s="244">
        <v>46.0</v>
      </c>
      <c r="J50" s="243"/>
      <c r="K50" s="243" t="s">
        <v>105</v>
      </c>
      <c r="L50" s="245" t="str">
        <f>IFERROR(VLOOKUP(D50,'Raw Material Used'!C:G,5,FALSE),"S")</f>
        <v>S</v>
      </c>
      <c r="M50" s="246">
        <f>SUMIFS('Raw Material Used'!D:D,'Raw Material Used'!C:C,D50)</f>
        <v>0</v>
      </c>
      <c r="N50" s="247"/>
      <c r="O50" s="248">
        <f t="shared" si="1"/>
        <v>46</v>
      </c>
      <c r="P50" s="245" t="str">
        <f t="shared" si="2"/>
        <v> &gt;210</v>
      </c>
      <c r="Q50" s="248"/>
      <c r="R50" s="194"/>
      <c r="S50" s="194"/>
      <c r="T50" s="194"/>
      <c r="U50" s="194"/>
      <c r="V50" s="194"/>
      <c r="W50" s="194"/>
      <c r="X50" s="194"/>
      <c r="Y50" s="194"/>
      <c r="Z50" s="194"/>
    </row>
    <row r="51" ht="12.0" customHeight="1">
      <c r="A51" s="249"/>
      <c r="B51" s="254">
        <v>44651.0</v>
      </c>
      <c r="C51" s="251" t="s">
        <v>61</v>
      </c>
      <c r="D51" s="252">
        <v>7775.0</v>
      </c>
      <c r="E51" s="251" t="s">
        <v>105</v>
      </c>
      <c r="F51" s="252">
        <v>0.3</v>
      </c>
      <c r="G51" s="252">
        <v>110.0</v>
      </c>
      <c r="H51" s="251" t="s">
        <v>105</v>
      </c>
      <c r="I51" s="252">
        <v>49.8</v>
      </c>
      <c r="J51" s="251"/>
      <c r="K51" s="251" t="s">
        <v>105</v>
      </c>
      <c r="L51" s="245" t="str">
        <f>IFERROR(VLOOKUP(D51,'Raw Material Used'!C:G,5,FALSE),"S")</f>
        <v>S</v>
      </c>
      <c r="M51" s="246">
        <f>SUMIFS('Raw Material Used'!D:D,'Raw Material Used'!C:C,D51)</f>
        <v>0</v>
      </c>
      <c r="N51" s="247"/>
      <c r="O51" s="248">
        <f t="shared" si="1"/>
        <v>49.8</v>
      </c>
      <c r="P51" s="245" t="str">
        <f t="shared" si="2"/>
        <v> &gt;210</v>
      </c>
      <c r="Q51" s="248"/>
      <c r="R51" s="194"/>
      <c r="S51" s="194"/>
      <c r="T51" s="194"/>
      <c r="U51" s="194"/>
      <c r="V51" s="194"/>
      <c r="W51" s="194"/>
      <c r="X51" s="194"/>
      <c r="Y51" s="194"/>
      <c r="Z51" s="194"/>
    </row>
    <row r="52" ht="12.0" customHeight="1">
      <c r="A52" s="241"/>
      <c r="B52" s="253">
        <v>44651.0</v>
      </c>
      <c r="C52" s="243" t="s">
        <v>61</v>
      </c>
      <c r="D52" s="244">
        <v>7776.0</v>
      </c>
      <c r="E52" s="243" t="s">
        <v>105</v>
      </c>
      <c r="F52" s="244">
        <v>0.3</v>
      </c>
      <c r="G52" s="244">
        <v>45.0</v>
      </c>
      <c r="H52" s="243" t="s">
        <v>105</v>
      </c>
      <c r="I52" s="244">
        <v>23.6</v>
      </c>
      <c r="J52" s="243"/>
      <c r="K52" s="243" t="s">
        <v>105</v>
      </c>
      <c r="L52" s="245" t="str">
        <f>IFERROR(VLOOKUP(D52,'Raw Material Used'!C:G,5,FALSE),"S")</f>
        <v>S</v>
      </c>
      <c r="M52" s="246">
        <f>SUMIFS('Raw Material Used'!D:D,'Raw Material Used'!C:C,D52)</f>
        <v>0</v>
      </c>
      <c r="N52" s="247"/>
      <c r="O52" s="248">
        <f t="shared" si="1"/>
        <v>23.6</v>
      </c>
      <c r="P52" s="245" t="str">
        <f t="shared" si="2"/>
        <v> &gt;210</v>
      </c>
      <c r="Q52" s="248"/>
      <c r="R52" s="194"/>
      <c r="S52" s="194"/>
      <c r="T52" s="194"/>
      <c r="U52" s="194"/>
      <c r="V52" s="194"/>
      <c r="W52" s="194"/>
      <c r="X52" s="194"/>
      <c r="Y52" s="194"/>
      <c r="Z52" s="194"/>
    </row>
    <row r="53" ht="12.0" customHeight="1">
      <c r="A53" s="249"/>
      <c r="B53" s="254">
        <v>44651.0</v>
      </c>
      <c r="C53" s="251" t="s">
        <v>61</v>
      </c>
      <c r="D53" s="252">
        <v>7777.0</v>
      </c>
      <c r="E53" s="251" t="s">
        <v>105</v>
      </c>
      <c r="F53" s="252">
        <v>0.35</v>
      </c>
      <c r="G53" s="252">
        <v>40.0</v>
      </c>
      <c r="H53" s="251" t="s">
        <v>105</v>
      </c>
      <c r="I53" s="252">
        <v>22.0</v>
      </c>
      <c r="J53" s="251"/>
      <c r="K53" s="251" t="s">
        <v>105</v>
      </c>
      <c r="L53" s="245" t="str">
        <f>IFERROR(VLOOKUP(D53,'Raw Material Used'!C:G,5,FALSE),"S")</f>
        <v>S</v>
      </c>
      <c r="M53" s="246">
        <f>SUMIFS('Raw Material Used'!D:D,'Raw Material Used'!C:C,D53)</f>
        <v>0</v>
      </c>
      <c r="N53" s="247"/>
      <c r="O53" s="248">
        <f t="shared" si="1"/>
        <v>22</v>
      </c>
      <c r="P53" s="245" t="str">
        <f t="shared" si="2"/>
        <v> &gt;210</v>
      </c>
      <c r="Q53" s="248"/>
      <c r="R53" s="194"/>
      <c r="S53" s="194"/>
      <c r="T53" s="194"/>
      <c r="U53" s="194"/>
      <c r="V53" s="194"/>
      <c r="W53" s="194"/>
      <c r="X53" s="194"/>
      <c r="Y53" s="194"/>
      <c r="Z53" s="194"/>
    </row>
    <row r="54" ht="12.0" customHeight="1">
      <c r="A54" s="241"/>
      <c r="B54" s="253">
        <v>44651.0</v>
      </c>
      <c r="C54" s="243" t="s">
        <v>61</v>
      </c>
      <c r="D54" s="244">
        <v>7778.0</v>
      </c>
      <c r="E54" s="243" t="s">
        <v>105</v>
      </c>
      <c r="F54" s="244">
        <v>0.3</v>
      </c>
      <c r="G54" s="244">
        <v>60.0</v>
      </c>
      <c r="H54" s="243" t="s">
        <v>105</v>
      </c>
      <c r="I54" s="244">
        <v>27.8</v>
      </c>
      <c r="J54" s="243"/>
      <c r="K54" s="243" t="s">
        <v>105</v>
      </c>
      <c r="L54" s="245" t="str">
        <f>IFERROR(VLOOKUP(D54,'Raw Material Used'!C:G,5,FALSE),"S")</f>
        <v>S</v>
      </c>
      <c r="M54" s="246">
        <f>SUMIFS('Raw Material Used'!D:D,'Raw Material Used'!C:C,D54)</f>
        <v>0</v>
      </c>
      <c r="N54" s="247"/>
      <c r="O54" s="248">
        <f t="shared" si="1"/>
        <v>27.8</v>
      </c>
      <c r="P54" s="245" t="str">
        <f t="shared" si="2"/>
        <v> &gt;210</v>
      </c>
      <c r="Q54" s="248"/>
      <c r="R54" s="194"/>
      <c r="S54" s="194"/>
      <c r="T54" s="194"/>
      <c r="U54" s="194"/>
      <c r="V54" s="194"/>
      <c r="W54" s="194"/>
      <c r="X54" s="194"/>
      <c r="Y54" s="194"/>
      <c r="Z54" s="194"/>
    </row>
    <row r="55" ht="12.0" customHeight="1">
      <c r="A55" s="249"/>
      <c r="B55" s="254">
        <v>44651.0</v>
      </c>
      <c r="C55" s="251" t="s">
        <v>60</v>
      </c>
      <c r="D55" s="252">
        <v>109.0</v>
      </c>
      <c r="E55" s="251" t="s">
        <v>105</v>
      </c>
      <c r="F55" s="251" t="s">
        <v>105</v>
      </c>
      <c r="G55" s="252">
        <v>70.0</v>
      </c>
      <c r="H55" s="251" t="s">
        <v>105</v>
      </c>
      <c r="I55" s="252">
        <v>25.0</v>
      </c>
      <c r="J55" s="251"/>
      <c r="K55" s="251" t="s">
        <v>105</v>
      </c>
      <c r="L55" s="245" t="str">
        <f>IFERROR(VLOOKUP(D55,'Raw Material Used'!C:G,5,FALSE),"S")</f>
        <v>S</v>
      </c>
      <c r="M55" s="246">
        <f>SUMIFS('Raw Material Used'!D:D,'Raw Material Used'!C:C,D55)</f>
        <v>0</v>
      </c>
      <c r="N55" s="247"/>
      <c r="O55" s="248">
        <f t="shared" si="1"/>
        <v>25</v>
      </c>
      <c r="P55" s="245" t="str">
        <f t="shared" si="2"/>
        <v> &gt;210</v>
      </c>
      <c r="Q55" s="248"/>
      <c r="R55" s="194"/>
      <c r="S55" s="194"/>
      <c r="T55" s="194"/>
      <c r="U55" s="194"/>
      <c r="V55" s="194"/>
      <c r="W55" s="194"/>
      <c r="X55" s="194"/>
      <c r="Y55" s="194"/>
      <c r="Z55" s="194"/>
    </row>
    <row r="56" ht="12.0" customHeight="1">
      <c r="A56" s="241"/>
      <c r="B56" s="253">
        <v>44651.0</v>
      </c>
      <c r="C56" s="243" t="s">
        <v>61</v>
      </c>
      <c r="D56" s="244">
        <v>1455.0</v>
      </c>
      <c r="E56" s="243" t="s">
        <v>105</v>
      </c>
      <c r="F56" s="244">
        <v>0.35</v>
      </c>
      <c r="G56" s="244">
        <v>40.0</v>
      </c>
      <c r="H56" s="243" t="s">
        <v>275</v>
      </c>
      <c r="I56" s="244">
        <v>27.0</v>
      </c>
      <c r="J56" s="243"/>
      <c r="K56" s="243" t="s">
        <v>105</v>
      </c>
      <c r="L56" s="245" t="str">
        <f>IFERROR(VLOOKUP(D56,'Raw Material Used'!C:G,5,FALSE),"S")</f>
        <v>S</v>
      </c>
      <c r="M56" s="246">
        <f>SUMIFS('Raw Material Used'!D:D,'Raw Material Used'!C:C,D56)</f>
        <v>0</v>
      </c>
      <c r="N56" s="247"/>
      <c r="O56" s="248">
        <f t="shared" si="1"/>
        <v>27</v>
      </c>
      <c r="P56" s="245" t="str">
        <f t="shared" si="2"/>
        <v> &gt;210</v>
      </c>
      <c r="Q56" s="248"/>
      <c r="R56" s="194"/>
      <c r="S56" s="194"/>
      <c r="T56" s="194"/>
      <c r="U56" s="194"/>
      <c r="V56" s="194"/>
      <c r="W56" s="194"/>
      <c r="X56" s="194"/>
      <c r="Y56" s="194"/>
      <c r="Z56" s="194"/>
    </row>
    <row r="57" ht="12.0" customHeight="1">
      <c r="A57" s="249"/>
      <c r="B57" s="254">
        <v>44651.0</v>
      </c>
      <c r="C57" s="251" t="s">
        <v>61</v>
      </c>
      <c r="D57" s="252">
        <v>3122.0</v>
      </c>
      <c r="E57" s="251" t="s">
        <v>105</v>
      </c>
      <c r="F57" s="252">
        <v>0.35</v>
      </c>
      <c r="G57" s="252">
        <v>47.0</v>
      </c>
      <c r="H57" s="251" t="s">
        <v>275</v>
      </c>
      <c r="I57" s="252">
        <v>39.8</v>
      </c>
      <c r="J57" s="251"/>
      <c r="K57" s="251" t="s">
        <v>105</v>
      </c>
      <c r="L57" s="245" t="str">
        <f>IFERROR(VLOOKUP(D57,'Raw Material Used'!C:G,5,FALSE),"S")</f>
        <v>S</v>
      </c>
      <c r="M57" s="246">
        <f>SUMIFS('Raw Material Used'!D:D,'Raw Material Used'!C:C,D57)</f>
        <v>0</v>
      </c>
      <c r="N57" s="247"/>
      <c r="O57" s="248">
        <f t="shared" si="1"/>
        <v>39.8</v>
      </c>
      <c r="P57" s="245" t="str">
        <f t="shared" si="2"/>
        <v> &gt;210</v>
      </c>
      <c r="Q57" s="248"/>
      <c r="R57" s="194"/>
      <c r="S57" s="194"/>
      <c r="T57" s="194"/>
      <c r="U57" s="194"/>
      <c r="V57" s="194"/>
      <c r="W57" s="194"/>
      <c r="X57" s="194"/>
      <c r="Y57" s="194"/>
      <c r="Z57" s="194"/>
    </row>
    <row r="58" ht="12.0" customHeight="1">
      <c r="A58" s="241"/>
      <c r="B58" s="253">
        <v>44651.0</v>
      </c>
      <c r="C58" s="243" t="s">
        <v>61</v>
      </c>
      <c r="D58" s="244">
        <v>3160.0</v>
      </c>
      <c r="E58" s="243" t="s">
        <v>105</v>
      </c>
      <c r="F58" s="244">
        <v>0.35</v>
      </c>
      <c r="G58" s="244">
        <v>55.0</v>
      </c>
      <c r="H58" s="243" t="s">
        <v>275</v>
      </c>
      <c r="I58" s="244">
        <v>108.0</v>
      </c>
      <c r="J58" s="243"/>
      <c r="K58" s="243" t="s">
        <v>276</v>
      </c>
      <c r="L58" s="245" t="str">
        <f>IFERROR(VLOOKUP(D58,'Raw Material Used'!C:G,5,FALSE),"S")</f>
        <v>S</v>
      </c>
      <c r="M58" s="246">
        <f>SUMIFS('Raw Material Used'!D:D,'Raw Material Used'!C:C,D58)</f>
        <v>0</v>
      </c>
      <c r="N58" s="247"/>
      <c r="O58" s="248">
        <f t="shared" si="1"/>
        <v>108</v>
      </c>
      <c r="P58" s="245" t="str">
        <f t="shared" si="2"/>
        <v> &gt;210</v>
      </c>
      <c r="Q58" s="248"/>
      <c r="R58" s="194"/>
      <c r="S58" s="194"/>
      <c r="T58" s="194"/>
      <c r="U58" s="194"/>
      <c r="V58" s="194"/>
      <c r="W58" s="194"/>
      <c r="X58" s="194"/>
      <c r="Y58" s="194"/>
      <c r="Z58" s="194"/>
    </row>
    <row r="59" ht="12.0" customHeight="1">
      <c r="A59" s="249"/>
      <c r="B59" s="254">
        <v>44954.0</v>
      </c>
      <c r="C59" s="251" t="s">
        <v>61</v>
      </c>
      <c r="D59" s="252">
        <v>8471.0</v>
      </c>
      <c r="E59" s="251" t="s">
        <v>87</v>
      </c>
      <c r="F59" s="252">
        <v>0.35</v>
      </c>
      <c r="G59" s="252">
        <v>50.0</v>
      </c>
      <c r="H59" s="251" t="s">
        <v>283</v>
      </c>
      <c r="I59" s="252">
        <v>344.0</v>
      </c>
      <c r="J59" s="251"/>
      <c r="K59" s="251" t="s">
        <v>273</v>
      </c>
      <c r="L59" s="245" t="str">
        <f>IFERROR(VLOOKUP(D59,'Raw Material Used'!C:G,5,FALSE),"S")</f>
        <v>S</v>
      </c>
      <c r="M59" s="246">
        <f>SUMIFS('Raw Material Used'!D:D,'Raw Material Used'!C:C,D59)</f>
        <v>0</v>
      </c>
      <c r="N59" s="247"/>
      <c r="O59" s="248">
        <f t="shared" si="1"/>
        <v>344</v>
      </c>
      <c r="P59" s="245" t="str">
        <f t="shared" si="2"/>
        <v> &gt;210</v>
      </c>
      <c r="Q59" s="248"/>
      <c r="R59" s="194"/>
      <c r="S59" s="194"/>
      <c r="T59" s="194"/>
      <c r="U59" s="194"/>
      <c r="V59" s="194"/>
      <c r="W59" s="194"/>
      <c r="X59" s="194"/>
      <c r="Y59" s="194"/>
      <c r="Z59" s="194"/>
    </row>
    <row r="60" ht="12.0" customHeight="1">
      <c r="A60" s="241"/>
      <c r="B60" s="253">
        <v>44954.0</v>
      </c>
      <c r="C60" s="243" t="s">
        <v>61</v>
      </c>
      <c r="D60" s="244">
        <v>8473.0</v>
      </c>
      <c r="E60" s="243" t="s">
        <v>87</v>
      </c>
      <c r="F60" s="244">
        <v>0.35</v>
      </c>
      <c r="G60" s="244">
        <v>50.0</v>
      </c>
      <c r="H60" s="243" t="s">
        <v>283</v>
      </c>
      <c r="I60" s="244">
        <v>378.0</v>
      </c>
      <c r="J60" s="243"/>
      <c r="K60" s="243" t="s">
        <v>273</v>
      </c>
      <c r="L60" s="245" t="str">
        <f>IFERROR(VLOOKUP(D60,'Raw Material Used'!C:G,5,FALSE),"S")</f>
        <v>S</v>
      </c>
      <c r="M60" s="246">
        <f>SUMIFS('Raw Material Used'!D:D,'Raw Material Used'!C:C,D60)</f>
        <v>0</v>
      </c>
      <c r="N60" s="247"/>
      <c r="O60" s="248">
        <f t="shared" si="1"/>
        <v>378</v>
      </c>
      <c r="P60" s="245" t="str">
        <f t="shared" si="2"/>
        <v> &gt;210</v>
      </c>
      <c r="Q60" s="248"/>
      <c r="R60" s="194"/>
      <c r="S60" s="194"/>
      <c r="T60" s="194"/>
      <c r="U60" s="194"/>
      <c r="V60" s="194"/>
      <c r="W60" s="194"/>
      <c r="X60" s="194"/>
      <c r="Y60" s="194"/>
      <c r="Z60" s="194"/>
    </row>
    <row r="61" ht="12.0" customHeight="1">
      <c r="A61" s="249"/>
      <c r="B61" s="254">
        <v>44954.0</v>
      </c>
      <c r="C61" s="251" t="s">
        <v>61</v>
      </c>
      <c r="D61" s="252">
        <v>8474.0</v>
      </c>
      <c r="E61" s="251" t="s">
        <v>87</v>
      </c>
      <c r="F61" s="252">
        <v>0.35</v>
      </c>
      <c r="G61" s="252">
        <v>50.0</v>
      </c>
      <c r="H61" s="251" t="s">
        <v>283</v>
      </c>
      <c r="I61" s="252">
        <v>376.0</v>
      </c>
      <c r="J61" s="251"/>
      <c r="K61" s="251" t="s">
        <v>273</v>
      </c>
      <c r="L61" s="245" t="str">
        <f>IFERROR(VLOOKUP(D61,'Raw Material Used'!C:G,5,FALSE),"S")</f>
        <v>S</v>
      </c>
      <c r="M61" s="246">
        <f>SUMIFS('Raw Material Used'!D:D,'Raw Material Used'!C:C,D61)</f>
        <v>0</v>
      </c>
      <c r="N61" s="247"/>
      <c r="O61" s="248">
        <f t="shared" si="1"/>
        <v>376</v>
      </c>
      <c r="P61" s="245" t="str">
        <f t="shared" si="2"/>
        <v> &gt;210</v>
      </c>
      <c r="Q61" s="248"/>
      <c r="R61" s="194"/>
      <c r="S61" s="194"/>
      <c r="T61" s="194"/>
      <c r="U61" s="194"/>
      <c r="V61" s="194"/>
      <c r="W61" s="194"/>
      <c r="X61" s="194"/>
      <c r="Y61" s="194"/>
      <c r="Z61" s="194"/>
    </row>
    <row r="62" ht="12.0" customHeight="1">
      <c r="A62" s="241"/>
      <c r="B62" s="253">
        <v>44954.0</v>
      </c>
      <c r="C62" s="243" t="s">
        <v>61</v>
      </c>
      <c r="D62" s="244">
        <v>8477.0</v>
      </c>
      <c r="E62" s="243" t="s">
        <v>87</v>
      </c>
      <c r="F62" s="244">
        <v>0.35</v>
      </c>
      <c r="G62" s="244">
        <v>50.0</v>
      </c>
      <c r="H62" s="243" t="s">
        <v>283</v>
      </c>
      <c r="I62" s="244">
        <v>365.0</v>
      </c>
      <c r="J62" s="243"/>
      <c r="K62" s="243" t="s">
        <v>273</v>
      </c>
      <c r="L62" s="245" t="str">
        <f>IFERROR(VLOOKUP(D62,'Raw Material Used'!C:G,5,FALSE),"S")</f>
        <v>S</v>
      </c>
      <c r="M62" s="246">
        <f>SUMIFS('Raw Material Used'!D:D,'Raw Material Used'!C:C,D62)</f>
        <v>0</v>
      </c>
      <c r="N62" s="247"/>
      <c r="O62" s="248">
        <f t="shared" si="1"/>
        <v>365</v>
      </c>
      <c r="P62" s="245" t="str">
        <f t="shared" si="2"/>
        <v> &gt;210</v>
      </c>
      <c r="Q62" s="248"/>
      <c r="R62" s="194"/>
      <c r="S62" s="194"/>
      <c r="T62" s="194"/>
      <c r="U62" s="194"/>
      <c r="V62" s="194"/>
      <c r="W62" s="194"/>
      <c r="X62" s="194"/>
      <c r="Y62" s="194"/>
      <c r="Z62" s="194"/>
    </row>
    <row r="63" ht="12.0" customHeight="1">
      <c r="A63" s="249"/>
      <c r="B63" s="250">
        <v>45100.0</v>
      </c>
      <c r="C63" s="251" t="s">
        <v>60</v>
      </c>
      <c r="D63" s="252">
        <v>8715.0</v>
      </c>
      <c r="E63" s="251" t="s">
        <v>96</v>
      </c>
      <c r="F63" s="251">
        <v>0.5</v>
      </c>
      <c r="G63" s="251">
        <v>80.0</v>
      </c>
      <c r="H63" s="251" t="s">
        <v>275</v>
      </c>
      <c r="I63" s="251">
        <v>205.4</v>
      </c>
      <c r="J63" s="251"/>
      <c r="K63" s="251" t="s">
        <v>273</v>
      </c>
      <c r="L63" s="245" t="str">
        <f>IFERROR(VLOOKUP(D63,'Raw Material Used'!C:G,5,FALSE),"S")</f>
        <v>S</v>
      </c>
      <c r="M63" s="246">
        <f>SUMIFS('Raw Material Used'!D:D,'Raw Material Used'!C:C,D63)</f>
        <v>0</v>
      </c>
      <c r="N63" s="247"/>
      <c r="O63" s="248">
        <f t="shared" si="1"/>
        <v>205.4</v>
      </c>
      <c r="P63" s="245" t="str">
        <f t="shared" si="2"/>
        <v> &gt;210</v>
      </c>
      <c r="Q63" s="248"/>
      <c r="R63" s="194"/>
      <c r="S63" s="194"/>
      <c r="T63" s="194"/>
      <c r="U63" s="194"/>
      <c r="V63" s="194"/>
      <c r="W63" s="194"/>
      <c r="X63" s="194"/>
      <c r="Y63" s="194"/>
      <c r="Z63" s="194"/>
    </row>
    <row r="64" ht="12.0" customHeight="1">
      <c r="A64" s="241"/>
      <c r="B64" s="242">
        <v>45100.0</v>
      </c>
      <c r="C64" s="243" t="s">
        <v>60</v>
      </c>
      <c r="D64" s="244">
        <v>8716.0</v>
      </c>
      <c r="E64" s="243" t="s">
        <v>96</v>
      </c>
      <c r="F64" s="243">
        <v>0.5</v>
      </c>
      <c r="G64" s="243">
        <v>80.0</v>
      </c>
      <c r="H64" s="243" t="s">
        <v>275</v>
      </c>
      <c r="I64" s="243">
        <v>288.0</v>
      </c>
      <c r="J64" s="243"/>
      <c r="K64" s="243" t="s">
        <v>273</v>
      </c>
      <c r="L64" s="245" t="str">
        <f>IFERROR(VLOOKUP(D64,'Raw Material Used'!C:G,5,FALSE),"S")</f>
        <v>S</v>
      </c>
      <c r="M64" s="246">
        <f>SUMIFS('Raw Material Used'!D:D,'Raw Material Used'!C:C,D64)</f>
        <v>0</v>
      </c>
      <c r="N64" s="247"/>
      <c r="O64" s="248">
        <f t="shared" si="1"/>
        <v>288</v>
      </c>
      <c r="P64" s="245" t="str">
        <f t="shared" si="2"/>
        <v> &gt;210</v>
      </c>
      <c r="Q64" s="248"/>
      <c r="R64" s="194"/>
      <c r="S64" s="194"/>
      <c r="T64" s="194"/>
      <c r="U64" s="194"/>
      <c r="V64" s="194"/>
      <c r="W64" s="194"/>
      <c r="X64" s="194"/>
      <c r="Y64" s="194"/>
      <c r="Z64" s="194"/>
    </row>
    <row r="65" ht="12.0" customHeight="1">
      <c r="A65" s="249"/>
      <c r="B65" s="250">
        <v>45100.0</v>
      </c>
      <c r="C65" s="251" t="s">
        <v>60</v>
      </c>
      <c r="D65" s="252">
        <v>8717.0</v>
      </c>
      <c r="E65" s="251" t="s">
        <v>96</v>
      </c>
      <c r="F65" s="251">
        <v>0.5</v>
      </c>
      <c r="G65" s="251">
        <v>80.0</v>
      </c>
      <c r="H65" s="251" t="s">
        <v>275</v>
      </c>
      <c r="I65" s="251">
        <v>287.0</v>
      </c>
      <c r="J65" s="251"/>
      <c r="K65" s="251" t="s">
        <v>273</v>
      </c>
      <c r="L65" s="245" t="str">
        <f>IFERROR(VLOOKUP(D65,'Raw Material Used'!C:G,5,FALSE),"S")</f>
        <v>S</v>
      </c>
      <c r="M65" s="246">
        <f>SUMIFS('Raw Material Used'!D:D,'Raw Material Used'!C:C,D65)</f>
        <v>0</v>
      </c>
      <c r="N65" s="247"/>
      <c r="O65" s="248">
        <f t="shared" si="1"/>
        <v>287</v>
      </c>
      <c r="P65" s="245" t="str">
        <f t="shared" si="2"/>
        <v> &gt;210</v>
      </c>
      <c r="Q65" s="248"/>
      <c r="R65" s="194"/>
      <c r="S65" s="194"/>
      <c r="T65" s="194"/>
      <c r="U65" s="194"/>
      <c r="V65" s="194"/>
      <c r="W65" s="194"/>
      <c r="X65" s="194"/>
      <c r="Y65" s="194"/>
      <c r="Z65" s="194"/>
    </row>
    <row r="66" ht="12.0" customHeight="1">
      <c r="A66" s="241"/>
      <c r="B66" s="242">
        <v>45100.0</v>
      </c>
      <c r="C66" s="243" t="s">
        <v>60</v>
      </c>
      <c r="D66" s="244">
        <v>8718.0</v>
      </c>
      <c r="E66" s="243" t="s">
        <v>96</v>
      </c>
      <c r="F66" s="243">
        <v>0.5</v>
      </c>
      <c r="G66" s="243">
        <v>80.0</v>
      </c>
      <c r="H66" s="243" t="s">
        <v>275</v>
      </c>
      <c r="I66" s="243">
        <v>284.0</v>
      </c>
      <c r="J66" s="243"/>
      <c r="K66" s="243" t="s">
        <v>273</v>
      </c>
      <c r="L66" s="245" t="str">
        <f>IFERROR(VLOOKUP(D66,'Raw Material Used'!C:G,5,FALSE),"S")</f>
        <v>S</v>
      </c>
      <c r="M66" s="246">
        <f>SUMIFS('Raw Material Used'!D:D,'Raw Material Used'!C:C,D66)</f>
        <v>0</v>
      </c>
      <c r="N66" s="247"/>
      <c r="O66" s="248">
        <f t="shared" si="1"/>
        <v>284</v>
      </c>
      <c r="P66" s="245" t="str">
        <f t="shared" si="2"/>
        <v> &gt;210</v>
      </c>
      <c r="Q66" s="248"/>
      <c r="R66" s="194"/>
      <c r="S66" s="194"/>
      <c r="T66" s="194"/>
      <c r="U66" s="194"/>
      <c r="V66" s="194"/>
      <c r="W66" s="194"/>
      <c r="X66" s="194"/>
      <c r="Y66" s="194"/>
      <c r="Z66" s="194"/>
    </row>
    <row r="67" ht="12.0" customHeight="1">
      <c r="A67" s="249"/>
      <c r="B67" s="250">
        <v>45105.0</v>
      </c>
      <c r="C67" s="251" t="s">
        <v>60</v>
      </c>
      <c r="D67" s="252">
        <v>8784.0</v>
      </c>
      <c r="E67" s="251" t="s">
        <v>96</v>
      </c>
      <c r="F67" s="251">
        <v>0.5</v>
      </c>
      <c r="G67" s="251">
        <v>80.0</v>
      </c>
      <c r="H67" s="251" t="s">
        <v>275</v>
      </c>
      <c r="I67" s="251">
        <v>301.0</v>
      </c>
      <c r="J67" s="251"/>
      <c r="K67" s="251" t="s">
        <v>273</v>
      </c>
      <c r="L67" s="245" t="str">
        <f>IFERROR(VLOOKUP(D67,'Raw Material Used'!C:G,5,FALSE),"S")</f>
        <v>S</v>
      </c>
      <c r="M67" s="246">
        <f>SUMIFS('Raw Material Used'!D:D,'Raw Material Used'!C:C,D67)</f>
        <v>0</v>
      </c>
      <c r="N67" s="247"/>
      <c r="O67" s="248">
        <f t="shared" si="1"/>
        <v>301</v>
      </c>
      <c r="P67" s="245" t="str">
        <f t="shared" si="2"/>
        <v> &gt;210</v>
      </c>
      <c r="Q67" s="248"/>
      <c r="R67" s="194"/>
      <c r="S67" s="194"/>
      <c r="T67" s="194"/>
      <c r="U67" s="194"/>
      <c r="V67" s="194"/>
      <c r="W67" s="194"/>
      <c r="X67" s="194"/>
      <c r="Y67" s="194"/>
      <c r="Z67" s="194"/>
    </row>
    <row r="68" ht="12.0" customHeight="1">
      <c r="A68" s="241"/>
      <c r="B68" s="242">
        <v>45105.0</v>
      </c>
      <c r="C68" s="243" t="s">
        <v>60</v>
      </c>
      <c r="D68" s="244">
        <v>8785.0</v>
      </c>
      <c r="E68" s="243" t="s">
        <v>96</v>
      </c>
      <c r="F68" s="243">
        <v>0.5</v>
      </c>
      <c r="G68" s="243">
        <v>80.0</v>
      </c>
      <c r="H68" s="243" t="s">
        <v>275</v>
      </c>
      <c r="I68" s="243">
        <v>299.0</v>
      </c>
      <c r="J68" s="243"/>
      <c r="K68" s="243" t="s">
        <v>273</v>
      </c>
      <c r="L68" s="245" t="str">
        <f>IFERROR(VLOOKUP(D68,'Raw Material Used'!C:G,5,FALSE),"S")</f>
        <v>S</v>
      </c>
      <c r="M68" s="246">
        <f>SUMIFS('Raw Material Used'!D:D,'Raw Material Used'!C:C,D68)</f>
        <v>0</v>
      </c>
      <c r="N68" s="247"/>
      <c r="O68" s="248">
        <f t="shared" si="1"/>
        <v>299</v>
      </c>
      <c r="P68" s="245" t="str">
        <f t="shared" si="2"/>
        <v> &gt;210</v>
      </c>
      <c r="Q68" s="248"/>
      <c r="R68" s="194"/>
      <c r="S68" s="194"/>
      <c r="T68" s="194"/>
      <c r="U68" s="194"/>
      <c r="V68" s="194"/>
      <c r="W68" s="194"/>
      <c r="X68" s="194"/>
      <c r="Y68" s="194"/>
      <c r="Z68" s="194"/>
    </row>
    <row r="69" ht="12.0" customHeight="1">
      <c r="A69" s="249"/>
      <c r="B69" s="250">
        <v>45105.0</v>
      </c>
      <c r="C69" s="251" t="s">
        <v>60</v>
      </c>
      <c r="D69" s="252">
        <v>8786.0</v>
      </c>
      <c r="E69" s="251" t="s">
        <v>96</v>
      </c>
      <c r="F69" s="251">
        <v>0.5</v>
      </c>
      <c r="G69" s="251">
        <v>80.0</v>
      </c>
      <c r="H69" s="251" t="s">
        <v>275</v>
      </c>
      <c r="I69" s="251">
        <v>292.0</v>
      </c>
      <c r="J69" s="251"/>
      <c r="K69" s="251" t="s">
        <v>273</v>
      </c>
      <c r="L69" s="245" t="str">
        <f>IFERROR(VLOOKUP(D69,'Raw Material Used'!C:G,5,FALSE),"S")</f>
        <v>S</v>
      </c>
      <c r="M69" s="246">
        <f>SUMIFS('Raw Material Used'!D:D,'Raw Material Used'!C:C,D69)</f>
        <v>0</v>
      </c>
      <c r="N69" s="247"/>
      <c r="O69" s="248">
        <f t="shared" si="1"/>
        <v>292</v>
      </c>
      <c r="P69" s="245" t="str">
        <f t="shared" si="2"/>
        <v> &gt;210</v>
      </c>
      <c r="Q69" s="248"/>
      <c r="R69" s="194"/>
      <c r="S69" s="194"/>
      <c r="T69" s="194"/>
      <c r="U69" s="194"/>
      <c r="V69" s="194"/>
      <c r="W69" s="194"/>
      <c r="X69" s="194"/>
      <c r="Y69" s="194"/>
      <c r="Z69" s="194"/>
    </row>
    <row r="70" ht="12.0" customHeight="1">
      <c r="A70" s="241"/>
      <c r="B70" s="242">
        <v>45105.0</v>
      </c>
      <c r="C70" s="243" t="s">
        <v>60</v>
      </c>
      <c r="D70" s="244">
        <v>8787.0</v>
      </c>
      <c r="E70" s="243" t="s">
        <v>96</v>
      </c>
      <c r="F70" s="243">
        <v>0.5</v>
      </c>
      <c r="G70" s="243">
        <v>80.0</v>
      </c>
      <c r="H70" s="243" t="s">
        <v>275</v>
      </c>
      <c r="I70" s="243">
        <v>292.0</v>
      </c>
      <c r="J70" s="243"/>
      <c r="K70" s="243" t="s">
        <v>273</v>
      </c>
      <c r="L70" s="245" t="str">
        <f>IFERROR(VLOOKUP(D70,'Raw Material Used'!C:G,5,FALSE),"S")</f>
        <v>S</v>
      </c>
      <c r="M70" s="246">
        <f>SUMIFS('Raw Material Used'!D:D,'Raw Material Used'!C:C,D70)</f>
        <v>0</v>
      </c>
      <c r="N70" s="247"/>
      <c r="O70" s="248">
        <f t="shared" si="1"/>
        <v>292</v>
      </c>
      <c r="P70" s="245" t="str">
        <f t="shared" si="2"/>
        <v> &gt;210</v>
      </c>
      <c r="Q70" s="248"/>
      <c r="R70" s="194"/>
      <c r="S70" s="194"/>
      <c r="T70" s="194"/>
      <c r="U70" s="194"/>
      <c r="V70" s="194"/>
      <c r="W70" s="194"/>
      <c r="X70" s="194"/>
      <c r="Y70" s="194"/>
      <c r="Z70" s="194"/>
    </row>
    <row r="71" ht="12.0" customHeight="1">
      <c r="A71" s="249"/>
      <c r="B71" s="250">
        <v>45105.0</v>
      </c>
      <c r="C71" s="251" t="s">
        <v>60</v>
      </c>
      <c r="D71" s="252">
        <v>8788.0</v>
      </c>
      <c r="E71" s="251" t="s">
        <v>96</v>
      </c>
      <c r="F71" s="251">
        <v>0.5</v>
      </c>
      <c r="G71" s="251">
        <v>80.0</v>
      </c>
      <c r="H71" s="251" t="s">
        <v>275</v>
      </c>
      <c r="I71" s="251">
        <v>298.0</v>
      </c>
      <c r="J71" s="251"/>
      <c r="K71" s="251" t="s">
        <v>273</v>
      </c>
      <c r="L71" s="245" t="str">
        <f>IFERROR(VLOOKUP(D71,'Raw Material Used'!C:G,5,FALSE),"S")</f>
        <v>S</v>
      </c>
      <c r="M71" s="246">
        <f>SUMIFS('Raw Material Used'!D:D,'Raw Material Used'!C:C,D71)</f>
        <v>0</v>
      </c>
      <c r="N71" s="247"/>
      <c r="O71" s="248">
        <f t="shared" si="1"/>
        <v>298</v>
      </c>
      <c r="P71" s="245" t="str">
        <f t="shared" si="2"/>
        <v> &gt;210</v>
      </c>
      <c r="Q71" s="248"/>
      <c r="R71" s="194"/>
      <c r="S71" s="194"/>
      <c r="T71" s="194"/>
      <c r="U71" s="194"/>
      <c r="V71" s="194"/>
      <c r="W71" s="194"/>
      <c r="X71" s="194"/>
      <c r="Y71" s="194"/>
      <c r="Z71" s="194"/>
    </row>
    <row r="72" ht="12.0" customHeight="1">
      <c r="A72" s="241"/>
      <c r="B72" s="242">
        <v>45105.0</v>
      </c>
      <c r="C72" s="243" t="s">
        <v>60</v>
      </c>
      <c r="D72" s="244">
        <v>8789.0</v>
      </c>
      <c r="E72" s="243" t="s">
        <v>96</v>
      </c>
      <c r="F72" s="243">
        <v>0.5</v>
      </c>
      <c r="G72" s="243">
        <v>80.0</v>
      </c>
      <c r="H72" s="243" t="s">
        <v>275</v>
      </c>
      <c r="I72" s="243">
        <v>296.0</v>
      </c>
      <c r="J72" s="243"/>
      <c r="K72" s="243" t="s">
        <v>273</v>
      </c>
      <c r="L72" s="245" t="str">
        <f>IFERROR(VLOOKUP(D72,'Raw Material Used'!C:G,5,FALSE),"S")</f>
        <v>S</v>
      </c>
      <c r="M72" s="246">
        <f>SUMIFS('Raw Material Used'!D:D,'Raw Material Used'!C:C,D72)</f>
        <v>0</v>
      </c>
      <c r="N72" s="247"/>
      <c r="O72" s="248">
        <f t="shared" si="1"/>
        <v>296</v>
      </c>
      <c r="P72" s="245" t="str">
        <f t="shared" si="2"/>
        <v> &gt;210</v>
      </c>
      <c r="Q72" s="248"/>
      <c r="R72" s="194"/>
      <c r="S72" s="194"/>
      <c r="T72" s="194"/>
      <c r="U72" s="194"/>
      <c r="V72" s="194"/>
      <c r="W72" s="194"/>
      <c r="X72" s="194"/>
      <c r="Y72" s="194"/>
      <c r="Z72" s="194"/>
    </row>
    <row r="73" ht="12.0" customHeight="1">
      <c r="A73" s="249"/>
      <c r="B73" s="254">
        <v>45174.0</v>
      </c>
      <c r="C73" s="251" t="s">
        <v>61</v>
      </c>
      <c r="D73" s="252">
        <v>9034.0</v>
      </c>
      <c r="E73" s="251" t="s">
        <v>87</v>
      </c>
      <c r="F73" s="252">
        <v>0.35</v>
      </c>
      <c r="G73" s="252">
        <v>108.0</v>
      </c>
      <c r="H73" s="251" t="s">
        <v>275</v>
      </c>
      <c r="I73" s="252">
        <v>401.0</v>
      </c>
      <c r="J73" s="251"/>
      <c r="K73" s="251" t="s">
        <v>273</v>
      </c>
      <c r="L73" s="245">
        <f>IFERROR(VLOOKUP(D73,'Raw Material Used'!C:G,5,FALSE),"S")</f>
        <v>45839</v>
      </c>
      <c r="M73" s="246">
        <f>SUMIFS('Raw Material Used'!D:D,'Raw Material Used'!C:C,D73)</f>
        <v>401</v>
      </c>
      <c r="N73" s="247"/>
      <c r="O73" s="246">
        <f t="shared" si="1"/>
        <v>0</v>
      </c>
      <c r="P73" s="245" t="str">
        <f t="shared" si="2"/>
        <v> &gt;210</v>
      </c>
      <c r="Q73" s="248"/>
      <c r="R73" s="194"/>
      <c r="S73" s="194"/>
      <c r="T73" s="194"/>
      <c r="U73" s="194"/>
      <c r="V73" s="194"/>
      <c r="W73" s="194"/>
      <c r="X73" s="194"/>
      <c r="Y73" s="194"/>
      <c r="Z73" s="194"/>
    </row>
    <row r="74" ht="12.0" customHeight="1">
      <c r="A74" s="241"/>
      <c r="B74" s="253">
        <v>45174.0</v>
      </c>
      <c r="C74" s="243" t="s">
        <v>61</v>
      </c>
      <c r="D74" s="244">
        <v>9035.0</v>
      </c>
      <c r="E74" s="243" t="s">
        <v>87</v>
      </c>
      <c r="F74" s="244">
        <v>0.35</v>
      </c>
      <c r="G74" s="244">
        <v>108.0</v>
      </c>
      <c r="H74" s="243" t="s">
        <v>275</v>
      </c>
      <c r="I74" s="244">
        <v>411.0</v>
      </c>
      <c r="J74" s="243"/>
      <c r="K74" s="243" t="s">
        <v>273</v>
      </c>
      <c r="L74" s="245">
        <f>IFERROR(VLOOKUP(D74,'Raw Material Used'!C:G,5,FALSE),"S")</f>
        <v>45839</v>
      </c>
      <c r="M74" s="246">
        <f>SUMIFS('Raw Material Used'!D:D,'Raw Material Used'!C:C,D74)</f>
        <v>411</v>
      </c>
      <c r="N74" s="247"/>
      <c r="O74" s="246">
        <f t="shared" si="1"/>
        <v>0</v>
      </c>
      <c r="P74" s="245" t="str">
        <f t="shared" si="2"/>
        <v> &gt;210</v>
      </c>
      <c r="Q74" s="248"/>
      <c r="R74" s="194"/>
      <c r="S74" s="194"/>
      <c r="T74" s="194"/>
      <c r="U74" s="194"/>
      <c r="V74" s="194"/>
      <c r="W74" s="194"/>
      <c r="X74" s="194"/>
      <c r="Y74" s="194"/>
      <c r="Z74" s="194"/>
    </row>
    <row r="75" ht="12.0" customHeight="1">
      <c r="A75" s="249"/>
      <c r="B75" s="254">
        <v>45174.0</v>
      </c>
      <c r="C75" s="251" t="s">
        <v>61</v>
      </c>
      <c r="D75" s="252">
        <v>9036.0</v>
      </c>
      <c r="E75" s="251" t="s">
        <v>87</v>
      </c>
      <c r="F75" s="252">
        <v>0.35</v>
      </c>
      <c r="G75" s="252">
        <v>108.0</v>
      </c>
      <c r="H75" s="251" t="s">
        <v>275</v>
      </c>
      <c r="I75" s="252">
        <v>395.0</v>
      </c>
      <c r="J75" s="251"/>
      <c r="K75" s="251" t="s">
        <v>273</v>
      </c>
      <c r="L75" s="245">
        <f>IFERROR(VLOOKUP(D75,'Raw Material Used'!C:G,5,FALSE),"S")</f>
        <v>45839</v>
      </c>
      <c r="M75" s="246">
        <f>SUMIFS('Raw Material Used'!D:D,'Raw Material Used'!C:C,D75)</f>
        <v>395</v>
      </c>
      <c r="N75" s="247"/>
      <c r="O75" s="246">
        <f t="shared" si="1"/>
        <v>0</v>
      </c>
      <c r="P75" s="245" t="str">
        <f t="shared" si="2"/>
        <v> &gt;210</v>
      </c>
      <c r="Q75" s="248"/>
      <c r="R75" s="194"/>
      <c r="S75" s="194"/>
      <c r="T75" s="194"/>
      <c r="U75" s="194"/>
      <c r="V75" s="194"/>
      <c r="W75" s="194"/>
      <c r="X75" s="194"/>
      <c r="Y75" s="194"/>
      <c r="Z75" s="194"/>
    </row>
    <row r="76" ht="12.0" customHeight="1">
      <c r="A76" s="241"/>
      <c r="B76" s="253">
        <v>45174.0</v>
      </c>
      <c r="C76" s="243" t="s">
        <v>61</v>
      </c>
      <c r="D76" s="244">
        <v>9037.0</v>
      </c>
      <c r="E76" s="243" t="s">
        <v>87</v>
      </c>
      <c r="F76" s="244">
        <v>0.35</v>
      </c>
      <c r="G76" s="244">
        <v>108.0</v>
      </c>
      <c r="H76" s="243" t="s">
        <v>275</v>
      </c>
      <c r="I76" s="244">
        <v>400.0</v>
      </c>
      <c r="J76" s="243"/>
      <c r="K76" s="243" t="s">
        <v>273</v>
      </c>
      <c r="L76" s="245">
        <f>IFERROR(VLOOKUP(D76,'Raw Material Used'!C:G,5,FALSE),"S")</f>
        <v>45839</v>
      </c>
      <c r="M76" s="246">
        <f>SUMIFS('Raw Material Used'!D:D,'Raw Material Used'!C:C,D76)</f>
        <v>400</v>
      </c>
      <c r="N76" s="247"/>
      <c r="O76" s="246">
        <f t="shared" si="1"/>
        <v>0</v>
      </c>
      <c r="P76" s="245" t="str">
        <f t="shared" si="2"/>
        <v> &gt;210</v>
      </c>
      <c r="Q76" s="248"/>
      <c r="R76" s="194"/>
      <c r="S76" s="194"/>
      <c r="T76" s="194"/>
      <c r="U76" s="194"/>
      <c r="V76" s="194"/>
      <c r="W76" s="194"/>
      <c r="X76" s="194"/>
      <c r="Y76" s="194"/>
      <c r="Z76" s="194"/>
    </row>
    <row r="77" ht="12.0" customHeight="1">
      <c r="A77" s="249"/>
      <c r="B77" s="254">
        <v>45174.0</v>
      </c>
      <c r="C77" s="251" t="s">
        <v>61</v>
      </c>
      <c r="D77" s="252">
        <v>9038.0</v>
      </c>
      <c r="E77" s="251" t="s">
        <v>87</v>
      </c>
      <c r="F77" s="252">
        <v>0.35</v>
      </c>
      <c r="G77" s="252">
        <v>108.0</v>
      </c>
      <c r="H77" s="251" t="s">
        <v>275</v>
      </c>
      <c r="I77" s="252">
        <v>383.0</v>
      </c>
      <c r="J77" s="251"/>
      <c r="K77" s="251" t="s">
        <v>273</v>
      </c>
      <c r="L77" s="245">
        <f>IFERROR(VLOOKUP(D77,'Raw Material Used'!C:G,5,FALSE),"S")</f>
        <v>45839</v>
      </c>
      <c r="M77" s="246">
        <f>SUMIFS('Raw Material Used'!D:D,'Raw Material Used'!C:C,D77)</f>
        <v>383</v>
      </c>
      <c r="N77" s="247"/>
      <c r="O77" s="246">
        <f t="shared" si="1"/>
        <v>0</v>
      </c>
      <c r="P77" s="245" t="str">
        <f t="shared" si="2"/>
        <v> &gt;210</v>
      </c>
      <c r="Q77" s="248"/>
      <c r="R77" s="194"/>
      <c r="S77" s="194"/>
      <c r="T77" s="194"/>
      <c r="U77" s="194"/>
      <c r="V77" s="194"/>
      <c r="W77" s="194"/>
      <c r="X77" s="194"/>
      <c r="Y77" s="194"/>
      <c r="Z77" s="194"/>
    </row>
    <row r="78" ht="12.0" customHeight="1">
      <c r="A78" s="241"/>
      <c r="B78" s="253">
        <v>45174.0</v>
      </c>
      <c r="C78" s="243" t="s">
        <v>61</v>
      </c>
      <c r="D78" s="244">
        <v>9044.0</v>
      </c>
      <c r="E78" s="243" t="s">
        <v>87</v>
      </c>
      <c r="F78" s="244">
        <v>0.35</v>
      </c>
      <c r="G78" s="244">
        <v>70.0</v>
      </c>
      <c r="H78" s="243" t="s">
        <v>275</v>
      </c>
      <c r="I78" s="244">
        <v>75.2</v>
      </c>
      <c r="J78" s="243"/>
      <c r="K78" s="243" t="s">
        <v>273</v>
      </c>
      <c r="L78" s="245" t="str">
        <f>IFERROR(VLOOKUP(D78,'Raw Material Used'!C:G,5,FALSE),"S")</f>
        <v>S</v>
      </c>
      <c r="M78" s="246">
        <f>SUMIFS('Raw Material Used'!D:D,'Raw Material Used'!C:C,D78)</f>
        <v>0</v>
      </c>
      <c r="N78" s="247"/>
      <c r="O78" s="248">
        <f t="shared" si="1"/>
        <v>75.2</v>
      </c>
      <c r="P78" s="245" t="str">
        <f t="shared" si="2"/>
        <v> &gt;210</v>
      </c>
      <c r="Q78" s="248"/>
      <c r="R78" s="194"/>
      <c r="S78" s="194"/>
      <c r="T78" s="194"/>
      <c r="U78" s="194"/>
      <c r="V78" s="194"/>
      <c r="W78" s="194"/>
      <c r="X78" s="194"/>
      <c r="Y78" s="194"/>
      <c r="Z78" s="194"/>
    </row>
    <row r="79" ht="12.0" customHeight="1">
      <c r="A79" s="249"/>
      <c r="B79" s="254">
        <v>45174.0</v>
      </c>
      <c r="C79" s="251" t="s">
        <v>61</v>
      </c>
      <c r="D79" s="252">
        <v>9049.0</v>
      </c>
      <c r="E79" s="251" t="s">
        <v>87</v>
      </c>
      <c r="F79" s="252">
        <v>0.35</v>
      </c>
      <c r="G79" s="252">
        <v>70.0</v>
      </c>
      <c r="H79" s="251" t="s">
        <v>275</v>
      </c>
      <c r="I79" s="252">
        <v>256.0</v>
      </c>
      <c r="J79" s="251"/>
      <c r="K79" s="251" t="s">
        <v>273</v>
      </c>
      <c r="L79" s="245">
        <f>IFERROR(VLOOKUP(D79,'Raw Material Used'!C:G,5,FALSE),"S")</f>
        <v>45839</v>
      </c>
      <c r="M79" s="246">
        <f>SUMIFS('Raw Material Used'!D:D,'Raw Material Used'!C:C,D79)</f>
        <v>256</v>
      </c>
      <c r="N79" s="247"/>
      <c r="O79" s="246">
        <f t="shared" si="1"/>
        <v>0</v>
      </c>
      <c r="P79" s="245" t="str">
        <f t="shared" si="2"/>
        <v> &gt;210</v>
      </c>
      <c r="Q79" s="248"/>
      <c r="R79" s="194"/>
      <c r="S79" s="194"/>
      <c r="T79" s="194"/>
      <c r="U79" s="194"/>
      <c r="V79" s="194"/>
      <c r="W79" s="194"/>
      <c r="X79" s="194"/>
      <c r="Y79" s="194"/>
      <c r="Z79" s="194"/>
    </row>
    <row r="80" ht="12.0" customHeight="1">
      <c r="A80" s="241"/>
      <c r="B80" s="242">
        <v>45183.0</v>
      </c>
      <c r="C80" s="243" t="s">
        <v>60</v>
      </c>
      <c r="D80" s="244">
        <v>9079.0</v>
      </c>
      <c r="E80" s="243" t="s">
        <v>97</v>
      </c>
      <c r="F80" s="243">
        <v>0.5</v>
      </c>
      <c r="G80" s="243">
        <v>76.2</v>
      </c>
      <c r="H80" s="243" t="s">
        <v>275</v>
      </c>
      <c r="I80" s="243">
        <v>255.0</v>
      </c>
      <c r="J80" s="243"/>
      <c r="K80" s="243" t="s">
        <v>273</v>
      </c>
      <c r="L80" s="245" t="str">
        <f>IFERROR(VLOOKUP(D80,'Raw Material Used'!C:G,5,FALSE),"S")</f>
        <v>S</v>
      </c>
      <c r="M80" s="246">
        <f>SUMIFS('Raw Material Used'!D:D,'Raw Material Used'!C:C,D80)</f>
        <v>0</v>
      </c>
      <c r="N80" s="247"/>
      <c r="O80" s="248">
        <f t="shared" si="1"/>
        <v>255</v>
      </c>
      <c r="P80" s="245" t="str">
        <f t="shared" si="2"/>
        <v> &gt;210</v>
      </c>
      <c r="Q80" s="248"/>
      <c r="R80" s="194"/>
      <c r="S80" s="194"/>
      <c r="T80" s="194"/>
      <c r="U80" s="194"/>
      <c r="V80" s="194"/>
      <c r="W80" s="194"/>
      <c r="X80" s="194"/>
      <c r="Y80" s="194"/>
      <c r="Z80" s="194"/>
    </row>
    <row r="81" ht="12.0" customHeight="1">
      <c r="A81" s="249"/>
      <c r="B81" s="250">
        <v>45183.0</v>
      </c>
      <c r="C81" s="251" t="s">
        <v>60</v>
      </c>
      <c r="D81" s="252">
        <v>9080.0</v>
      </c>
      <c r="E81" s="251" t="s">
        <v>97</v>
      </c>
      <c r="F81" s="251">
        <v>0.5</v>
      </c>
      <c r="G81" s="251">
        <v>76.2</v>
      </c>
      <c r="H81" s="251" t="s">
        <v>275</v>
      </c>
      <c r="I81" s="251">
        <v>252.0</v>
      </c>
      <c r="J81" s="251"/>
      <c r="K81" s="251" t="s">
        <v>273</v>
      </c>
      <c r="L81" s="245" t="str">
        <f>IFERROR(VLOOKUP(D81,'Raw Material Used'!C:G,5,FALSE),"S")</f>
        <v>S</v>
      </c>
      <c r="M81" s="246">
        <f>SUMIFS('Raw Material Used'!D:D,'Raw Material Used'!C:C,D81)</f>
        <v>0</v>
      </c>
      <c r="N81" s="247"/>
      <c r="O81" s="248">
        <f t="shared" si="1"/>
        <v>252</v>
      </c>
      <c r="P81" s="245" t="str">
        <f t="shared" si="2"/>
        <v> &gt;210</v>
      </c>
      <c r="Q81" s="248"/>
      <c r="R81" s="194"/>
      <c r="S81" s="194"/>
      <c r="T81" s="194"/>
      <c r="U81" s="194"/>
      <c r="V81" s="194"/>
      <c r="W81" s="194"/>
      <c r="X81" s="194"/>
      <c r="Y81" s="194"/>
      <c r="Z81" s="194"/>
    </row>
    <row r="82" ht="12.0" customHeight="1">
      <c r="A82" s="241"/>
      <c r="B82" s="242">
        <v>45183.0</v>
      </c>
      <c r="C82" s="243" t="s">
        <v>60</v>
      </c>
      <c r="D82" s="244">
        <v>9081.0</v>
      </c>
      <c r="E82" s="243" t="s">
        <v>97</v>
      </c>
      <c r="F82" s="243">
        <v>0.5</v>
      </c>
      <c r="G82" s="243">
        <v>76.2</v>
      </c>
      <c r="H82" s="243" t="s">
        <v>275</v>
      </c>
      <c r="I82" s="243">
        <v>259.0</v>
      </c>
      <c r="J82" s="243"/>
      <c r="K82" s="243" t="s">
        <v>273</v>
      </c>
      <c r="L82" s="245" t="str">
        <f>IFERROR(VLOOKUP(D82,'Raw Material Used'!C:G,5,FALSE),"S")</f>
        <v>S</v>
      </c>
      <c r="M82" s="246">
        <f>SUMIFS('Raw Material Used'!D:D,'Raw Material Used'!C:C,D82)</f>
        <v>0</v>
      </c>
      <c r="N82" s="247"/>
      <c r="O82" s="248">
        <f t="shared" si="1"/>
        <v>259</v>
      </c>
      <c r="P82" s="245" t="str">
        <f t="shared" si="2"/>
        <v> &gt;210</v>
      </c>
      <c r="Q82" s="248"/>
      <c r="R82" s="194"/>
      <c r="S82" s="194"/>
      <c r="T82" s="194"/>
      <c r="U82" s="194"/>
      <c r="V82" s="194"/>
      <c r="W82" s="194"/>
      <c r="X82" s="194"/>
      <c r="Y82" s="194"/>
      <c r="Z82" s="194"/>
    </row>
    <row r="83" ht="12.0" customHeight="1">
      <c r="A83" s="249"/>
      <c r="B83" s="250">
        <v>45183.0</v>
      </c>
      <c r="C83" s="251" t="s">
        <v>60</v>
      </c>
      <c r="D83" s="252">
        <v>9082.0</v>
      </c>
      <c r="E83" s="251" t="s">
        <v>97</v>
      </c>
      <c r="F83" s="251">
        <v>0.5</v>
      </c>
      <c r="G83" s="251">
        <v>76.2</v>
      </c>
      <c r="H83" s="251" t="s">
        <v>275</v>
      </c>
      <c r="I83" s="251">
        <v>257.0</v>
      </c>
      <c r="J83" s="251"/>
      <c r="K83" s="251" t="s">
        <v>273</v>
      </c>
      <c r="L83" s="245" t="str">
        <f>IFERROR(VLOOKUP(D83,'Raw Material Used'!C:G,5,FALSE),"S")</f>
        <v>S</v>
      </c>
      <c r="M83" s="246">
        <f>SUMIFS('Raw Material Used'!D:D,'Raw Material Used'!C:C,D83)</f>
        <v>0</v>
      </c>
      <c r="N83" s="247"/>
      <c r="O83" s="248">
        <f t="shared" si="1"/>
        <v>257</v>
      </c>
      <c r="P83" s="245" t="str">
        <f t="shared" si="2"/>
        <v> &gt;210</v>
      </c>
      <c r="Q83" s="248"/>
      <c r="R83" s="194"/>
      <c r="S83" s="194"/>
      <c r="T83" s="194"/>
      <c r="U83" s="194"/>
      <c r="V83" s="194"/>
      <c r="W83" s="194"/>
      <c r="X83" s="194"/>
      <c r="Y83" s="194"/>
      <c r="Z83" s="194"/>
    </row>
    <row r="84" ht="12.0" customHeight="1">
      <c r="A84" s="241"/>
      <c r="B84" s="242">
        <v>45183.0</v>
      </c>
      <c r="C84" s="243" t="s">
        <v>60</v>
      </c>
      <c r="D84" s="244">
        <v>9083.0</v>
      </c>
      <c r="E84" s="243" t="s">
        <v>97</v>
      </c>
      <c r="F84" s="243">
        <v>0.5</v>
      </c>
      <c r="G84" s="243">
        <v>76.2</v>
      </c>
      <c r="H84" s="243" t="s">
        <v>275</v>
      </c>
      <c r="I84" s="243">
        <v>253.0</v>
      </c>
      <c r="J84" s="243"/>
      <c r="K84" s="243" t="s">
        <v>273</v>
      </c>
      <c r="L84" s="245" t="str">
        <f>IFERROR(VLOOKUP(D84,'Raw Material Used'!C:G,5,FALSE),"S")</f>
        <v>S</v>
      </c>
      <c r="M84" s="246">
        <f>SUMIFS('Raw Material Used'!D:D,'Raw Material Used'!C:C,D84)</f>
        <v>0</v>
      </c>
      <c r="N84" s="247"/>
      <c r="O84" s="248">
        <f t="shared" si="1"/>
        <v>253</v>
      </c>
      <c r="P84" s="245" t="str">
        <f t="shared" si="2"/>
        <v> &gt;210</v>
      </c>
      <c r="Q84" s="248"/>
      <c r="R84" s="194"/>
      <c r="S84" s="194"/>
      <c r="T84" s="194"/>
      <c r="U84" s="194"/>
      <c r="V84" s="194"/>
      <c r="W84" s="194"/>
      <c r="X84" s="194"/>
      <c r="Y84" s="194"/>
      <c r="Z84" s="194"/>
    </row>
    <row r="85" ht="12.0" customHeight="1">
      <c r="A85" s="249"/>
      <c r="B85" s="250">
        <v>45183.0</v>
      </c>
      <c r="C85" s="251" t="s">
        <v>60</v>
      </c>
      <c r="D85" s="252">
        <v>9084.0</v>
      </c>
      <c r="E85" s="251" t="s">
        <v>97</v>
      </c>
      <c r="F85" s="251">
        <v>0.5</v>
      </c>
      <c r="G85" s="251">
        <v>76.2</v>
      </c>
      <c r="H85" s="251" t="s">
        <v>275</v>
      </c>
      <c r="I85" s="251">
        <v>249.0</v>
      </c>
      <c r="J85" s="251"/>
      <c r="K85" s="251" t="s">
        <v>273</v>
      </c>
      <c r="L85" s="245" t="str">
        <f>IFERROR(VLOOKUP(D85,'Raw Material Used'!C:G,5,FALSE),"S")</f>
        <v>S</v>
      </c>
      <c r="M85" s="246">
        <f>SUMIFS('Raw Material Used'!D:D,'Raw Material Used'!C:C,D85)</f>
        <v>0</v>
      </c>
      <c r="N85" s="247"/>
      <c r="O85" s="248">
        <f t="shared" si="1"/>
        <v>249</v>
      </c>
      <c r="P85" s="245" t="str">
        <f t="shared" si="2"/>
        <v> &gt;210</v>
      </c>
      <c r="Q85" s="248"/>
      <c r="R85" s="194"/>
      <c r="S85" s="194"/>
      <c r="T85" s="194"/>
      <c r="U85" s="194"/>
      <c r="V85" s="194"/>
      <c r="W85" s="194"/>
      <c r="X85" s="194"/>
      <c r="Y85" s="194"/>
      <c r="Z85" s="194"/>
    </row>
    <row r="86" ht="12.0" customHeight="1">
      <c r="A86" s="241"/>
      <c r="B86" s="242">
        <v>45183.0</v>
      </c>
      <c r="C86" s="243" t="s">
        <v>60</v>
      </c>
      <c r="D86" s="244">
        <v>9085.0</v>
      </c>
      <c r="E86" s="243" t="s">
        <v>97</v>
      </c>
      <c r="F86" s="243">
        <v>0.5</v>
      </c>
      <c r="G86" s="243">
        <v>76.2</v>
      </c>
      <c r="H86" s="243" t="s">
        <v>275</v>
      </c>
      <c r="I86" s="243">
        <v>257.0</v>
      </c>
      <c r="J86" s="243"/>
      <c r="K86" s="243" t="s">
        <v>273</v>
      </c>
      <c r="L86" s="245" t="str">
        <f>IFERROR(VLOOKUP(D86,'Raw Material Used'!C:G,5,FALSE),"S")</f>
        <v>S</v>
      </c>
      <c r="M86" s="246">
        <f>SUMIFS('Raw Material Used'!D:D,'Raw Material Used'!C:C,D86)</f>
        <v>0</v>
      </c>
      <c r="N86" s="247"/>
      <c r="O86" s="248">
        <f t="shared" si="1"/>
        <v>257</v>
      </c>
      <c r="P86" s="245" t="str">
        <f t="shared" si="2"/>
        <v> &gt;210</v>
      </c>
      <c r="Q86" s="248"/>
      <c r="R86" s="194"/>
      <c r="S86" s="194"/>
      <c r="T86" s="194"/>
      <c r="U86" s="194"/>
      <c r="V86" s="194"/>
      <c r="W86" s="194"/>
      <c r="X86" s="194"/>
      <c r="Y86" s="194"/>
      <c r="Z86" s="194"/>
    </row>
    <row r="87" ht="12.0" customHeight="1">
      <c r="A87" s="249"/>
      <c r="B87" s="250">
        <v>45183.0</v>
      </c>
      <c r="C87" s="251" t="s">
        <v>60</v>
      </c>
      <c r="D87" s="252">
        <v>9089.0</v>
      </c>
      <c r="E87" s="251" t="s">
        <v>97</v>
      </c>
      <c r="F87" s="251">
        <v>0.5</v>
      </c>
      <c r="G87" s="251">
        <v>76.2</v>
      </c>
      <c r="H87" s="251" t="s">
        <v>275</v>
      </c>
      <c r="I87" s="251">
        <v>184.4</v>
      </c>
      <c r="J87" s="251"/>
      <c r="K87" s="251" t="s">
        <v>273</v>
      </c>
      <c r="L87" s="245" t="str">
        <f>IFERROR(VLOOKUP(D87,'Raw Material Used'!C:G,5,FALSE),"S")</f>
        <v>S</v>
      </c>
      <c r="M87" s="246">
        <f>SUMIFS('Raw Material Used'!D:D,'Raw Material Used'!C:C,D87)</f>
        <v>0</v>
      </c>
      <c r="N87" s="247"/>
      <c r="O87" s="248">
        <f t="shared" si="1"/>
        <v>184.4</v>
      </c>
      <c r="P87" s="245" t="str">
        <f t="shared" si="2"/>
        <v> &gt;210</v>
      </c>
      <c r="Q87" s="248"/>
      <c r="R87" s="194"/>
      <c r="S87" s="194"/>
      <c r="T87" s="194"/>
      <c r="U87" s="194"/>
      <c r="V87" s="194"/>
      <c r="W87" s="194"/>
      <c r="X87" s="194"/>
      <c r="Y87" s="194"/>
      <c r="Z87" s="194"/>
    </row>
    <row r="88" ht="12.0" customHeight="1">
      <c r="A88" s="241"/>
      <c r="B88" s="253">
        <v>45202.0</v>
      </c>
      <c r="C88" s="243" t="s">
        <v>61</v>
      </c>
      <c r="D88" s="244">
        <v>9163.0</v>
      </c>
      <c r="E88" s="243" t="s">
        <v>92</v>
      </c>
      <c r="F88" s="244">
        <v>0.35</v>
      </c>
      <c r="G88" s="244">
        <v>1095.0</v>
      </c>
      <c r="H88" s="243" t="s">
        <v>275</v>
      </c>
      <c r="I88" s="244">
        <v>1319.0</v>
      </c>
      <c r="J88" s="243"/>
      <c r="K88" s="243" t="s">
        <v>273</v>
      </c>
      <c r="L88" s="245">
        <f>IFERROR(VLOOKUP(D88,'Raw Material Used'!C:G,5,FALSE),"S")</f>
        <v>45856</v>
      </c>
      <c r="M88" s="246">
        <f>SUMIFS('Raw Material Used'!D:D,'Raw Material Used'!C:C,D88)</f>
        <v>515</v>
      </c>
      <c r="N88" s="247"/>
      <c r="O88" s="246">
        <f t="shared" si="1"/>
        <v>804</v>
      </c>
      <c r="P88" s="245" t="str">
        <f t="shared" si="2"/>
        <v> &gt;210</v>
      </c>
      <c r="Q88" s="248"/>
      <c r="R88" s="194"/>
      <c r="S88" s="194"/>
      <c r="T88" s="194"/>
      <c r="U88" s="194"/>
      <c r="V88" s="194"/>
      <c r="W88" s="194"/>
      <c r="X88" s="194"/>
      <c r="Y88" s="194"/>
      <c r="Z88" s="194"/>
    </row>
    <row r="89" ht="12.0" customHeight="1">
      <c r="A89" s="249"/>
      <c r="B89" s="254">
        <v>45209.0</v>
      </c>
      <c r="C89" s="251" t="s">
        <v>61</v>
      </c>
      <c r="D89" s="252" t="s">
        <v>284</v>
      </c>
      <c r="E89" s="251" t="s">
        <v>92</v>
      </c>
      <c r="F89" s="252">
        <v>0.35</v>
      </c>
      <c r="G89" s="252">
        <v>100.0</v>
      </c>
      <c r="H89" s="251" t="s">
        <v>275</v>
      </c>
      <c r="I89" s="252">
        <v>113.2</v>
      </c>
      <c r="J89" s="251"/>
      <c r="K89" s="251" t="s">
        <v>273</v>
      </c>
      <c r="L89" s="245" t="str">
        <f>IFERROR(VLOOKUP(D89,'Raw Material Used'!C:G,5,FALSE),"S")</f>
        <v>S</v>
      </c>
      <c r="M89" s="246">
        <f>SUMIFS('Raw Material Used'!D:D,'Raw Material Used'!C:C,D89)</f>
        <v>0</v>
      </c>
      <c r="N89" s="247"/>
      <c r="O89" s="248">
        <f t="shared" si="1"/>
        <v>113.2</v>
      </c>
      <c r="P89" s="245" t="str">
        <f t="shared" si="2"/>
        <v> &gt;210</v>
      </c>
      <c r="Q89" s="248"/>
      <c r="R89" s="194"/>
      <c r="S89" s="194"/>
      <c r="T89" s="194"/>
      <c r="U89" s="194"/>
      <c r="V89" s="194"/>
      <c r="W89" s="194"/>
      <c r="X89" s="194"/>
      <c r="Y89" s="194"/>
      <c r="Z89" s="194"/>
    </row>
    <row r="90" ht="12.0" customHeight="1">
      <c r="A90" s="241"/>
      <c r="B90" s="253">
        <v>45209.0</v>
      </c>
      <c r="C90" s="243" t="s">
        <v>61</v>
      </c>
      <c r="D90" s="244" t="s">
        <v>285</v>
      </c>
      <c r="E90" s="243" t="s">
        <v>92</v>
      </c>
      <c r="F90" s="244">
        <v>0.35</v>
      </c>
      <c r="G90" s="244">
        <v>54.7</v>
      </c>
      <c r="H90" s="243" t="s">
        <v>275</v>
      </c>
      <c r="I90" s="244">
        <v>90.0</v>
      </c>
      <c r="J90" s="243"/>
      <c r="K90" s="243" t="s">
        <v>273</v>
      </c>
      <c r="L90" s="245" t="str">
        <f>IFERROR(VLOOKUP(D90,'Raw Material Used'!C:G,5,FALSE),"S")</f>
        <v>S</v>
      </c>
      <c r="M90" s="246">
        <f>SUMIFS('Raw Material Used'!D:D,'Raw Material Used'!C:C,D90)</f>
        <v>0</v>
      </c>
      <c r="N90" s="247"/>
      <c r="O90" s="248">
        <f t="shared" si="1"/>
        <v>90</v>
      </c>
      <c r="P90" s="245" t="str">
        <f t="shared" si="2"/>
        <v> &gt;210</v>
      </c>
      <c r="Q90" s="248"/>
      <c r="R90" s="194"/>
      <c r="S90" s="194"/>
      <c r="T90" s="194"/>
      <c r="U90" s="194"/>
      <c r="V90" s="194"/>
      <c r="W90" s="194"/>
      <c r="X90" s="194"/>
      <c r="Y90" s="194"/>
      <c r="Z90" s="194"/>
    </row>
    <row r="91" ht="12.0" customHeight="1">
      <c r="A91" s="249"/>
      <c r="B91" s="254">
        <v>45209.0</v>
      </c>
      <c r="C91" s="251" t="s">
        <v>61</v>
      </c>
      <c r="D91" s="252" t="s">
        <v>286</v>
      </c>
      <c r="E91" s="251" t="s">
        <v>92</v>
      </c>
      <c r="F91" s="252">
        <v>0.35</v>
      </c>
      <c r="G91" s="252">
        <v>54.7</v>
      </c>
      <c r="H91" s="251" t="s">
        <v>275</v>
      </c>
      <c r="I91" s="252">
        <v>79.4</v>
      </c>
      <c r="J91" s="251"/>
      <c r="K91" s="251" t="s">
        <v>273</v>
      </c>
      <c r="L91" s="245" t="str">
        <f>IFERROR(VLOOKUP(D91,'Raw Material Used'!C:G,5,FALSE),"S")</f>
        <v>S</v>
      </c>
      <c r="M91" s="246">
        <f>SUMIFS('Raw Material Used'!D:D,'Raw Material Used'!C:C,D91)</f>
        <v>0</v>
      </c>
      <c r="N91" s="247"/>
      <c r="O91" s="248">
        <f t="shared" si="1"/>
        <v>79.4</v>
      </c>
      <c r="P91" s="245" t="str">
        <f t="shared" si="2"/>
        <v> &gt;210</v>
      </c>
      <c r="Q91" s="248"/>
      <c r="R91" s="194"/>
      <c r="S91" s="194"/>
      <c r="T91" s="194"/>
      <c r="U91" s="194"/>
      <c r="V91" s="194"/>
      <c r="W91" s="194"/>
      <c r="X91" s="194"/>
      <c r="Y91" s="194"/>
      <c r="Z91" s="194"/>
    </row>
    <row r="92" ht="12.0" customHeight="1">
      <c r="A92" s="241"/>
      <c r="B92" s="253">
        <v>45209.0</v>
      </c>
      <c r="C92" s="243" t="s">
        <v>61</v>
      </c>
      <c r="D92" s="244" t="s">
        <v>287</v>
      </c>
      <c r="E92" s="243" t="s">
        <v>87</v>
      </c>
      <c r="F92" s="244">
        <v>0.35</v>
      </c>
      <c r="G92" s="244">
        <v>45.0</v>
      </c>
      <c r="H92" s="243" t="s">
        <v>275</v>
      </c>
      <c r="I92" s="244">
        <v>81.0</v>
      </c>
      <c r="J92" s="243"/>
      <c r="K92" s="243" t="s">
        <v>273</v>
      </c>
      <c r="L92" s="245" t="str">
        <f>IFERROR(VLOOKUP(D92,'Raw Material Used'!C:G,5,FALSE),"S")</f>
        <v>S</v>
      </c>
      <c r="M92" s="246">
        <f>SUMIFS('Raw Material Used'!D:D,'Raw Material Used'!C:C,D92)</f>
        <v>0</v>
      </c>
      <c r="N92" s="247"/>
      <c r="O92" s="248">
        <f t="shared" si="1"/>
        <v>81</v>
      </c>
      <c r="P92" s="245" t="str">
        <f t="shared" si="2"/>
        <v> &gt;210</v>
      </c>
      <c r="Q92" s="248"/>
      <c r="R92" s="194"/>
      <c r="S92" s="194"/>
      <c r="T92" s="194"/>
      <c r="U92" s="194"/>
      <c r="V92" s="194"/>
      <c r="W92" s="194"/>
      <c r="X92" s="194"/>
      <c r="Y92" s="194"/>
      <c r="Z92" s="194"/>
    </row>
    <row r="93" ht="12.0" customHeight="1">
      <c r="A93" s="249"/>
      <c r="B93" s="250">
        <v>45267.0</v>
      </c>
      <c r="C93" s="251" t="s">
        <v>60</v>
      </c>
      <c r="D93" s="252">
        <v>9491.0</v>
      </c>
      <c r="E93" s="251" t="s">
        <v>105</v>
      </c>
      <c r="F93" s="251">
        <v>0.5</v>
      </c>
      <c r="G93" s="251">
        <v>47.0</v>
      </c>
      <c r="H93" s="251" t="s">
        <v>275</v>
      </c>
      <c r="I93" s="251">
        <v>10.0</v>
      </c>
      <c r="J93" s="251"/>
      <c r="K93" s="251" t="s">
        <v>273</v>
      </c>
      <c r="L93" s="245" t="str">
        <f>IFERROR(VLOOKUP(D93,'Raw Material Used'!C:G,5,FALSE),"S")</f>
        <v>S</v>
      </c>
      <c r="M93" s="246">
        <f>SUMIFS('Raw Material Used'!D:D,'Raw Material Used'!C:C,D93)</f>
        <v>0</v>
      </c>
      <c r="N93" s="247"/>
      <c r="O93" s="248">
        <f t="shared" si="1"/>
        <v>10</v>
      </c>
      <c r="P93" s="245" t="str">
        <f t="shared" si="2"/>
        <v> &gt;210</v>
      </c>
      <c r="Q93" s="248"/>
      <c r="R93" s="194"/>
      <c r="S93" s="194"/>
      <c r="T93" s="194"/>
      <c r="U93" s="194"/>
      <c r="V93" s="194"/>
      <c r="W93" s="194"/>
      <c r="X93" s="194"/>
      <c r="Y93" s="194"/>
      <c r="Z93" s="194"/>
    </row>
    <row r="94" ht="12.0" customHeight="1">
      <c r="A94" s="241"/>
      <c r="B94" s="242">
        <v>45348.0</v>
      </c>
      <c r="C94" s="243" t="s">
        <v>60</v>
      </c>
      <c r="D94" s="244">
        <v>9755.0</v>
      </c>
      <c r="E94" s="243" t="s">
        <v>98</v>
      </c>
      <c r="F94" s="243">
        <v>0.5</v>
      </c>
      <c r="G94" s="243">
        <v>55.0</v>
      </c>
      <c r="H94" s="243" t="s">
        <v>275</v>
      </c>
      <c r="I94" s="243">
        <v>103.2</v>
      </c>
      <c r="J94" s="243"/>
      <c r="K94" s="243" t="s">
        <v>273</v>
      </c>
      <c r="L94" s="245" t="str">
        <f>IFERROR(VLOOKUP(D94,'Raw Material Used'!C:G,5,FALSE),"S")</f>
        <v>S</v>
      </c>
      <c r="M94" s="246">
        <f>SUMIFS('Raw Material Used'!D:D,'Raw Material Used'!C:C,D94)</f>
        <v>0</v>
      </c>
      <c r="N94" s="247"/>
      <c r="O94" s="248">
        <f t="shared" si="1"/>
        <v>103.2</v>
      </c>
      <c r="P94" s="245" t="str">
        <f t="shared" si="2"/>
        <v> &gt;210</v>
      </c>
      <c r="Q94" s="248"/>
      <c r="R94" s="194"/>
      <c r="S94" s="194"/>
      <c r="T94" s="194"/>
      <c r="U94" s="194"/>
      <c r="V94" s="194"/>
      <c r="W94" s="194"/>
      <c r="X94" s="194"/>
      <c r="Y94" s="194"/>
      <c r="Z94" s="194"/>
    </row>
    <row r="95" ht="12.0" customHeight="1">
      <c r="A95" s="249"/>
      <c r="B95" s="250">
        <v>45348.0</v>
      </c>
      <c r="C95" s="251" t="s">
        <v>60</v>
      </c>
      <c r="D95" s="252" t="s">
        <v>288</v>
      </c>
      <c r="E95" s="251" t="s">
        <v>97</v>
      </c>
      <c r="F95" s="251">
        <v>0.5</v>
      </c>
      <c r="G95" s="251">
        <v>104.0</v>
      </c>
      <c r="H95" s="251" t="s">
        <v>275</v>
      </c>
      <c r="I95" s="251">
        <v>151.0</v>
      </c>
      <c r="J95" s="251"/>
      <c r="K95" s="251" t="s">
        <v>273</v>
      </c>
      <c r="L95" s="245" t="str">
        <f>IFERROR(VLOOKUP(D95,'Raw Material Used'!C:G,5,FALSE),"S")</f>
        <v>S</v>
      </c>
      <c r="M95" s="246">
        <f>SUMIFS('Raw Material Used'!D:D,'Raw Material Used'!C:C,D95)</f>
        <v>0</v>
      </c>
      <c r="N95" s="247"/>
      <c r="O95" s="248">
        <f t="shared" si="1"/>
        <v>151</v>
      </c>
      <c r="P95" s="245" t="str">
        <f t="shared" si="2"/>
        <v> &gt;210</v>
      </c>
      <c r="Q95" s="248"/>
      <c r="R95" s="194"/>
      <c r="S95" s="194"/>
      <c r="T95" s="194"/>
      <c r="U95" s="194"/>
      <c r="V95" s="194"/>
      <c r="W95" s="194"/>
      <c r="X95" s="194"/>
      <c r="Y95" s="194"/>
      <c r="Z95" s="194"/>
    </row>
    <row r="96" ht="12.0" customHeight="1">
      <c r="A96" s="241"/>
      <c r="B96" s="242">
        <v>45348.0</v>
      </c>
      <c r="C96" s="243" t="s">
        <v>60</v>
      </c>
      <c r="D96" s="244">
        <v>9768.0</v>
      </c>
      <c r="E96" s="243" t="s">
        <v>97</v>
      </c>
      <c r="F96" s="243">
        <v>0.5</v>
      </c>
      <c r="G96" s="243">
        <v>166.0</v>
      </c>
      <c r="H96" s="243" t="s">
        <v>275</v>
      </c>
      <c r="I96" s="243">
        <v>23.0</v>
      </c>
      <c r="J96" s="243"/>
      <c r="K96" s="243" t="s">
        <v>273</v>
      </c>
      <c r="L96" s="245" t="str">
        <f>IFERROR(VLOOKUP(D96,'Raw Material Used'!C:G,5,FALSE),"S")</f>
        <v>S</v>
      </c>
      <c r="M96" s="246">
        <f>SUMIFS('Raw Material Used'!D:D,'Raw Material Used'!C:C,D96)</f>
        <v>0</v>
      </c>
      <c r="N96" s="247"/>
      <c r="O96" s="248">
        <f t="shared" si="1"/>
        <v>23</v>
      </c>
      <c r="P96" s="245" t="str">
        <f t="shared" si="2"/>
        <v> &gt;210</v>
      </c>
      <c r="Q96" s="248"/>
      <c r="R96" s="194"/>
      <c r="S96" s="194"/>
      <c r="T96" s="194"/>
      <c r="U96" s="194"/>
      <c r="V96" s="194"/>
      <c r="W96" s="194"/>
      <c r="X96" s="194"/>
      <c r="Y96" s="194"/>
      <c r="Z96" s="194"/>
    </row>
    <row r="97" ht="12.0" customHeight="1">
      <c r="A97" s="249"/>
      <c r="B97" s="250">
        <v>45348.0</v>
      </c>
      <c r="C97" s="251" t="s">
        <v>60</v>
      </c>
      <c r="D97" s="252">
        <v>9772.0</v>
      </c>
      <c r="E97" s="251" t="s">
        <v>97</v>
      </c>
      <c r="F97" s="251">
        <v>0.5</v>
      </c>
      <c r="G97" s="251">
        <v>1228.0</v>
      </c>
      <c r="H97" s="251" t="s">
        <v>289</v>
      </c>
      <c r="I97" s="251">
        <v>3085.0</v>
      </c>
      <c r="J97" s="251"/>
      <c r="K97" s="251" t="s">
        <v>273</v>
      </c>
      <c r="L97" s="245">
        <f>IFERROR(VLOOKUP(D97,'Raw Material Used'!C:G,5,FALSE),"S")</f>
        <v>45877</v>
      </c>
      <c r="M97" s="246">
        <f>SUMIFS('Raw Material Used'!D:D,'Raw Material Used'!C:C,D97)</f>
        <v>850</v>
      </c>
      <c r="N97" s="247"/>
      <c r="O97" s="246">
        <f t="shared" si="1"/>
        <v>2235</v>
      </c>
      <c r="P97" s="245" t="str">
        <f t="shared" si="2"/>
        <v> &gt;210</v>
      </c>
      <c r="Q97" s="248"/>
      <c r="R97" s="194"/>
      <c r="S97" s="194"/>
      <c r="T97" s="194"/>
      <c r="U97" s="194"/>
      <c r="V97" s="194"/>
      <c r="W97" s="194"/>
      <c r="X97" s="194"/>
      <c r="Y97" s="194"/>
      <c r="Z97" s="194"/>
    </row>
    <row r="98" ht="12.0" customHeight="1">
      <c r="A98" s="241"/>
      <c r="B98" s="242">
        <v>45379.0</v>
      </c>
      <c r="C98" s="243" t="s">
        <v>60</v>
      </c>
      <c r="D98" s="244">
        <v>9862.0</v>
      </c>
      <c r="E98" s="243" t="s">
        <v>98</v>
      </c>
      <c r="F98" s="243">
        <v>0.5</v>
      </c>
      <c r="G98" s="243">
        <v>1200.0</v>
      </c>
      <c r="H98" s="243" t="s">
        <v>275</v>
      </c>
      <c r="I98" s="243">
        <v>2160.0</v>
      </c>
      <c r="J98" s="243"/>
      <c r="K98" s="243" t="s">
        <v>273</v>
      </c>
      <c r="L98" s="245" t="str">
        <f>IFERROR(VLOOKUP(D98,'Raw Material Used'!C:G,5,FALSE),"S")</f>
        <v>S</v>
      </c>
      <c r="M98" s="246">
        <f>SUMIFS('Raw Material Used'!D:D,'Raw Material Used'!C:C,D98)</f>
        <v>0</v>
      </c>
      <c r="N98" s="247"/>
      <c r="O98" s="248">
        <f t="shared" si="1"/>
        <v>2160</v>
      </c>
      <c r="P98" s="245" t="str">
        <f t="shared" si="2"/>
        <v> &gt;210</v>
      </c>
      <c r="Q98" s="248"/>
      <c r="R98" s="194"/>
      <c r="S98" s="194"/>
      <c r="T98" s="194"/>
      <c r="U98" s="194"/>
      <c r="V98" s="194"/>
      <c r="W98" s="194"/>
      <c r="X98" s="194"/>
      <c r="Y98" s="194"/>
      <c r="Z98" s="194"/>
    </row>
    <row r="99" ht="12.0" customHeight="1">
      <c r="A99" s="249"/>
      <c r="B99" s="250">
        <v>45380.0</v>
      </c>
      <c r="C99" s="251" t="s">
        <v>60</v>
      </c>
      <c r="D99" s="252" t="s">
        <v>290</v>
      </c>
      <c r="E99" s="251" t="s">
        <v>102</v>
      </c>
      <c r="F99" s="251">
        <v>0.5</v>
      </c>
      <c r="G99" s="251">
        <v>44.0</v>
      </c>
      <c r="H99" s="251" t="s">
        <v>275</v>
      </c>
      <c r="I99" s="251">
        <v>85.0</v>
      </c>
      <c r="J99" s="251"/>
      <c r="K99" s="251" t="s">
        <v>273</v>
      </c>
      <c r="L99" s="245">
        <f>IFERROR(VLOOKUP(D99,'Raw Material Used'!C:G,5,FALSE),"S")</f>
        <v>45846</v>
      </c>
      <c r="M99" s="246">
        <f>SUMIFS('Raw Material Used'!D:D,'Raw Material Used'!C:C,D99)</f>
        <v>85</v>
      </c>
      <c r="N99" s="247"/>
      <c r="O99" s="246">
        <f t="shared" si="1"/>
        <v>0</v>
      </c>
      <c r="P99" s="245" t="str">
        <f t="shared" si="2"/>
        <v> &gt;210</v>
      </c>
      <c r="Q99" s="248"/>
      <c r="R99" s="194"/>
      <c r="S99" s="194"/>
      <c r="T99" s="194"/>
      <c r="U99" s="194"/>
      <c r="V99" s="194"/>
      <c r="W99" s="194"/>
      <c r="X99" s="194"/>
      <c r="Y99" s="194"/>
      <c r="Z99" s="194"/>
    </row>
    <row r="100" ht="12.0" customHeight="1">
      <c r="A100" s="241"/>
      <c r="B100" s="242">
        <v>45380.0</v>
      </c>
      <c r="C100" s="243" t="s">
        <v>60</v>
      </c>
      <c r="D100" s="244" t="s">
        <v>291</v>
      </c>
      <c r="E100" s="243" t="s">
        <v>102</v>
      </c>
      <c r="F100" s="243">
        <v>0.5</v>
      </c>
      <c r="G100" s="243">
        <v>44.0</v>
      </c>
      <c r="H100" s="243" t="s">
        <v>275</v>
      </c>
      <c r="I100" s="243">
        <v>85.0</v>
      </c>
      <c r="J100" s="243"/>
      <c r="K100" s="243" t="s">
        <v>273</v>
      </c>
      <c r="L100" s="245">
        <f>IFERROR(VLOOKUP(D100,'Raw Material Used'!C:G,5,FALSE),"S")</f>
        <v>45846</v>
      </c>
      <c r="M100" s="246">
        <f>SUMIFS('Raw Material Used'!D:D,'Raw Material Used'!C:C,D100)</f>
        <v>85</v>
      </c>
      <c r="N100" s="247"/>
      <c r="O100" s="246">
        <f t="shared" si="1"/>
        <v>0</v>
      </c>
      <c r="P100" s="245" t="str">
        <f t="shared" si="2"/>
        <v> &gt;210</v>
      </c>
      <c r="Q100" s="248"/>
      <c r="R100" s="194"/>
      <c r="S100" s="194"/>
      <c r="T100" s="194"/>
      <c r="U100" s="194"/>
      <c r="V100" s="194"/>
      <c r="W100" s="194"/>
      <c r="X100" s="194"/>
      <c r="Y100" s="194"/>
      <c r="Z100" s="194"/>
    </row>
    <row r="101" ht="12.0" customHeight="1">
      <c r="A101" s="249"/>
      <c r="B101" s="250">
        <v>45380.0</v>
      </c>
      <c r="C101" s="251" t="s">
        <v>60</v>
      </c>
      <c r="D101" s="252" t="s">
        <v>292</v>
      </c>
      <c r="E101" s="251" t="s">
        <v>102</v>
      </c>
      <c r="F101" s="251">
        <v>0.5</v>
      </c>
      <c r="G101" s="251">
        <v>38.0</v>
      </c>
      <c r="H101" s="251" t="s">
        <v>275</v>
      </c>
      <c r="I101" s="251">
        <v>88.0</v>
      </c>
      <c r="J101" s="251"/>
      <c r="K101" s="251" t="s">
        <v>273</v>
      </c>
      <c r="L101" s="245">
        <f>IFERROR(VLOOKUP(D101,'Raw Material Used'!C:G,5,FALSE),"S")</f>
        <v>45843</v>
      </c>
      <c r="M101" s="246">
        <f>SUMIFS('Raw Material Used'!D:D,'Raw Material Used'!C:C,D101)</f>
        <v>88</v>
      </c>
      <c r="N101" s="247"/>
      <c r="O101" s="246">
        <f t="shared" si="1"/>
        <v>0</v>
      </c>
      <c r="P101" s="245" t="str">
        <f t="shared" si="2"/>
        <v> &gt;210</v>
      </c>
      <c r="Q101" s="248"/>
      <c r="R101" s="194"/>
      <c r="S101" s="194"/>
      <c r="T101" s="194"/>
      <c r="U101" s="194"/>
      <c r="V101" s="194"/>
      <c r="W101" s="194"/>
      <c r="X101" s="194"/>
      <c r="Y101" s="194"/>
      <c r="Z101" s="194"/>
    </row>
    <row r="102" ht="12.0" customHeight="1">
      <c r="A102" s="241"/>
      <c r="B102" s="242">
        <v>45380.0</v>
      </c>
      <c r="C102" s="243" t="s">
        <v>60</v>
      </c>
      <c r="D102" s="244" t="s">
        <v>293</v>
      </c>
      <c r="E102" s="243" t="s">
        <v>102</v>
      </c>
      <c r="F102" s="243">
        <v>0.5</v>
      </c>
      <c r="G102" s="243">
        <v>38.0</v>
      </c>
      <c r="H102" s="243" t="s">
        <v>275</v>
      </c>
      <c r="I102" s="243">
        <v>88.0</v>
      </c>
      <c r="J102" s="243"/>
      <c r="K102" s="243" t="s">
        <v>273</v>
      </c>
      <c r="L102" s="245">
        <f>IFERROR(VLOOKUP(D102,'Raw Material Used'!C:G,5,FALSE),"S")</f>
        <v>45843</v>
      </c>
      <c r="M102" s="246">
        <f>SUMIFS('Raw Material Used'!D:D,'Raw Material Used'!C:C,D102)</f>
        <v>88</v>
      </c>
      <c r="N102" s="247"/>
      <c r="O102" s="246">
        <f t="shared" si="1"/>
        <v>0</v>
      </c>
      <c r="P102" s="245" t="str">
        <f t="shared" si="2"/>
        <v> &gt;210</v>
      </c>
      <c r="Q102" s="248"/>
      <c r="R102" s="194"/>
      <c r="S102" s="194"/>
      <c r="T102" s="194"/>
      <c r="U102" s="194"/>
      <c r="V102" s="194"/>
      <c r="W102" s="194"/>
      <c r="X102" s="194"/>
      <c r="Y102" s="194"/>
      <c r="Z102" s="194"/>
    </row>
    <row r="103" ht="12.0" customHeight="1">
      <c r="A103" s="249"/>
      <c r="B103" s="250">
        <v>45380.0</v>
      </c>
      <c r="C103" s="251" t="s">
        <v>60</v>
      </c>
      <c r="D103" s="252" t="s">
        <v>294</v>
      </c>
      <c r="E103" s="251" t="s">
        <v>102</v>
      </c>
      <c r="F103" s="251">
        <v>0.5</v>
      </c>
      <c r="G103" s="251">
        <v>25.4</v>
      </c>
      <c r="H103" s="251" t="s">
        <v>275</v>
      </c>
      <c r="I103" s="251">
        <v>57.0</v>
      </c>
      <c r="J103" s="251"/>
      <c r="K103" s="251" t="s">
        <v>273</v>
      </c>
      <c r="L103" s="245" t="str">
        <f>IFERROR(VLOOKUP(D103,'Raw Material Used'!C:G,5,FALSE),"S")</f>
        <v>S</v>
      </c>
      <c r="M103" s="246">
        <f>SUMIFS('Raw Material Used'!D:D,'Raw Material Used'!C:C,D103)</f>
        <v>0</v>
      </c>
      <c r="N103" s="247"/>
      <c r="O103" s="248">
        <f t="shared" si="1"/>
        <v>57</v>
      </c>
      <c r="P103" s="245" t="str">
        <f t="shared" si="2"/>
        <v> &gt;210</v>
      </c>
      <c r="Q103" s="248"/>
      <c r="R103" s="194"/>
      <c r="S103" s="194"/>
      <c r="T103" s="194"/>
      <c r="U103" s="194"/>
      <c r="V103" s="194"/>
      <c r="W103" s="194"/>
      <c r="X103" s="194"/>
      <c r="Y103" s="194"/>
      <c r="Z103" s="194"/>
    </row>
    <row r="104" ht="12.0" customHeight="1">
      <c r="A104" s="241"/>
      <c r="B104" s="242">
        <v>45394.0</v>
      </c>
      <c r="C104" s="243" t="s">
        <v>60</v>
      </c>
      <c r="D104" s="244">
        <v>9911.0</v>
      </c>
      <c r="E104" s="243" t="s">
        <v>97</v>
      </c>
      <c r="F104" s="243">
        <v>0.5</v>
      </c>
      <c r="G104" s="243">
        <v>114.3</v>
      </c>
      <c r="H104" s="243" t="s">
        <v>275</v>
      </c>
      <c r="I104" s="243">
        <v>539.0</v>
      </c>
      <c r="J104" s="243"/>
      <c r="K104" s="243" t="s">
        <v>273</v>
      </c>
      <c r="L104" s="245" t="str">
        <f>IFERROR(VLOOKUP(D104,'Raw Material Used'!C:G,5,FALSE),"S")</f>
        <v>S</v>
      </c>
      <c r="M104" s="246">
        <f>SUMIFS('Raw Material Used'!D:D,'Raw Material Used'!C:C,D104)</f>
        <v>0</v>
      </c>
      <c r="N104" s="247"/>
      <c r="O104" s="248">
        <f t="shared" si="1"/>
        <v>539</v>
      </c>
      <c r="P104" s="245" t="str">
        <f t="shared" si="2"/>
        <v> &gt;210</v>
      </c>
      <c r="Q104" s="248"/>
      <c r="R104" s="194"/>
      <c r="S104" s="194"/>
      <c r="T104" s="194"/>
      <c r="U104" s="194"/>
      <c r="V104" s="194"/>
      <c r="W104" s="194"/>
      <c r="X104" s="194"/>
      <c r="Y104" s="194"/>
      <c r="Z104" s="194"/>
    </row>
    <row r="105" ht="12.0" customHeight="1">
      <c r="A105" s="249"/>
      <c r="B105" s="250">
        <v>45394.0</v>
      </c>
      <c r="C105" s="251" t="s">
        <v>60</v>
      </c>
      <c r="D105" s="252">
        <v>9912.0</v>
      </c>
      <c r="E105" s="251" t="s">
        <v>97</v>
      </c>
      <c r="F105" s="251">
        <v>0.5</v>
      </c>
      <c r="G105" s="251">
        <v>114.3</v>
      </c>
      <c r="H105" s="251" t="s">
        <v>275</v>
      </c>
      <c r="I105" s="251">
        <v>559.0</v>
      </c>
      <c r="J105" s="251"/>
      <c r="K105" s="251" t="s">
        <v>273</v>
      </c>
      <c r="L105" s="245" t="str">
        <f>IFERROR(VLOOKUP(D105,'Raw Material Used'!C:G,5,FALSE),"S")</f>
        <v>S</v>
      </c>
      <c r="M105" s="246">
        <f>SUMIFS('Raw Material Used'!D:D,'Raw Material Used'!C:C,D105)</f>
        <v>0</v>
      </c>
      <c r="N105" s="247"/>
      <c r="O105" s="248">
        <f t="shared" si="1"/>
        <v>559</v>
      </c>
      <c r="P105" s="245" t="str">
        <f t="shared" si="2"/>
        <v> &gt;210</v>
      </c>
      <c r="Q105" s="248"/>
      <c r="R105" s="194"/>
      <c r="S105" s="194"/>
      <c r="T105" s="194"/>
      <c r="U105" s="194"/>
      <c r="V105" s="194"/>
      <c r="W105" s="194"/>
      <c r="X105" s="194"/>
      <c r="Y105" s="194"/>
      <c r="Z105" s="194"/>
    </row>
    <row r="106" ht="12.0" customHeight="1">
      <c r="A106" s="241"/>
      <c r="B106" s="242">
        <v>45399.0</v>
      </c>
      <c r="C106" s="243" t="s">
        <v>60</v>
      </c>
      <c r="D106" s="244">
        <v>10061.0</v>
      </c>
      <c r="E106" s="243" t="s">
        <v>100</v>
      </c>
      <c r="F106" s="243">
        <v>0.5</v>
      </c>
      <c r="G106" s="243">
        <v>44.3</v>
      </c>
      <c r="H106" s="243" t="s">
        <v>272</v>
      </c>
      <c r="I106" s="243">
        <v>18.8</v>
      </c>
      <c r="J106" s="243"/>
      <c r="K106" s="243" t="s">
        <v>273</v>
      </c>
      <c r="L106" s="245" t="str">
        <f>IFERROR(VLOOKUP(D106,'Raw Material Used'!C:G,5,FALSE),"S")</f>
        <v>S</v>
      </c>
      <c r="M106" s="246">
        <f>SUMIFS('Raw Material Used'!D:D,'Raw Material Used'!C:C,D106)</f>
        <v>0</v>
      </c>
      <c r="N106" s="247"/>
      <c r="O106" s="248">
        <f t="shared" si="1"/>
        <v>18.8</v>
      </c>
      <c r="P106" s="245" t="str">
        <f t="shared" si="2"/>
        <v> &gt;210</v>
      </c>
      <c r="Q106" s="248"/>
      <c r="R106" s="194"/>
      <c r="S106" s="194"/>
      <c r="T106" s="194"/>
      <c r="U106" s="194"/>
      <c r="V106" s="194"/>
      <c r="W106" s="194"/>
      <c r="X106" s="194"/>
      <c r="Y106" s="194"/>
      <c r="Z106" s="194"/>
    </row>
    <row r="107" ht="12.0" customHeight="1">
      <c r="A107" s="249"/>
      <c r="B107" s="254">
        <v>45399.0</v>
      </c>
      <c r="C107" s="251" t="s">
        <v>61</v>
      </c>
      <c r="D107" s="252">
        <v>10046.0</v>
      </c>
      <c r="E107" s="251" t="s">
        <v>87</v>
      </c>
      <c r="F107" s="252">
        <v>0.35</v>
      </c>
      <c r="G107" s="252">
        <v>40.0</v>
      </c>
      <c r="H107" s="251" t="s">
        <v>283</v>
      </c>
      <c r="I107" s="252">
        <v>39.0</v>
      </c>
      <c r="J107" s="251"/>
      <c r="K107" s="251" t="s">
        <v>273</v>
      </c>
      <c r="L107" s="245" t="str">
        <f>IFERROR(VLOOKUP(D107,'Raw Material Used'!C:G,5,FALSE),"S")</f>
        <v>S</v>
      </c>
      <c r="M107" s="246">
        <f>SUMIFS('Raw Material Used'!D:D,'Raw Material Used'!C:C,D107)</f>
        <v>0</v>
      </c>
      <c r="N107" s="247"/>
      <c r="O107" s="248">
        <f t="shared" si="1"/>
        <v>39</v>
      </c>
      <c r="P107" s="245" t="str">
        <f t="shared" si="2"/>
        <v> &gt;210</v>
      </c>
      <c r="Q107" s="248"/>
      <c r="R107" s="194"/>
      <c r="S107" s="194"/>
      <c r="T107" s="194"/>
      <c r="U107" s="194"/>
      <c r="V107" s="194"/>
      <c r="W107" s="194"/>
      <c r="X107" s="194"/>
      <c r="Y107" s="194"/>
      <c r="Z107" s="194"/>
    </row>
    <row r="108" ht="12.0" customHeight="1">
      <c r="A108" s="241"/>
      <c r="B108" s="253">
        <v>45399.0</v>
      </c>
      <c r="C108" s="243" t="s">
        <v>61</v>
      </c>
      <c r="D108" s="244">
        <v>10047.0</v>
      </c>
      <c r="E108" s="243" t="s">
        <v>87</v>
      </c>
      <c r="F108" s="244">
        <v>0.35</v>
      </c>
      <c r="G108" s="244">
        <v>40.0</v>
      </c>
      <c r="H108" s="243" t="s">
        <v>283</v>
      </c>
      <c r="I108" s="244">
        <v>39.0</v>
      </c>
      <c r="J108" s="243"/>
      <c r="K108" s="243" t="s">
        <v>273</v>
      </c>
      <c r="L108" s="245" t="str">
        <f>IFERROR(VLOOKUP(D108,'Raw Material Used'!C:G,5,FALSE),"S")</f>
        <v>S</v>
      </c>
      <c r="M108" s="246">
        <f>SUMIFS('Raw Material Used'!D:D,'Raw Material Used'!C:C,D108)</f>
        <v>0</v>
      </c>
      <c r="N108" s="247"/>
      <c r="O108" s="248">
        <f t="shared" si="1"/>
        <v>39</v>
      </c>
      <c r="P108" s="245" t="str">
        <f t="shared" si="2"/>
        <v> &gt;210</v>
      </c>
      <c r="Q108" s="248"/>
      <c r="R108" s="194"/>
      <c r="S108" s="194"/>
      <c r="T108" s="194"/>
      <c r="U108" s="194"/>
      <c r="V108" s="194"/>
      <c r="W108" s="194"/>
      <c r="X108" s="194"/>
      <c r="Y108" s="194"/>
      <c r="Z108" s="194"/>
    </row>
    <row r="109" ht="12.0" customHeight="1">
      <c r="A109" s="249"/>
      <c r="B109" s="254">
        <v>45399.0</v>
      </c>
      <c r="C109" s="251" t="s">
        <v>61</v>
      </c>
      <c r="D109" s="252">
        <v>10048.0</v>
      </c>
      <c r="E109" s="251" t="s">
        <v>87</v>
      </c>
      <c r="F109" s="252">
        <v>0.35</v>
      </c>
      <c r="G109" s="252">
        <v>40.0</v>
      </c>
      <c r="H109" s="251" t="s">
        <v>283</v>
      </c>
      <c r="I109" s="252">
        <v>39.0</v>
      </c>
      <c r="J109" s="251"/>
      <c r="K109" s="251" t="s">
        <v>273</v>
      </c>
      <c r="L109" s="245" t="str">
        <f>IFERROR(VLOOKUP(D109,'Raw Material Used'!C:G,5,FALSE),"S")</f>
        <v>S</v>
      </c>
      <c r="M109" s="246">
        <f>SUMIFS('Raw Material Used'!D:D,'Raw Material Used'!C:C,D109)</f>
        <v>0</v>
      </c>
      <c r="N109" s="247"/>
      <c r="O109" s="248">
        <f t="shared" si="1"/>
        <v>39</v>
      </c>
      <c r="P109" s="245" t="str">
        <f t="shared" si="2"/>
        <v> &gt;210</v>
      </c>
      <c r="Q109" s="248"/>
      <c r="R109" s="194"/>
      <c r="S109" s="194"/>
      <c r="T109" s="194"/>
      <c r="U109" s="194"/>
      <c r="V109" s="194"/>
      <c r="W109" s="194"/>
      <c r="X109" s="194"/>
      <c r="Y109" s="194"/>
      <c r="Z109" s="194"/>
    </row>
    <row r="110" ht="12.0" customHeight="1">
      <c r="A110" s="241"/>
      <c r="B110" s="253">
        <v>45399.0</v>
      </c>
      <c r="C110" s="243" t="s">
        <v>61</v>
      </c>
      <c r="D110" s="244">
        <v>10049.0</v>
      </c>
      <c r="E110" s="243" t="s">
        <v>87</v>
      </c>
      <c r="F110" s="244">
        <v>0.35</v>
      </c>
      <c r="G110" s="244">
        <v>50.0</v>
      </c>
      <c r="H110" s="243" t="s">
        <v>283</v>
      </c>
      <c r="I110" s="244">
        <v>48.0</v>
      </c>
      <c r="J110" s="243"/>
      <c r="K110" s="243" t="s">
        <v>273</v>
      </c>
      <c r="L110" s="245" t="str">
        <f>IFERROR(VLOOKUP(D110,'Raw Material Used'!C:G,5,FALSE),"S")</f>
        <v>S</v>
      </c>
      <c r="M110" s="246">
        <f>SUMIFS('Raw Material Used'!D:D,'Raw Material Used'!C:C,D110)</f>
        <v>0</v>
      </c>
      <c r="N110" s="247"/>
      <c r="O110" s="248">
        <f t="shared" si="1"/>
        <v>48</v>
      </c>
      <c r="P110" s="245" t="str">
        <f t="shared" si="2"/>
        <v> &gt;210</v>
      </c>
      <c r="Q110" s="248"/>
      <c r="R110" s="194"/>
      <c r="S110" s="194"/>
      <c r="T110" s="194"/>
      <c r="U110" s="194"/>
      <c r="V110" s="194"/>
      <c r="W110" s="194"/>
      <c r="X110" s="194"/>
      <c r="Y110" s="194"/>
      <c r="Z110" s="194"/>
    </row>
    <row r="111" ht="12.0" customHeight="1">
      <c r="A111" s="249"/>
      <c r="B111" s="254">
        <v>45399.0</v>
      </c>
      <c r="C111" s="251" t="s">
        <v>61</v>
      </c>
      <c r="D111" s="252">
        <v>10050.0</v>
      </c>
      <c r="E111" s="251" t="s">
        <v>87</v>
      </c>
      <c r="F111" s="252">
        <v>0.35</v>
      </c>
      <c r="G111" s="252">
        <v>50.0</v>
      </c>
      <c r="H111" s="251" t="s">
        <v>283</v>
      </c>
      <c r="I111" s="252">
        <v>48.0</v>
      </c>
      <c r="J111" s="251"/>
      <c r="K111" s="251" t="s">
        <v>273</v>
      </c>
      <c r="L111" s="245" t="str">
        <f>IFERROR(VLOOKUP(D111,'Raw Material Used'!C:G,5,FALSE),"S")</f>
        <v>S</v>
      </c>
      <c r="M111" s="246">
        <f>SUMIFS('Raw Material Used'!D:D,'Raw Material Used'!C:C,D111)</f>
        <v>0</v>
      </c>
      <c r="N111" s="247"/>
      <c r="O111" s="248">
        <f t="shared" si="1"/>
        <v>48</v>
      </c>
      <c r="P111" s="245" t="str">
        <f t="shared" si="2"/>
        <v> &gt;210</v>
      </c>
      <c r="Q111" s="248"/>
      <c r="R111" s="194"/>
      <c r="S111" s="194"/>
      <c r="T111" s="194"/>
      <c r="U111" s="194"/>
      <c r="V111" s="194"/>
      <c r="W111" s="194"/>
      <c r="X111" s="194"/>
      <c r="Y111" s="194"/>
      <c r="Z111" s="194"/>
    </row>
    <row r="112" ht="12.0" customHeight="1">
      <c r="A112" s="241"/>
      <c r="B112" s="253">
        <v>45399.0</v>
      </c>
      <c r="C112" s="243" t="s">
        <v>61</v>
      </c>
      <c r="D112" s="244">
        <v>10051.0</v>
      </c>
      <c r="E112" s="243" t="s">
        <v>87</v>
      </c>
      <c r="F112" s="244">
        <v>0.35</v>
      </c>
      <c r="G112" s="244">
        <v>50.0</v>
      </c>
      <c r="H112" s="243" t="s">
        <v>283</v>
      </c>
      <c r="I112" s="244">
        <v>20.4</v>
      </c>
      <c r="J112" s="243"/>
      <c r="K112" s="243" t="s">
        <v>273</v>
      </c>
      <c r="L112" s="245" t="str">
        <f>IFERROR(VLOOKUP(D112,'Raw Material Used'!C:G,5,FALSE),"S")</f>
        <v>S</v>
      </c>
      <c r="M112" s="246">
        <f>SUMIFS('Raw Material Used'!D:D,'Raw Material Used'!C:C,D112)</f>
        <v>0</v>
      </c>
      <c r="N112" s="247"/>
      <c r="O112" s="248">
        <f t="shared" si="1"/>
        <v>20.4</v>
      </c>
      <c r="P112" s="245" t="str">
        <f t="shared" si="2"/>
        <v> &gt;210</v>
      </c>
      <c r="Q112" s="248"/>
      <c r="R112" s="194"/>
      <c r="S112" s="194"/>
      <c r="T112" s="194"/>
      <c r="U112" s="194"/>
      <c r="V112" s="194"/>
      <c r="W112" s="194"/>
      <c r="X112" s="194"/>
      <c r="Y112" s="194"/>
      <c r="Z112" s="194"/>
    </row>
    <row r="113" ht="12.0" customHeight="1">
      <c r="A113" s="249"/>
      <c r="B113" s="254">
        <v>45399.0</v>
      </c>
      <c r="C113" s="251" t="s">
        <v>61</v>
      </c>
      <c r="D113" s="252">
        <v>10052.0</v>
      </c>
      <c r="E113" s="251" t="s">
        <v>87</v>
      </c>
      <c r="F113" s="252">
        <v>0.35</v>
      </c>
      <c r="G113" s="252">
        <v>60.0</v>
      </c>
      <c r="H113" s="251" t="s">
        <v>283</v>
      </c>
      <c r="I113" s="252">
        <v>57.0</v>
      </c>
      <c r="J113" s="251"/>
      <c r="K113" s="251" t="s">
        <v>273</v>
      </c>
      <c r="L113" s="245" t="str">
        <f>IFERROR(VLOOKUP(D113,'Raw Material Used'!C:G,5,FALSE),"S")</f>
        <v>S</v>
      </c>
      <c r="M113" s="246">
        <f>SUMIFS('Raw Material Used'!D:D,'Raw Material Used'!C:C,D113)</f>
        <v>0</v>
      </c>
      <c r="N113" s="247"/>
      <c r="O113" s="248">
        <f t="shared" si="1"/>
        <v>57</v>
      </c>
      <c r="P113" s="245" t="str">
        <f t="shared" si="2"/>
        <v> &gt;210</v>
      </c>
      <c r="Q113" s="248"/>
      <c r="R113" s="194"/>
      <c r="S113" s="194"/>
      <c r="T113" s="194"/>
      <c r="U113" s="194"/>
      <c r="V113" s="194"/>
      <c r="W113" s="194"/>
      <c r="X113" s="194"/>
      <c r="Y113" s="194"/>
      <c r="Z113" s="194"/>
    </row>
    <row r="114" ht="12.0" customHeight="1">
      <c r="A114" s="241"/>
      <c r="B114" s="253">
        <v>45399.0</v>
      </c>
      <c r="C114" s="243" t="s">
        <v>61</v>
      </c>
      <c r="D114" s="244">
        <v>10053.0</v>
      </c>
      <c r="E114" s="243" t="s">
        <v>87</v>
      </c>
      <c r="F114" s="244">
        <v>0.35</v>
      </c>
      <c r="G114" s="244">
        <v>60.0</v>
      </c>
      <c r="H114" s="243" t="s">
        <v>283</v>
      </c>
      <c r="I114" s="244">
        <v>57.0</v>
      </c>
      <c r="J114" s="243"/>
      <c r="K114" s="243" t="s">
        <v>273</v>
      </c>
      <c r="L114" s="245" t="str">
        <f>IFERROR(VLOOKUP(D114,'Raw Material Used'!C:G,5,FALSE),"S")</f>
        <v>S</v>
      </c>
      <c r="M114" s="246">
        <f>SUMIFS('Raw Material Used'!D:D,'Raw Material Used'!C:C,D114)</f>
        <v>0</v>
      </c>
      <c r="N114" s="247"/>
      <c r="O114" s="248">
        <f t="shared" si="1"/>
        <v>57</v>
      </c>
      <c r="P114" s="245" t="str">
        <f t="shared" si="2"/>
        <v> &gt;210</v>
      </c>
      <c r="Q114" s="248"/>
      <c r="R114" s="194"/>
      <c r="S114" s="194"/>
      <c r="T114" s="194"/>
      <c r="U114" s="194"/>
      <c r="V114" s="194"/>
      <c r="W114" s="194"/>
      <c r="X114" s="194"/>
      <c r="Y114" s="194"/>
      <c r="Z114" s="194"/>
    </row>
    <row r="115" ht="12.0" customHeight="1">
      <c r="A115" s="249"/>
      <c r="B115" s="254">
        <v>45399.0</v>
      </c>
      <c r="C115" s="251" t="s">
        <v>61</v>
      </c>
      <c r="D115" s="252">
        <v>10059.0</v>
      </c>
      <c r="E115" s="251" t="s">
        <v>94</v>
      </c>
      <c r="F115" s="252">
        <v>0.35</v>
      </c>
      <c r="G115" s="252">
        <v>100.0</v>
      </c>
      <c r="H115" s="251" t="s">
        <v>283</v>
      </c>
      <c r="I115" s="252">
        <v>244.0</v>
      </c>
      <c r="J115" s="251"/>
      <c r="K115" s="251" t="s">
        <v>273</v>
      </c>
      <c r="L115" s="245" t="str">
        <f>IFERROR(VLOOKUP(D115,'Raw Material Used'!C:G,5,FALSE),"S")</f>
        <v>S</v>
      </c>
      <c r="M115" s="246">
        <f>SUMIFS('Raw Material Used'!D:D,'Raw Material Used'!C:C,D115)</f>
        <v>0</v>
      </c>
      <c r="N115" s="247"/>
      <c r="O115" s="248">
        <f t="shared" si="1"/>
        <v>244</v>
      </c>
      <c r="P115" s="245" t="str">
        <f t="shared" si="2"/>
        <v> &gt;210</v>
      </c>
      <c r="Q115" s="248"/>
      <c r="R115" s="194"/>
      <c r="S115" s="194"/>
      <c r="T115" s="194"/>
      <c r="U115" s="194"/>
      <c r="V115" s="194"/>
      <c r="W115" s="194"/>
      <c r="X115" s="194"/>
      <c r="Y115" s="194"/>
      <c r="Z115" s="194"/>
    </row>
    <row r="116" ht="12.0" customHeight="1">
      <c r="A116" s="241"/>
      <c r="B116" s="253">
        <v>45399.0</v>
      </c>
      <c r="C116" s="243" t="s">
        <v>61</v>
      </c>
      <c r="D116" s="244">
        <v>10060.0</v>
      </c>
      <c r="E116" s="243" t="s">
        <v>94</v>
      </c>
      <c r="F116" s="244">
        <v>0.35</v>
      </c>
      <c r="G116" s="244">
        <v>100.0</v>
      </c>
      <c r="H116" s="243" t="s">
        <v>283</v>
      </c>
      <c r="I116" s="244">
        <v>237.0</v>
      </c>
      <c r="J116" s="243"/>
      <c r="K116" s="243" t="s">
        <v>273</v>
      </c>
      <c r="L116" s="245" t="str">
        <f>IFERROR(VLOOKUP(D116,'Raw Material Used'!C:G,5,FALSE),"S")</f>
        <v>S</v>
      </c>
      <c r="M116" s="246">
        <f>SUMIFS('Raw Material Used'!D:D,'Raw Material Used'!C:C,D116)</f>
        <v>0</v>
      </c>
      <c r="N116" s="247"/>
      <c r="O116" s="248">
        <f t="shared" si="1"/>
        <v>237</v>
      </c>
      <c r="P116" s="245" t="str">
        <f t="shared" si="2"/>
        <v> &gt;210</v>
      </c>
      <c r="Q116" s="248"/>
      <c r="R116" s="194"/>
      <c r="S116" s="194"/>
      <c r="T116" s="194"/>
      <c r="U116" s="194"/>
      <c r="V116" s="194"/>
      <c r="W116" s="194"/>
      <c r="X116" s="194"/>
      <c r="Y116" s="194"/>
      <c r="Z116" s="194"/>
    </row>
    <row r="117" ht="12.0" customHeight="1">
      <c r="A117" s="249"/>
      <c r="B117" s="250">
        <v>45400.0</v>
      </c>
      <c r="C117" s="251" t="s">
        <v>60</v>
      </c>
      <c r="D117" s="252">
        <v>10133.0</v>
      </c>
      <c r="E117" s="251" t="s">
        <v>101</v>
      </c>
      <c r="F117" s="251">
        <v>0.5</v>
      </c>
      <c r="G117" s="251">
        <v>100.0</v>
      </c>
      <c r="H117" s="251" t="s">
        <v>275</v>
      </c>
      <c r="I117" s="251">
        <v>414.0</v>
      </c>
      <c r="J117" s="251"/>
      <c r="K117" s="251" t="s">
        <v>273</v>
      </c>
      <c r="L117" s="245">
        <f>IFERROR(VLOOKUP(D117,'Raw Material Used'!C:G,5,FALSE),"S")</f>
        <v>45852</v>
      </c>
      <c r="M117" s="246">
        <f>SUMIFS('Raw Material Used'!D:D,'Raw Material Used'!C:C,D117)</f>
        <v>414</v>
      </c>
      <c r="N117" s="247"/>
      <c r="O117" s="246">
        <f t="shared" si="1"/>
        <v>0</v>
      </c>
      <c r="P117" s="245" t="str">
        <f t="shared" si="2"/>
        <v> &gt;210</v>
      </c>
      <c r="Q117" s="248"/>
      <c r="R117" s="194"/>
      <c r="S117" s="194"/>
      <c r="T117" s="194"/>
      <c r="U117" s="194"/>
      <c r="V117" s="194"/>
      <c r="W117" s="194"/>
      <c r="X117" s="194"/>
      <c r="Y117" s="194"/>
      <c r="Z117" s="194"/>
    </row>
    <row r="118" ht="12.0" customHeight="1">
      <c r="A118" s="241"/>
      <c r="B118" s="242">
        <v>45400.0</v>
      </c>
      <c r="C118" s="243" t="s">
        <v>60</v>
      </c>
      <c r="D118" s="244">
        <v>10134.0</v>
      </c>
      <c r="E118" s="243" t="s">
        <v>101</v>
      </c>
      <c r="F118" s="243">
        <v>0.5</v>
      </c>
      <c r="G118" s="243">
        <v>100.0</v>
      </c>
      <c r="H118" s="243" t="s">
        <v>275</v>
      </c>
      <c r="I118" s="243">
        <v>408.0</v>
      </c>
      <c r="J118" s="243"/>
      <c r="K118" s="243" t="s">
        <v>273</v>
      </c>
      <c r="L118" s="245">
        <f>IFERROR(VLOOKUP(D118,'Raw Material Used'!C:G,5,FALSE),"S")</f>
        <v>45853</v>
      </c>
      <c r="M118" s="246">
        <f>SUMIFS('Raw Material Used'!D:D,'Raw Material Used'!C:C,D118)</f>
        <v>408</v>
      </c>
      <c r="N118" s="247"/>
      <c r="O118" s="246">
        <f t="shared" si="1"/>
        <v>0</v>
      </c>
      <c r="P118" s="245" t="str">
        <f t="shared" si="2"/>
        <v> &gt;210</v>
      </c>
      <c r="Q118" s="248"/>
      <c r="R118" s="194"/>
      <c r="S118" s="194"/>
      <c r="T118" s="194"/>
      <c r="U118" s="194"/>
      <c r="V118" s="194"/>
      <c r="W118" s="194"/>
      <c r="X118" s="194"/>
      <c r="Y118" s="194"/>
      <c r="Z118" s="194"/>
    </row>
    <row r="119" ht="12.0" customHeight="1">
      <c r="A119" s="249"/>
      <c r="B119" s="250">
        <v>45418.0</v>
      </c>
      <c r="C119" s="251" t="s">
        <v>60</v>
      </c>
      <c r="D119" s="252">
        <v>10152.0</v>
      </c>
      <c r="E119" s="251" t="s">
        <v>99</v>
      </c>
      <c r="F119" s="251">
        <v>0.5</v>
      </c>
      <c r="G119" s="251">
        <v>1200.0</v>
      </c>
      <c r="H119" s="251" t="s">
        <v>275</v>
      </c>
      <c r="I119" s="251">
        <v>1402.0</v>
      </c>
      <c r="J119" s="251"/>
      <c r="K119" s="251" t="s">
        <v>273</v>
      </c>
      <c r="L119" s="245" t="str">
        <f>IFERROR(VLOOKUP(D119,'Raw Material Used'!C:G,5,FALSE),"S")</f>
        <v>S</v>
      </c>
      <c r="M119" s="246">
        <f>SUMIFS('Raw Material Used'!D:D,'Raw Material Used'!C:C,D119)</f>
        <v>0</v>
      </c>
      <c r="N119" s="247"/>
      <c r="O119" s="248">
        <f t="shared" si="1"/>
        <v>1402</v>
      </c>
      <c r="P119" s="245" t="str">
        <f t="shared" si="2"/>
        <v> &gt;210</v>
      </c>
      <c r="Q119" s="248"/>
      <c r="R119" s="194"/>
      <c r="S119" s="194"/>
      <c r="T119" s="194"/>
      <c r="U119" s="194"/>
      <c r="V119" s="194"/>
      <c r="W119" s="194"/>
      <c r="X119" s="194"/>
      <c r="Y119" s="194"/>
      <c r="Z119" s="194"/>
    </row>
    <row r="120" ht="12.0" customHeight="1">
      <c r="A120" s="241"/>
      <c r="B120" s="242">
        <v>45446.0</v>
      </c>
      <c r="C120" s="243" t="s">
        <v>60</v>
      </c>
      <c r="D120" s="244">
        <v>10241.0</v>
      </c>
      <c r="E120" s="243" t="s">
        <v>98</v>
      </c>
      <c r="F120" s="243">
        <v>0.5</v>
      </c>
      <c r="G120" s="243">
        <v>845.0</v>
      </c>
      <c r="H120" s="243" t="s">
        <v>275</v>
      </c>
      <c r="I120" s="243">
        <v>1152.0</v>
      </c>
      <c r="J120" s="243"/>
      <c r="K120" s="243" t="s">
        <v>273</v>
      </c>
      <c r="L120" s="245" t="str">
        <f>IFERROR(VLOOKUP(D120,'Raw Material Used'!C:G,5,FALSE),"S")</f>
        <v>S</v>
      </c>
      <c r="M120" s="246">
        <f>SUMIFS('Raw Material Used'!D:D,'Raw Material Used'!C:C,D120)</f>
        <v>0</v>
      </c>
      <c r="N120" s="247"/>
      <c r="O120" s="248">
        <f t="shared" si="1"/>
        <v>1152</v>
      </c>
      <c r="P120" s="245" t="str">
        <f t="shared" si="2"/>
        <v> &gt;210</v>
      </c>
      <c r="Q120" s="248"/>
      <c r="R120" s="194"/>
      <c r="S120" s="194"/>
      <c r="T120" s="194"/>
      <c r="U120" s="194"/>
      <c r="V120" s="194"/>
      <c r="W120" s="194"/>
      <c r="X120" s="194"/>
      <c r="Y120" s="194"/>
      <c r="Z120" s="194"/>
    </row>
    <row r="121" ht="12.0" customHeight="1">
      <c r="A121" s="249"/>
      <c r="B121" s="250">
        <v>45466.0</v>
      </c>
      <c r="C121" s="251" t="s">
        <v>60</v>
      </c>
      <c r="D121" s="252">
        <v>10423.0</v>
      </c>
      <c r="E121" s="251" t="s">
        <v>99</v>
      </c>
      <c r="F121" s="251">
        <v>0.5</v>
      </c>
      <c r="G121" s="251">
        <v>90.0</v>
      </c>
      <c r="H121" s="251" t="s">
        <v>275</v>
      </c>
      <c r="I121" s="251">
        <v>272.0</v>
      </c>
      <c r="J121" s="251"/>
      <c r="K121" s="251" t="s">
        <v>273</v>
      </c>
      <c r="L121" s="245" t="str">
        <f>IFERROR(VLOOKUP(D121,'Raw Material Used'!C:G,5,FALSE),"S")</f>
        <v>S</v>
      </c>
      <c r="M121" s="246">
        <f>SUMIFS('Raw Material Used'!D:D,'Raw Material Used'!C:C,D121)</f>
        <v>0</v>
      </c>
      <c r="N121" s="247"/>
      <c r="O121" s="248">
        <f t="shared" si="1"/>
        <v>272</v>
      </c>
      <c r="P121" s="245" t="str">
        <f t="shared" si="2"/>
        <v> &gt;210</v>
      </c>
      <c r="Q121" s="248"/>
      <c r="R121" s="194"/>
      <c r="S121" s="194"/>
      <c r="T121" s="194"/>
      <c r="U121" s="194"/>
      <c r="V121" s="194"/>
      <c r="W121" s="194"/>
      <c r="X121" s="194"/>
      <c r="Y121" s="194"/>
      <c r="Z121" s="194"/>
    </row>
    <row r="122" ht="12.0" customHeight="1">
      <c r="A122" s="241"/>
      <c r="B122" s="242">
        <v>45466.0</v>
      </c>
      <c r="C122" s="243" t="s">
        <v>60</v>
      </c>
      <c r="D122" s="244">
        <v>10424.0</v>
      </c>
      <c r="E122" s="243" t="s">
        <v>99</v>
      </c>
      <c r="F122" s="243">
        <v>0.5</v>
      </c>
      <c r="G122" s="243">
        <v>90.0</v>
      </c>
      <c r="H122" s="243" t="s">
        <v>275</v>
      </c>
      <c r="I122" s="243">
        <v>272.0</v>
      </c>
      <c r="J122" s="243"/>
      <c r="K122" s="243" t="s">
        <v>273</v>
      </c>
      <c r="L122" s="245" t="str">
        <f>IFERROR(VLOOKUP(D122,'Raw Material Used'!C:G,5,FALSE),"S")</f>
        <v>S</v>
      </c>
      <c r="M122" s="246">
        <f>SUMIFS('Raw Material Used'!D:D,'Raw Material Used'!C:C,D122)</f>
        <v>0</v>
      </c>
      <c r="N122" s="247"/>
      <c r="O122" s="248">
        <f t="shared" si="1"/>
        <v>272</v>
      </c>
      <c r="P122" s="245" t="str">
        <f t="shared" si="2"/>
        <v> &gt;210</v>
      </c>
      <c r="Q122" s="248"/>
      <c r="R122" s="194"/>
      <c r="S122" s="194"/>
      <c r="T122" s="194"/>
      <c r="U122" s="194"/>
      <c r="V122" s="194"/>
      <c r="W122" s="194"/>
      <c r="X122" s="194"/>
      <c r="Y122" s="194"/>
      <c r="Z122" s="194"/>
    </row>
    <row r="123" ht="12.0" customHeight="1">
      <c r="A123" s="249"/>
      <c r="B123" s="250">
        <v>45466.0</v>
      </c>
      <c r="C123" s="251" t="s">
        <v>60</v>
      </c>
      <c r="D123" s="252">
        <v>10426.0</v>
      </c>
      <c r="E123" s="251" t="s">
        <v>98</v>
      </c>
      <c r="F123" s="251">
        <v>0.5</v>
      </c>
      <c r="G123" s="251">
        <v>90.0</v>
      </c>
      <c r="H123" s="251" t="s">
        <v>275</v>
      </c>
      <c r="I123" s="251">
        <v>311.2</v>
      </c>
      <c r="J123" s="251"/>
      <c r="K123" s="251" t="s">
        <v>273</v>
      </c>
      <c r="L123" s="245">
        <f>IFERROR(VLOOKUP(D123,'Raw Material Used'!C:G,5,FALSE),"S")</f>
        <v>45853</v>
      </c>
      <c r="M123" s="246">
        <f>SUMIFS('Raw Material Used'!D:D,'Raw Material Used'!C:C,D123)</f>
        <v>311.2</v>
      </c>
      <c r="N123" s="247"/>
      <c r="O123" s="246">
        <f t="shared" si="1"/>
        <v>0</v>
      </c>
      <c r="P123" s="245" t="str">
        <f t="shared" si="2"/>
        <v> &gt;210</v>
      </c>
      <c r="Q123" s="248"/>
      <c r="R123" s="194"/>
      <c r="S123" s="194"/>
      <c r="T123" s="194"/>
      <c r="U123" s="194"/>
      <c r="V123" s="194"/>
      <c r="W123" s="194"/>
      <c r="X123" s="194"/>
      <c r="Y123" s="194"/>
      <c r="Z123" s="194"/>
    </row>
    <row r="124" ht="12.0" customHeight="1">
      <c r="A124" s="241"/>
      <c r="B124" s="242">
        <v>45466.0</v>
      </c>
      <c r="C124" s="243" t="s">
        <v>60</v>
      </c>
      <c r="D124" s="244">
        <v>10427.0</v>
      </c>
      <c r="E124" s="243" t="s">
        <v>101</v>
      </c>
      <c r="F124" s="243">
        <v>0.5</v>
      </c>
      <c r="G124" s="243">
        <v>90.0</v>
      </c>
      <c r="H124" s="243" t="s">
        <v>275</v>
      </c>
      <c r="I124" s="243">
        <v>327.0</v>
      </c>
      <c r="J124" s="243"/>
      <c r="K124" s="243" t="s">
        <v>273</v>
      </c>
      <c r="L124" s="245" t="str">
        <f>IFERROR(VLOOKUP(D124,'Raw Material Used'!C:G,5,FALSE),"S")</f>
        <v>S</v>
      </c>
      <c r="M124" s="246">
        <f>SUMIFS('Raw Material Used'!D:D,'Raw Material Used'!C:C,D124)</f>
        <v>0</v>
      </c>
      <c r="N124" s="247"/>
      <c r="O124" s="248">
        <f t="shared" si="1"/>
        <v>327</v>
      </c>
      <c r="P124" s="245" t="str">
        <f t="shared" si="2"/>
        <v> &gt;210</v>
      </c>
      <c r="Q124" s="248"/>
      <c r="R124" s="194"/>
      <c r="S124" s="194"/>
      <c r="T124" s="194"/>
      <c r="U124" s="194"/>
      <c r="V124" s="194"/>
      <c r="W124" s="194"/>
      <c r="X124" s="194"/>
      <c r="Y124" s="194"/>
      <c r="Z124" s="194"/>
    </row>
    <row r="125" ht="12.0" customHeight="1">
      <c r="A125" s="249"/>
      <c r="B125" s="250">
        <v>45466.0</v>
      </c>
      <c r="C125" s="251" t="s">
        <v>60</v>
      </c>
      <c r="D125" s="252">
        <v>10428.0</v>
      </c>
      <c r="E125" s="251" t="s">
        <v>101</v>
      </c>
      <c r="F125" s="251">
        <v>0.5</v>
      </c>
      <c r="G125" s="251">
        <v>90.0</v>
      </c>
      <c r="H125" s="251" t="s">
        <v>275</v>
      </c>
      <c r="I125" s="251">
        <v>328.0</v>
      </c>
      <c r="J125" s="251"/>
      <c r="K125" s="251" t="s">
        <v>273</v>
      </c>
      <c r="L125" s="245" t="str">
        <f>IFERROR(VLOOKUP(D125,'Raw Material Used'!C:G,5,FALSE),"S")</f>
        <v>S</v>
      </c>
      <c r="M125" s="246">
        <f>SUMIFS('Raw Material Used'!D:D,'Raw Material Used'!C:C,D125)</f>
        <v>0</v>
      </c>
      <c r="N125" s="247"/>
      <c r="O125" s="248">
        <f t="shared" si="1"/>
        <v>328</v>
      </c>
      <c r="P125" s="245" t="str">
        <f t="shared" si="2"/>
        <v> &gt;210</v>
      </c>
      <c r="Q125" s="248"/>
      <c r="R125" s="194"/>
      <c r="S125" s="194"/>
      <c r="T125" s="194"/>
      <c r="U125" s="194"/>
      <c r="V125" s="194"/>
      <c r="W125" s="194"/>
      <c r="X125" s="194"/>
      <c r="Y125" s="194"/>
      <c r="Z125" s="194"/>
    </row>
    <row r="126" ht="12.0" customHeight="1">
      <c r="A126" s="241"/>
      <c r="B126" s="242">
        <v>45466.0</v>
      </c>
      <c r="C126" s="243" t="s">
        <v>60</v>
      </c>
      <c r="D126" s="244">
        <v>10429.0</v>
      </c>
      <c r="E126" s="243" t="s">
        <v>100</v>
      </c>
      <c r="F126" s="243">
        <v>0.5</v>
      </c>
      <c r="G126" s="243">
        <v>90.0</v>
      </c>
      <c r="H126" s="243" t="s">
        <v>275</v>
      </c>
      <c r="I126" s="243">
        <v>330.0</v>
      </c>
      <c r="J126" s="243"/>
      <c r="K126" s="243" t="s">
        <v>273</v>
      </c>
      <c r="L126" s="245">
        <f>IFERROR(VLOOKUP(D126,'Raw Material Used'!C:G,5,FALSE),"S")</f>
        <v>45865</v>
      </c>
      <c r="M126" s="246">
        <f>SUMIFS('Raw Material Used'!D:D,'Raw Material Used'!C:C,D126)</f>
        <v>301</v>
      </c>
      <c r="N126" s="247"/>
      <c r="O126" s="246">
        <f t="shared" si="1"/>
        <v>29</v>
      </c>
      <c r="P126" s="245" t="str">
        <f t="shared" si="2"/>
        <v> &gt;210</v>
      </c>
      <c r="Q126" s="248"/>
      <c r="R126" s="194"/>
      <c r="S126" s="194"/>
      <c r="T126" s="194"/>
      <c r="U126" s="194"/>
      <c r="V126" s="194"/>
      <c r="W126" s="194"/>
      <c r="X126" s="194"/>
      <c r="Y126" s="194"/>
      <c r="Z126" s="194"/>
    </row>
    <row r="127" ht="12.0" customHeight="1">
      <c r="A127" s="249"/>
      <c r="B127" s="250">
        <v>45466.0</v>
      </c>
      <c r="C127" s="251" t="s">
        <v>60</v>
      </c>
      <c r="D127" s="252">
        <v>10430.0</v>
      </c>
      <c r="E127" s="251" t="s">
        <v>100</v>
      </c>
      <c r="F127" s="251">
        <v>0.5</v>
      </c>
      <c r="G127" s="251">
        <v>90.0</v>
      </c>
      <c r="H127" s="251" t="s">
        <v>275</v>
      </c>
      <c r="I127" s="251">
        <v>331.0</v>
      </c>
      <c r="J127" s="251"/>
      <c r="K127" s="251" t="s">
        <v>273</v>
      </c>
      <c r="L127" s="245">
        <f>IFERROR(VLOOKUP(D127,'Raw Material Used'!C:G,5,FALSE),"S")</f>
        <v>45890</v>
      </c>
      <c r="M127" s="246">
        <f>SUMIFS('Raw Material Used'!D:D,'Raw Material Used'!C:C,D127)</f>
        <v>217.6</v>
      </c>
      <c r="N127" s="247"/>
      <c r="O127" s="246">
        <f t="shared" si="1"/>
        <v>113.4</v>
      </c>
      <c r="P127" s="245" t="str">
        <f t="shared" si="2"/>
        <v> &gt;210</v>
      </c>
      <c r="Q127" s="248"/>
      <c r="R127" s="194"/>
      <c r="S127" s="194"/>
      <c r="T127" s="194"/>
      <c r="U127" s="194"/>
      <c r="V127" s="194"/>
      <c r="W127" s="194"/>
      <c r="X127" s="194"/>
      <c r="Y127" s="194"/>
      <c r="Z127" s="194"/>
    </row>
    <row r="128" ht="12.0" customHeight="1">
      <c r="A128" s="241"/>
      <c r="B128" s="242">
        <v>45466.0</v>
      </c>
      <c r="C128" s="243" t="s">
        <v>60</v>
      </c>
      <c r="D128" s="244">
        <v>10445.0</v>
      </c>
      <c r="E128" s="243" t="s">
        <v>98</v>
      </c>
      <c r="F128" s="243">
        <v>0.5</v>
      </c>
      <c r="G128" s="243">
        <v>100.0</v>
      </c>
      <c r="H128" s="243" t="s">
        <v>275</v>
      </c>
      <c r="I128" s="243">
        <v>374.0</v>
      </c>
      <c r="J128" s="243"/>
      <c r="K128" s="243" t="s">
        <v>273</v>
      </c>
      <c r="L128" s="245">
        <f>IFERROR(VLOOKUP(D128,'Raw Material Used'!C:G,5,FALSE),"S")</f>
        <v>45860</v>
      </c>
      <c r="M128" s="246">
        <f>SUMIFS('Raw Material Used'!D:D,'Raw Material Used'!C:C,D128)</f>
        <v>374</v>
      </c>
      <c r="N128" s="247"/>
      <c r="O128" s="246">
        <f t="shared" si="1"/>
        <v>0</v>
      </c>
      <c r="P128" s="245" t="str">
        <f t="shared" si="2"/>
        <v> &gt;210</v>
      </c>
      <c r="Q128" s="248"/>
      <c r="R128" s="194"/>
      <c r="S128" s="194"/>
      <c r="T128" s="194"/>
      <c r="U128" s="194"/>
      <c r="V128" s="194"/>
      <c r="W128" s="194"/>
      <c r="X128" s="194"/>
      <c r="Y128" s="194"/>
      <c r="Z128" s="194"/>
    </row>
    <row r="129" ht="12.0" customHeight="1">
      <c r="A129" s="249"/>
      <c r="B129" s="250">
        <v>45466.0</v>
      </c>
      <c r="C129" s="251" t="s">
        <v>60</v>
      </c>
      <c r="D129" s="252">
        <v>10446.0</v>
      </c>
      <c r="E129" s="251" t="s">
        <v>98</v>
      </c>
      <c r="F129" s="251">
        <v>0.5</v>
      </c>
      <c r="G129" s="251">
        <v>100.0</v>
      </c>
      <c r="H129" s="251" t="s">
        <v>275</v>
      </c>
      <c r="I129" s="251">
        <v>374.0</v>
      </c>
      <c r="J129" s="251"/>
      <c r="K129" s="251" t="s">
        <v>273</v>
      </c>
      <c r="L129" s="245">
        <f>IFERROR(VLOOKUP(D129,'Raw Material Used'!C:G,5,FALSE),"S")</f>
        <v>45874</v>
      </c>
      <c r="M129" s="246">
        <f>SUMIFS('Raw Material Used'!D:D,'Raw Material Used'!C:C,D129)</f>
        <v>374</v>
      </c>
      <c r="N129" s="247"/>
      <c r="O129" s="246">
        <f t="shared" si="1"/>
        <v>0</v>
      </c>
      <c r="P129" s="245" t="str">
        <f t="shared" si="2"/>
        <v> &gt;210</v>
      </c>
      <c r="Q129" s="248"/>
      <c r="R129" s="194"/>
      <c r="S129" s="194"/>
      <c r="T129" s="194"/>
      <c r="U129" s="194"/>
      <c r="V129" s="194"/>
      <c r="W129" s="194"/>
      <c r="X129" s="194"/>
      <c r="Y129" s="194"/>
      <c r="Z129" s="194"/>
    </row>
    <row r="130" ht="12.0" customHeight="1">
      <c r="A130" s="241"/>
      <c r="B130" s="242">
        <v>45486.0</v>
      </c>
      <c r="C130" s="243" t="s">
        <v>60</v>
      </c>
      <c r="D130" s="244">
        <v>10508.0</v>
      </c>
      <c r="E130" s="243" t="s">
        <v>96</v>
      </c>
      <c r="F130" s="243">
        <v>0.5</v>
      </c>
      <c r="G130" s="243">
        <v>114.3</v>
      </c>
      <c r="H130" s="243" t="s">
        <v>275</v>
      </c>
      <c r="I130" s="243">
        <v>423.0</v>
      </c>
      <c r="J130" s="243"/>
      <c r="K130" s="243" t="s">
        <v>273</v>
      </c>
      <c r="L130" s="245" t="str">
        <f>IFERROR(VLOOKUP(D130,'Raw Material Used'!C:G,5,FALSE),"S")</f>
        <v>S</v>
      </c>
      <c r="M130" s="246">
        <f>SUMIFS('Raw Material Used'!D:D,'Raw Material Used'!C:C,D130)</f>
        <v>0</v>
      </c>
      <c r="N130" s="247"/>
      <c r="O130" s="248">
        <f t="shared" si="1"/>
        <v>423</v>
      </c>
      <c r="P130" s="245" t="str">
        <f t="shared" si="2"/>
        <v> &gt;210</v>
      </c>
      <c r="Q130" s="248"/>
      <c r="R130" s="194"/>
      <c r="S130" s="194"/>
      <c r="T130" s="194"/>
      <c r="U130" s="194"/>
      <c r="V130" s="194"/>
      <c r="W130" s="194"/>
      <c r="X130" s="194"/>
      <c r="Y130" s="194"/>
      <c r="Z130" s="194"/>
    </row>
    <row r="131" ht="12.0" customHeight="1">
      <c r="A131" s="249"/>
      <c r="B131" s="250">
        <v>45498.0</v>
      </c>
      <c r="C131" s="251" t="s">
        <v>60</v>
      </c>
      <c r="D131" s="252">
        <v>10523.0</v>
      </c>
      <c r="E131" s="251" t="s">
        <v>101</v>
      </c>
      <c r="F131" s="251">
        <v>0.5</v>
      </c>
      <c r="G131" s="251">
        <v>1200.0</v>
      </c>
      <c r="H131" s="251" t="s">
        <v>275</v>
      </c>
      <c r="I131" s="251">
        <v>3736.0</v>
      </c>
      <c r="J131" s="251"/>
      <c r="K131" s="251" t="s">
        <v>273</v>
      </c>
      <c r="L131" s="245">
        <f>IFERROR(VLOOKUP(D131,'Raw Material Used'!C:G,5,FALSE),"S")</f>
        <v>45869</v>
      </c>
      <c r="M131" s="246">
        <f>SUMIFS('Raw Material Used'!D:D,'Raw Material Used'!C:C,D131)</f>
        <v>3736</v>
      </c>
      <c r="N131" s="247"/>
      <c r="O131" s="246">
        <f t="shared" si="1"/>
        <v>0</v>
      </c>
      <c r="P131" s="245" t="str">
        <f t="shared" si="2"/>
        <v> &gt;210</v>
      </c>
      <c r="Q131" s="248"/>
      <c r="R131" s="194"/>
      <c r="S131" s="194"/>
      <c r="T131" s="194"/>
      <c r="U131" s="194"/>
      <c r="V131" s="194"/>
      <c r="W131" s="194"/>
      <c r="X131" s="194"/>
      <c r="Y131" s="194"/>
      <c r="Z131" s="194"/>
    </row>
    <row r="132" ht="12.0" customHeight="1">
      <c r="A132" s="241"/>
      <c r="B132" s="242">
        <v>45498.0</v>
      </c>
      <c r="C132" s="243" t="s">
        <v>60</v>
      </c>
      <c r="D132" s="244">
        <v>10528.0</v>
      </c>
      <c r="E132" s="243" t="s">
        <v>101</v>
      </c>
      <c r="F132" s="243">
        <v>0.5</v>
      </c>
      <c r="G132" s="243">
        <v>1200.0</v>
      </c>
      <c r="H132" s="243" t="s">
        <v>275</v>
      </c>
      <c r="I132" s="243">
        <v>4460.0</v>
      </c>
      <c r="J132" s="243"/>
      <c r="K132" s="243" t="s">
        <v>273</v>
      </c>
      <c r="L132" s="245">
        <f>IFERROR(VLOOKUP(D132,'Raw Material Used'!C:G,5,FALSE),"S")</f>
        <v>45869</v>
      </c>
      <c r="M132" s="246">
        <f>SUMIFS('Raw Material Used'!D:D,'Raw Material Used'!C:C,D132)</f>
        <v>4460</v>
      </c>
      <c r="N132" s="247"/>
      <c r="O132" s="246">
        <f t="shared" si="1"/>
        <v>0</v>
      </c>
      <c r="P132" s="245" t="str">
        <f t="shared" si="2"/>
        <v> &gt;210</v>
      </c>
      <c r="Q132" s="248"/>
      <c r="R132" s="194"/>
      <c r="S132" s="194"/>
      <c r="T132" s="194"/>
      <c r="U132" s="194"/>
      <c r="V132" s="194"/>
      <c r="W132" s="194"/>
      <c r="X132" s="194"/>
      <c r="Y132" s="194"/>
      <c r="Z132" s="194"/>
    </row>
    <row r="133" ht="12.0" customHeight="1">
      <c r="A133" s="249"/>
      <c r="B133" s="254">
        <v>45566.0</v>
      </c>
      <c r="C133" s="251" t="s">
        <v>61</v>
      </c>
      <c r="D133" s="252" t="s">
        <v>295</v>
      </c>
      <c r="E133" s="251" t="s">
        <v>94</v>
      </c>
      <c r="F133" s="252">
        <v>0.35</v>
      </c>
      <c r="G133" s="252">
        <v>114.3</v>
      </c>
      <c r="H133" s="251" t="s">
        <v>283</v>
      </c>
      <c r="I133" s="252">
        <v>282.0</v>
      </c>
      <c r="J133" s="251"/>
      <c r="K133" s="251" t="s">
        <v>273</v>
      </c>
      <c r="L133" s="245" t="str">
        <f>IFERROR(VLOOKUP(D133,'Raw Material Used'!C:G,5,FALSE),"S")</f>
        <v>S</v>
      </c>
      <c r="M133" s="246">
        <f>SUMIFS('Raw Material Used'!D:D,'Raw Material Used'!C:C,D133)</f>
        <v>0</v>
      </c>
      <c r="N133" s="247"/>
      <c r="O133" s="248">
        <f t="shared" si="1"/>
        <v>282</v>
      </c>
      <c r="P133" s="245" t="str">
        <f t="shared" si="2"/>
        <v> &gt;210</v>
      </c>
      <c r="Q133" s="248"/>
      <c r="R133" s="194"/>
      <c r="S133" s="194"/>
      <c r="T133" s="194"/>
      <c r="U133" s="194"/>
      <c r="V133" s="194"/>
      <c r="W133" s="194"/>
      <c r="X133" s="194"/>
      <c r="Y133" s="194"/>
      <c r="Z133" s="194"/>
    </row>
    <row r="134" ht="12.0" customHeight="1">
      <c r="A134" s="241"/>
      <c r="B134" s="253">
        <v>45566.0</v>
      </c>
      <c r="C134" s="243" t="s">
        <v>61</v>
      </c>
      <c r="D134" s="244" t="s">
        <v>296</v>
      </c>
      <c r="E134" s="243" t="s">
        <v>94</v>
      </c>
      <c r="F134" s="244">
        <v>0.35</v>
      </c>
      <c r="G134" s="244">
        <v>114.3</v>
      </c>
      <c r="H134" s="243" t="s">
        <v>283</v>
      </c>
      <c r="I134" s="244">
        <v>273.0</v>
      </c>
      <c r="J134" s="243"/>
      <c r="K134" s="243" t="s">
        <v>273</v>
      </c>
      <c r="L134" s="245" t="str">
        <f>IFERROR(VLOOKUP(D134,'Raw Material Used'!C:G,5,FALSE),"S")</f>
        <v>S</v>
      </c>
      <c r="M134" s="246">
        <f>SUMIFS('Raw Material Used'!D:D,'Raw Material Used'!C:C,D134)</f>
        <v>0</v>
      </c>
      <c r="N134" s="247"/>
      <c r="O134" s="248">
        <f t="shared" si="1"/>
        <v>273</v>
      </c>
      <c r="P134" s="245" t="str">
        <f t="shared" si="2"/>
        <v> &gt;210</v>
      </c>
      <c r="Q134" s="248"/>
      <c r="R134" s="194"/>
      <c r="S134" s="194"/>
      <c r="T134" s="194"/>
      <c r="U134" s="194"/>
      <c r="V134" s="194"/>
      <c r="W134" s="194"/>
      <c r="X134" s="194"/>
      <c r="Y134" s="194"/>
      <c r="Z134" s="194"/>
    </row>
    <row r="135" ht="12.0" customHeight="1">
      <c r="A135" s="249"/>
      <c r="B135" s="254">
        <v>45566.0</v>
      </c>
      <c r="C135" s="251" t="s">
        <v>61</v>
      </c>
      <c r="D135" s="252" t="s">
        <v>297</v>
      </c>
      <c r="E135" s="251" t="s">
        <v>94</v>
      </c>
      <c r="F135" s="252">
        <v>0.35</v>
      </c>
      <c r="G135" s="252">
        <v>114.3</v>
      </c>
      <c r="H135" s="251" t="s">
        <v>283</v>
      </c>
      <c r="I135" s="252">
        <v>275.0</v>
      </c>
      <c r="J135" s="251"/>
      <c r="K135" s="251" t="s">
        <v>273</v>
      </c>
      <c r="L135" s="245" t="str">
        <f>IFERROR(VLOOKUP(D135,'Raw Material Used'!C:G,5,FALSE),"S")</f>
        <v>S</v>
      </c>
      <c r="M135" s="246">
        <f>SUMIFS('Raw Material Used'!D:D,'Raw Material Used'!C:C,D135)</f>
        <v>0</v>
      </c>
      <c r="N135" s="247"/>
      <c r="O135" s="248">
        <f t="shared" si="1"/>
        <v>275</v>
      </c>
      <c r="P135" s="245" t="str">
        <f t="shared" si="2"/>
        <v> &gt;210</v>
      </c>
      <c r="Q135" s="248"/>
      <c r="R135" s="194"/>
      <c r="S135" s="194"/>
      <c r="T135" s="194"/>
      <c r="U135" s="194"/>
      <c r="V135" s="194"/>
      <c r="W135" s="194"/>
      <c r="X135" s="194"/>
      <c r="Y135" s="194"/>
      <c r="Z135" s="194"/>
    </row>
    <row r="136" ht="12.0" customHeight="1">
      <c r="A136" s="241"/>
      <c r="B136" s="253">
        <v>45566.0</v>
      </c>
      <c r="C136" s="243" t="s">
        <v>61</v>
      </c>
      <c r="D136" s="244" t="s">
        <v>298</v>
      </c>
      <c r="E136" s="243" t="s">
        <v>94</v>
      </c>
      <c r="F136" s="244">
        <v>0.35</v>
      </c>
      <c r="G136" s="244">
        <v>114.3</v>
      </c>
      <c r="H136" s="243" t="s">
        <v>283</v>
      </c>
      <c r="I136" s="244">
        <v>287.0</v>
      </c>
      <c r="J136" s="243"/>
      <c r="K136" s="243" t="s">
        <v>273</v>
      </c>
      <c r="L136" s="245" t="str">
        <f>IFERROR(VLOOKUP(D136,'Raw Material Used'!C:G,5,FALSE),"S")</f>
        <v>S</v>
      </c>
      <c r="M136" s="246">
        <f>SUMIFS('Raw Material Used'!D:D,'Raw Material Used'!C:C,D136)</f>
        <v>0</v>
      </c>
      <c r="N136" s="247"/>
      <c r="O136" s="248">
        <f t="shared" si="1"/>
        <v>287</v>
      </c>
      <c r="P136" s="245" t="str">
        <f t="shared" si="2"/>
        <v> &gt;210</v>
      </c>
      <c r="Q136" s="248"/>
      <c r="R136" s="194"/>
      <c r="S136" s="194"/>
      <c r="T136" s="194"/>
      <c r="U136" s="194"/>
      <c r="V136" s="194"/>
      <c r="W136" s="194"/>
      <c r="X136" s="194"/>
      <c r="Y136" s="194"/>
      <c r="Z136" s="194"/>
    </row>
    <row r="137" ht="12.0" customHeight="1">
      <c r="A137" s="249"/>
      <c r="B137" s="254">
        <v>45566.0</v>
      </c>
      <c r="C137" s="251" t="s">
        <v>61</v>
      </c>
      <c r="D137" s="252" t="s">
        <v>299</v>
      </c>
      <c r="E137" s="251" t="s">
        <v>94</v>
      </c>
      <c r="F137" s="252">
        <v>0.35</v>
      </c>
      <c r="G137" s="252">
        <v>114.3</v>
      </c>
      <c r="H137" s="251" t="s">
        <v>283</v>
      </c>
      <c r="I137" s="252">
        <v>285.0</v>
      </c>
      <c r="J137" s="251"/>
      <c r="K137" s="251" t="s">
        <v>273</v>
      </c>
      <c r="L137" s="245" t="str">
        <f>IFERROR(VLOOKUP(D137,'Raw Material Used'!C:G,5,FALSE),"S")</f>
        <v>S</v>
      </c>
      <c r="M137" s="246">
        <f>SUMIFS('Raw Material Used'!D:D,'Raw Material Used'!C:C,D137)</f>
        <v>0</v>
      </c>
      <c r="N137" s="247"/>
      <c r="O137" s="248">
        <f t="shared" si="1"/>
        <v>285</v>
      </c>
      <c r="P137" s="245" t="str">
        <f t="shared" si="2"/>
        <v> &gt;210</v>
      </c>
      <c r="Q137" s="248"/>
      <c r="R137" s="194"/>
      <c r="S137" s="194"/>
      <c r="T137" s="194"/>
      <c r="U137" s="194"/>
      <c r="V137" s="194"/>
      <c r="W137" s="194"/>
      <c r="X137" s="194"/>
      <c r="Y137" s="194"/>
      <c r="Z137" s="194"/>
    </row>
    <row r="138" ht="12.0" customHeight="1">
      <c r="A138" s="241"/>
      <c r="B138" s="253">
        <v>45566.0</v>
      </c>
      <c r="C138" s="243" t="s">
        <v>61</v>
      </c>
      <c r="D138" s="244" t="s">
        <v>300</v>
      </c>
      <c r="E138" s="243" t="s">
        <v>94</v>
      </c>
      <c r="F138" s="244">
        <v>0.35</v>
      </c>
      <c r="G138" s="244">
        <v>114.3</v>
      </c>
      <c r="H138" s="243" t="s">
        <v>283</v>
      </c>
      <c r="I138" s="244">
        <v>288.0</v>
      </c>
      <c r="J138" s="243"/>
      <c r="K138" s="243" t="s">
        <v>273</v>
      </c>
      <c r="L138" s="245" t="str">
        <f>IFERROR(VLOOKUP(D138,'Raw Material Used'!C:G,5,FALSE),"S")</f>
        <v>S</v>
      </c>
      <c r="M138" s="246">
        <f>SUMIFS('Raw Material Used'!D:D,'Raw Material Used'!C:C,D138)</f>
        <v>0</v>
      </c>
      <c r="N138" s="247"/>
      <c r="O138" s="248">
        <f t="shared" si="1"/>
        <v>288</v>
      </c>
      <c r="P138" s="245" t="str">
        <f t="shared" si="2"/>
        <v> &gt;210</v>
      </c>
      <c r="Q138" s="248"/>
      <c r="R138" s="194"/>
      <c r="S138" s="194"/>
      <c r="T138" s="194"/>
      <c r="U138" s="194"/>
      <c r="V138" s="194"/>
      <c r="W138" s="194"/>
      <c r="X138" s="194"/>
      <c r="Y138" s="194"/>
      <c r="Z138" s="194"/>
    </row>
    <row r="139" ht="12.0" customHeight="1">
      <c r="A139" s="249"/>
      <c r="B139" s="254">
        <v>45566.0</v>
      </c>
      <c r="C139" s="251" t="s">
        <v>61</v>
      </c>
      <c r="D139" s="252" t="s">
        <v>301</v>
      </c>
      <c r="E139" s="251" t="s">
        <v>94</v>
      </c>
      <c r="F139" s="252">
        <v>0.35</v>
      </c>
      <c r="G139" s="252">
        <v>114.3</v>
      </c>
      <c r="H139" s="251" t="s">
        <v>283</v>
      </c>
      <c r="I139" s="252">
        <v>290.0</v>
      </c>
      <c r="J139" s="251"/>
      <c r="K139" s="251" t="s">
        <v>273</v>
      </c>
      <c r="L139" s="245" t="str">
        <f>IFERROR(VLOOKUP(D139,'Raw Material Used'!C:G,5,FALSE),"S")</f>
        <v>S</v>
      </c>
      <c r="M139" s="246">
        <f>SUMIFS('Raw Material Used'!D:D,'Raw Material Used'!C:C,D139)</f>
        <v>0</v>
      </c>
      <c r="N139" s="247"/>
      <c r="O139" s="248">
        <f t="shared" si="1"/>
        <v>290</v>
      </c>
      <c r="P139" s="245" t="str">
        <f t="shared" si="2"/>
        <v> &gt;210</v>
      </c>
      <c r="Q139" s="248"/>
      <c r="R139" s="194"/>
      <c r="S139" s="194"/>
      <c r="T139" s="194"/>
      <c r="U139" s="194"/>
      <c r="V139" s="194"/>
      <c r="W139" s="194"/>
      <c r="X139" s="194"/>
      <c r="Y139" s="194"/>
      <c r="Z139" s="194"/>
    </row>
    <row r="140" ht="12.0" customHeight="1">
      <c r="A140" s="241"/>
      <c r="B140" s="253">
        <v>45567.0</v>
      </c>
      <c r="C140" s="243" t="s">
        <v>61</v>
      </c>
      <c r="D140" s="244" t="s">
        <v>302</v>
      </c>
      <c r="E140" s="243" t="s">
        <v>87</v>
      </c>
      <c r="F140" s="244">
        <v>0.35</v>
      </c>
      <c r="G140" s="244">
        <v>76.2</v>
      </c>
      <c r="H140" s="243" t="s">
        <v>283</v>
      </c>
      <c r="I140" s="244">
        <v>182.6</v>
      </c>
      <c r="J140" s="243"/>
      <c r="K140" s="243" t="s">
        <v>273</v>
      </c>
      <c r="L140" s="245" t="str">
        <f>IFERROR(VLOOKUP(D140,'Raw Material Used'!C:G,5,FALSE),"S")</f>
        <v>S</v>
      </c>
      <c r="M140" s="246">
        <f>SUMIFS('Raw Material Used'!D:D,'Raw Material Used'!C:C,D140)</f>
        <v>0</v>
      </c>
      <c r="N140" s="247"/>
      <c r="O140" s="248">
        <f t="shared" si="1"/>
        <v>182.6</v>
      </c>
      <c r="P140" s="245" t="str">
        <f t="shared" si="2"/>
        <v> &gt;210</v>
      </c>
      <c r="Q140" s="248"/>
      <c r="R140" s="194"/>
      <c r="S140" s="194"/>
      <c r="T140" s="194"/>
      <c r="U140" s="194"/>
      <c r="V140" s="194"/>
      <c r="W140" s="194"/>
      <c r="X140" s="194"/>
      <c r="Y140" s="194"/>
      <c r="Z140" s="194"/>
    </row>
    <row r="141" ht="12.0" customHeight="1">
      <c r="A141" s="249"/>
      <c r="B141" s="254">
        <v>45567.0</v>
      </c>
      <c r="C141" s="251" t="s">
        <v>61</v>
      </c>
      <c r="D141" s="252" t="s">
        <v>303</v>
      </c>
      <c r="E141" s="251" t="s">
        <v>87</v>
      </c>
      <c r="F141" s="252">
        <v>0.35</v>
      </c>
      <c r="G141" s="252">
        <v>76.2</v>
      </c>
      <c r="H141" s="251" t="s">
        <v>283</v>
      </c>
      <c r="I141" s="252">
        <v>188.4</v>
      </c>
      <c r="J141" s="251"/>
      <c r="K141" s="251" t="s">
        <v>273</v>
      </c>
      <c r="L141" s="245" t="str">
        <f>IFERROR(VLOOKUP(D141,'Raw Material Used'!C:G,5,FALSE),"S")</f>
        <v>S</v>
      </c>
      <c r="M141" s="246">
        <f>SUMIFS('Raw Material Used'!D:D,'Raw Material Used'!C:C,D141)</f>
        <v>0</v>
      </c>
      <c r="N141" s="247"/>
      <c r="O141" s="248">
        <f t="shared" si="1"/>
        <v>188.4</v>
      </c>
      <c r="P141" s="245" t="str">
        <f t="shared" si="2"/>
        <v> &gt;210</v>
      </c>
      <c r="Q141" s="248"/>
      <c r="R141" s="194"/>
      <c r="S141" s="194"/>
      <c r="T141" s="194"/>
      <c r="U141" s="194"/>
      <c r="V141" s="194"/>
      <c r="W141" s="194"/>
      <c r="X141" s="194"/>
      <c r="Y141" s="194"/>
      <c r="Z141" s="194"/>
    </row>
    <row r="142" ht="12.0" customHeight="1">
      <c r="A142" s="241"/>
      <c r="B142" s="253">
        <v>45567.0</v>
      </c>
      <c r="C142" s="243" t="s">
        <v>61</v>
      </c>
      <c r="D142" s="244" t="s">
        <v>304</v>
      </c>
      <c r="E142" s="243" t="s">
        <v>87</v>
      </c>
      <c r="F142" s="244">
        <v>0.35</v>
      </c>
      <c r="G142" s="244">
        <v>76.2</v>
      </c>
      <c r="H142" s="243" t="s">
        <v>283</v>
      </c>
      <c r="I142" s="244">
        <v>186.5</v>
      </c>
      <c r="J142" s="243"/>
      <c r="K142" s="243" t="s">
        <v>273</v>
      </c>
      <c r="L142" s="245" t="str">
        <f>IFERROR(VLOOKUP(D142,'Raw Material Used'!C:G,5,FALSE),"S")</f>
        <v>S</v>
      </c>
      <c r="M142" s="246">
        <f>SUMIFS('Raw Material Used'!D:D,'Raw Material Used'!C:C,D142)</f>
        <v>0</v>
      </c>
      <c r="N142" s="247"/>
      <c r="O142" s="248">
        <f t="shared" si="1"/>
        <v>186.5</v>
      </c>
      <c r="P142" s="245" t="str">
        <f t="shared" si="2"/>
        <v> &gt;210</v>
      </c>
      <c r="Q142" s="248"/>
      <c r="R142" s="194"/>
      <c r="S142" s="194"/>
      <c r="T142" s="194"/>
      <c r="U142" s="194"/>
      <c r="V142" s="194"/>
      <c r="W142" s="194"/>
      <c r="X142" s="194"/>
      <c r="Y142" s="194"/>
      <c r="Z142" s="194"/>
    </row>
    <row r="143" ht="12.0" customHeight="1">
      <c r="A143" s="249"/>
      <c r="B143" s="254">
        <v>45567.0</v>
      </c>
      <c r="C143" s="251" t="s">
        <v>61</v>
      </c>
      <c r="D143" s="252" t="s">
        <v>305</v>
      </c>
      <c r="E143" s="251" t="s">
        <v>87</v>
      </c>
      <c r="F143" s="252">
        <v>0.35</v>
      </c>
      <c r="G143" s="252">
        <v>76.2</v>
      </c>
      <c r="H143" s="251" t="s">
        <v>283</v>
      </c>
      <c r="I143" s="252">
        <v>187.2</v>
      </c>
      <c r="J143" s="251"/>
      <c r="K143" s="251" t="s">
        <v>273</v>
      </c>
      <c r="L143" s="245" t="str">
        <f>IFERROR(VLOOKUP(D143,'Raw Material Used'!C:G,5,FALSE),"S")</f>
        <v>S</v>
      </c>
      <c r="M143" s="246">
        <f>SUMIFS('Raw Material Used'!D:D,'Raw Material Used'!C:C,D143)</f>
        <v>0</v>
      </c>
      <c r="N143" s="247"/>
      <c r="O143" s="248">
        <f t="shared" si="1"/>
        <v>187.2</v>
      </c>
      <c r="P143" s="245" t="str">
        <f t="shared" si="2"/>
        <v> &gt;210</v>
      </c>
      <c r="Q143" s="248"/>
      <c r="R143" s="194"/>
      <c r="S143" s="194"/>
      <c r="T143" s="194"/>
      <c r="U143" s="194"/>
      <c r="V143" s="194"/>
      <c r="W143" s="194"/>
      <c r="X143" s="194"/>
      <c r="Y143" s="194"/>
      <c r="Z143" s="194"/>
    </row>
    <row r="144" ht="12.0" customHeight="1">
      <c r="A144" s="241"/>
      <c r="B144" s="253">
        <v>45567.0</v>
      </c>
      <c r="C144" s="243" t="s">
        <v>61</v>
      </c>
      <c r="D144" s="244" t="s">
        <v>306</v>
      </c>
      <c r="E144" s="243" t="s">
        <v>87</v>
      </c>
      <c r="F144" s="244">
        <v>0.35</v>
      </c>
      <c r="G144" s="244">
        <v>76.2</v>
      </c>
      <c r="H144" s="243" t="s">
        <v>283</v>
      </c>
      <c r="I144" s="244">
        <v>180.8</v>
      </c>
      <c r="J144" s="243"/>
      <c r="K144" s="243" t="s">
        <v>273</v>
      </c>
      <c r="L144" s="245" t="str">
        <f>IFERROR(VLOOKUP(D144,'Raw Material Used'!C:G,5,FALSE),"S")</f>
        <v>S</v>
      </c>
      <c r="M144" s="246">
        <f>SUMIFS('Raw Material Used'!D:D,'Raw Material Used'!C:C,D144)</f>
        <v>0</v>
      </c>
      <c r="N144" s="247"/>
      <c r="O144" s="248">
        <f t="shared" si="1"/>
        <v>180.8</v>
      </c>
      <c r="P144" s="245" t="str">
        <f t="shared" si="2"/>
        <v> &gt;210</v>
      </c>
      <c r="Q144" s="248"/>
      <c r="R144" s="194"/>
      <c r="S144" s="194"/>
      <c r="T144" s="194"/>
      <c r="U144" s="194"/>
      <c r="V144" s="194"/>
      <c r="W144" s="194"/>
      <c r="X144" s="194"/>
      <c r="Y144" s="194"/>
      <c r="Z144" s="194"/>
    </row>
    <row r="145" ht="12.0" customHeight="1">
      <c r="A145" s="249"/>
      <c r="B145" s="250">
        <v>45579.0</v>
      </c>
      <c r="C145" s="251" t="s">
        <v>60</v>
      </c>
      <c r="D145" s="252">
        <v>10538.0</v>
      </c>
      <c r="E145" s="251" t="s">
        <v>101</v>
      </c>
      <c r="F145" s="251">
        <v>0.5</v>
      </c>
      <c r="G145" s="251">
        <v>160.0</v>
      </c>
      <c r="H145" s="251" t="s">
        <v>275</v>
      </c>
      <c r="I145" s="251">
        <v>793.0</v>
      </c>
      <c r="J145" s="251"/>
      <c r="K145" s="251" t="s">
        <v>273</v>
      </c>
      <c r="L145" s="245" t="str">
        <f>IFERROR(VLOOKUP(D145,'Raw Material Used'!C:G,5,FALSE),"S")</f>
        <v>S</v>
      </c>
      <c r="M145" s="246">
        <f>SUMIFS('Raw Material Used'!D:D,'Raw Material Used'!C:C,D145)</f>
        <v>0</v>
      </c>
      <c r="N145" s="247"/>
      <c r="O145" s="248">
        <f t="shared" si="1"/>
        <v>793</v>
      </c>
      <c r="P145" s="245" t="str">
        <f t="shared" si="2"/>
        <v> &gt;210</v>
      </c>
      <c r="Q145" s="248"/>
      <c r="R145" s="194"/>
      <c r="S145" s="194"/>
      <c r="T145" s="194"/>
      <c r="U145" s="194"/>
      <c r="V145" s="194"/>
      <c r="W145" s="194"/>
      <c r="X145" s="194"/>
      <c r="Y145" s="194"/>
      <c r="Z145" s="194"/>
    </row>
    <row r="146" ht="12.0" customHeight="1">
      <c r="A146" s="241"/>
      <c r="B146" s="242">
        <v>45579.0</v>
      </c>
      <c r="C146" s="243" t="s">
        <v>60</v>
      </c>
      <c r="D146" s="244">
        <v>10539.0</v>
      </c>
      <c r="E146" s="243" t="s">
        <v>101</v>
      </c>
      <c r="F146" s="243">
        <v>0.5</v>
      </c>
      <c r="G146" s="243">
        <v>160.0</v>
      </c>
      <c r="H146" s="243" t="s">
        <v>275</v>
      </c>
      <c r="I146" s="243">
        <v>789.0</v>
      </c>
      <c r="J146" s="243"/>
      <c r="K146" s="243" t="s">
        <v>273</v>
      </c>
      <c r="L146" s="245" t="str">
        <f>IFERROR(VLOOKUP(D146,'Raw Material Used'!C:G,5,FALSE),"S")</f>
        <v>S</v>
      </c>
      <c r="M146" s="246">
        <f>SUMIFS('Raw Material Used'!D:D,'Raw Material Used'!C:C,D146)</f>
        <v>0</v>
      </c>
      <c r="N146" s="247"/>
      <c r="O146" s="248">
        <f t="shared" si="1"/>
        <v>789</v>
      </c>
      <c r="P146" s="245" t="str">
        <f t="shared" si="2"/>
        <v> &gt;210</v>
      </c>
      <c r="Q146" s="248"/>
      <c r="R146" s="194"/>
      <c r="S146" s="194"/>
      <c r="T146" s="194"/>
      <c r="U146" s="194"/>
      <c r="V146" s="194"/>
      <c r="W146" s="194"/>
      <c r="X146" s="194"/>
      <c r="Y146" s="194"/>
      <c r="Z146" s="194"/>
    </row>
    <row r="147" ht="12.0" customHeight="1">
      <c r="A147" s="249"/>
      <c r="B147" s="250">
        <v>45579.0</v>
      </c>
      <c r="C147" s="251" t="s">
        <v>60</v>
      </c>
      <c r="D147" s="252">
        <v>10540.0</v>
      </c>
      <c r="E147" s="251" t="s">
        <v>101</v>
      </c>
      <c r="F147" s="251">
        <v>0.5</v>
      </c>
      <c r="G147" s="251">
        <v>160.0</v>
      </c>
      <c r="H147" s="251" t="s">
        <v>275</v>
      </c>
      <c r="I147" s="251">
        <v>793.0</v>
      </c>
      <c r="J147" s="251"/>
      <c r="K147" s="251" t="s">
        <v>273</v>
      </c>
      <c r="L147" s="245" t="str">
        <f>IFERROR(VLOOKUP(D147,'Raw Material Used'!C:G,5,FALSE),"S")</f>
        <v>S</v>
      </c>
      <c r="M147" s="246">
        <f>SUMIFS('Raw Material Used'!D:D,'Raw Material Used'!C:C,D147)</f>
        <v>0</v>
      </c>
      <c r="N147" s="247"/>
      <c r="O147" s="248">
        <f t="shared" si="1"/>
        <v>793</v>
      </c>
      <c r="P147" s="245" t="str">
        <f t="shared" si="2"/>
        <v> &gt;210</v>
      </c>
      <c r="Q147" s="248"/>
      <c r="R147" s="194"/>
      <c r="S147" s="194"/>
      <c r="T147" s="194"/>
      <c r="U147" s="194"/>
      <c r="V147" s="194"/>
      <c r="W147" s="194"/>
      <c r="X147" s="194"/>
      <c r="Y147" s="194"/>
      <c r="Z147" s="194"/>
    </row>
    <row r="148" ht="12.0" customHeight="1">
      <c r="A148" s="241"/>
      <c r="B148" s="242">
        <v>45579.0</v>
      </c>
      <c r="C148" s="243" t="s">
        <v>60</v>
      </c>
      <c r="D148" s="244">
        <v>10550.0</v>
      </c>
      <c r="E148" s="243" t="s">
        <v>99</v>
      </c>
      <c r="F148" s="243">
        <v>0.5</v>
      </c>
      <c r="G148" s="243">
        <v>152.4</v>
      </c>
      <c r="H148" s="243" t="s">
        <v>289</v>
      </c>
      <c r="I148" s="243">
        <v>786.0</v>
      </c>
      <c r="J148" s="243"/>
      <c r="K148" s="243" t="s">
        <v>273</v>
      </c>
      <c r="L148" s="245" t="str">
        <f>IFERROR(VLOOKUP(D148,'Raw Material Used'!C:G,5,FALSE),"S")</f>
        <v>S</v>
      </c>
      <c r="M148" s="246">
        <f>SUMIFS('Raw Material Used'!D:D,'Raw Material Used'!C:C,D148)</f>
        <v>0</v>
      </c>
      <c r="N148" s="247"/>
      <c r="O148" s="248">
        <f t="shared" si="1"/>
        <v>786</v>
      </c>
      <c r="P148" s="245" t="str">
        <f t="shared" si="2"/>
        <v> &gt;210</v>
      </c>
      <c r="Q148" s="248"/>
      <c r="R148" s="194"/>
      <c r="S148" s="194"/>
      <c r="T148" s="194"/>
      <c r="U148" s="194"/>
      <c r="V148" s="194"/>
      <c r="W148" s="194"/>
      <c r="X148" s="194"/>
      <c r="Y148" s="194"/>
      <c r="Z148" s="194"/>
    </row>
    <row r="149" ht="12.0" customHeight="1">
      <c r="A149" s="249"/>
      <c r="B149" s="250">
        <v>45579.0</v>
      </c>
      <c r="C149" s="251" t="s">
        <v>60</v>
      </c>
      <c r="D149" s="252">
        <v>10551.0</v>
      </c>
      <c r="E149" s="251" t="s">
        <v>99</v>
      </c>
      <c r="F149" s="251">
        <v>0.5</v>
      </c>
      <c r="G149" s="251">
        <v>152.4</v>
      </c>
      <c r="H149" s="251" t="s">
        <v>289</v>
      </c>
      <c r="I149" s="251">
        <v>790.0</v>
      </c>
      <c r="J149" s="251"/>
      <c r="K149" s="251" t="s">
        <v>273</v>
      </c>
      <c r="L149" s="245" t="str">
        <f>IFERROR(VLOOKUP(D149,'Raw Material Used'!C:G,5,FALSE),"S")</f>
        <v>S</v>
      </c>
      <c r="M149" s="246">
        <f>SUMIFS('Raw Material Used'!D:D,'Raw Material Used'!C:C,D149)</f>
        <v>0</v>
      </c>
      <c r="N149" s="247"/>
      <c r="O149" s="248">
        <f t="shared" si="1"/>
        <v>790</v>
      </c>
      <c r="P149" s="245" t="str">
        <f t="shared" si="2"/>
        <v> &gt;210</v>
      </c>
      <c r="Q149" s="248"/>
      <c r="R149" s="194"/>
      <c r="S149" s="194"/>
      <c r="T149" s="194"/>
      <c r="U149" s="194"/>
      <c r="V149" s="194"/>
      <c r="W149" s="194"/>
      <c r="X149" s="194"/>
      <c r="Y149" s="194"/>
      <c r="Z149" s="194"/>
    </row>
    <row r="150" ht="12.0" customHeight="1">
      <c r="A150" s="241"/>
      <c r="B150" s="242">
        <v>45579.0</v>
      </c>
      <c r="C150" s="243" t="s">
        <v>60</v>
      </c>
      <c r="D150" s="244">
        <v>10552.0</v>
      </c>
      <c r="E150" s="243" t="s">
        <v>99</v>
      </c>
      <c r="F150" s="243">
        <v>0.5</v>
      </c>
      <c r="G150" s="243">
        <v>152.4</v>
      </c>
      <c r="H150" s="243" t="s">
        <v>289</v>
      </c>
      <c r="I150" s="243">
        <v>792.0</v>
      </c>
      <c r="J150" s="243"/>
      <c r="K150" s="243" t="s">
        <v>273</v>
      </c>
      <c r="L150" s="245" t="str">
        <f>IFERROR(VLOOKUP(D150,'Raw Material Used'!C:G,5,FALSE),"S")</f>
        <v>S</v>
      </c>
      <c r="M150" s="246">
        <f>SUMIFS('Raw Material Used'!D:D,'Raw Material Used'!C:C,D150)</f>
        <v>0</v>
      </c>
      <c r="N150" s="247"/>
      <c r="O150" s="248">
        <f t="shared" si="1"/>
        <v>792</v>
      </c>
      <c r="P150" s="245" t="str">
        <f t="shared" si="2"/>
        <v> &gt;210</v>
      </c>
      <c r="Q150" s="248"/>
      <c r="R150" s="194"/>
      <c r="S150" s="194"/>
      <c r="T150" s="194"/>
      <c r="U150" s="194"/>
      <c r="V150" s="194"/>
      <c r="W150" s="194"/>
      <c r="X150" s="194"/>
      <c r="Y150" s="194"/>
      <c r="Z150" s="194"/>
    </row>
    <row r="151" ht="12.0" customHeight="1">
      <c r="A151" s="249"/>
      <c r="B151" s="250">
        <v>45623.0</v>
      </c>
      <c r="C151" s="251" t="s">
        <v>60</v>
      </c>
      <c r="D151" s="252">
        <v>10731.0</v>
      </c>
      <c r="E151" s="251" t="s">
        <v>101</v>
      </c>
      <c r="F151" s="251">
        <v>0.5</v>
      </c>
      <c r="G151" s="251">
        <v>1200.0</v>
      </c>
      <c r="H151" s="251" t="s">
        <v>275</v>
      </c>
      <c r="I151" s="251">
        <v>5610.0</v>
      </c>
      <c r="J151" s="251"/>
      <c r="K151" s="251" t="s">
        <v>307</v>
      </c>
      <c r="L151" s="245">
        <f>IFERROR(VLOOKUP(D151,'Raw Material Used'!C:G,5,FALSE),"S")</f>
        <v>45868</v>
      </c>
      <c r="M151" s="246">
        <f>SUMIFS('Raw Material Used'!D:D,'Raw Material Used'!C:C,D151)</f>
        <v>5610</v>
      </c>
      <c r="N151" s="247"/>
      <c r="O151" s="246">
        <f t="shared" si="1"/>
        <v>0</v>
      </c>
      <c r="P151" s="245" t="str">
        <f t="shared" si="2"/>
        <v> &gt;210</v>
      </c>
      <c r="Q151" s="248"/>
      <c r="R151" s="194"/>
      <c r="S151" s="194"/>
      <c r="T151" s="194"/>
      <c r="U151" s="194"/>
      <c r="V151" s="194"/>
      <c r="W151" s="194"/>
      <c r="X151" s="194"/>
      <c r="Y151" s="194"/>
      <c r="Z151" s="194"/>
    </row>
    <row r="152" ht="12.0" customHeight="1">
      <c r="A152" s="241"/>
      <c r="B152" s="242">
        <v>45623.0</v>
      </c>
      <c r="C152" s="243" t="s">
        <v>60</v>
      </c>
      <c r="D152" s="244">
        <v>10732.0</v>
      </c>
      <c r="E152" s="243" t="s">
        <v>101</v>
      </c>
      <c r="F152" s="243">
        <v>0.5</v>
      </c>
      <c r="G152" s="243">
        <v>1200.0</v>
      </c>
      <c r="H152" s="243" t="s">
        <v>275</v>
      </c>
      <c r="I152" s="243">
        <v>5245.0</v>
      </c>
      <c r="J152" s="243"/>
      <c r="K152" s="243" t="s">
        <v>307</v>
      </c>
      <c r="L152" s="245">
        <f>IFERROR(VLOOKUP(D152,'Raw Material Used'!C:G,5,FALSE),"S")</f>
        <v>45839</v>
      </c>
      <c r="M152" s="246">
        <f>SUMIFS('Raw Material Used'!D:D,'Raw Material Used'!C:C,D152)</f>
        <v>5245</v>
      </c>
      <c r="N152" s="247"/>
      <c r="O152" s="246">
        <f t="shared" si="1"/>
        <v>0</v>
      </c>
      <c r="P152" s="245" t="str">
        <f t="shared" si="2"/>
        <v> &gt;210</v>
      </c>
      <c r="Q152" s="248"/>
      <c r="R152" s="194"/>
      <c r="S152" s="194"/>
      <c r="T152" s="194"/>
      <c r="U152" s="194"/>
      <c r="V152" s="194"/>
      <c r="W152" s="194"/>
      <c r="X152" s="194"/>
      <c r="Y152" s="194"/>
      <c r="Z152" s="194"/>
    </row>
    <row r="153" ht="12.0" customHeight="1">
      <c r="A153" s="249"/>
      <c r="B153" s="250">
        <v>45623.0</v>
      </c>
      <c r="C153" s="251" t="s">
        <v>60</v>
      </c>
      <c r="D153" s="252">
        <v>10736.0</v>
      </c>
      <c r="E153" s="251" t="s">
        <v>101</v>
      </c>
      <c r="F153" s="251">
        <v>0.5</v>
      </c>
      <c r="G153" s="251">
        <v>1200.0</v>
      </c>
      <c r="H153" s="251" t="s">
        <v>275</v>
      </c>
      <c r="I153" s="251">
        <v>5520.0</v>
      </c>
      <c r="J153" s="251"/>
      <c r="K153" s="251" t="s">
        <v>307</v>
      </c>
      <c r="L153" s="245">
        <f>IFERROR(VLOOKUP(D153,'Raw Material Used'!C:G,5,FALSE),"S")</f>
        <v>45887</v>
      </c>
      <c r="M153" s="246">
        <f>SUMIFS('Raw Material Used'!D:D,'Raw Material Used'!C:C,D153)</f>
        <v>5520</v>
      </c>
      <c r="N153" s="247"/>
      <c r="O153" s="246">
        <f t="shared" si="1"/>
        <v>0</v>
      </c>
      <c r="P153" s="245" t="str">
        <f t="shared" si="2"/>
        <v> &gt;210</v>
      </c>
      <c r="Q153" s="248"/>
      <c r="R153" s="194"/>
      <c r="S153" s="194"/>
      <c r="T153" s="194"/>
      <c r="U153" s="194"/>
      <c r="V153" s="194"/>
      <c r="W153" s="194"/>
      <c r="X153" s="194"/>
      <c r="Y153" s="194"/>
      <c r="Z153" s="194"/>
    </row>
    <row r="154" ht="12.0" customHeight="1">
      <c r="A154" s="241"/>
      <c r="B154" s="242">
        <v>45623.0</v>
      </c>
      <c r="C154" s="243" t="s">
        <v>60</v>
      </c>
      <c r="D154" s="244">
        <v>10737.0</v>
      </c>
      <c r="E154" s="243" t="s">
        <v>101</v>
      </c>
      <c r="F154" s="243">
        <v>0.5</v>
      </c>
      <c r="G154" s="243">
        <v>1200.0</v>
      </c>
      <c r="H154" s="243" t="s">
        <v>275</v>
      </c>
      <c r="I154" s="243">
        <v>5925.0</v>
      </c>
      <c r="J154" s="243"/>
      <c r="K154" s="243" t="s">
        <v>307</v>
      </c>
      <c r="L154" s="245">
        <f>IFERROR(VLOOKUP(D154,'Raw Material Used'!C:G,5,FALSE),"S")</f>
        <v>45862</v>
      </c>
      <c r="M154" s="246">
        <f>SUMIFS('Raw Material Used'!D:D,'Raw Material Used'!C:C,D154)</f>
        <v>5465</v>
      </c>
      <c r="N154" s="247"/>
      <c r="O154" s="246">
        <f t="shared" si="1"/>
        <v>460</v>
      </c>
      <c r="P154" s="245" t="str">
        <f t="shared" si="2"/>
        <v> &gt;210</v>
      </c>
      <c r="Q154" s="248"/>
      <c r="R154" s="194"/>
      <c r="S154" s="194"/>
      <c r="T154" s="194"/>
      <c r="U154" s="194"/>
      <c r="V154" s="194"/>
      <c r="W154" s="194"/>
      <c r="X154" s="194"/>
      <c r="Y154" s="194"/>
      <c r="Z154" s="194"/>
    </row>
    <row r="155" ht="12.0" customHeight="1">
      <c r="A155" s="249"/>
      <c r="B155" s="250">
        <v>45638.0</v>
      </c>
      <c r="C155" s="251" t="s">
        <v>60</v>
      </c>
      <c r="D155" s="252">
        <v>10765.0</v>
      </c>
      <c r="E155" s="251" t="s">
        <v>101</v>
      </c>
      <c r="F155" s="251">
        <v>0.5</v>
      </c>
      <c r="G155" s="251">
        <v>80.0</v>
      </c>
      <c r="H155" s="251" t="s">
        <v>275</v>
      </c>
      <c r="I155" s="251">
        <v>242.0</v>
      </c>
      <c r="J155" s="251"/>
      <c r="K155" s="251" t="s">
        <v>307</v>
      </c>
      <c r="L155" s="245">
        <f>IFERROR(VLOOKUP(D155,'Raw Material Used'!C:G,5,FALSE),"S")</f>
        <v>45853</v>
      </c>
      <c r="M155" s="246">
        <f>SUMIFS('Raw Material Used'!D:D,'Raw Material Used'!C:C,D155)</f>
        <v>242</v>
      </c>
      <c r="N155" s="247"/>
      <c r="O155" s="246">
        <f t="shared" si="1"/>
        <v>0</v>
      </c>
      <c r="P155" s="245" t="str">
        <f t="shared" si="2"/>
        <v> &gt;210</v>
      </c>
      <c r="Q155" s="248"/>
      <c r="R155" s="194"/>
      <c r="S155" s="194"/>
      <c r="T155" s="194"/>
      <c r="U155" s="194"/>
      <c r="V155" s="194"/>
      <c r="W155" s="194"/>
      <c r="X155" s="194"/>
      <c r="Y155" s="194"/>
      <c r="Z155" s="194"/>
    </row>
    <row r="156" ht="12.0" customHeight="1">
      <c r="A156" s="241"/>
      <c r="B156" s="242">
        <v>45638.0</v>
      </c>
      <c r="C156" s="243" t="s">
        <v>60</v>
      </c>
      <c r="D156" s="244">
        <v>10766.0</v>
      </c>
      <c r="E156" s="243" t="s">
        <v>101</v>
      </c>
      <c r="F156" s="243">
        <v>0.5</v>
      </c>
      <c r="G156" s="243">
        <v>80.0</v>
      </c>
      <c r="H156" s="243" t="s">
        <v>275</v>
      </c>
      <c r="I156" s="243">
        <v>365.0</v>
      </c>
      <c r="J156" s="243"/>
      <c r="K156" s="243" t="s">
        <v>307</v>
      </c>
      <c r="L156" s="245">
        <f>IFERROR(VLOOKUP(D156,'Raw Material Used'!C:G,5,FALSE),"S")</f>
        <v>45881</v>
      </c>
      <c r="M156" s="246">
        <f>SUMIFS('Raw Material Used'!D:D,'Raw Material Used'!C:C,D156)</f>
        <v>365</v>
      </c>
      <c r="N156" s="247"/>
      <c r="O156" s="246">
        <f t="shared" si="1"/>
        <v>0</v>
      </c>
      <c r="P156" s="245" t="str">
        <f t="shared" si="2"/>
        <v> &gt;210</v>
      </c>
      <c r="Q156" s="248"/>
      <c r="R156" s="194"/>
      <c r="S156" s="194"/>
      <c r="T156" s="194"/>
      <c r="U156" s="194"/>
      <c r="V156" s="194"/>
      <c r="W156" s="194"/>
      <c r="X156" s="194"/>
      <c r="Y156" s="194"/>
      <c r="Z156" s="194"/>
    </row>
    <row r="157" ht="12.0" customHeight="1">
      <c r="A157" s="249"/>
      <c r="B157" s="250">
        <v>45638.0</v>
      </c>
      <c r="C157" s="251" t="s">
        <v>60</v>
      </c>
      <c r="D157" s="252">
        <v>10767.0</v>
      </c>
      <c r="E157" s="251" t="s">
        <v>101</v>
      </c>
      <c r="F157" s="251">
        <v>0.5</v>
      </c>
      <c r="G157" s="251">
        <v>80.0</v>
      </c>
      <c r="H157" s="251" t="s">
        <v>275</v>
      </c>
      <c r="I157" s="251">
        <v>365.0</v>
      </c>
      <c r="J157" s="251"/>
      <c r="K157" s="251" t="s">
        <v>307</v>
      </c>
      <c r="L157" s="245">
        <f>IFERROR(VLOOKUP(D157,'Raw Material Used'!C:G,5,FALSE),"S")</f>
        <v>45888</v>
      </c>
      <c r="M157" s="246">
        <f>SUMIFS('Raw Material Used'!D:D,'Raw Material Used'!C:C,D157)</f>
        <v>365</v>
      </c>
      <c r="N157" s="247"/>
      <c r="O157" s="246">
        <f t="shared" si="1"/>
        <v>0</v>
      </c>
      <c r="P157" s="245" t="str">
        <f t="shared" si="2"/>
        <v> &gt;210</v>
      </c>
      <c r="Q157" s="248"/>
      <c r="R157" s="194"/>
      <c r="S157" s="194"/>
      <c r="T157" s="194"/>
      <c r="U157" s="194"/>
      <c r="V157" s="194"/>
      <c r="W157" s="194"/>
      <c r="X157" s="194"/>
      <c r="Y157" s="194"/>
      <c r="Z157" s="194"/>
    </row>
    <row r="158" ht="12.0" customHeight="1">
      <c r="A158" s="241"/>
      <c r="B158" s="242">
        <v>45638.0</v>
      </c>
      <c r="C158" s="243" t="s">
        <v>60</v>
      </c>
      <c r="D158" s="244">
        <v>10771.0</v>
      </c>
      <c r="E158" s="243" t="s">
        <v>101</v>
      </c>
      <c r="F158" s="243">
        <v>0.5</v>
      </c>
      <c r="G158" s="243">
        <v>40.0</v>
      </c>
      <c r="H158" s="243" t="s">
        <v>275</v>
      </c>
      <c r="I158" s="243">
        <v>141.0</v>
      </c>
      <c r="J158" s="243"/>
      <c r="K158" s="243" t="s">
        <v>307</v>
      </c>
      <c r="L158" s="245" t="str">
        <f>IFERROR(VLOOKUP(D158,'Raw Material Used'!C:G,5,FALSE),"S")</f>
        <v>S</v>
      </c>
      <c r="M158" s="246">
        <f>SUMIFS('Raw Material Used'!D:D,'Raw Material Used'!C:C,D158)</f>
        <v>0</v>
      </c>
      <c r="N158" s="247"/>
      <c r="O158" s="248">
        <f t="shared" si="1"/>
        <v>141</v>
      </c>
      <c r="P158" s="245" t="str">
        <f t="shared" si="2"/>
        <v> &gt;210</v>
      </c>
      <c r="Q158" s="248"/>
      <c r="R158" s="194"/>
      <c r="S158" s="194"/>
      <c r="T158" s="194"/>
      <c r="U158" s="194"/>
      <c r="V158" s="194"/>
      <c r="W158" s="194"/>
      <c r="X158" s="194"/>
      <c r="Y158" s="194"/>
      <c r="Z158" s="194"/>
    </row>
    <row r="159" ht="12.0" customHeight="1">
      <c r="A159" s="249"/>
      <c r="B159" s="250">
        <v>45638.0</v>
      </c>
      <c r="C159" s="251" t="s">
        <v>60</v>
      </c>
      <c r="D159" s="252">
        <v>10772.0</v>
      </c>
      <c r="E159" s="251" t="s">
        <v>101</v>
      </c>
      <c r="F159" s="251">
        <v>0.5</v>
      </c>
      <c r="G159" s="251">
        <v>40.0</v>
      </c>
      <c r="H159" s="251" t="s">
        <v>275</v>
      </c>
      <c r="I159" s="251">
        <v>180.0</v>
      </c>
      <c r="J159" s="251"/>
      <c r="K159" s="251" t="s">
        <v>307</v>
      </c>
      <c r="L159" s="245" t="str">
        <f>IFERROR(VLOOKUP(D159,'Raw Material Used'!C:G,5,FALSE),"S")</f>
        <v>S</v>
      </c>
      <c r="M159" s="246">
        <f>SUMIFS('Raw Material Used'!D:D,'Raw Material Used'!C:C,D159)</f>
        <v>0</v>
      </c>
      <c r="N159" s="247"/>
      <c r="O159" s="248">
        <f t="shared" si="1"/>
        <v>180</v>
      </c>
      <c r="P159" s="245" t="str">
        <f t="shared" si="2"/>
        <v> &gt;210</v>
      </c>
      <c r="Q159" s="248"/>
      <c r="R159" s="194"/>
      <c r="S159" s="194"/>
      <c r="T159" s="194"/>
      <c r="U159" s="194"/>
      <c r="V159" s="194"/>
      <c r="W159" s="194"/>
      <c r="X159" s="194"/>
      <c r="Y159" s="194"/>
      <c r="Z159" s="194"/>
    </row>
    <row r="160" ht="12.0" customHeight="1">
      <c r="A160" s="241"/>
      <c r="B160" s="242">
        <v>45638.0</v>
      </c>
      <c r="C160" s="243" t="s">
        <v>60</v>
      </c>
      <c r="D160" s="244">
        <v>10773.0</v>
      </c>
      <c r="E160" s="243" t="s">
        <v>101</v>
      </c>
      <c r="F160" s="243">
        <v>0.5</v>
      </c>
      <c r="G160" s="243">
        <v>40.0</v>
      </c>
      <c r="H160" s="243" t="s">
        <v>275</v>
      </c>
      <c r="I160" s="243">
        <v>185.0</v>
      </c>
      <c r="J160" s="243"/>
      <c r="K160" s="243" t="s">
        <v>307</v>
      </c>
      <c r="L160" s="245" t="str">
        <f>IFERROR(VLOOKUP(D160,'Raw Material Used'!C:G,5,FALSE),"S")</f>
        <v>S</v>
      </c>
      <c r="M160" s="246">
        <f>SUMIFS('Raw Material Used'!D:D,'Raw Material Used'!C:C,D160)</f>
        <v>0</v>
      </c>
      <c r="N160" s="247"/>
      <c r="O160" s="248">
        <f t="shared" si="1"/>
        <v>185</v>
      </c>
      <c r="P160" s="245" t="str">
        <f t="shared" si="2"/>
        <v> &gt;210</v>
      </c>
      <c r="Q160" s="248"/>
      <c r="R160" s="194"/>
      <c r="S160" s="194"/>
      <c r="T160" s="194"/>
      <c r="U160" s="194"/>
      <c r="V160" s="194"/>
      <c r="W160" s="194"/>
      <c r="X160" s="194"/>
      <c r="Y160" s="194"/>
      <c r="Z160" s="194"/>
    </row>
    <row r="161" ht="12.0" customHeight="1">
      <c r="A161" s="249"/>
      <c r="B161" s="250">
        <v>45638.0</v>
      </c>
      <c r="C161" s="251" t="s">
        <v>60</v>
      </c>
      <c r="D161" s="252">
        <v>10799.0</v>
      </c>
      <c r="E161" s="251" t="s">
        <v>101</v>
      </c>
      <c r="F161" s="251">
        <v>0.5</v>
      </c>
      <c r="G161" s="251">
        <v>100.0</v>
      </c>
      <c r="H161" s="251" t="s">
        <v>275</v>
      </c>
      <c r="I161" s="251">
        <v>460.0</v>
      </c>
      <c r="J161" s="251"/>
      <c r="K161" s="251" t="s">
        <v>307</v>
      </c>
      <c r="L161" s="245" t="str">
        <f>IFERROR(VLOOKUP(D161,'Raw Material Used'!C:G,5,FALSE),"S")</f>
        <v>S</v>
      </c>
      <c r="M161" s="246">
        <f>SUMIFS('Raw Material Used'!D:D,'Raw Material Used'!C:C,D161)</f>
        <v>0</v>
      </c>
      <c r="N161" s="247"/>
      <c r="O161" s="248">
        <f t="shared" si="1"/>
        <v>460</v>
      </c>
      <c r="P161" s="245" t="str">
        <f t="shared" si="2"/>
        <v> &gt;210</v>
      </c>
      <c r="Q161" s="248"/>
      <c r="R161" s="194"/>
      <c r="S161" s="194"/>
      <c r="T161" s="194"/>
      <c r="U161" s="194"/>
      <c r="V161" s="194"/>
      <c r="W161" s="194"/>
      <c r="X161" s="194"/>
      <c r="Y161" s="194"/>
      <c r="Z161" s="194"/>
    </row>
    <row r="162" ht="12.0" customHeight="1">
      <c r="A162" s="241"/>
      <c r="B162" s="242">
        <v>45647.0</v>
      </c>
      <c r="C162" s="243" t="s">
        <v>60</v>
      </c>
      <c r="D162" s="244" t="s">
        <v>308</v>
      </c>
      <c r="E162" s="243" t="s">
        <v>99</v>
      </c>
      <c r="F162" s="243">
        <v>0.5</v>
      </c>
      <c r="G162" s="243">
        <v>90.0</v>
      </c>
      <c r="H162" s="243" t="s">
        <v>272</v>
      </c>
      <c r="I162" s="243">
        <v>146.8</v>
      </c>
      <c r="J162" s="243"/>
      <c r="K162" s="243" t="s">
        <v>273</v>
      </c>
      <c r="L162" s="245" t="str">
        <f>IFERROR(VLOOKUP(D162,'Raw Material Used'!C:G,5,FALSE),"S")</f>
        <v>S</v>
      </c>
      <c r="M162" s="246">
        <f>SUMIFS('Raw Material Used'!D:D,'Raw Material Used'!C:C,D162)</f>
        <v>0</v>
      </c>
      <c r="N162" s="247"/>
      <c r="O162" s="248">
        <f t="shared" si="1"/>
        <v>146.8</v>
      </c>
      <c r="P162" s="245" t="str">
        <f t="shared" si="2"/>
        <v> &gt;210</v>
      </c>
      <c r="Q162" s="248"/>
      <c r="R162" s="194"/>
      <c r="S162" s="194"/>
      <c r="T162" s="194"/>
      <c r="U162" s="194"/>
      <c r="V162" s="194"/>
      <c r="W162" s="194"/>
      <c r="X162" s="194"/>
      <c r="Y162" s="194"/>
      <c r="Z162" s="194"/>
    </row>
    <row r="163" ht="12.0" customHeight="1">
      <c r="A163" s="249"/>
      <c r="B163" s="250">
        <v>45647.0</v>
      </c>
      <c r="C163" s="251" t="s">
        <v>60</v>
      </c>
      <c r="D163" s="252">
        <v>10830.0</v>
      </c>
      <c r="E163" s="251" t="s">
        <v>97</v>
      </c>
      <c r="F163" s="251">
        <v>0.5</v>
      </c>
      <c r="G163" s="251">
        <v>114.3</v>
      </c>
      <c r="H163" s="251" t="s">
        <v>275</v>
      </c>
      <c r="I163" s="251">
        <v>608.0</v>
      </c>
      <c r="J163" s="251"/>
      <c r="K163" s="251" t="s">
        <v>273</v>
      </c>
      <c r="L163" s="245" t="str">
        <f>IFERROR(VLOOKUP(D163,'Raw Material Used'!C:G,5,FALSE),"S")</f>
        <v>S</v>
      </c>
      <c r="M163" s="246">
        <f>SUMIFS('Raw Material Used'!D:D,'Raw Material Used'!C:C,D163)</f>
        <v>0</v>
      </c>
      <c r="N163" s="247"/>
      <c r="O163" s="248">
        <f t="shared" si="1"/>
        <v>608</v>
      </c>
      <c r="P163" s="245" t="str">
        <f t="shared" si="2"/>
        <v> &gt;210</v>
      </c>
      <c r="Q163" s="248"/>
      <c r="R163" s="194"/>
      <c r="S163" s="194"/>
      <c r="T163" s="194"/>
      <c r="U163" s="194"/>
      <c r="V163" s="194"/>
      <c r="W163" s="194"/>
      <c r="X163" s="194"/>
      <c r="Y163" s="194"/>
      <c r="Z163" s="194"/>
    </row>
    <row r="164" ht="12.0" customHeight="1">
      <c r="A164" s="241"/>
      <c r="B164" s="242">
        <v>45647.0</v>
      </c>
      <c r="C164" s="243" t="s">
        <v>60</v>
      </c>
      <c r="D164" s="244">
        <v>10831.0</v>
      </c>
      <c r="E164" s="243" t="s">
        <v>97</v>
      </c>
      <c r="F164" s="243">
        <v>0.5</v>
      </c>
      <c r="G164" s="243">
        <v>114.3</v>
      </c>
      <c r="H164" s="243" t="s">
        <v>275</v>
      </c>
      <c r="I164" s="243">
        <v>639.0</v>
      </c>
      <c r="J164" s="243"/>
      <c r="K164" s="243" t="s">
        <v>273</v>
      </c>
      <c r="L164" s="245" t="str">
        <f>IFERROR(VLOOKUP(D164,'Raw Material Used'!C:G,5,FALSE),"S")</f>
        <v>S</v>
      </c>
      <c r="M164" s="246">
        <f>SUMIFS('Raw Material Used'!D:D,'Raw Material Used'!C:C,D164)</f>
        <v>0</v>
      </c>
      <c r="N164" s="247"/>
      <c r="O164" s="248">
        <f t="shared" si="1"/>
        <v>639</v>
      </c>
      <c r="P164" s="245" t="str">
        <f t="shared" si="2"/>
        <v> &gt;210</v>
      </c>
      <c r="Q164" s="248"/>
      <c r="R164" s="194"/>
      <c r="S164" s="194"/>
      <c r="T164" s="194"/>
      <c r="U164" s="194"/>
      <c r="V164" s="194"/>
      <c r="W164" s="194"/>
      <c r="X164" s="194"/>
      <c r="Y164" s="194"/>
      <c r="Z164" s="194"/>
    </row>
    <row r="165" ht="12.0" customHeight="1">
      <c r="A165" s="249"/>
      <c r="B165" s="250">
        <v>45651.0</v>
      </c>
      <c r="C165" s="251" t="s">
        <v>60</v>
      </c>
      <c r="D165" s="252">
        <v>10832.0</v>
      </c>
      <c r="E165" s="251" t="s">
        <v>98</v>
      </c>
      <c r="F165" s="251">
        <v>0.5</v>
      </c>
      <c r="G165" s="251">
        <v>50.0</v>
      </c>
      <c r="H165" s="251" t="s">
        <v>275</v>
      </c>
      <c r="I165" s="251">
        <v>220.0</v>
      </c>
      <c r="J165" s="251"/>
      <c r="K165" s="251" t="s">
        <v>273</v>
      </c>
      <c r="L165" s="245" t="str">
        <f>IFERROR(VLOOKUP(D165,'Raw Material Used'!C:G,5,FALSE),"S")</f>
        <v>S</v>
      </c>
      <c r="M165" s="246">
        <f>SUMIFS('Raw Material Used'!D:D,'Raw Material Used'!C:C,D165)</f>
        <v>0</v>
      </c>
      <c r="N165" s="247"/>
      <c r="O165" s="248">
        <f t="shared" si="1"/>
        <v>220</v>
      </c>
      <c r="P165" s="245" t="str">
        <f t="shared" si="2"/>
        <v> &gt;210</v>
      </c>
      <c r="Q165" s="248"/>
      <c r="R165" s="194"/>
      <c r="S165" s="194"/>
      <c r="T165" s="194"/>
      <c r="U165" s="194"/>
      <c r="V165" s="194"/>
      <c r="W165" s="194"/>
      <c r="X165" s="194"/>
      <c r="Y165" s="194"/>
      <c r="Z165" s="194"/>
    </row>
    <row r="166" ht="12.0" customHeight="1">
      <c r="A166" s="241"/>
      <c r="B166" s="242">
        <v>45651.0</v>
      </c>
      <c r="C166" s="243" t="s">
        <v>60</v>
      </c>
      <c r="D166" s="244">
        <v>10833.0</v>
      </c>
      <c r="E166" s="243" t="s">
        <v>98</v>
      </c>
      <c r="F166" s="243">
        <v>0.5</v>
      </c>
      <c r="G166" s="243">
        <v>50.0</v>
      </c>
      <c r="H166" s="243" t="s">
        <v>275</v>
      </c>
      <c r="I166" s="243">
        <v>228.0</v>
      </c>
      <c r="J166" s="243"/>
      <c r="K166" s="243" t="s">
        <v>273</v>
      </c>
      <c r="L166" s="245" t="str">
        <f>IFERROR(VLOOKUP(D166,'Raw Material Used'!C:G,5,FALSE),"S")</f>
        <v>S</v>
      </c>
      <c r="M166" s="246">
        <f>SUMIFS('Raw Material Used'!D:D,'Raw Material Used'!C:C,D166)</f>
        <v>0</v>
      </c>
      <c r="N166" s="247"/>
      <c r="O166" s="248">
        <f t="shared" si="1"/>
        <v>228</v>
      </c>
      <c r="P166" s="245" t="str">
        <f t="shared" si="2"/>
        <v> &gt;210</v>
      </c>
      <c r="Q166" s="248"/>
      <c r="R166" s="194"/>
      <c r="S166" s="194"/>
      <c r="T166" s="194"/>
      <c r="U166" s="194"/>
      <c r="V166" s="194"/>
      <c r="W166" s="194"/>
      <c r="X166" s="194"/>
      <c r="Y166" s="194"/>
      <c r="Z166" s="194"/>
    </row>
    <row r="167" ht="12.0" customHeight="1">
      <c r="A167" s="249"/>
      <c r="B167" s="250">
        <v>45651.0</v>
      </c>
      <c r="C167" s="251" t="s">
        <v>60</v>
      </c>
      <c r="D167" s="252">
        <v>10834.0</v>
      </c>
      <c r="E167" s="251" t="s">
        <v>98</v>
      </c>
      <c r="F167" s="251">
        <v>0.5</v>
      </c>
      <c r="G167" s="251">
        <v>50.0</v>
      </c>
      <c r="H167" s="251" t="s">
        <v>275</v>
      </c>
      <c r="I167" s="251">
        <v>243.0</v>
      </c>
      <c r="J167" s="251"/>
      <c r="K167" s="251" t="s">
        <v>273</v>
      </c>
      <c r="L167" s="245" t="str">
        <f>IFERROR(VLOOKUP(D167,'Raw Material Used'!C:G,5,FALSE),"S")</f>
        <v>S</v>
      </c>
      <c r="M167" s="246">
        <f>SUMIFS('Raw Material Used'!D:D,'Raw Material Used'!C:C,D167)</f>
        <v>0</v>
      </c>
      <c r="N167" s="247"/>
      <c r="O167" s="248">
        <f t="shared" si="1"/>
        <v>243</v>
      </c>
      <c r="P167" s="245" t="str">
        <f t="shared" si="2"/>
        <v> &gt;210</v>
      </c>
      <c r="Q167" s="248"/>
      <c r="R167" s="194"/>
      <c r="S167" s="194"/>
      <c r="T167" s="194"/>
      <c r="U167" s="194"/>
      <c r="V167" s="194"/>
      <c r="W167" s="194"/>
      <c r="X167" s="194"/>
      <c r="Y167" s="194"/>
      <c r="Z167" s="194"/>
    </row>
    <row r="168" ht="12.0" customHeight="1">
      <c r="A168" s="241"/>
      <c r="B168" s="242">
        <v>45651.0</v>
      </c>
      <c r="C168" s="243" t="s">
        <v>60</v>
      </c>
      <c r="D168" s="244">
        <v>10835.0</v>
      </c>
      <c r="E168" s="243" t="s">
        <v>98</v>
      </c>
      <c r="F168" s="243">
        <v>0.5</v>
      </c>
      <c r="G168" s="243">
        <v>50.0</v>
      </c>
      <c r="H168" s="243" t="s">
        <v>275</v>
      </c>
      <c r="I168" s="243">
        <v>243.0</v>
      </c>
      <c r="J168" s="243"/>
      <c r="K168" s="243" t="s">
        <v>273</v>
      </c>
      <c r="L168" s="245" t="str">
        <f>IFERROR(VLOOKUP(D168,'Raw Material Used'!C:G,5,FALSE),"S")</f>
        <v>S</v>
      </c>
      <c r="M168" s="246">
        <f>SUMIFS('Raw Material Used'!D:D,'Raw Material Used'!C:C,D168)</f>
        <v>0</v>
      </c>
      <c r="N168" s="247"/>
      <c r="O168" s="248">
        <f t="shared" si="1"/>
        <v>243</v>
      </c>
      <c r="P168" s="245" t="str">
        <f t="shared" si="2"/>
        <v> &gt;210</v>
      </c>
      <c r="Q168" s="248"/>
      <c r="R168" s="194"/>
      <c r="S168" s="194"/>
      <c r="T168" s="194"/>
      <c r="U168" s="194"/>
      <c r="V168" s="194"/>
      <c r="W168" s="194"/>
      <c r="X168" s="194"/>
      <c r="Y168" s="194"/>
      <c r="Z168" s="194"/>
    </row>
    <row r="169" ht="12.0" customHeight="1">
      <c r="A169" s="249"/>
      <c r="B169" s="250">
        <v>45682.0</v>
      </c>
      <c r="C169" s="251" t="s">
        <v>60</v>
      </c>
      <c r="D169" s="252">
        <v>10933.0</v>
      </c>
      <c r="E169" s="251" t="s">
        <v>96</v>
      </c>
      <c r="F169" s="251">
        <v>0.5</v>
      </c>
      <c r="G169" s="251">
        <v>50.0</v>
      </c>
      <c r="H169" s="251" t="s">
        <v>289</v>
      </c>
      <c r="I169" s="251">
        <v>189.0</v>
      </c>
      <c r="J169" s="251"/>
      <c r="K169" s="251" t="s">
        <v>273</v>
      </c>
      <c r="L169" s="245">
        <f>IFERROR(VLOOKUP(D169,'Raw Material Used'!C:G,5,FALSE),"S")</f>
        <v>45842</v>
      </c>
      <c r="M169" s="246">
        <f>SUMIFS('Raw Material Used'!D:D,'Raw Material Used'!C:C,D169)</f>
        <v>189</v>
      </c>
      <c r="N169" s="247"/>
      <c r="O169" s="246">
        <f t="shared" si="1"/>
        <v>0</v>
      </c>
      <c r="P169" s="245" t="str">
        <f t="shared" si="2"/>
        <v> &gt;210</v>
      </c>
      <c r="Q169" s="248"/>
      <c r="R169" s="194"/>
      <c r="S169" s="194"/>
      <c r="T169" s="194"/>
      <c r="U169" s="194"/>
      <c r="V169" s="194"/>
      <c r="W169" s="194"/>
      <c r="X169" s="194"/>
      <c r="Y169" s="194"/>
      <c r="Z169" s="194"/>
    </row>
    <row r="170" ht="12.0" customHeight="1">
      <c r="A170" s="241"/>
      <c r="B170" s="242">
        <v>45682.0</v>
      </c>
      <c r="C170" s="243" t="s">
        <v>60</v>
      </c>
      <c r="D170" s="244">
        <v>10934.0</v>
      </c>
      <c r="E170" s="243" t="s">
        <v>96</v>
      </c>
      <c r="F170" s="243">
        <v>0.5</v>
      </c>
      <c r="G170" s="243">
        <v>50.0</v>
      </c>
      <c r="H170" s="243" t="s">
        <v>289</v>
      </c>
      <c r="I170" s="243">
        <v>188.0</v>
      </c>
      <c r="J170" s="243"/>
      <c r="K170" s="243" t="s">
        <v>273</v>
      </c>
      <c r="L170" s="245">
        <f>IFERROR(VLOOKUP(D170,'Raw Material Used'!C:G,5,FALSE),"S")</f>
        <v>45843</v>
      </c>
      <c r="M170" s="246">
        <f>SUMIFS('Raw Material Used'!D:D,'Raw Material Used'!C:C,D170)</f>
        <v>188</v>
      </c>
      <c r="N170" s="247"/>
      <c r="O170" s="246">
        <f t="shared" si="1"/>
        <v>0</v>
      </c>
      <c r="P170" s="245" t="str">
        <f t="shared" si="2"/>
        <v> &gt;210</v>
      </c>
      <c r="Q170" s="248"/>
      <c r="R170" s="194"/>
      <c r="S170" s="194"/>
      <c r="T170" s="194"/>
      <c r="U170" s="194"/>
      <c r="V170" s="194"/>
      <c r="W170" s="194"/>
      <c r="X170" s="194"/>
      <c r="Y170" s="194"/>
      <c r="Z170" s="194"/>
    </row>
    <row r="171" ht="12.0" customHeight="1">
      <c r="A171" s="249"/>
      <c r="B171" s="250">
        <v>45682.0</v>
      </c>
      <c r="C171" s="251" t="s">
        <v>60</v>
      </c>
      <c r="D171" s="252">
        <v>10935.0</v>
      </c>
      <c r="E171" s="251" t="s">
        <v>96</v>
      </c>
      <c r="F171" s="251">
        <v>0.5</v>
      </c>
      <c r="G171" s="251">
        <v>50.0</v>
      </c>
      <c r="H171" s="251" t="s">
        <v>289</v>
      </c>
      <c r="I171" s="251">
        <v>189.0</v>
      </c>
      <c r="J171" s="251"/>
      <c r="K171" s="251" t="s">
        <v>273</v>
      </c>
      <c r="L171" s="245">
        <f>IFERROR(VLOOKUP(D171,'Raw Material Used'!C:G,5,FALSE),"S")</f>
        <v>45843</v>
      </c>
      <c r="M171" s="246">
        <f>SUMIFS('Raw Material Used'!D:D,'Raw Material Used'!C:C,D171)</f>
        <v>189</v>
      </c>
      <c r="N171" s="247"/>
      <c r="O171" s="246">
        <f t="shared" si="1"/>
        <v>0</v>
      </c>
      <c r="P171" s="245" t="str">
        <f t="shared" si="2"/>
        <v> &gt;210</v>
      </c>
      <c r="Q171" s="248"/>
      <c r="R171" s="194"/>
      <c r="S171" s="194"/>
      <c r="T171" s="194"/>
      <c r="U171" s="194"/>
      <c r="V171" s="194"/>
      <c r="W171" s="194"/>
      <c r="X171" s="194"/>
      <c r="Y171" s="194"/>
      <c r="Z171" s="194"/>
    </row>
    <row r="172" ht="12.0" customHeight="1">
      <c r="A172" s="241"/>
      <c r="B172" s="242">
        <v>45682.0</v>
      </c>
      <c r="C172" s="243" t="s">
        <v>60</v>
      </c>
      <c r="D172" s="244">
        <v>10936.0</v>
      </c>
      <c r="E172" s="243" t="s">
        <v>96</v>
      </c>
      <c r="F172" s="243">
        <v>0.5</v>
      </c>
      <c r="G172" s="243">
        <v>50.0</v>
      </c>
      <c r="H172" s="243" t="s">
        <v>289</v>
      </c>
      <c r="I172" s="243">
        <v>189.0</v>
      </c>
      <c r="J172" s="243"/>
      <c r="K172" s="243" t="s">
        <v>273</v>
      </c>
      <c r="L172" s="245">
        <f>IFERROR(VLOOKUP(D172,'Raw Material Used'!C:G,5,FALSE),"S")</f>
        <v>45862</v>
      </c>
      <c r="M172" s="246">
        <f>SUMIFS('Raw Material Used'!D:D,'Raw Material Used'!C:C,D172)</f>
        <v>189</v>
      </c>
      <c r="N172" s="247"/>
      <c r="O172" s="246">
        <f t="shared" si="1"/>
        <v>0</v>
      </c>
      <c r="P172" s="245" t="str">
        <f t="shared" si="2"/>
        <v> &gt;210</v>
      </c>
      <c r="Q172" s="248"/>
      <c r="R172" s="194"/>
      <c r="S172" s="194"/>
      <c r="T172" s="194"/>
      <c r="U172" s="194"/>
      <c r="V172" s="194"/>
      <c r="W172" s="194"/>
      <c r="X172" s="194"/>
      <c r="Y172" s="194"/>
      <c r="Z172" s="194"/>
    </row>
    <row r="173" ht="12.0" customHeight="1">
      <c r="A173" s="249"/>
      <c r="B173" s="250">
        <v>45682.0</v>
      </c>
      <c r="C173" s="251" t="s">
        <v>60</v>
      </c>
      <c r="D173" s="252">
        <v>10937.0</v>
      </c>
      <c r="E173" s="251" t="s">
        <v>96</v>
      </c>
      <c r="F173" s="251">
        <v>0.5</v>
      </c>
      <c r="G173" s="251">
        <v>50.0</v>
      </c>
      <c r="H173" s="251" t="s">
        <v>289</v>
      </c>
      <c r="I173" s="251">
        <v>188.0</v>
      </c>
      <c r="J173" s="251"/>
      <c r="K173" s="251" t="s">
        <v>273</v>
      </c>
      <c r="L173" s="245">
        <f>IFERROR(VLOOKUP(D173,'Raw Material Used'!C:G,5,FALSE),"S")</f>
        <v>45851</v>
      </c>
      <c r="M173" s="246">
        <f>SUMIFS('Raw Material Used'!D:D,'Raw Material Used'!C:C,D173)</f>
        <v>188</v>
      </c>
      <c r="N173" s="247"/>
      <c r="O173" s="246">
        <f t="shared" si="1"/>
        <v>0</v>
      </c>
      <c r="P173" s="245" t="str">
        <f t="shared" si="2"/>
        <v> &gt;210</v>
      </c>
      <c r="Q173" s="248"/>
      <c r="R173" s="194"/>
      <c r="S173" s="194"/>
      <c r="T173" s="194"/>
      <c r="U173" s="194"/>
      <c r="V173" s="194"/>
      <c r="W173" s="194"/>
      <c r="X173" s="194"/>
      <c r="Y173" s="194"/>
      <c r="Z173" s="194"/>
    </row>
    <row r="174" ht="12.0" customHeight="1">
      <c r="A174" s="241"/>
      <c r="B174" s="242">
        <v>45682.0</v>
      </c>
      <c r="C174" s="243" t="s">
        <v>60</v>
      </c>
      <c r="D174" s="244">
        <v>10964.0</v>
      </c>
      <c r="E174" s="243" t="s">
        <v>100</v>
      </c>
      <c r="F174" s="243">
        <v>0.5</v>
      </c>
      <c r="G174" s="243">
        <v>50.0</v>
      </c>
      <c r="H174" s="243" t="s">
        <v>272</v>
      </c>
      <c r="I174" s="243">
        <v>187.0</v>
      </c>
      <c r="J174" s="243"/>
      <c r="K174" s="243" t="s">
        <v>273</v>
      </c>
      <c r="L174" s="245">
        <f>IFERROR(VLOOKUP(D174,'Raw Material Used'!C:G,5,FALSE),"S")</f>
        <v>45839</v>
      </c>
      <c r="M174" s="246">
        <f>SUMIFS('Raw Material Used'!D:D,'Raw Material Used'!C:C,D174)</f>
        <v>187</v>
      </c>
      <c r="N174" s="247"/>
      <c r="O174" s="246">
        <f t="shared" si="1"/>
        <v>0</v>
      </c>
      <c r="P174" s="245" t="str">
        <f t="shared" si="2"/>
        <v> &gt;210</v>
      </c>
      <c r="Q174" s="248"/>
      <c r="R174" s="194"/>
      <c r="S174" s="194"/>
      <c r="T174" s="194"/>
      <c r="U174" s="194"/>
      <c r="V174" s="194"/>
      <c r="W174" s="194"/>
      <c r="X174" s="194"/>
      <c r="Y174" s="194"/>
      <c r="Z174" s="194"/>
    </row>
    <row r="175" ht="12.0" customHeight="1">
      <c r="A175" s="249"/>
      <c r="B175" s="250">
        <v>45682.0</v>
      </c>
      <c r="C175" s="251" t="s">
        <v>60</v>
      </c>
      <c r="D175" s="252">
        <v>10965.0</v>
      </c>
      <c r="E175" s="251" t="s">
        <v>100</v>
      </c>
      <c r="F175" s="251">
        <v>0.5</v>
      </c>
      <c r="G175" s="251">
        <v>50.0</v>
      </c>
      <c r="H175" s="251" t="s">
        <v>272</v>
      </c>
      <c r="I175" s="251">
        <v>199.0</v>
      </c>
      <c r="J175" s="251"/>
      <c r="K175" s="251" t="s">
        <v>273</v>
      </c>
      <c r="L175" s="245">
        <f>IFERROR(VLOOKUP(D175,'Raw Material Used'!C:G,5,FALSE),"S")</f>
        <v>45839</v>
      </c>
      <c r="M175" s="246">
        <f>SUMIFS('Raw Material Used'!D:D,'Raw Material Used'!C:C,D175)</f>
        <v>199</v>
      </c>
      <c r="N175" s="247"/>
      <c r="O175" s="246">
        <f t="shared" si="1"/>
        <v>0</v>
      </c>
      <c r="P175" s="245" t="str">
        <f t="shared" si="2"/>
        <v> &gt;210</v>
      </c>
      <c r="Q175" s="248"/>
      <c r="R175" s="194"/>
      <c r="S175" s="194"/>
      <c r="T175" s="194"/>
      <c r="U175" s="194"/>
      <c r="V175" s="194"/>
      <c r="W175" s="194"/>
      <c r="X175" s="194"/>
      <c r="Y175" s="194"/>
      <c r="Z175" s="194"/>
    </row>
    <row r="176" ht="12.0" customHeight="1">
      <c r="A176" s="241"/>
      <c r="B176" s="242">
        <v>45682.0</v>
      </c>
      <c r="C176" s="243" t="s">
        <v>60</v>
      </c>
      <c r="D176" s="244">
        <v>10966.0</v>
      </c>
      <c r="E176" s="243" t="s">
        <v>100</v>
      </c>
      <c r="F176" s="243">
        <v>0.5</v>
      </c>
      <c r="G176" s="243">
        <v>50.0</v>
      </c>
      <c r="H176" s="243" t="s">
        <v>272</v>
      </c>
      <c r="I176" s="243">
        <v>197.0</v>
      </c>
      <c r="J176" s="243"/>
      <c r="K176" s="243" t="s">
        <v>273</v>
      </c>
      <c r="L176" s="245">
        <f>IFERROR(VLOOKUP(D176,'Raw Material Used'!C:G,5,FALSE),"S")</f>
        <v>45839</v>
      </c>
      <c r="M176" s="246">
        <f>SUMIFS('Raw Material Used'!D:D,'Raw Material Used'!C:C,D176)</f>
        <v>197</v>
      </c>
      <c r="N176" s="247"/>
      <c r="O176" s="246">
        <f t="shared" si="1"/>
        <v>0</v>
      </c>
      <c r="P176" s="245" t="str">
        <f t="shared" si="2"/>
        <v> &gt;210</v>
      </c>
      <c r="Q176" s="248"/>
      <c r="R176" s="194"/>
      <c r="S176" s="194"/>
      <c r="T176" s="194"/>
      <c r="U176" s="194"/>
      <c r="V176" s="194"/>
      <c r="W176" s="194"/>
      <c r="X176" s="194"/>
      <c r="Y176" s="194"/>
      <c r="Z176" s="194"/>
    </row>
    <row r="177" ht="12.0" customHeight="1">
      <c r="A177" s="249"/>
      <c r="B177" s="250">
        <v>45682.0</v>
      </c>
      <c r="C177" s="251" t="s">
        <v>60</v>
      </c>
      <c r="D177" s="252">
        <v>10967.0</v>
      </c>
      <c r="E177" s="251" t="s">
        <v>100</v>
      </c>
      <c r="F177" s="251">
        <v>0.5</v>
      </c>
      <c r="G177" s="251">
        <v>50.0</v>
      </c>
      <c r="H177" s="251" t="s">
        <v>272</v>
      </c>
      <c r="I177" s="251">
        <v>216.0</v>
      </c>
      <c r="J177" s="251"/>
      <c r="K177" s="251" t="s">
        <v>273</v>
      </c>
      <c r="L177" s="245">
        <f>IFERROR(VLOOKUP(D177,'Raw Material Used'!C:G,5,FALSE),"S")</f>
        <v>45839</v>
      </c>
      <c r="M177" s="246">
        <f>SUMIFS('Raw Material Used'!D:D,'Raw Material Used'!C:C,D177)</f>
        <v>216</v>
      </c>
      <c r="N177" s="247"/>
      <c r="O177" s="246">
        <f t="shared" si="1"/>
        <v>0</v>
      </c>
      <c r="P177" s="245" t="str">
        <f t="shared" si="2"/>
        <v> &gt;210</v>
      </c>
      <c r="Q177" s="248"/>
      <c r="R177" s="194"/>
      <c r="S177" s="194"/>
      <c r="T177" s="194"/>
      <c r="U177" s="194"/>
      <c r="V177" s="194"/>
      <c r="W177" s="194"/>
      <c r="X177" s="194"/>
      <c r="Y177" s="194"/>
      <c r="Z177" s="194"/>
    </row>
    <row r="178" ht="12.0" customHeight="1">
      <c r="A178" s="241"/>
      <c r="B178" s="242">
        <v>45682.0</v>
      </c>
      <c r="C178" s="243" t="s">
        <v>60</v>
      </c>
      <c r="D178" s="244">
        <v>10968.0</v>
      </c>
      <c r="E178" s="243" t="s">
        <v>100</v>
      </c>
      <c r="F178" s="243">
        <v>0.5</v>
      </c>
      <c r="G178" s="243">
        <v>50.0</v>
      </c>
      <c r="H178" s="243" t="s">
        <v>272</v>
      </c>
      <c r="I178" s="243">
        <v>214.0</v>
      </c>
      <c r="J178" s="243"/>
      <c r="K178" s="243" t="s">
        <v>273</v>
      </c>
      <c r="L178" s="245">
        <f>IFERROR(VLOOKUP(D178,'Raw Material Used'!C:G,5,FALSE),"S")</f>
        <v>45839</v>
      </c>
      <c r="M178" s="246">
        <f>SUMIFS('Raw Material Used'!D:D,'Raw Material Used'!C:C,D178)</f>
        <v>214</v>
      </c>
      <c r="N178" s="247"/>
      <c r="O178" s="246">
        <f t="shared" si="1"/>
        <v>0</v>
      </c>
      <c r="P178" s="245" t="str">
        <f t="shared" si="2"/>
        <v> &gt;210</v>
      </c>
      <c r="Q178" s="248"/>
      <c r="R178" s="194"/>
      <c r="S178" s="194"/>
      <c r="T178" s="194"/>
      <c r="U178" s="194"/>
      <c r="V178" s="194"/>
      <c r="W178" s="194"/>
      <c r="X178" s="194"/>
      <c r="Y178" s="194"/>
      <c r="Z178" s="194"/>
    </row>
    <row r="179" ht="12.0" customHeight="1">
      <c r="A179" s="249"/>
      <c r="B179" s="250">
        <v>45682.0</v>
      </c>
      <c r="C179" s="251" t="s">
        <v>60</v>
      </c>
      <c r="D179" s="252">
        <v>10969.0</v>
      </c>
      <c r="E179" s="251" t="s">
        <v>100</v>
      </c>
      <c r="F179" s="251">
        <v>0.5</v>
      </c>
      <c r="G179" s="251">
        <v>50.0</v>
      </c>
      <c r="H179" s="251" t="s">
        <v>272</v>
      </c>
      <c r="I179" s="251">
        <v>216.0</v>
      </c>
      <c r="J179" s="251"/>
      <c r="K179" s="251" t="s">
        <v>273</v>
      </c>
      <c r="L179" s="245">
        <f>IFERROR(VLOOKUP(D179,'Raw Material Used'!C:G,5,FALSE),"S")</f>
        <v>45839</v>
      </c>
      <c r="M179" s="246">
        <f>SUMIFS('Raw Material Used'!D:D,'Raw Material Used'!C:C,D179)</f>
        <v>216</v>
      </c>
      <c r="N179" s="247"/>
      <c r="O179" s="246">
        <f t="shared" si="1"/>
        <v>0</v>
      </c>
      <c r="P179" s="245" t="str">
        <f t="shared" si="2"/>
        <v> &gt;210</v>
      </c>
      <c r="Q179" s="248"/>
      <c r="R179" s="194"/>
      <c r="S179" s="194"/>
      <c r="T179" s="194"/>
      <c r="U179" s="194"/>
      <c r="V179" s="194"/>
      <c r="W179" s="194"/>
      <c r="X179" s="194"/>
      <c r="Y179" s="194"/>
      <c r="Z179" s="194"/>
    </row>
    <row r="180" ht="12.0" customHeight="1">
      <c r="A180" s="241"/>
      <c r="B180" s="242">
        <v>45682.0</v>
      </c>
      <c r="C180" s="243" t="s">
        <v>60</v>
      </c>
      <c r="D180" s="244">
        <v>10970.0</v>
      </c>
      <c r="E180" s="243" t="s">
        <v>100</v>
      </c>
      <c r="F180" s="243">
        <v>0.5</v>
      </c>
      <c r="G180" s="243">
        <v>50.0</v>
      </c>
      <c r="H180" s="243" t="s">
        <v>272</v>
      </c>
      <c r="I180" s="243">
        <v>215.0</v>
      </c>
      <c r="J180" s="243"/>
      <c r="K180" s="243" t="s">
        <v>273</v>
      </c>
      <c r="L180" s="245">
        <f>IFERROR(VLOOKUP(D180,'Raw Material Used'!C:G,5,FALSE),"S")</f>
        <v>45839</v>
      </c>
      <c r="M180" s="246">
        <f>SUMIFS('Raw Material Used'!D:D,'Raw Material Used'!C:C,D180)</f>
        <v>215</v>
      </c>
      <c r="N180" s="247"/>
      <c r="O180" s="246">
        <f t="shared" si="1"/>
        <v>0</v>
      </c>
      <c r="P180" s="245" t="str">
        <f t="shared" si="2"/>
        <v> &gt;210</v>
      </c>
      <c r="Q180" s="248"/>
      <c r="R180" s="194"/>
      <c r="S180" s="194"/>
      <c r="T180" s="194"/>
      <c r="U180" s="194"/>
      <c r="V180" s="194"/>
      <c r="W180" s="194"/>
      <c r="X180" s="194"/>
      <c r="Y180" s="194"/>
      <c r="Z180" s="194"/>
    </row>
    <row r="181" ht="12.0" customHeight="1">
      <c r="A181" s="249"/>
      <c r="B181" s="250">
        <v>45682.0</v>
      </c>
      <c r="C181" s="251" t="s">
        <v>60</v>
      </c>
      <c r="D181" s="252">
        <v>10977.0</v>
      </c>
      <c r="E181" s="251" t="s">
        <v>100</v>
      </c>
      <c r="F181" s="251">
        <v>0.5</v>
      </c>
      <c r="G181" s="251">
        <v>50.0</v>
      </c>
      <c r="H181" s="251" t="s">
        <v>272</v>
      </c>
      <c r="I181" s="251">
        <v>201.0</v>
      </c>
      <c r="J181" s="251"/>
      <c r="K181" s="251" t="s">
        <v>273</v>
      </c>
      <c r="L181" s="245">
        <f>IFERROR(VLOOKUP(D181,'Raw Material Used'!C:G,5,FALSE),"S")</f>
        <v>45839</v>
      </c>
      <c r="M181" s="246">
        <f>SUMIFS('Raw Material Used'!D:D,'Raw Material Used'!C:C,D181)</f>
        <v>201</v>
      </c>
      <c r="N181" s="247"/>
      <c r="O181" s="246">
        <f t="shared" si="1"/>
        <v>0</v>
      </c>
      <c r="P181" s="245" t="str">
        <f t="shared" si="2"/>
        <v> &gt;210</v>
      </c>
      <c r="Q181" s="248"/>
      <c r="R181" s="194"/>
      <c r="S181" s="194"/>
      <c r="T181" s="194"/>
      <c r="U181" s="194"/>
      <c r="V181" s="194"/>
      <c r="W181" s="194"/>
      <c r="X181" s="194"/>
      <c r="Y181" s="194"/>
      <c r="Z181" s="194"/>
    </row>
    <row r="182" ht="12.0" customHeight="1">
      <c r="A182" s="241"/>
      <c r="B182" s="242">
        <v>45682.0</v>
      </c>
      <c r="C182" s="243" t="s">
        <v>60</v>
      </c>
      <c r="D182" s="244">
        <v>10978.0</v>
      </c>
      <c r="E182" s="243" t="s">
        <v>100</v>
      </c>
      <c r="F182" s="243">
        <v>0.5</v>
      </c>
      <c r="G182" s="243">
        <v>50.0</v>
      </c>
      <c r="H182" s="243" t="s">
        <v>272</v>
      </c>
      <c r="I182" s="243">
        <v>177.0</v>
      </c>
      <c r="J182" s="243"/>
      <c r="K182" s="243" t="s">
        <v>273</v>
      </c>
      <c r="L182" s="245">
        <f>IFERROR(VLOOKUP(D182,'Raw Material Used'!C:G,5,FALSE),"S")</f>
        <v>45839</v>
      </c>
      <c r="M182" s="246">
        <f>SUMIFS('Raw Material Used'!D:D,'Raw Material Used'!C:C,D182)</f>
        <v>177</v>
      </c>
      <c r="N182" s="247"/>
      <c r="O182" s="246">
        <f t="shared" si="1"/>
        <v>0</v>
      </c>
      <c r="P182" s="245" t="str">
        <f t="shared" si="2"/>
        <v> &gt;210</v>
      </c>
      <c r="Q182" s="248"/>
      <c r="R182" s="194"/>
      <c r="S182" s="194"/>
      <c r="T182" s="194"/>
      <c r="U182" s="194"/>
      <c r="V182" s="194"/>
      <c r="W182" s="194"/>
      <c r="X182" s="194"/>
      <c r="Y182" s="194"/>
      <c r="Z182" s="194"/>
    </row>
    <row r="183" ht="12.0" customHeight="1">
      <c r="A183" s="249"/>
      <c r="B183" s="250">
        <v>45682.0</v>
      </c>
      <c r="C183" s="251" t="s">
        <v>60</v>
      </c>
      <c r="D183" s="252">
        <v>10979.0</v>
      </c>
      <c r="E183" s="251" t="s">
        <v>100</v>
      </c>
      <c r="F183" s="251">
        <v>0.5</v>
      </c>
      <c r="G183" s="251">
        <v>50.0</v>
      </c>
      <c r="H183" s="251" t="s">
        <v>272</v>
      </c>
      <c r="I183" s="251">
        <v>149.0</v>
      </c>
      <c r="J183" s="251"/>
      <c r="K183" s="251" t="s">
        <v>273</v>
      </c>
      <c r="L183" s="245">
        <f>IFERROR(VLOOKUP(D183,'Raw Material Used'!C:G,5,FALSE),"S")</f>
        <v>45839</v>
      </c>
      <c r="M183" s="246">
        <f>SUMIFS('Raw Material Used'!D:D,'Raw Material Used'!C:C,D183)</f>
        <v>149</v>
      </c>
      <c r="N183" s="247"/>
      <c r="O183" s="246">
        <f t="shared" si="1"/>
        <v>0</v>
      </c>
      <c r="P183" s="245" t="str">
        <f t="shared" si="2"/>
        <v> &gt;210</v>
      </c>
      <c r="Q183" s="248"/>
      <c r="R183" s="194"/>
      <c r="S183" s="194"/>
      <c r="T183" s="194"/>
      <c r="U183" s="194"/>
      <c r="V183" s="194"/>
      <c r="W183" s="194"/>
      <c r="X183" s="194"/>
      <c r="Y183" s="194"/>
      <c r="Z183" s="194"/>
    </row>
    <row r="184" ht="12.0" customHeight="1">
      <c r="A184" s="241"/>
      <c r="B184" s="242">
        <v>45682.0</v>
      </c>
      <c r="C184" s="243" t="s">
        <v>60</v>
      </c>
      <c r="D184" s="244">
        <v>10980.0</v>
      </c>
      <c r="E184" s="243" t="s">
        <v>100</v>
      </c>
      <c r="F184" s="243">
        <v>0.5</v>
      </c>
      <c r="G184" s="243">
        <v>50.0</v>
      </c>
      <c r="H184" s="243" t="s">
        <v>272</v>
      </c>
      <c r="I184" s="243">
        <v>206.0</v>
      </c>
      <c r="J184" s="243"/>
      <c r="K184" s="243" t="s">
        <v>273</v>
      </c>
      <c r="L184" s="245">
        <f>IFERROR(VLOOKUP(D184,'Raw Material Used'!C:G,5,FALSE),"S")</f>
        <v>45839</v>
      </c>
      <c r="M184" s="246">
        <f>SUMIFS('Raw Material Used'!D:D,'Raw Material Used'!C:C,D184)</f>
        <v>206</v>
      </c>
      <c r="N184" s="247"/>
      <c r="O184" s="246">
        <f t="shared" si="1"/>
        <v>0</v>
      </c>
      <c r="P184" s="245" t="str">
        <f t="shared" si="2"/>
        <v> &gt;210</v>
      </c>
      <c r="Q184" s="248"/>
      <c r="R184" s="194"/>
      <c r="S184" s="194"/>
      <c r="T184" s="194"/>
      <c r="U184" s="194"/>
      <c r="V184" s="194"/>
      <c r="W184" s="194"/>
      <c r="X184" s="194"/>
      <c r="Y184" s="194"/>
      <c r="Z184" s="194"/>
    </row>
    <row r="185" ht="12.0" customHeight="1">
      <c r="A185" s="249"/>
      <c r="B185" s="250">
        <v>45682.0</v>
      </c>
      <c r="C185" s="251" t="s">
        <v>60</v>
      </c>
      <c r="D185" s="252">
        <v>10981.0</v>
      </c>
      <c r="E185" s="251" t="s">
        <v>100</v>
      </c>
      <c r="F185" s="251">
        <v>0.5</v>
      </c>
      <c r="G185" s="251">
        <v>50.0</v>
      </c>
      <c r="H185" s="251" t="s">
        <v>272</v>
      </c>
      <c r="I185" s="251">
        <v>244.0</v>
      </c>
      <c r="J185" s="251"/>
      <c r="K185" s="251" t="s">
        <v>273</v>
      </c>
      <c r="L185" s="245">
        <f>IFERROR(VLOOKUP(D185,'Raw Material Used'!C:G,5,FALSE),"S")</f>
        <v>45839</v>
      </c>
      <c r="M185" s="246">
        <f>SUMIFS('Raw Material Used'!D:D,'Raw Material Used'!C:C,D185)</f>
        <v>244</v>
      </c>
      <c r="N185" s="247"/>
      <c r="O185" s="246">
        <f t="shared" si="1"/>
        <v>0</v>
      </c>
      <c r="P185" s="245" t="str">
        <f t="shared" si="2"/>
        <v> &gt;210</v>
      </c>
      <c r="Q185" s="248"/>
      <c r="R185" s="194"/>
      <c r="S185" s="194"/>
      <c r="T185" s="194"/>
      <c r="U185" s="194"/>
      <c r="V185" s="194"/>
      <c r="W185" s="194"/>
      <c r="X185" s="194"/>
      <c r="Y185" s="194"/>
      <c r="Z185" s="194"/>
    </row>
    <row r="186" ht="12.0" customHeight="1">
      <c r="A186" s="241"/>
      <c r="B186" s="242">
        <v>45682.0</v>
      </c>
      <c r="C186" s="243" t="s">
        <v>60</v>
      </c>
      <c r="D186" s="244">
        <v>10982.0</v>
      </c>
      <c r="E186" s="243" t="s">
        <v>100</v>
      </c>
      <c r="F186" s="243">
        <v>0.5</v>
      </c>
      <c r="G186" s="243">
        <v>50.0</v>
      </c>
      <c r="H186" s="243" t="s">
        <v>272</v>
      </c>
      <c r="I186" s="243">
        <v>243.0</v>
      </c>
      <c r="J186" s="243"/>
      <c r="K186" s="243" t="s">
        <v>273</v>
      </c>
      <c r="L186" s="245">
        <f>IFERROR(VLOOKUP(D186,'Raw Material Used'!C:G,5,FALSE),"S")</f>
        <v>45839</v>
      </c>
      <c r="M186" s="246">
        <f>SUMIFS('Raw Material Used'!D:D,'Raw Material Used'!C:C,D186)</f>
        <v>243</v>
      </c>
      <c r="N186" s="247"/>
      <c r="O186" s="246">
        <f t="shared" si="1"/>
        <v>0</v>
      </c>
      <c r="P186" s="245" t="str">
        <f t="shared" si="2"/>
        <v> &gt;210</v>
      </c>
      <c r="Q186" s="248"/>
      <c r="R186" s="194"/>
      <c r="S186" s="194"/>
      <c r="T186" s="194"/>
      <c r="U186" s="194"/>
      <c r="V186" s="194"/>
      <c r="W186" s="194"/>
      <c r="X186" s="194"/>
      <c r="Y186" s="194"/>
      <c r="Z186" s="194"/>
    </row>
    <row r="187" ht="12.0" customHeight="1">
      <c r="A187" s="249"/>
      <c r="B187" s="250">
        <v>45682.0</v>
      </c>
      <c r="C187" s="251" t="s">
        <v>60</v>
      </c>
      <c r="D187" s="252">
        <v>10983.0</v>
      </c>
      <c r="E187" s="251" t="s">
        <v>100</v>
      </c>
      <c r="F187" s="251">
        <v>0.5</v>
      </c>
      <c r="G187" s="251">
        <v>50.0</v>
      </c>
      <c r="H187" s="251" t="s">
        <v>272</v>
      </c>
      <c r="I187" s="251">
        <v>239.0</v>
      </c>
      <c r="J187" s="251"/>
      <c r="K187" s="251" t="s">
        <v>273</v>
      </c>
      <c r="L187" s="245">
        <f>IFERROR(VLOOKUP(D187,'Raw Material Used'!C:G,5,FALSE),"S")</f>
        <v>45839</v>
      </c>
      <c r="M187" s="246">
        <f>SUMIFS('Raw Material Used'!D:D,'Raw Material Used'!C:C,D187)</f>
        <v>239</v>
      </c>
      <c r="N187" s="247"/>
      <c r="O187" s="246">
        <f t="shared" si="1"/>
        <v>0</v>
      </c>
      <c r="P187" s="245" t="str">
        <f t="shared" si="2"/>
        <v> &gt;210</v>
      </c>
      <c r="Q187" s="248"/>
      <c r="R187" s="194"/>
      <c r="S187" s="194"/>
      <c r="T187" s="194"/>
      <c r="U187" s="194"/>
      <c r="V187" s="194"/>
      <c r="W187" s="194"/>
      <c r="X187" s="194"/>
      <c r="Y187" s="194"/>
      <c r="Z187" s="194"/>
    </row>
    <row r="188" ht="12.0" customHeight="1">
      <c r="A188" s="241"/>
      <c r="B188" s="242">
        <v>45682.0</v>
      </c>
      <c r="C188" s="243" t="s">
        <v>60</v>
      </c>
      <c r="D188" s="244">
        <v>10984.0</v>
      </c>
      <c r="E188" s="243" t="s">
        <v>100</v>
      </c>
      <c r="F188" s="243">
        <v>0.5</v>
      </c>
      <c r="G188" s="243">
        <v>50.0</v>
      </c>
      <c r="H188" s="243" t="s">
        <v>272</v>
      </c>
      <c r="I188" s="243">
        <v>256.0</v>
      </c>
      <c r="J188" s="243"/>
      <c r="K188" s="243" t="s">
        <v>273</v>
      </c>
      <c r="L188" s="245">
        <f>IFERROR(VLOOKUP(D188,'Raw Material Used'!C:G,5,FALSE),"S")</f>
        <v>45839</v>
      </c>
      <c r="M188" s="246">
        <f>SUMIFS('Raw Material Used'!D:D,'Raw Material Used'!C:C,D188)</f>
        <v>256</v>
      </c>
      <c r="N188" s="247"/>
      <c r="O188" s="246">
        <f t="shared" si="1"/>
        <v>0</v>
      </c>
      <c r="P188" s="245" t="str">
        <f t="shared" si="2"/>
        <v> &gt;210</v>
      </c>
      <c r="Q188" s="248"/>
      <c r="R188" s="194"/>
      <c r="S188" s="194"/>
      <c r="T188" s="194"/>
      <c r="U188" s="194"/>
      <c r="V188" s="194"/>
      <c r="W188" s="194"/>
      <c r="X188" s="194"/>
      <c r="Y188" s="194"/>
      <c r="Z188" s="194"/>
    </row>
    <row r="189" ht="12.0" customHeight="1">
      <c r="A189" s="249"/>
      <c r="B189" s="250">
        <v>45682.0</v>
      </c>
      <c r="C189" s="251" t="s">
        <v>60</v>
      </c>
      <c r="D189" s="252">
        <v>10985.0</v>
      </c>
      <c r="E189" s="251" t="s">
        <v>100</v>
      </c>
      <c r="F189" s="251">
        <v>0.5</v>
      </c>
      <c r="G189" s="251">
        <v>50.0</v>
      </c>
      <c r="H189" s="251" t="s">
        <v>272</v>
      </c>
      <c r="I189" s="251">
        <v>257.0</v>
      </c>
      <c r="J189" s="251"/>
      <c r="K189" s="251" t="s">
        <v>273</v>
      </c>
      <c r="L189" s="245">
        <f>IFERROR(VLOOKUP(D189,'Raw Material Used'!C:G,5,FALSE),"S")</f>
        <v>45839</v>
      </c>
      <c r="M189" s="246">
        <f>SUMIFS('Raw Material Used'!D:D,'Raw Material Used'!C:C,D189)</f>
        <v>257</v>
      </c>
      <c r="N189" s="247"/>
      <c r="O189" s="246">
        <f t="shared" si="1"/>
        <v>0</v>
      </c>
      <c r="P189" s="245" t="str">
        <f t="shared" si="2"/>
        <v> &gt;210</v>
      </c>
      <c r="Q189" s="248"/>
      <c r="R189" s="194"/>
      <c r="S189" s="194"/>
      <c r="T189" s="194"/>
      <c r="U189" s="194"/>
      <c r="V189" s="194"/>
      <c r="W189" s="194"/>
      <c r="X189" s="194"/>
      <c r="Y189" s="194"/>
      <c r="Z189" s="194"/>
    </row>
    <row r="190" ht="12.0" customHeight="1">
      <c r="A190" s="241"/>
      <c r="B190" s="242">
        <v>45682.0</v>
      </c>
      <c r="C190" s="243" t="s">
        <v>60</v>
      </c>
      <c r="D190" s="244">
        <v>11015.0</v>
      </c>
      <c r="E190" s="243" t="s">
        <v>100</v>
      </c>
      <c r="F190" s="243">
        <v>0.5</v>
      </c>
      <c r="G190" s="243">
        <v>60.0</v>
      </c>
      <c r="H190" s="243" t="s">
        <v>272</v>
      </c>
      <c r="I190" s="243">
        <v>286.2</v>
      </c>
      <c r="J190" s="243"/>
      <c r="K190" s="243" t="s">
        <v>273</v>
      </c>
      <c r="L190" s="245" t="str">
        <f>IFERROR(VLOOKUP(D190,'Raw Material Used'!C:G,5,FALSE),"S")</f>
        <v>S</v>
      </c>
      <c r="M190" s="246">
        <f>SUMIFS('Raw Material Used'!D:D,'Raw Material Used'!C:C,D190)</f>
        <v>0</v>
      </c>
      <c r="N190" s="247"/>
      <c r="O190" s="248">
        <f t="shared" si="1"/>
        <v>286.2</v>
      </c>
      <c r="P190" s="245" t="str">
        <f t="shared" si="2"/>
        <v> &gt;210</v>
      </c>
      <c r="Q190" s="248"/>
      <c r="R190" s="194"/>
      <c r="S190" s="194"/>
      <c r="T190" s="194"/>
      <c r="U190" s="194"/>
      <c r="V190" s="194"/>
      <c r="W190" s="194"/>
      <c r="X190" s="194"/>
      <c r="Y190" s="194"/>
      <c r="Z190" s="194"/>
    </row>
    <row r="191" ht="12.0" customHeight="1">
      <c r="A191" s="249"/>
      <c r="B191" s="250">
        <v>45682.0</v>
      </c>
      <c r="C191" s="251" t="s">
        <v>60</v>
      </c>
      <c r="D191" s="252">
        <v>11032.0</v>
      </c>
      <c r="E191" s="251" t="s">
        <v>101</v>
      </c>
      <c r="F191" s="251">
        <v>0.5</v>
      </c>
      <c r="G191" s="251">
        <v>76.2</v>
      </c>
      <c r="H191" s="251" t="s">
        <v>275</v>
      </c>
      <c r="I191" s="251">
        <v>340.0</v>
      </c>
      <c r="J191" s="251"/>
      <c r="K191" s="251" t="s">
        <v>273</v>
      </c>
      <c r="L191" s="245" t="str">
        <f>IFERROR(VLOOKUP(D191,'Raw Material Used'!C:G,5,FALSE),"S")</f>
        <v>S</v>
      </c>
      <c r="M191" s="246">
        <f>SUMIFS('Raw Material Used'!D:D,'Raw Material Used'!C:C,D191)</f>
        <v>0</v>
      </c>
      <c r="N191" s="247"/>
      <c r="O191" s="248">
        <f t="shared" si="1"/>
        <v>340</v>
      </c>
      <c r="P191" s="245" t="str">
        <f t="shared" si="2"/>
        <v> &gt;210</v>
      </c>
      <c r="Q191" s="248"/>
      <c r="R191" s="194"/>
      <c r="S191" s="194"/>
      <c r="T191" s="194"/>
      <c r="U191" s="194"/>
      <c r="V191" s="194"/>
      <c r="W191" s="194"/>
      <c r="X191" s="194"/>
      <c r="Y191" s="194"/>
      <c r="Z191" s="194"/>
    </row>
    <row r="192" ht="12.0" customHeight="1">
      <c r="A192" s="241"/>
      <c r="B192" s="242">
        <v>45682.0</v>
      </c>
      <c r="C192" s="243" t="s">
        <v>60</v>
      </c>
      <c r="D192" s="244">
        <v>11056.0</v>
      </c>
      <c r="E192" s="243" t="s">
        <v>98</v>
      </c>
      <c r="F192" s="243">
        <v>0.5</v>
      </c>
      <c r="G192" s="243">
        <v>100.0</v>
      </c>
      <c r="H192" s="243" t="s">
        <v>275</v>
      </c>
      <c r="I192" s="243">
        <v>512.0</v>
      </c>
      <c r="J192" s="243"/>
      <c r="K192" s="243" t="s">
        <v>273</v>
      </c>
      <c r="L192" s="245" t="str">
        <f>IFERROR(VLOOKUP(D192,'Raw Material Used'!C:G,5,FALSE),"S")</f>
        <v>S</v>
      </c>
      <c r="M192" s="246">
        <f>SUMIFS('Raw Material Used'!D:D,'Raw Material Used'!C:C,D192)</f>
        <v>0</v>
      </c>
      <c r="N192" s="247"/>
      <c r="O192" s="248">
        <f t="shared" si="1"/>
        <v>512</v>
      </c>
      <c r="P192" s="245" t="str">
        <f t="shared" si="2"/>
        <v> &gt;210</v>
      </c>
      <c r="Q192" s="248"/>
      <c r="R192" s="194"/>
      <c r="S192" s="194"/>
      <c r="T192" s="194"/>
      <c r="U192" s="194"/>
      <c r="V192" s="194"/>
      <c r="W192" s="194"/>
      <c r="X192" s="194"/>
      <c r="Y192" s="194"/>
      <c r="Z192" s="194"/>
    </row>
    <row r="193" ht="12.0" customHeight="1">
      <c r="A193" s="249"/>
      <c r="B193" s="250">
        <v>45682.0</v>
      </c>
      <c r="C193" s="251" t="s">
        <v>60</v>
      </c>
      <c r="D193" s="252">
        <v>11057.0</v>
      </c>
      <c r="E193" s="251" t="s">
        <v>98</v>
      </c>
      <c r="F193" s="251">
        <v>0.5</v>
      </c>
      <c r="G193" s="251">
        <v>100.0</v>
      </c>
      <c r="H193" s="251" t="s">
        <v>275</v>
      </c>
      <c r="I193" s="251">
        <v>337.0</v>
      </c>
      <c r="J193" s="251"/>
      <c r="K193" s="251" t="s">
        <v>273</v>
      </c>
      <c r="L193" s="245" t="str">
        <f>IFERROR(VLOOKUP(D193,'Raw Material Used'!C:G,5,FALSE),"S")</f>
        <v>S</v>
      </c>
      <c r="M193" s="246">
        <f>SUMIFS('Raw Material Used'!D:D,'Raw Material Used'!C:C,D193)</f>
        <v>0</v>
      </c>
      <c r="N193" s="247"/>
      <c r="O193" s="248">
        <f t="shared" si="1"/>
        <v>337</v>
      </c>
      <c r="P193" s="245" t="str">
        <f t="shared" si="2"/>
        <v> &gt;210</v>
      </c>
      <c r="Q193" s="248"/>
      <c r="R193" s="194"/>
      <c r="S193" s="194"/>
      <c r="T193" s="194"/>
      <c r="U193" s="194"/>
      <c r="V193" s="194"/>
      <c r="W193" s="194"/>
      <c r="X193" s="194"/>
      <c r="Y193" s="194"/>
      <c r="Z193" s="194"/>
    </row>
    <row r="194" ht="12.0" customHeight="1">
      <c r="A194" s="241"/>
      <c r="B194" s="242">
        <v>45682.0</v>
      </c>
      <c r="C194" s="243" t="s">
        <v>60</v>
      </c>
      <c r="D194" s="244">
        <v>11058.0</v>
      </c>
      <c r="E194" s="243" t="s">
        <v>98</v>
      </c>
      <c r="F194" s="243">
        <v>0.5</v>
      </c>
      <c r="G194" s="243">
        <v>100.0</v>
      </c>
      <c r="H194" s="243" t="s">
        <v>275</v>
      </c>
      <c r="I194" s="243">
        <v>518.0</v>
      </c>
      <c r="J194" s="243"/>
      <c r="K194" s="243" t="s">
        <v>273</v>
      </c>
      <c r="L194" s="245" t="str">
        <f>IFERROR(VLOOKUP(D194,'Raw Material Used'!C:G,5,FALSE),"S")</f>
        <v>S</v>
      </c>
      <c r="M194" s="246">
        <f>SUMIFS('Raw Material Used'!D:D,'Raw Material Used'!C:C,D194)</f>
        <v>0</v>
      </c>
      <c r="N194" s="247"/>
      <c r="O194" s="248">
        <f t="shared" si="1"/>
        <v>518</v>
      </c>
      <c r="P194" s="245" t="str">
        <f t="shared" si="2"/>
        <v> &gt;210</v>
      </c>
      <c r="Q194" s="248"/>
      <c r="R194" s="194"/>
      <c r="S194" s="194"/>
      <c r="T194" s="194"/>
      <c r="U194" s="194"/>
      <c r="V194" s="194"/>
      <c r="W194" s="194"/>
      <c r="X194" s="194"/>
      <c r="Y194" s="194"/>
      <c r="Z194" s="194"/>
    </row>
    <row r="195" ht="12.0" customHeight="1">
      <c r="A195" s="249"/>
      <c r="B195" s="250">
        <v>45701.0</v>
      </c>
      <c r="C195" s="251" t="s">
        <v>60</v>
      </c>
      <c r="D195" s="252">
        <v>11062.0</v>
      </c>
      <c r="E195" s="251" t="s">
        <v>97</v>
      </c>
      <c r="F195" s="251">
        <v>0.5</v>
      </c>
      <c r="G195" s="251">
        <v>40.0</v>
      </c>
      <c r="H195" s="251" t="s">
        <v>275</v>
      </c>
      <c r="I195" s="251">
        <v>145.0</v>
      </c>
      <c r="J195" s="251"/>
      <c r="K195" s="251" t="s">
        <v>273</v>
      </c>
      <c r="L195" s="245" t="str">
        <f>IFERROR(VLOOKUP(D195,'Raw Material Used'!C:G,5,FALSE),"S")</f>
        <v>S</v>
      </c>
      <c r="M195" s="246">
        <f>SUMIFS('Raw Material Used'!D:D,'Raw Material Used'!C:C,D195)</f>
        <v>0</v>
      </c>
      <c r="N195" s="247"/>
      <c r="O195" s="248">
        <f t="shared" si="1"/>
        <v>145</v>
      </c>
      <c r="P195" s="245" t="str">
        <f t="shared" si="2"/>
        <v>181-210</v>
      </c>
      <c r="Q195" s="248"/>
      <c r="R195" s="194"/>
      <c r="S195" s="194"/>
      <c r="T195" s="194"/>
      <c r="U195" s="194"/>
      <c r="V195" s="194"/>
      <c r="W195" s="194"/>
      <c r="X195" s="194"/>
      <c r="Y195" s="194"/>
      <c r="Z195" s="194"/>
    </row>
    <row r="196" ht="12.0" customHeight="1">
      <c r="A196" s="241"/>
      <c r="B196" s="242">
        <v>45701.0</v>
      </c>
      <c r="C196" s="243" t="s">
        <v>60</v>
      </c>
      <c r="D196" s="244">
        <v>11063.0</v>
      </c>
      <c r="E196" s="243" t="s">
        <v>97</v>
      </c>
      <c r="F196" s="243">
        <v>0.5</v>
      </c>
      <c r="G196" s="243">
        <v>40.0</v>
      </c>
      <c r="H196" s="243" t="s">
        <v>275</v>
      </c>
      <c r="I196" s="243">
        <v>145.0</v>
      </c>
      <c r="J196" s="243"/>
      <c r="K196" s="243" t="s">
        <v>273</v>
      </c>
      <c r="L196" s="245" t="str">
        <f>IFERROR(VLOOKUP(D196,'Raw Material Used'!C:G,5,FALSE),"S")</f>
        <v>S</v>
      </c>
      <c r="M196" s="246">
        <f>SUMIFS('Raw Material Used'!D:D,'Raw Material Used'!C:C,D196)</f>
        <v>0</v>
      </c>
      <c r="N196" s="247"/>
      <c r="O196" s="248">
        <f t="shared" si="1"/>
        <v>145</v>
      </c>
      <c r="P196" s="245" t="str">
        <f t="shared" si="2"/>
        <v>181-210</v>
      </c>
      <c r="Q196" s="248"/>
      <c r="R196" s="194"/>
      <c r="S196" s="194"/>
      <c r="T196" s="194"/>
      <c r="U196" s="194"/>
      <c r="V196" s="194"/>
      <c r="W196" s="194"/>
      <c r="X196" s="194"/>
      <c r="Y196" s="194"/>
      <c r="Z196" s="194"/>
    </row>
    <row r="197" ht="12.0" customHeight="1">
      <c r="A197" s="249"/>
      <c r="B197" s="250">
        <v>45701.0</v>
      </c>
      <c r="C197" s="251" t="s">
        <v>60</v>
      </c>
      <c r="D197" s="252">
        <v>11064.0</v>
      </c>
      <c r="E197" s="251" t="s">
        <v>97</v>
      </c>
      <c r="F197" s="251">
        <v>0.5</v>
      </c>
      <c r="G197" s="251">
        <v>40.0</v>
      </c>
      <c r="H197" s="251" t="s">
        <v>275</v>
      </c>
      <c r="I197" s="251">
        <v>145.0</v>
      </c>
      <c r="J197" s="251"/>
      <c r="K197" s="251" t="s">
        <v>273</v>
      </c>
      <c r="L197" s="245" t="str">
        <f>IFERROR(VLOOKUP(D197,'Raw Material Used'!C:G,5,FALSE),"S")</f>
        <v>S</v>
      </c>
      <c r="M197" s="246">
        <f>SUMIFS('Raw Material Used'!D:D,'Raw Material Used'!C:C,D197)</f>
        <v>0</v>
      </c>
      <c r="N197" s="247"/>
      <c r="O197" s="248">
        <f t="shared" si="1"/>
        <v>145</v>
      </c>
      <c r="P197" s="245" t="str">
        <f t="shared" si="2"/>
        <v>181-210</v>
      </c>
      <c r="Q197" s="248"/>
      <c r="R197" s="194"/>
      <c r="S197" s="194"/>
      <c r="T197" s="194"/>
      <c r="U197" s="194"/>
      <c r="V197" s="194"/>
      <c r="W197" s="194"/>
      <c r="X197" s="194"/>
      <c r="Y197" s="194"/>
      <c r="Z197" s="194"/>
    </row>
    <row r="198" ht="12.0" customHeight="1">
      <c r="A198" s="241"/>
      <c r="B198" s="242">
        <v>45701.0</v>
      </c>
      <c r="C198" s="243" t="s">
        <v>60</v>
      </c>
      <c r="D198" s="244">
        <v>11065.0</v>
      </c>
      <c r="E198" s="243" t="s">
        <v>97</v>
      </c>
      <c r="F198" s="243">
        <v>0.5</v>
      </c>
      <c r="G198" s="243">
        <v>40.0</v>
      </c>
      <c r="H198" s="243" t="s">
        <v>275</v>
      </c>
      <c r="I198" s="243">
        <v>145.0</v>
      </c>
      <c r="J198" s="243"/>
      <c r="K198" s="243" t="s">
        <v>273</v>
      </c>
      <c r="L198" s="245" t="str">
        <f>IFERROR(VLOOKUP(D198,'Raw Material Used'!C:G,5,FALSE),"S")</f>
        <v>S</v>
      </c>
      <c r="M198" s="246">
        <f>SUMIFS('Raw Material Used'!D:D,'Raw Material Used'!C:C,D198)</f>
        <v>0</v>
      </c>
      <c r="N198" s="247"/>
      <c r="O198" s="248">
        <f t="shared" si="1"/>
        <v>145</v>
      </c>
      <c r="P198" s="245" t="str">
        <f t="shared" si="2"/>
        <v>181-210</v>
      </c>
      <c r="Q198" s="248"/>
      <c r="R198" s="194"/>
      <c r="S198" s="194"/>
      <c r="T198" s="194"/>
      <c r="U198" s="194"/>
      <c r="V198" s="194"/>
      <c r="W198" s="194"/>
      <c r="X198" s="194"/>
      <c r="Y198" s="194"/>
      <c r="Z198" s="194"/>
    </row>
    <row r="199" ht="12.0" customHeight="1">
      <c r="A199" s="249"/>
      <c r="B199" s="250">
        <v>45701.0</v>
      </c>
      <c r="C199" s="251" t="s">
        <v>60</v>
      </c>
      <c r="D199" s="252">
        <v>11066.0</v>
      </c>
      <c r="E199" s="251" t="s">
        <v>97</v>
      </c>
      <c r="F199" s="251">
        <v>0.5</v>
      </c>
      <c r="G199" s="251">
        <v>40.0</v>
      </c>
      <c r="H199" s="251" t="s">
        <v>275</v>
      </c>
      <c r="I199" s="251">
        <v>200.0</v>
      </c>
      <c r="J199" s="251"/>
      <c r="K199" s="251" t="s">
        <v>273</v>
      </c>
      <c r="L199" s="245" t="str">
        <f>IFERROR(VLOOKUP(D199,'Raw Material Used'!C:G,5,FALSE),"S")</f>
        <v>S</v>
      </c>
      <c r="M199" s="246">
        <f>SUMIFS('Raw Material Used'!D:D,'Raw Material Used'!C:C,D199)</f>
        <v>0</v>
      </c>
      <c r="N199" s="247"/>
      <c r="O199" s="248">
        <f t="shared" si="1"/>
        <v>200</v>
      </c>
      <c r="P199" s="245" t="str">
        <f t="shared" si="2"/>
        <v>181-210</v>
      </c>
      <c r="Q199" s="248"/>
      <c r="R199" s="194"/>
      <c r="S199" s="194"/>
      <c r="T199" s="194"/>
      <c r="U199" s="194"/>
      <c r="V199" s="194"/>
      <c r="W199" s="194"/>
      <c r="X199" s="194"/>
      <c r="Y199" s="194"/>
      <c r="Z199" s="194"/>
    </row>
    <row r="200" ht="12.0" customHeight="1">
      <c r="A200" s="241"/>
      <c r="B200" s="242">
        <v>45701.0</v>
      </c>
      <c r="C200" s="243" t="s">
        <v>60</v>
      </c>
      <c r="D200" s="244">
        <v>11067.0</v>
      </c>
      <c r="E200" s="243" t="s">
        <v>97</v>
      </c>
      <c r="F200" s="243">
        <v>0.5</v>
      </c>
      <c r="G200" s="243">
        <v>40.0</v>
      </c>
      <c r="H200" s="243" t="s">
        <v>275</v>
      </c>
      <c r="I200" s="243">
        <v>200.0</v>
      </c>
      <c r="J200" s="243"/>
      <c r="K200" s="243" t="s">
        <v>273</v>
      </c>
      <c r="L200" s="245" t="str">
        <f>IFERROR(VLOOKUP(D200,'Raw Material Used'!C:G,5,FALSE),"S")</f>
        <v>S</v>
      </c>
      <c r="M200" s="246">
        <f>SUMIFS('Raw Material Used'!D:D,'Raw Material Used'!C:C,D200)</f>
        <v>0</v>
      </c>
      <c r="N200" s="247"/>
      <c r="O200" s="248">
        <f t="shared" si="1"/>
        <v>200</v>
      </c>
      <c r="P200" s="245" t="str">
        <f t="shared" si="2"/>
        <v>181-210</v>
      </c>
      <c r="Q200" s="248"/>
      <c r="R200" s="194"/>
      <c r="S200" s="194"/>
      <c r="T200" s="194"/>
      <c r="U200" s="194"/>
      <c r="V200" s="194"/>
      <c r="W200" s="194"/>
      <c r="X200" s="194"/>
      <c r="Y200" s="194"/>
      <c r="Z200" s="194"/>
    </row>
    <row r="201" ht="12.0" customHeight="1">
      <c r="A201" s="249"/>
      <c r="B201" s="250">
        <v>45701.0</v>
      </c>
      <c r="C201" s="251" t="s">
        <v>60</v>
      </c>
      <c r="D201" s="252">
        <v>11068.0</v>
      </c>
      <c r="E201" s="251" t="s">
        <v>97</v>
      </c>
      <c r="F201" s="251">
        <v>0.5</v>
      </c>
      <c r="G201" s="251">
        <v>40.0</v>
      </c>
      <c r="H201" s="251" t="s">
        <v>275</v>
      </c>
      <c r="I201" s="251">
        <v>195.0</v>
      </c>
      <c r="J201" s="251"/>
      <c r="K201" s="251" t="s">
        <v>273</v>
      </c>
      <c r="L201" s="245" t="str">
        <f>IFERROR(VLOOKUP(D201,'Raw Material Used'!C:G,5,FALSE),"S")</f>
        <v>S</v>
      </c>
      <c r="M201" s="246">
        <f>SUMIFS('Raw Material Used'!D:D,'Raw Material Used'!C:C,D201)</f>
        <v>0</v>
      </c>
      <c r="N201" s="247"/>
      <c r="O201" s="248">
        <f t="shared" si="1"/>
        <v>195</v>
      </c>
      <c r="P201" s="245" t="str">
        <f t="shared" si="2"/>
        <v>181-210</v>
      </c>
      <c r="Q201" s="248"/>
      <c r="R201" s="194"/>
      <c r="S201" s="194"/>
      <c r="T201" s="194"/>
      <c r="U201" s="194"/>
      <c r="V201" s="194"/>
      <c r="W201" s="194"/>
      <c r="X201" s="194"/>
      <c r="Y201" s="194"/>
      <c r="Z201" s="194"/>
    </row>
    <row r="202" ht="12.0" customHeight="1">
      <c r="A202" s="241"/>
      <c r="B202" s="242">
        <v>45701.0</v>
      </c>
      <c r="C202" s="243" t="s">
        <v>60</v>
      </c>
      <c r="D202" s="244">
        <v>11069.0</v>
      </c>
      <c r="E202" s="243" t="s">
        <v>97</v>
      </c>
      <c r="F202" s="243">
        <v>0.5</v>
      </c>
      <c r="G202" s="243">
        <v>40.0</v>
      </c>
      <c r="H202" s="243" t="s">
        <v>275</v>
      </c>
      <c r="I202" s="243">
        <v>195.0</v>
      </c>
      <c r="J202" s="243"/>
      <c r="K202" s="243" t="s">
        <v>273</v>
      </c>
      <c r="L202" s="245" t="str">
        <f>IFERROR(VLOOKUP(D202,'Raw Material Used'!C:G,5,FALSE),"S")</f>
        <v>S</v>
      </c>
      <c r="M202" s="246">
        <f>SUMIFS('Raw Material Used'!D:D,'Raw Material Used'!C:C,D202)</f>
        <v>0</v>
      </c>
      <c r="N202" s="247"/>
      <c r="O202" s="248">
        <f t="shared" si="1"/>
        <v>195</v>
      </c>
      <c r="P202" s="245" t="str">
        <f t="shared" si="2"/>
        <v>181-210</v>
      </c>
      <c r="Q202" s="248"/>
      <c r="R202" s="194"/>
      <c r="S202" s="194"/>
      <c r="T202" s="194"/>
      <c r="U202" s="194"/>
      <c r="V202" s="194"/>
      <c r="W202" s="194"/>
      <c r="X202" s="194"/>
      <c r="Y202" s="194"/>
      <c r="Z202" s="194"/>
    </row>
    <row r="203" ht="12.0" customHeight="1">
      <c r="A203" s="249"/>
      <c r="B203" s="250">
        <v>45701.0</v>
      </c>
      <c r="C203" s="251" t="s">
        <v>60</v>
      </c>
      <c r="D203" s="252">
        <v>11078.0</v>
      </c>
      <c r="E203" s="251" t="s">
        <v>97</v>
      </c>
      <c r="F203" s="251">
        <v>0.5</v>
      </c>
      <c r="G203" s="251">
        <v>50.0</v>
      </c>
      <c r="H203" s="251" t="s">
        <v>275</v>
      </c>
      <c r="I203" s="251">
        <v>80.0</v>
      </c>
      <c r="J203" s="251"/>
      <c r="K203" s="251" t="s">
        <v>273</v>
      </c>
      <c r="L203" s="245">
        <f>IFERROR(VLOOKUP(D203,'Raw Material Used'!C:G,5,FALSE),"S")</f>
        <v>45840</v>
      </c>
      <c r="M203" s="246">
        <f>SUMIFS('Raw Material Used'!D:D,'Raw Material Used'!C:C,D203)</f>
        <v>80</v>
      </c>
      <c r="N203" s="247"/>
      <c r="O203" s="246">
        <f t="shared" si="1"/>
        <v>0</v>
      </c>
      <c r="P203" s="245" t="str">
        <f t="shared" si="2"/>
        <v>181-210</v>
      </c>
      <c r="Q203" s="248"/>
      <c r="R203" s="194"/>
      <c r="S203" s="194"/>
      <c r="T203" s="194"/>
      <c r="U203" s="194"/>
      <c r="V203" s="194"/>
      <c r="W203" s="194"/>
      <c r="X203" s="194"/>
      <c r="Y203" s="194"/>
      <c r="Z203" s="194"/>
    </row>
    <row r="204" ht="12.0" customHeight="1">
      <c r="A204" s="241"/>
      <c r="B204" s="242">
        <v>45701.0</v>
      </c>
      <c r="C204" s="243" t="s">
        <v>60</v>
      </c>
      <c r="D204" s="244">
        <v>11079.0</v>
      </c>
      <c r="E204" s="243" t="s">
        <v>97</v>
      </c>
      <c r="F204" s="243">
        <v>0.5</v>
      </c>
      <c r="G204" s="243">
        <v>50.0</v>
      </c>
      <c r="H204" s="243" t="s">
        <v>275</v>
      </c>
      <c r="I204" s="243">
        <v>183.0</v>
      </c>
      <c r="J204" s="243"/>
      <c r="K204" s="243" t="s">
        <v>273</v>
      </c>
      <c r="L204" s="245" t="str">
        <f>IFERROR(VLOOKUP(D204,'Raw Material Used'!C:G,5,FALSE),"S")</f>
        <v/>
      </c>
      <c r="M204" s="246">
        <f>SUMIFS('Raw Material Used'!D:D,'Raw Material Used'!C:C,D204)</f>
        <v>183</v>
      </c>
      <c r="N204" s="247"/>
      <c r="O204" s="246">
        <f t="shared" si="1"/>
        <v>0</v>
      </c>
      <c r="P204" s="245" t="str">
        <f t="shared" si="2"/>
        <v>181-210</v>
      </c>
      <c r="Q204" s="248"/>
      <c r="R204" s="194"/>
      <c r="S204" s="194"/>
      <c r="T204" s="194"/>
      <c r="U204" s="194"/>
      <c r="V204" s="194"/>
      <c r="W204" s="194"/>
      <c r="X204" s="194"/>
      <c r="Y204" s="194"/>
      <c r="Z204" s="194"/>
    </row>
    <row r="205" ht="12.0" customHeight="1">
      <c r="A205" s="249"/>
      <c r="B205" s="250">
        <v>45701.0</v>
      </c>
      <c r="C205" s="251" t="s">
        <v>60</v>
      </c>
      <c r="D205" s="252">
        <v>11080.0</v>
      </c>
      <c r="E205" s="251" t="s">
        <v>97</v>
      </c>
      <c r="F205" s="251">
        <v>0.5</v>
      </c>
      <c r="G205" s="251">
        <v>50.0</v>
      </c>
      <c r="H205" s="251" t="s">
        <v>275</v>
      </c>
      <c r="I205" s="251">
        <v>183.0</v>
      </c>
      <c r="J205" s="251"/>
      <c r="K205" s="251" t="s">
        <v>273</v>
      </c>
      <c r="L205" s="245">
        <f>IFERROR(VLOOKUP(D205,'Raw Material Used'!C:G,5,FALSE),"S")</f>
        <v>45840</v>
      </c>
      <c r="M205" s="246">
        <f>SUMIFS('Raw Material Used'!D:D,'Raw Material Used'!C:C,D205)</f>
        <v>183</v>
      </c>
      <c r="N205" s="247"/>
      <c r="O205" s="246">
        <f t="shared" si="1"/>
        <v>0</v>
      </c>
      <c r="P205" s="245" t="str">
        <f t="shared" si="2"/>
        <v>181-210</v>
      </c>
      <c r="Q205" s="248"/>
      <c r="R205" s="194"/>
      <c r="S205" s="194"/>
      <c r="T205" s="194"/>
      <c r="U205" s="194"/>
      <c r="V205" s="194"/>
      <c r="W205" s="194"/>
      <c r="X205" s="194"/>
      <c r="Y205" s="194"/>
      <c r="Z205" s="194"/>
    </row>
    <row r="206" ht="12.0" customHeight="1">
      <c r="A206" s="241"/>
      <c r="B206" s="242">
        <v>45701.0</v>
      </c>
      <c r="C206" s="243" t="s">
        <v>60</v>
      </c>
      <c r="D206" s="244">
        <v>11081.0</v>
      </c>
      <c r="E206" s="243" t="s">
        <v>97</v>
      </c>
      <c r="F206" s="243">
        <v>0.5</v>
      </c>
      <c r="G206" s="243">
        <v>50.0</v>
      </c>
      <c r="H206" s="243" t="s">
        <v>275</v>
      </c>
      <c r="I206" s="243">
        <v>183.0</v>
      </c>
      <c r="J206" s="243"/>
      <c r="K206" s="243" t="s">
        <v>273</v>
      </c>
      <c r="L206" s="245">
        <f>IFERROR(VLOOKUP(D206,'Raw Material Used'!C:G,5,FALSE),"S")</f>
        <v>45840</v>
      </c>
      <c r="M206" s="246">
        <f>SUMIFS('Raw Material Used'!D:D,'Raw Material Used'!C:C,D206)</f>
        <v>183</v>
      </c>
      <c r="N206" s="247"/>
      <c r="O206" s="246">
        <f t="shared" si="1"/>
        <v>0</v>
      </c>
      <c r="P206" s="245" t="str">
        <f t="shared" si="2"/>
        <v>181-210</v>
      </c>
      <c r="Q206" s="248"/>
      <c r="R206" s="194"/>
      <c r="S206" s="194"/>
      <c r="T206" s="194"/>
      <c r="U206" s="194"/>
      <c r="V206" s="194"/>
      <c r="W206" s="194"/>
      <c r="X206" s="194"/>
      <c r="Y206" s="194"/>
      <c r="Z206" s="194"/>
    </row>
    <row r="207" ht="12.0" customHeight="1">
      <c r="A207" s="249"/>
      <c r="B207" s="250">
        <v>45701.0</v>
      </c>
      <c r="C207" s="251" t="s">
        <v>60</v>
      </c>
      <c r="D207" s="252">
        <v>11082.0</v>
      </c>
      <c r="E207" s="251" t="s">
        <v>97</v>
      </c>
      <c r="F207" s="251">
        <v>0.5</v>
      </c>
      <c r="G207" s="251">
        <v>50.0</v>
      </c>
      <c r="H207" s="251" t="s">
        <v>275</v>
      </c>
      <c r="I207" s="251">
        <v>183.0</v>
      </c>
      <c r="J207" s="251"/>
      <c r="K207" s="251" t="s">
        <v>273</v>
      </c>
      <c r="L207" s="245">
        <f>IFERROR(VLOOKUP(D207,'Raw Material Used'!C:G,5,FALSE),"S")</f>
        <v>45840</v>
      </c>
      <c r="M207" s="246">
        <f>SUMIFS('Raw Material Used'!D:D,'Raw Material Used'!C:C,D207)</f>
        <v>183</v>
      </c>
      <c r="N207" s="247"/>
      <c r="O207" s="246">
        <f t="shared" si="1"/>
        <v>0</v>
      </c>
      <c r="P207" s="245" t="str">
        <f t="shared" si="2"/>
        <v>181-210</v>
      </c>
      <c r="Q207" s="248"/>
      <c r="R207" s="194"/>
      <c r="S207" s="194"/>
      <c r="T207" s="194"/>
      <c r="U207" s="194"/>
      <c r="V207" s="194"/>
      <c r="W207" s="194"/>
      <c r="X207" s="194"/>
      <c r="Y207" s="194"/>
      <c r="Z207" s="194"/>
    </row>
    <row r="208" ht="12.0" customHeight="1">
      <c r="A208" s="241"/>
      <c r="B208" s="242">
        <v>45701.0</v>
      </c>
      <c r="C208" s="243" t="s">
        <v>60</v>
      </c>
      <c r="D208" s="244">
        <v>11083.0</v>
      </c>
      <c r="E208" s="243" t="s">
        <v>97</v>
      </c>
      <c r="F208" s="243">
        <v>0.5</v>
      </c>
      <c r="G208" s="243">
        <v>50.0</v>
      </c>
      <c r="H208" s="243" t="s">
        <v>275</v>
      </c>
      <c r="I208" s="243">
        <v>183.0</v>
      </c>
      <c r="J208" s="243"/>
      <c r="K208" s="243" t="s">
        <v>273</v>
      </c>
      <c r="L208" s="245">
        <f>IFERROR(VLOOKUP(D208,'Raw Material Used'!C:G,5,FALSE),"S")</f>
        <v>45840</v>
      </c>
      <c r="M208" s="246">
        <f>SUMIFS('Raw Material Used'!D:D,'Raw Material Used'!C:C,D208)</f>
        <v>183</v>
      </c>
      <c r="N208" s="247"/>
      <c r="O208" s="246">
        <f t="shared" si="1"/>
        <v>0</v>
      </c>
      <c r="P208" s="245" t="str">
        <f t="shared" si="2"/>
        <v>181-210</v>
      </c>
      <c r="Q208" s="248"/>
      <c r="R208" s="194"/>
      <c r="S208" s="194"/>
      <c r="T208" s="194"/>
      <c r="U208" s="194"/>
      <c r="V208" s="194"/>
      <c r="W208" s="194"/>
      <c r="X208" s="194"/>
      <c r="Y208" s="194"/>
      <c r="Z208" s="194"/>
    </row>
    <row r="209" ht="12.0" customHeight="1">
      <c r="A209" s="249"/>
      <c r="B209" s="250">
        <v>45701.0</v>
      </c>
      <c r="C209" s="251" t="s">
        <v>60</v>
      </c>
      <c r="D209" s="252">
        <v>11084.0</v>
      </c>
      <c r="E209" s="251" t="s">
        <v>97</v>
      </c>
      <c r="F209" s="251">
        <v>0.5</v>
      </c>
      <c r="G209" s="251">
        <v>50.0</v>
      </c>
      <c r="H209" s="251" t="s">
        <v>275</v>
      </c>
      <c r="I209" s="251">
        <v>249.0</v>
      </c>
      <c r="J209" s="251"/>
      <c r="K209" s="251" t="s">
        <v>273</v>
      </c>
      <c r="L209" s="245">
        <f>IFERROR(VLOOKUP(D209,'Raw Material Used'!C:G,5,FALSE),"S")</f>
        <v>45874</v>
      </c>
      <c r="M209" s="246">
        <f>SUMIFS('Raw Material Used'!D:D,'Raw Material Used'!C:C,D209)</f>
        <v>249</v>
      </c>
      <c r="N209" s="247"/>
      <c r="O209" s="246">
        <f t="shared" si="1"/>
        <v>0</v>
      </c>
      <c r="P209" s="245" t="str">
        <f t="shared" si="2"/>
        <v>181-210</v>
      </c>
      <c r="Q209" s="248"/>
      <c r="R209" s="194"/>
      <c r="S209" s="194"/>
      <c r="T209" s="194"/>
      <c r="U209" s="194"/>
      <c r="V209" s="194"/>
      <c r="W209" s="194"/>
      <c r="X209" s="194"/>
      <c r="Y209" s="194"/>
      <c r="Z209" s="194"/>
    </row>
    <row r="210" ht="12.0" customHeight="1">
      <c r="A210" s="241"/>
      <c r="B210" s="242">
        <v>45701.0</v>
      </c>
      <c r="C210" s="243" t="s">
        <v>60</v>
      </c>
      <c r="D210" s="244">
        <v>11085.0</v>
      </c>
      <c r="E210" s="243" t="s">
        <v>97</v>
      </c>
      <c r="F210" s="243">
        <v>0.5</v>
      </c>
      <c r="G210" s="243">
        <v>50.0</v>
      </c>
      <c r="H210" s="243" t="s">
        <v>275</v>
      </c>
      <c r="I210" s="243">
        <v>249.0</v>
      </c>
      <c r="J210" s="243"/>
      <c r="K210" s="243" t="s">
        <v>273</v>
      </c>
      <c r="L210" s="245">
        <f>IFERROR(VLOOKUP(D210,'Raw Material Used'!C:G,5,FALSE),"S")</f>
        <v>45874</v>
      </c>
      <c r="M210" s="246">
        <f>SUMIFS('Raw Material Used'!D:D,'Raw Material Used'!C:C,D210)</f>
        <v>249</v>
      </c>
      <c r="N210" s="247"/>
      <c r="O210" s="246">
        <f t="shared" si="1"/>
        <v>0</v>
      </c>
      <c r="P210" s="245" t="str">
        <f t="shared" si="2"/>
        <v>181-210</v>
      </c>
      <c r="Q210" s="248"/>
      <c r="R210" s="194"/>
      <c r="S210" s="194"/>
      <c r="T210" s="194"/>
      <c r="U210" s="194"/>
      <c r="V210" s="194"/>
      <c r="W210" s="194"/>
      <c r="X210" s="194"/>
      <c r="Y210" s="194"/>
      <c r="Z210" s="194"/>
    </row>
    <row r="211" ht="12.0" customHeight="1">
      <c r="A211" s="249"/>
      <c r="B211" s="250">
        <v>45701.0</v>
      </c>
      <c r="C211" s="251" t="s">
        <v>60</v>
      </c>
      <c r="D211" s="252">
        <v>11086.0</v>
      </c>
      <c r="E211" s="251" t="s">
        <v>97</v>
      </c>
      <c r="F211" s="251">
        <v>0.5</v>
      </c>
      <c r="G211" s="251">
        <v>50.0</v>
      </c>
      <c r="H211" s="251" t="s">
        <v>275</v>
      </c>
      <c r="I211" s="251">
        <v>249.0</v>
      </c>
      <c r="J211" s="251"/>
      <c r="K211" s="251" t="s">
        <v>273</v>
      </c>
      <c r="L211" s="245">
        <f>IFERROR(VLOOKUP(D211,'Raw Material Used'!C:G,5,FALSE),"S")</f>
        <v>45874</v>
      </c>
      <c r="M211" s="246">
        <f>SUMIFS('Raw Material Used'!D:D,'Raw Material Used'!C:C,D211)</f>
        <v>249</v>
      </c>
      <c r="N211" s="247"/>
      <c r="O211" s="246">
        <f t="shared" si="1"/>
        <v>0</v>
      </c>
      <c r="P211" s="245" t="str">
        <f t="shared" si="2"/>
        <v>181-210</v>
      </c>
      <c r="Q211" s="248"/>
      <c r="R211" s="194"/>
      <c r="S211" s="194"/>
      <c r="T211" s="194"/>
      <c r="U211" s="194"/>
      <c r="V211" s="194"/>
      <c r="W211" s="194"/>
      <c r="X211" s="194"/>
      <c r="Y211" s="194"/>
      <c r="Z211" s="194"/>
    </row>
    <row r="212" ht="12.0" customHeight="1">
      <c r="A212" s="241"/>
      <c r="B212" s="242">
        <v>45701.0</v>
      </c>
      <c r="C212" s="243" t="s">
        <v>60</v>
      </c>
      <c r="D212" s="244">
        <v>11087.0</v>
      </c>
      <c r="E212" s="243" t="s">
        <v>97</v>
      </c>
      <c r="F212" s="243">
        <v>0.5</v>
      </c>
      <c r="G212" s="243">
        <v>50.0</v>
      </c>
      <c r="H212" s="243" t="s">
        <v>275</v>
      </c>
      <c r="I212" s="243">
        <v>249.0</v>
      </c>
      <c r="J212" s="243"/>
      <c r="K212" s="243" t="s">
        <v>273</v>
      </c>
      <c r="L212" s="245">
        <f>IFERROR(VLOOKUP(D212,'Raw Material Used'!C:G,5,FALSE),"S")</f>
        <v>45874</v>
      </c>
      <c r="M212" s="246">
        <f>SUMIFS('Raw Material Used'!D:D,'Raw Material Used'!C:C,D212)</f>
        <v>249</v>
      </c>
      <c r="N212" s="247"/>
      <c r="O212" s="246">
        <f t="shared" si="1"/>
        <v>0</v>
      </c>
      <c r="P212" s="245" t="str">
        <f t="shared" si="2"/>
        <v>181-210</v>
      </c>
      <c r="Q212" s="248"/>
      <c r="R212" s="194"/>
      <c r="S212" s="194"/>
      <c r="T212" s="194"/>
      <c r="U212" s="194"/>
      <c r="V212" s="194"/>
      <c r="W212" s="194"/>
      <c r="X212" s="194"/>
      <c r="Y212" s="194"/>
      <c r="Z212" s="194"/>
    </row>
    <row r="213" ht="12.0" customHeight="1">
      <c r="A213" s="249"/>
      <c r="B213" s="250">
        <v>45701.0</v>
      </c>
      <c r="C213" s="251" t="s">
        <v>60</v>
      </c>
      <c r="D213" s="252">
        <v>11088.0</v>
      </c>
      <c r="E213" s="251" t="s">
        <v>97</v>
      </c>
      <c r="F213" s="251">
        <v>0.5</v>
      </c>
      <c r="G213" s="251">
        <v>50.0</v>
      </c>
      <c r="H213" s="251" t="s">
        <v>275</v>
      </c>
      <c r="I213" s="251">
        <v>249.0</v>
      </c>
      <c r="J213" s="251"/>
      <c r="K213" s="251" t="s">
        <v>273</v>
      </c>
      <c r="L213" s="245">
        <f>IFERROR(VLOOKUP(D213,'Raw Material Used'!C:G,5,FALSE),"S")</f>
        <v>45885</v>
      </c>
      <c r="M213" s="246">
        <f>SUMIFS('Raw Material Used'!D:D,'Raw Material Used'!C:C,D213)</f>
        <v>249</v>
      </c>
      <c r="N213" s="247"/>
      <c r="O213" s="246">
        <f t="shared" si="1"/>
        <v>0</v>
      </c>
      <c r="P213" s="245" t="str">
        <f t="shared" si="2"/>
        <v>181-210</v>
      </c>
      <c r="Q213" s="248"/>
      <c r="R213" s="194"/>
      <c r="S213" s="194"/>
      <c r="T213" s="194"/>
      <c r="U213" s="194"/>
      <c r="V213" s="194"/>
      <c r="W213" s="194"/>
      <c r="X213" s="194"/>
      <c r="Y213" s="194"/>
      <c r="Z213" s="194"/>
    </row>
    <row r="214" ht="12.0" customHeight="1">
      <c r="A214" s="241"/>
      <c r="B214" s="242">
        <v>45701.0</v>
      </c>
      <c r="C214" s="243" t="s">
        <v>60</v>
      </c>
      <c r="D214" s="244">
        <v>11089.0</v>
      </c>
      <c r="E214" s="243" t="s">
        <v>97</v>
      </c>
      <c r="F214" s="243">
        <v>0.5</v>
      </c>
      <c r="G214" s="243">
        <v>50.0</v>
      </c>
      <c r="H214" s="243" t="s">
        <v>275</v>
      </c>
      <c r="I214" s="243">
        <v>249.0</v>
      </c>
      <c r="J214" s="243"/>
      <c r="K214" s="243" t="s">
        <v>273</v>
      </c>
      <c r="L214" s="245">
        <f>IFERROR(VLOOKUP(D214,'Raw Material Used'!C:G,5,FALSE),"S")</f>
        <v>45885</v>
      </c>
      <c r="M214" s="246">
        <f>SUMIFS('Raw Material Used'!D:D,'Raw Material Used'!C:C,D214)</f>
        <v>63</v>
      </c>
      <c r="N214" s="247"/>
      <c r="O214" s="246">
        <f t="shared" si="1"/>
        <v>186</v>
      </c>
      <c r="P214" s="245" t="str">
        <f t="shared" si="2"/>
        <v>181-210</v>
      </c>
      <c r="Q214" s="248"/>
      <c r="R214" s="194"/>
      <c r="S214" s="194"/>
      <c r="T214" s="194"/>
      <c r="U214" s="194"/>
      <c r="V214" s="194"/>
      <c r="W214" s="194"/>
      <c r="X214" s="194"/>
      <c r="Y214" s="194"/>
      <c r="Z214" s="194"/>
    </row>
    <row r="215" ht="12.0" customHeight="1">
      <c r="A215" s="249"/>
      <c r="B215" s="250">
        <v>45701.0</v>
      </c>
      <c r="C215" s="251" t="s">
        <v>60</v>
      </c>
      <c r="D215" s="252">
        <v>11090.0</v>
      </c>
      <c r="E215" s="251" t="s">
        <v>97</v>
      </c>
      <c r="F215" s="251">
        <v>0.5</v>
      </c>
      <c r="G215" s="251">
        <v>50.0</v>
      </c>
      <c r="H215" s="251" t="s">
        <v>275</v>
      </c>
      <c r="I215" s="251">
        <v>249.0</v>
      </c>
      <c r="J215" s="251"/>
      <c r="K215" s="251" t="s">
        <v>273</v>
      </c>
      <c r="L215" s="245" t="str">
        <f>IFERROR(VLOOKUP(D215,'Raw Material Used'!C:G,5,FALSE),"S")</f>
        <v>S</v>
      </c>
      <c r="M215" s="246">
        <f>SUMIFS('Raw Material Used'!D:D,'Raw Material Used'!C:C,D215)</f>
        <v>0</v>
      </c>
      <c r="N215" s="247"/>
      <c r="O215" s="248">
        <f t="shared" si="1"/>
        <v>249</v>
      </c>
      <c r="P215" s="245" t="str">
        <f t="shared" si="2"/>
        <v>181-210</v>
      </c>
      <c r="Q215" s="248"/>
      <c r="R215" s="194"/>
      <c r="S215" s="194"/>
      <c r="T215" s="194"/>
      <c r="U215" s="194"/>
      <c r="V215" s="194"/>
      <c r="W215" s="194"/>
      <c r="X215" s="194"/>
      <c r="Y215" s="194"/>
      <c r="Z215" s="194"/>
    </row>
    <row r="216" ht="12.0" customHeight="1">
      <c r="A216" s="241"/>
      <c r="B216" s="242">
        <v>45701.0</v>
      </c>
      <c r="C216" s="243" t="s">
        <v>60</v>
      </c>
      <c r="D216" s="244">
        <v>11091.0</v>
      </c>
      <c r="E216" s="243" t="s">
        <v>97</v>
      </c>
      <c r="F216" s="243">
        <v>0.5</v>
      </c>
      <c r="G216" s="243">
        <v>50.0</v>
      </c>
      <c r="H216" s="243" t="s">
        <v>275</v>
      </c>
      <c r="I216" s="243">
        <v>246.0</v>
      </c>
      <c r="J216" s="243"/>
      <c r="K216" s="243" t="s">
        <v>273</v>
      </c>
      <c r="L216" s="245">
        <f>IFERROR(VLOOKUP(D216,'Raw Material Used'!C:G,5,FALSE),"S")</f>
        <v>45841</v>
      </c>
      <c r="M216" s="246">
        <f>SUMIFS('Raw Material Used'!D:D,'Raw Material Used'!C:C,D216)</f>
        <v>246</v>
      </c>
      <c r="N216" s="247"/>
      <c r="O216" s="246">
        <f t="shared" si="1"/>
        <v>0</v>
      </c>
      <c r="P216" s="245" t="str">
        <f t="shared" si="2"/>
        <v>181-210</v>
      </c>
      <c r="Q216" s="248"/>
      <c r="R216" s="194"/>
      <c r="S216" s="194"/>
      <c r="T216" s="194"/>
      <c r="U216" s="194"/>
      <c r="V216" s="194"/>
      <c r="W216" s="194"/>
      <c r="X216" s="194"/>
      <c r="Y216" s="194"/>
      <c r="Z216" s="194"/>
    </row>
    <row r="217" ht="12.0" customHeight="1">
      <c r="A217" s="249"/>
      <c r="B217" s="250">
        <v>45701.0</v>
      </c>
      <c r="C217" s="251" t="s">
        <v>60</v>
      </c>
      <c r="D217" s="252">
        <v>11092.0</v>
      </c>
      <c r="E217" s="251" t="s">
        <v>97</v>
      </c>
      <c r="F217" s="251">
        <v>0.5</v>
      </c>
      <c r="G217" s="251">
        <v>50.0</v>
      </c>
      <c r="H217" s="251" t="s">
        <v>275</v>
      </c>
      <c r="I217" s="251">
        <v>246.0</v>
      </c>
      <c r="J217" s="251"/>
      <c r="K217" s="251" t="s">
        <v>273</v>
      </c>
      <c r="L217" s="245">
        <f>IFERROR(VLOOKUP(D217,'Raw Material Used'!C:G,5,FALSE),"S")</f>
        <v>45841</v>
      </c>
      <c r="M217" s="246">
        <f>SUMIFS('Raw Material Used'!D:D,'Raw Material Used'!C:C,D217)</f>
        <v>246</v>
      </c>
      <c r="N217" s="247"/>
      <c r="O217" s="246">
        <f t="shared" si="1"/>
        <v>0</v>
      </c>
      <c r="P217" s="245" t="str">
        <f t="shared" si="2"/>
        <v>181-210</v>
      </c>
      <c r="Q217" s="248"/>
      <c r="R217" s="194"/>
      <c r="S217" s="194"/>
      <c r="T217" s="194"/>
      <c r="U217" s="194"/>
      <c r="V217" s="194"/>
      <c r="W217" s="194"/>
      <c r="X217" s="194"/>
      <c r="Y217" s="194"/>
      <c r="Z217" s="194"/>
    </row>
    <row r="218" ht="12.0" customHeight="1">
      <c r="A218" s="241"/>
      <c r="B218" s="242">
        <v>45701.0</v>
      </c>
      <c r="C218" s="243" t="s">
        <v>60</v>
      </c>
      <c r="D218" s="244">
        <v>11093.0</v>
      </c>
      <c r="E218" s="243" t="s">
        <v>97</v>
      </c>
      <c r="F218" s="243">
        <v>0.5</v>
      </c>
      <c r="G218" s="243">
        <v>50.0</v>
      </c>
      <c r="H218" s="243" t="s">
        <v>275</v>
      </c>
      <c r="I218" s="243">
        <v>246.0</v>
      </c>
      <c r="J218" s="243"/>
      <c r="K218" s="243" t="s">
        <v>273</v>
      </c>
      <c r="L218" s="245">
        <f>IFERROR(VLOOKUP(D218,'Raw Material Used'!C:G,5,FALSE),"S")</f>
        <v>45845</v>
      </c>
      <c r="M218" s="246">
        <f>SUMIFS('Raw Material Used'!D:D,'Raw Material Used'!C:C,D218)</f>
        <v>246</v>
      </c>
      <c r="N218" s="247"/>
      <c r="O218" s="246">
        <f t="shared" si="1"/>
        <v>0</v>
      </c>
      <c r="P218" s="245" t="str">
        <f t="shared" si="2"/>
        <v>181-210</v>
      </c>
      <c r="Q218" s="248"/>
      <c r="R218" s="194"/>
      <c r="S218" s="194"/>
      <c r="T218" s="194"/>
      <c r="U218" s="194"/>
      <c r="V218" s="194"/>
      <c r="W218" s="194"/>
      <c r="X218" s="194"/>
      <c r="Y218" s="194"/>
      <c r="Z218" s="194"/>
    </row>
    <row r="219" ht="12.0" customHeight="1">
      <c r="A219" s="249"/>
      <c r="B219" s="250">
        <v>45701.0</v>
      </c>
      <c r="C219" s="251" t="s">
        <v>60</v>
      </c>
      <c r="D219" s="252">
        <v>11094.0</v>
      </c>
      <c r="E219" s="251" t="s">
        <v>97</v>
      </c>
      <c r="F219" s="251">
        <v>0.5</v>
      </c>
      <c r="G219" s="251">
        <v>50.0</v>
      </c>
      <c r="H219" s="251" t="s">
        <v>275</v>
      </c>
      <c r="I219" s="251">
        <v>246.0</v>
      </c>
      <c r="J219" s="251"/>
      <c r="K219" s="251" t="s">
        <v>273</v>
      </c>
      <c r="L219" s="245">
        <f>IFERROR(VLOOKUP(D219,'Raw Material Used'!C:G,5,FALSE),"S")</f>
        <v>45846</v>
      </c>
      <c r="M219" s="246">
        <f>SUMIFS('Raw Material Used'!D:D,'Raw Material Used'!C:C,D219)</f>
        <v>246</v>
      </c>
      <c r="N219" s="247"/>
      <c r="O219" s="246">
        <f t="shared" si="1"/>
        <v>0</v>
      </c>
      <c r="P219" s="245" t="str">
        <f t="shared" si="2"/>
        <v>181-210</v>
      </c>
      <c r="Q219" s="248"/>
      <c r="R219" s="194"/>
      <c r="S219" s="194"/>
      <c r="T219" s="194"/>
      <c r="U219" s="194"/>
      <c r="V219" s="194"/>
      <c r="W219" s="194"/>
      <c r="X219" s="194"/>
      <c r="Y219" s="194"/>
      <c r="Z219" s="194"/>
    </row>
    <row r="220" ht="12.0" customHeight="1">
      <c r="A220" s="241"/>
      <c r="B220" s="242">
        <v>45701.0</v>
      </c>
      <c r="C220" s="243" t="s">
        <v>60</v>
      </c>
      <c r="D220" s="244">
        <v>11095.0</v>
      </c>
      <c r="E220" s="243" t="s">
        <v>97</v>
      </c>
      <c r="F220" s="243">
        <v>0.5</v>
      </c>
      <c r="G220" s="243">
        <v>50.0</v>
      </c>
      <c r="H220" s="243" t="s">
        <v>275</v>
      </c>
      <c r="I220" s="243">
        <v>246.0</v>
      </c>
      <c r="J220" s="243"/>
      <c r="K220" s="243" t="s">
        <v>273</v>
      </c>
      <c r="L220" s="245">
        <f>IFERROR(VLOOKUP(D220,'Raw Material Used'!C:G,5,FALSE),"S")</f>
        <v>45846</v>
      </c>
      <c r="M220" s="246">
        <f>SUMIFS('Raw Material Used'!D:D,'Raw Material Used'!C:C,D220)</f>
        <v>246</v>
      </c>
      <c r="N220" s="247"/>
      <c r="O220" s="246">
        <f t="shared" si="1"/>
        <v>0</v>
      </c>
      <c r="P220" s="245" t="str">
        <f t="shared" si="2"/>
        <v>181-210</v>
      </c>
      <c r="Q220" s="248"/>
      <c r="R220" s="194"/>
      <c r="S220" s="194"/>
      <c r="T220" s="194"/>
      <c r="U220" s="194"/>
      <c r="V220" s="194"/>
      <c r="W220" s="194"/>
      <c r="X220" s="194"/>
      <c r="Y220" s="194"/>
      <c r="Z220" s="194"/>
    </row>
    <row r="221" ht="12.0" customHeight="1">
      <c r="A221" s="249"/>
      <c r="B221" s="250">
        <v>45701.0</v>
      </c>
      <c r="C221" s="251" t="s">
        <v>60</v>
      </c>
      <c r="D221" s="252">
        <v>11096.0</v>
      </c>
      <c r="E221" s="251" t="s">
        <v>97</v>
      </c>
      <c r="F221" s="251">
        <v>0.5</v>
      </c>
      <c r="G221" s="251">
        <v>50.0</v>
      </c>
      <c r="H221" s="251" t="s">
        <v>275</v>
      </c>
      <c r="I221" s="251">
        <v>246.0</v>
      </c>
      <c r="J221" s="251"/>
      <c r="K221" s="251" t="s">
        <v>273</v>
      </c>
      <c r="L221" s="245">
        <f>IFERROR(VLOOKUP(D221,'Raw Material Used'!C:G,5,FALSE),"S")</f>
        <v>45846</v>
      </c>
      <c r="M221" s="246">
        <f>SUMIFS('Raw Material Used'!D:D,'Raw Material Used'!C:C,D221)</f>
        <v>246</v>
      </c>
      <c r="N221" s="247"/>
      <c r="O221" s="246">
        <f t="shared" si="1"/>
        <v>0</v>
      </c>
      <c r="P221" s="245" t="str">
        <f t="shared" si="2"/>
        <v>181-210</v>
      </c>
      <c r="Q221" s="248"/>
      <c r="R221" s="194"/>
      <c r="S221" s="194"/>
      <c r="T221" s="194"/>
      <c r="U221" s="194"/>
      <c r="V221" s="194"/>
      <c r="W221" s="194"/>
      <c r="X221" s="194"/>
      <c r="Y221" s="194"/>
      <c r="Z221" s="194"/>
    </row>
    <row r="222" ht="12.0" customHeight="1">
      <c r="A222" s="241"/>
      <c r="B222" s="242">
        <v>45701.0</v>
      </c>
      <c r="C222" s="243" t="s">
        <v>60</v>
      </c>
      <c r="D222" s="244">
        <v>11097.0</v>
      </c>
      <c r="E222" s="243" t="s">
        <v>97</v>
      </c>
      <c r="F222" s="243">
        <v>0.5</v>
      </c>
      <c r="G222" s="243">
        <v>50.0</v>
      </c>
      <c r="H222" s="243" t="s">
        <v>275</v>
      </c>
      <c r="I222" s="243">
        <v>246.0</v>
      </c>
      <c r="J222" s="243"/>
      <c r="K222" s="243" t="s">
        <v>273</v>
      </c>
      <c r="L222" s="245">
        <f>IFERROR(VLOOKUP(D222,'Raw Material Used'!C:G,5,FALSE),"S")</f>
        <v>45847</v>
      </c>
      <c r="M222" s="246">
        <f>SUMIFS('Raw Material Used'!D:D,'Raw Material Used'!C:C,D222)</f>
        <v>246</v>
      </c>
      <c r="N222" s="247"/>
      <c r="O222" s="246">
        <f t="shared" si="1"/>
        <v>0</v>
      </c>
      <c r="P222" s="245" t="str">
        <f t="shared" si="2"/>
        <v>181-210</v>
      </c>
      <c r="Q222" s="248"/>
      <c r="R222" s="194"/>
      <c r="S222" s="194"/>
      <c r="T222" s="194"/>
      <c r="U222" s="194"/>
      <c r="V222" s="194"/>
      <c r="W222" s="194"/>
      <c r="X222" s="194"/>
      <c r="Y222" s="194"/>
      <c r="Z222" s="194"/>
    </row>
    <row r="223" ht="12.0" customHeight="1">
      <c r="A223" s="249"/>
      <c r="B223" s="250">
        <v>45701.0</v>
      </c>
      <c r="C223" s="251" t="s">
        <v>60</v>
      </c>
      <c r="D223" s="252">
        <v>11134.0</v>
      </c>
      <c r="E223" s="251" t="s">
        <v>97</v>
      </c>
      <c r="F223" s="251">
        <v>0.5</v>
      </c>
      <c r="G223" s="251">
        <v>180.0</v>
      </c>
      <c r="H223" s="251" t="s">
        <v>275</v>
      </c>
      <c r="I223" s="251">
        <v>650.0</v>
      </c>
      <c r="J223" s="251"/>
      <c r="K223" s="251" t="s">
        <v>273</v>
      </c>
      <c r="L223" s="245">
        <f>IFERROR(VLOOKUP(D223,'Raw Material Used'!C:G,5,FALSE),"S")</f>
        <v>45891</v>
      </c>
      <c r="M223" s="246">
        <f>SUMIFS('Raw Material Used'!D:D,'Raw Material Used'!C:C,D223)</f>
        <v>650</v>
      </c>
      <c r="N223" s="247"/>
      <c r="O223" s="246">
        <f t="shared" si="1"/>
        <v>0</v>
      </c>
      <c r="P223" s="245" t="str">
        <f t="shared" si="2"/>
        <v>181-210</v>
      </c>
      <c r="Q223" s="248"/>
      <c r="R223" s="194"/>
      <c r="S223" s="194"/>
      <c r="T223" s="194"/>
      <c r="U223" s="194"/>
      <c r="V223" s="194"/>
      <c r="W223" s="194"/>
      <c r="X223" s="194"/>
      <c r="Y223" s="194"/>
      <c r="Z223" s="194"/>
    </row>
    <row r="224" ht="12.0" customHeight="1">
      <c r="A224" s="241"/>
      <c r="B224" s="242">
        <v>45701.0</v>
      </c>
      <c r="C224" s="243" t="s">
        <v>60</v>
      </c>
      <c r="D224" s="244">
        <v>11135.0</v>
      </c>
      <c r="E224" s="243" t="s">
        <v>97</v>
      </c>
      <c r="F224" s="243">
        <v>0.5</v>
      </c>
      <c r="G224" s="243">
        <v>180.0</v>
      </c>
      <c r="H224" s="243" t="s">
        <v>275</v>
      </c>
      <c r="I224" s="243">
        <v>650.0</v>
      </c>
      <c r="J224" s="243"/>
      <c r="K224" s="243" t="s">
        <v>273</v>
      </c>
      <c r="L224" s="245">
        <f>IFERROR(VLOOKUP(D224,'Raw Material Used'!C:G,5,FALSE),"S")</f>
        <v>45891</v>
      </c>
      <c r="M224" s="246">
        <f>SUMIFS('Raw Material Used'!D:D,'Raw Material Used'!C:C,D224)</f>
        <v>650</v>
      </c>
      <c r="N224" s="247"/>
      <c r="O224" s="246">
        <f t="shared" si="1"/>
        <v>0</v>
      </c>
      <c r="P224" s="245" t="str">
        <f t="shared" si="2"/>
        <v>181-210</v>
      </c>
      <c r="Q224" s="248"/>
      <c r="R224" s="194"/>
      <c r="S224" s="194"/>
      <c r="T224" s="194"/>
      <c r="U224" s="194"/>
      <c r="V224" s="194"/>
      <c r="W224" s="194"/>
      <c r="X224" s="194"/>
      <c r="Y224" s="194"/>
      <c r="Z224" s="194"/>
    </row>
    <row r="225" ht="12.0" customHeight="1">
      <c r="A225" s="249"/>
      <c r="B225" s="250">
        <v>45701.0</v>
      </c>
      <c r="C225" s="251" t="s">
        <v>60</v>
      </c>
      <c r="D225" s="252">
        <v>11136.0</v>
      </c>
      <c r="E225" s="251" t="s">
        <v>97</v>
      </c>
      <c r="F225" s="251">
        <v>0.5</v>
      </c>
      <c r="G225" s="251">
        <v>180.0</v>
      </c>
      <c r="H225" s="251" t="s">
        <v>275</v>
      </c>
      <c r="I225" s="251">
        <v>900.0</v>
      </c>
      <c r="J225" s="251"/>
      <c r="K225" s="251" t="s">
        <v>273</v>
      </c>
      <c r="L225" s="245" t="str">
        <f>IFERROR(VLOOKUP(D225,'Raw Material Used'!C:G,5,FALSE),"S")</f>
        <v>S</v>
      </c>
      <c r="M225" s="246">
        <f>SUMIFS('Raw Material Used'!D:D,'Raw Material Used'!C:C,D225)</f>
        <v>0</v>
      </c>
      <c r="N225" s="247"/>
      <c r="O225" s="248">
        <f t="shared" si="1"/>
        <v>900</v>
      </c>
      <c r="P225" s="245" t="str">
        <f t="shared" si="2"/>
        <v>181-210</v>
      </c>
      <c r="Q225" s="248"/>
      <c r="R225" s="194"/>
      <c r="S225" s="194"/>
      <c r="T225" s="194"/>
      <c r="U225" s="194"/>
      <c r="V225" s="194"/>
      <c r="W225" s="194"/>
      <c r="X225" s="194"/>
      <c r="Y225" s="194"/>
      <c r="Z225" s="194"/>
    </row>
    <row r="226" ht="12.0" customHeight="1">
      <c r="A226" s="241"/>
      <c r="B226" s="242">
        <v>45701.0</v>
      </c>
      <c r="C226" s="243" t="s">
        <v>60</v>
      </c>
      <c r="D226" s="244">
        <v>11137.0</v>
      </c>
      <c r="E226" s="243" t="s">
        <v>97</v>
      </c>
      <c r="F226" s="243">
        <v>0.5</v>
      </c>
      <c r="G226" s="243">
        <v>180.0</v>
      </c>
      <c r="H226" s="243" t="s">
        <v>275</v>
      </c>
      <c r="I226" s="243">
        <v>890.0</v>
      </c>
      <c r="J226" s="243"/>
      <c r="K226" s="243" t="s">
        <v>273</v>
      </c>
      <c r="L226" s="245" t="str">
        <f>IFERROR(VLOOKUP(D226,'Raw Material Used'!C:G,5,FALSE),"S")</f>
        <v>S</v>
      </c>
      <c r="M226" s="246">
        <f>SUMIFS('Raw Material Used'!D:D,'Raw Material Used'!C:C,D226)</f>
        <v>0</v>
      </c>
      <c r="N226" s="247"/>
      <c r="O226" s="248">
        <f t="shared" si="1"/>
        <v>890</v>
      </c>
      <c r="P226" s="245" t="str">
        <f t="shared" si="2"/>
        <v>181-210</v>
      </c>
      <c r="Q226" s="248"/>
      <c r="R226" s="194"/>
      <c r="S226" s="194"/>
      <c r="T226" s="194"/>
      <c r="U226" s="194"/>
      <c r="V226" s="194"/>
      <c r="W226" s="194"/>
      <c r="X226" s="194"/>
      <c r="Y226" s="194"/>
      <c r="Z226" s="194"/>
    </row>
    <row r="227" ht="12.0" customHeight="1">
      <c r="A227" s="249"/>
      <c r="B227" s="250">
        <v>45703.0</v>
      </c>
      <c r="C227" s="251" t="s">
        <v>60</v>
      </c>
      <c r="D227" s="252">
        <v>11145.0</v>
      </c>
      <c r="E227" s="251" t="s">
        <v>99</v>
      </c>
      <c r="F227" s="251">
        <v>0.5</v>
      </c>
      <c r="G227" s="251">
        <v>90.0</v>
      </c>
      <c r="H227" s="251" t="s">
        <v>272</v>
      </c>
      <c r="I227" s="251">
        <v>341.0</v>
      </c>
      <c r="J227" s="251"/>
      <c r="K227" s="251" t="s">
        <v>273</v>
      </c>
      <c r="L227" s="245">
        <f>IFERROR(VLOOKUP(D227,'Raw Material Used'!C:G,5,FALSE),"S")</f>
        <v>45848</v>
      </c>
      <c r="M227" s="246">
        <f>SUMIFS('Raw Material Used'!D:D,'Raw Material Used'!C:C,D227)</f>
        <v>341</v>
      </c>
      <c r="N227" s="247"/>
      <c r="O227" s="246">
        <f t="shared" si="1"/>
        <v>0</v>
      </c>
      <c r="P227" s="245" t="str">
        <f t="shared" si="2"/>
        <v>181-210</v>
      </c>
      <c r="Q227" s="248"/>
      <c r="R227" s="194"/>
      <c r="S227" s="194"/>
      <c r="T227" s="194"/>
      <c r="U227" s="194"/>
      <c r="V227" s="194"/>
      <c r="W227" s="194"/>
      <c r="X227" s="194"/>
      <c r="Y227" s="194"/>
      <c r="Z227" s="194"/>
    </row>
    <row r="228" ht="12.0" customHeight="1">
      <c r="A228" s="241"/>
      <c r="B228" s="242">
        <v>45703.0</v>
      </c>
      <c r="C228" s="243" t="s">
        <v>60</v>
      </c>
      <c r="D228" s="244">
        <v>11146.0</v>
      </c>
      <c r="E228" s="243" t="s">
        <v>99</v>
      </c>
      <c r="F228" s="243">
        <v>0.5</v>
      </c>
      <c r="G228" s="243">
        <v>90.0</v>
      </c>
      <c r="H228" s="243" t="s">
        <v>272</v>
      </c>
      <c r="I228" s="243">
        <v>346.0</v>
      </c>
      <c r="J228" s="243"/>
      <c r="K228" s="243" t="s">
        <v>273</v>
      </c>
      <c r="L228" s="245">
        <f>IFERROR(VLOOKUP(D228,'Raw Material Used'!C:G,5,FALSE),"S")</f>
        <v>45847</v>
      </c>
      <c r="M228" s="246">
        <f>SUMIFS('Raw Material Used'!D:D,'Raw Material Used'!C:C,D228)</f>
        <v>346</v>
      </c>
      <c r="N228" s="247"/>
      <c r="O228" s="246">
        <f t="shared" si="1"/>
        <v>0</v>
      </c>
      <c r="P228" s="245" t="str">
        <f t="shared" si="2"/>
        <v>181-210</v>
      </c>
      <c r="Q228" s="248"/>
      <c r="R228" s="194"/>
      <c r="S228" s="194"/>
      <c r="T228" s="194"/>
      <c r="U228" s="194"/>
      <c r="V228" s="194"/>
      <c r="W228" s="194"/>
      <c r="X228" s="194"/>
      <c r="Y228" s="194"/>
      <c r="Z228" s="194"/>
    </row>
    <row r="229" ht="12.0" customHeight="1">
      <c r="A229" s="249"/>
      <c r="B229" s="250">
        <v>45703.0</v>
      </c>
      <c r="C229" s="251" t="s">
        <v>60</v>
      </c>
      <c r="D229" s="252">
        <v>11147.0</v>
      </c>
      <c r="E229" s="251" t="s">
        <v>99</v>
      </c>
      <c r="F229" s="251">
        <v>0.5</v>
      </c>
      <c r="G229" s="251">
        <v>90.0</v>
      </c>
      <c r="H229" s="251" t="s">
        <v>272</v>
      </c>
      <c r="I229" s="251">
        <v>361.0</v>
      </c>
      <c r="J229" s="251"/>
      <c r="K229" s="251" t="s">
        <v>273</v>
      </c>
      <c r="L229" s="245">
        <f>IFERROR(VLOOKUP(D229,'Raw Material Used'!C:G,5,FALSE),"S")</f>
        <v>45847</v>
      </c>
      <c r="M229" s="246">
        <f>SUMIFS('Raw Material Used'!D:D,'Raw Material Used'!C:C,D229)</f>
        <v>361</v>
      </c>
      <c r="N229" s="247"/>
      <c r="O229" s="246">
        <f t="shared" si="1"/>
        <v>0</v>
      </c>
      <c r="P229" s="245" t="str">
        <f t="shared" si="2"/>
        <v>181-210</v>
      </c>
      <c r="Q229" s="248"/>
      <c r="R229" s="194"/>
      <c r="S229" s="194"/>
      <c r="T229" s="194"/>
      <c r="U229" s="194"/>
      <c r="V229" s="194"/>
      <c r="W229" s="194"/>
      <c r="X229" s="194"/>
      <c r="Y229" s="194"/>
      <c r="Z229" s="194"/>
    </row>
    <row r="230" ht="12.0" customHeight="1">
      <c r="A230" s="241"/>
      <c r="B230" s="242">
        <v>45703.0</v>
      </c>
      <c r="C230" s="243" t="s">
        <v>60</v>
      </c>
      <c r="D230" s="244">
        <v>11148.0</v>
      </c>
      <c r="E230" s="243" t="s">
        <v>99</v>
      </c>
      <c r="F230" s="243">
        <v>0.5</v>
      </c>
      <c r="G230" s="243">
        <v>90.0</v>
      </c>
      <c r="H230" s="243" t="s">
        <v>272</v>
      </c>
      <c r="I230" s="243">
        <v>343.0</v>
      </c>
      <c r="J230" s="243"/>
      <c r="K230" s="243" t="s">
        <v>273</v>
      </c>
      <c r="L230" s="245">
        <f>IFERROR(VLOOKUP(D230,'Raw Material Used'!C:G,5,FALSE),"S")</f>
        <v>45847</v>
      </c>
      <c r="M230" s="246">
        <f>SUMIFS('Raw Material Used'!D:D,'Raw Material Used'!C:C,D230)</f>
        <v>343</v>
      </c>
      <c r="N230" s="247"/>
      <c r="O230" s="246">
        <f t="shared" si="1"/>
        <v>0</v>
      </c>
      <c r="P230" s="245" t="str">
        <f t="shared" si="2"/>
        <v>181-210</v>
      </c>
      <c r="Q230" s="248"/>
      <c r="R230" s="194"/>
      <c r="S230" s="194"/>
      <c r="T230" s="194"/>
      <c r="U230" s="194"/>
      <c r="V230" s="194"/>
      <c r="W230" s="194"/>
      <c r="X230" s="194"/>
      <c r="Y230" s="194"/>
      <c r="Z230" s="194"/>
    </row>
    <row r="231" ht="12.0" customHeight="1">
      <c r="A231" s="249"/>
      <c r="B231" s="250">
        <v>45703.0</v>
      </c>
      <c r="C231" s="251" t="s">
        <v>60</v>
      </c>
      <c r="D231" s="252">
        <v>11149.0</v>
      </c>
      <c r="E231" s="251" t="s">
        <v>99</v>
      </c>
      <c r="F231" s="251">
        <v>0.5</v>
      </c>
      <c r="G231" s="251">
        <v>90.0</v>
      </c>
      <c r="H231" s="251" t="s">
        <v>272</v>
      </c>
      <c r="I231" s="251">
        <v>357.0</v>
      </c>
      <c r="J231" s="251"/>
      <c r="K231" s="251" t="s">
        <v>273</v>
      </c>
      <c r="L231" s="245">
        <f>IFERROR(VLOOKUP(D231,'Raw Material Used'!C:G,5,FALSE),"S")</f>
        <v>45847</v>
      </c>
      <c r="M231" s="246">
        <f>SUMIFS('Raw Material Used'!D:D,'Raw Material Used'!C:C,D231)</f>
        <v>357</v>
      </c>
      <c r="N231" s="247"/>
      <c r="O231" s="246">
        <f t="shared" si="1"/>
        <v>0</v>
      </c>
      <c r="P231" s="245" t="str">
        <f t="shared" si="2"/>
        <v>181-210</v>
      </c>
      <c r="Q231" s="248"/>
      <c r="R231" s="194"/>
      <c r="S231" s="194"/>
      <c r="T231" s="194"/>
      <c r="U231" s="194"/>
      <c r="V231" s="194"/>
      <c r="W231" s="194"/>
      <c r="X231" s="194"/>
      <c r="Y231" s="194"/>
      <c r="Z231" s="194"/>
    </row>
    <row r="232" ht="12.0" customHeight="1">
      <c r="A232" s="241"/>
      <c r="B232" s="253">
        <v>45724.0</v>
      </c>
      <c r="C232" s="243" t="s">
        <v>61</v>
      </c>
      <c r="D232" s="244">
        <v>11194.0</v>
      </c>
      <c r="E232" s="243" t="s">
        <v>87</v>
      </c>
      <c r="F232" s="244">
        <v>0.35</v>
      </c>
      <c r="G232" s="244">
        <v>1000.0</v>
      </c>
      <c r="H232" s="243" t="s">
        <v>283</v>
      </c>
      <c r="I232" s="244">
        <v>1613.0</v>
      </c>
      <c r="J232" s="243"/>
      <c r="K232" s="243" t="s">
        <v>273</v>
      </c>
      <c r="L232" s="245">
        <f>IFERROR(VLOOKUP(D232,'Raw Material Used'!C:G,5,FALSE),"S")</f>
        <v>45839</v>
      </c>
      <c r="M232" s="246">
        <f>SUMIFS('Raw Material Used'!D:D,'Raw Material Used'!C:C,D232)</f>
        <v>1613</v>
      </c>
      <c r="N232" s="247"/>
      <c r="O232" s="246">
        <f t="shared" si="1"/>
        <v>0</v>
      </c>
      <c r="P232" s="245" t="str">
        <f t="shared" si="2"/>
        <v>151-180</v>
      </c>
      <c r="Q232" s="248"/>
      <c r="R232" s="194"/>
      <c r="S232" s="194"/>
      <c r="T232" s="194"/>
      <c r="U232" s="194"/>
      <c r="V232" s="194"/>
      <c r="W232" s="194"/>
      <c r="X232" s="194"/>
      <c r="Y232" s="194"/>
      <c r="Z232" s="194"/>
    </row>
    <row r="233" ht="12.0" customHeight="1">
      <c r="A233" s="249"/>
      <c r="B233" s="254">
        <v>45724.0</v>
      </c>
      <c r="C233" s="251" t="s">
        <v>61</v>
      </c>
      <c r="D233" s="252">
        <v>11195.0</v>
      </c>
      <c r="E233" s="251" t="s">
        <v>87</v>
      </c>
      <c r="F233" s="252">
        <v>0.35</v>
      </c>
      <c r="G233" s="252">
        <v>1000.0</v>
      </c>
      <c r="H233" s="251" t="s">
        <v>283</v>
      </c>
      <c r="I233" s="252">
        <v>1360.0</v>
      </c>
      <c r="J233" s="251"/>
      <c r="K233" s="251" t="s">
        <v>273</v>
      </c>
      <c r="L233" s="245">
        <f>IFERROR(VLOOKUP(D233,'Raw Material Used'!C:G,5,FALSE),"S")</f>
        <v>45839</v>
      </c>
      <c r="M233" s="246">
        <f>SUMIFS('Raw Material Used'!D:D,'Raw Material Used'!C:C,D233)</f>
        <v>1360</v>
      </c>
      <c r="N233" s="247"/>
      <c r="O233" s="246">
        <f t="shared" si="1"/>
        <v>0</v>
      </c>
      <c r="P233" s="245" t="str">
        <f t="shared" si="2"/>
        <v>151-180</v>
      </c>
      <c r="Q233" s="248"/>
      <c r="R233" s="194"/>
      <c r="S233" s="194"/>
      <c r="T233" s="194"/>
      <c r="U233" s="194"/>
      <c r="V233" s="194"/>
      <c r="W233" s="194"/>
      <c r="X233" s="194"/>
      <c r="Y233" s="194"/>
      <c r="Z233" s="194"/>
    </row>
    <row r="234" ht="12.0" customHeight="1">
      <c r="A234" s="241"/>
      <c r="B234" s="253">
        <v>45724.0</v>
      </c>
      <c r="C234" s="243" t="s">
        <v>61</v>
      </c>
      <c r="D234" s="244">
        <v>11197.0</v>
      </c>
      <c r="E234" s="243" t="s">
        <v>87</v>
      </c>
      <c r="F234" s="244">
        <v>0.35</v>
      </c>
      <c r="G234" s="244">
        <v>1055.0</v>
      </c>
      <c r="H234" s="243" t="s">
        <v>275</v>
      </c>
      <c r="I234" s="244">
        <v>1600.0</v>
      </c>
      <c r="J234" s="243"/>
      <c r="K234" s="243" t="s">
        <v>273</v>
      </c>
      <c r="L234" s="245" t="str">
        <f>IFERROR(VLOOKUP(D234,'Raw Material Used'!C:G,5,FALSE),"S")</f>
        <v>S</v>
      </c>
      <c r="M234" s="246">
        <f>SUMIFS('Raw Material Used'!D:D,'Raw Material Used'!C:C,D234)</f>
        <v>0</v>
      </c>
      <c r="N234" s="247"/>
      <c r="O234" s="248">
        <f t="shared" si="1"/>
        <v>1600</v>
      </c>
      <c r="P234" s="245" t="str">
        <f t="shared" si="2"/>
        <v>151-180</v>
      </c>
      <c r="Q234" s="248"/>
      <c r="R234" s="194"/>
      <c r="S234" s="194"/>
      <c r="T234" s="194"/>
      <c r="U234" s="194"/>
      <c r="V234" s="194"/>
      <c r="W234" s="194"/>
      <c r="X234" s="194"/>
      <c r="Y234" s="194"/>
      <c r="Z234" s="194"/>
    </row>
    <row r="235" ht="12.0" customHeight="1">
      <c r="A235" s="249"/>
      <c r="B235" s="254">
        <v>45724.0</v>
      </c>
      <c r="C235" s="251" t="s">
        <v>61</v>
      </c>
      <c r="D235" s="252">
        <v>11199.0</v>
      </c>
      <c r="E235" s="251" t="s">
        <v>87</v>
      </c>
      <c r="F235" s="252">
        <v>0.35</v>
      </c>
      <c r="G235" s="252">
        <v>1055.0</v>
      </c>
      <c r="H235" s="251" t="s">
        <v>275</v>
      </c>
      <c r="I235" s="252">
        <v>1863.0</v>
      </c>
      <c r="J235" s="251"/>
      <c r="K235" s="251" t="s">
        <v>273</v>
      </c>
      <c r="L235" s="245" t="str">
        <f>IFERROR(VLOOKUP(D235,'Raw Material Used'!C:G,5,FALSE),"S")</f>
        <v>S</v>
      </c>
      <c r="M235" s="246">
        <f>SUMIFS('Raw Material Used'!D:D,'Raw Material Used'!C:C,D235)</f>
        <v>0</v>
      </c>
      <c r="N235" s="247"/>
      <c r="O235" s="248">
        <f t="shared" si="1"/>
        <v>1863</v>
      </c>
      <c r="P235" s="245" t="str">
        <f t="shared" si="2"/>
        <v>151-180</v>
      </c>
      <c r="Q235" s="248"/>
      <c r="R235" s="194"/>
      <c r="S235" s="194"/>
      <c r="T235" s="194"/>
      <c r="U235" s="194"/>
      <c r="V235" s="194"/>
      <c r="W235" s="194"/>
      <c r="X235" s="194"/>
      <c r="Y235" s="194"/>
      <c r="Z235" s="194"/>
    </row>
    <row r="236" ht="12.0" customHeight="1">
      <c r="A236" s="241"/>
      <c r="B236" s="253">
        <v>45734.0</v>
      </c>
      <c r="C236" s="243" t="s">
        <v>61</v>
      </c>
      <c r="D236" s="244">
        <v>11216.0</v>
      </c>
      <c r="E236" s="243" t="s">
        <v>87</v>
      </c>
      <c r="F236" s="244">
        <v>0.35</v>
      </c>
      <c r="G236" s="244">
        <v>70.0</v>
      </c>
      <c r="H236" s="243" t="s">
        <v>275</v>
      </c>
      <c r="I236" s="244">
        <v>340.0</v>
      </c>
      <c r="J236" s="243"/>
      <c r="K236" s="243" t="s">
        <v>273</v>
      </c>
      <c r="L236" s="245">
        <f>IFERROR(VLOOKUP(D236,'Raw Material Used'!C:G,5,FALSE),"S")</f>
        <v>45839</v>
      </c>
      <c r="M236" s="246">
        <f>SUMIFS('Raw Material Used'!D:D,'Raw Material Used'!C:C,D236)</f>
        <v>340</v>
      </c>
      <c r="N236" s="247"/>
      <c r="O236" s="246">
        <f t="shared" si="1"/>
        <v>0</v>
      </c>
      <c r="P236" s="245" t="str">
        <f t="shared" si="2"/>
        <v>151-180</v>
      </c>
      <c r="Q236" s="248"/>
      <c r="R236" s="194"/>
      <c r="S236" s="194"/>
      <c r="T236" s="194"/>
      <c r="U236" s="194"/>
      <c r="V236" s="194"/>
      <c r="W236" s="194"/>
      <c r="X236" s="194"/>
      <c r="Y236" s="194"/>
      <c r="Z236" s="194"/>
    </row>
    <row r="237" ht="12.0" customHeight="1">
      <c r="A237" s="249"/>
      <c r="B237" s="254">
        <v>45734.0</v>
      </c>
      <c r="C237" s="251" t="s">
        <v>61</v>
      </c>
      <c r="D237" s="252">
        <v>11217.0</v>
      </c>
      <c r="E237" s="251" t="s">
        <v>87</v>
      </c>
      <c r="F237" s="252">
        <v>0.35</v>
      </c>
      <c r="G237" s="252">
        <v>70.0</v>
      </c>
      <c r="H237" s="251" t="s">
        <v>275</v>
      </c>
      <c r="I237" s="252">
        <v>343.0</v>
      </c>
      <c r="J237" s="251"/>
      <c r="K237" s="251" t="s">
        <v>273</v>
      </c>
      <c r="L237" s="245">
        <f>IFERROR(VLOOKUP(D237,'Raw Material Used'!C:G,5,FALSE),"S")</f>
        <v>45839</v>
      </c>
      <c r="M237" s="246">
        <f>SUMIFS('Raw Material Used'!D:D,'Raw Material Used'!C:C,D237)</f>
        <v>343</v>
      </c>
      <c r="N237" s="247"/>
      <c r="O237" s="246">
        <f t="shared" si="1"/>
        <v>0</v>
      </c>
      <c r="P237" s="245" t="str">
        <f t="shared" si="2"/>
        <v>151-180</v>
      </c>
      <c r="Q237" s="248"/>
      <c r="R237" s="194"/>
      <c r="S237" s="194"/>
      <c r="T237" s="194"/>
      <c r="U237" s="194"/>
      <c r="V237" s="194"/>
      <c r="W237" s="194"/>
      <c r="X237" s="194"/>
      <c r="Y237" s="194"/>
      <c r="Z237" s="194"/>
    </row>
    <row r="238" ht="12.0" customHeight="1">
      <c r="A238" s="241"/>
      <c r="B238" s="253">
        <v>45734.0</v>
      </c>
      <c r="C238" s="243" t="s">
        <v>61</v>
      </c>
      <c r="D238" s="244">
        <v>11218.0</v>
      </c>
      <c r="E238" s="243" t="s">
        <v>87</v>
      </c>
      <c r="F238" s="244">
        <v>0.35</v>
      </c>
      <c r="G238" s="244">
        <v>70.0</v>
      </c>
      <c r="H238" s="243" t="s">
        <v>275</v>
      </c>
      <c r="I238" s="244">
        <v>385.0</v>
      </c>
      <c r="J238" s="243"/>
      <c r="K238" s="243" t="s">
        <v>273</v>
      </c>
      <c r="L238" s="245">
        <f>IFERROR(VLOOKUP(D238,'Raw Material Used'!C:G,5,FALSE),"S")</f>
        <v>45839</v>
      </c>
      <c r="M238" s="246">
        <f>SUMIFS('Raw Material Used'!D:D,'Raw Material Used'!C:C,D238)</f>
        <v>385</v>
      </c>
      <c r="N238" s="247"/>
      <c r="O238" s="246">
        <f t="shared" si="1"/>
        <v>0</v>
      </c>
      <c r="P238" s="245" t="str">
        <f t="shared" si="2"/>
        <v>151-180</v>
      </c>
      <c r="Q238" s="248"/>
      <c r="R238" s="194"/>
      <c r="S238" s="194"/>
      <c r="T238" s="194"/>
      <c r="U238" s="194"/>
      <c r="V238" s="194"/>
      <c r="W238" s="194"/>
      <c r="X238" s="194"/>
      <c r="Y238" s="194"/>
      <c r="Z238" s="194"/>
    </row>
    <row r="239" ht="12.0" customHeight="1">
      <c r="A239" s="249"/>
      <c r="B239" s="254">
        <v>45734.0</v>
      </c>
      <c r="C239" s="251" t="s">
        <v>61</v>
      </c>
      <c r="D239" s="252">
        <v>11219.0</v>
      </c>
      <c r="E239" s="251" t="s">
        <v>87</v>
      </c>
      <c r="F239" s="252">
        <v>0.35</v>
      </c>
      <c r="G239" s="252">
        <v>70.0</v>
      </c>
      <c r="H239" s="251" t="s">
        <v>275</v>
      </c>
      <c r="I239" s="252">
        <v>396.0</v>
      </c>
      <c r="J239" s="251"/>
      <c r="K239" s="251" t="s">
        <v>273</v>
      </c>
      <c r="L239" s="245">
        <f>IFERROR(VLOOKUP(D239,'Raw Material Used'!C:G,5,FALSE),"S")</f>
        <v>45839</v>
      </c>
      <c r="M239" s="246">
        <f>SUMIFS('Raw Material Used'!D:D,'Raw Material Used'!C:C,D239)</f>
        <v>396</v>
      </c>
      <c r="N239" s="247"/>
      <c r="O239" s="246">
        <f t="shared" si="1"/>
        <v>0</v>
      </c>
      <c r="P239" s="245" t="str">
        <f t="shared" si="2"/>
        <v>151-180</v>
      </c>
      <c r="Q239" s="248"/>
      <c r="R239" s="194"/>
      <c r="S239" s="194"/>
      <c r="T239" s="194"/>
      <c r="U239" s="194"/>
      <c r="V239" s="194"/>
      <c r="W239" s="194"/>
      <c r="X239" s="194"/>
      <c r="Y239" s="194"/>
      <c r="Z239" s="194"/>
    </row>
    <row r="240" ht="12.0" customHeight="1">
      <c r="A240" s="241"/>
      <c r="B240" s="242">
        <v>45736.0</v>
      </c>
      <c r="C240" s="243" t="s">
        <v>60</v>
      </c>
      <c r="D240" s="244">
        <v>11220.0</v>
      </c>
      <c r="E240" s="243" t="s">
        <v>100</v>
      </c>
      <c r="F240" s="243">
        <v>0.5</v>
      </c>
      <c r="G240" s="243">
        <v>1200.0</v>
      </c>
      <c r="H240" s="243" t="s">
        <v>275</v>
      </c>
      <c r="I240" s="243">
        <v>5770.0</v>
      </c>
      <c r="J240" s="243"/>
      <c r="K240" s="243" t="s">
        <v>277</v>
      </c>
      <c r="L240" s="245">
        <f>IFERROR(VLOOKUP(D240,'Raw Material Used'!C:G,5,FALSE),"S")</f>
        <v>45867</v>
      </c>
      <c r="M240" s="246">
        <f>SUMIFS('Raw Material Used'!D:D,'Raw Material Used'!C:C,D240)</f>
        <v>5770</v>
      </c>
      <c r="N240" s="247"/>
      <c r="O240" s="246">
        <f t="shared" si="1"/>
        <v>0</v>
      </c>
      <c r="P240" s="245" t="str">
        <f t="shared" si="2"/>
        <v>151-180</v>
      </c>
      <c r="Q240" s="248"/>
      <c r="R240" s="194"/>
      <c r="S240" s="194"/>
      <c r="T240" s="194"/>
      <c r="U240" s="194"/>
      <c r="V240" s="194"/>
      <c r="W240" s="194"/>
      <c r="X240" s="194"/>
      <c r="Y240" s="194"/>
      <c r="Z240" s="194"/>
    </row>
    <row r="241" ht="12.0" customHeight="1">
      <c r="A241" s="249"/>
      <c r="B241" s="250">
        <v>45736.0</v>
      </c>
      <c r="C241" s="251" t="s">
        <v>60</v>
      </c>
      <c r="D241" s="252">
        <v>11221.0</v>
      </c>
      <c r="E241" s="251" t="s">
        <v>100</v>
      </c>
      <c r="F241" s="251">
        <v>0.5</v>
      </c>
      <c r="G241" s="251">
        <v>1200.0</v>
      </c>
      <c r="H241" s="251" t="s">
        <v>275</v>
      </c>
      <c r="I241" s="251">
        <v>5770.0</v>
      </c>
      <c r="J241" s="251"/>
      <c r="K241" s="251" t="s">
        <v>277</v>
      </c>
      <c r="L241" s="245" t="str">
        <f>IFERROR(VLOOKUP(D241,'Raw Material Used'!C:G,5,FALSE),"S")</f>
        <v>S</v>
      </c>
      <c r="M241" s="246">
        <f>SUMIFS('Raw Material Used'!D:D,'Raw Material Used'!C:C,D241)</f>
        <v>0</v>
      </c>
      <c r="N241" s="247"/>
      <c r="O241" s="248">
        <f t="shared" si="1"/>
        <v>5770</v>
      </c>
      <c r="P241" s="245" t="str">
        <f t="shared" si="2"/>
        <v>151-180</v>
      </c>
      <c r="Q241" s="248"/>
      <c r="R241" s="194"/>
      <c r="S241" s="194"/>
      <c r="T241" s="194"/>
      <c r="U241" s="194"/>
      <c r="V241" s="194"/>
      <c r="W241" s="194"/>
      <c r="X241" s="194"/>
      <c r="Y241" s="194"/>
      <c r="Z241" s="194"/>
    </row>
    <row r="242" ht="12.0" customHeight="1">
      <c r="A242" s="241"/>
      <c r="B242" s="242">
        <v>45736.0</v>
      </c>
      <c r="C242" s="243" t="s">
        <v>60</v>
      </c>
      <c r="D242" s="244">
        <v>11222.0</v>
      </c>
      <c r="E242" s="243" t="s">
        <v>100</v>
      </c>
      <c r="F242" s="243">
        <v>0.5</v>
      </c>
      <c r="G242" s="243">
        <v>1200.0</v>
      </c>
      <c r="H242" s="243" t="s">
        <v>275</v>
      </c>
      <c r="I242" s="243">
        <v>4430.0</v>
      </c>
      <c r="J242" s="243"/>
      <c r="K242" s="243" t="s">
        <v>277</v>
      </c>
      <c r="L242" s="245">
        <f>IFERROR(VLOOKUP(D242,'Raw Material Used'!C:G,5,FALSE),"S")</f>
        <v>45867</v>
      </c>
      <c r="M242" s="246">
        <f>SUMIFS('Raw Material Used'!D:D,'Raw Material Used'!C:C,D242)</f>
        <v>4430</v>
      </c>
      <c r="N242" s="247"/>
      <c r="O242" s="246">
        <f t="shared" si="1"/>
        <v>0</v>
      </c>
      <c r="P242" s="245" t="str">
        <f t="shared" si="2"/>
        <v>151-180</v>
      </c>
      <c r="Q242" s="248"/>
      <c r="R242" s="194"/>
      <c r="S242" s="194"/>
      <c r="T242" s="194"/>
      <c r="U242" s="194"/>
      <c r="V242" s="194"/>
      <c r="W242" s="194"/>
      <c r="X242" s="194"/>
      <c r="Y242" s="194"/>
      <c r="Z242" s="194"/>
    </row>
    <row r="243" ht="12.0" customHeight="1">
      <c r="A243" s="249"/>
      <c r="B243" s="250">
        <v>45736.0</v>
      </c>
      <c r="C243" s="251" t="s">
        <v>60</v>
      </c>
      <c r="D243" s="252">
        <v>11223.0</v>
      </c>
      <c r="E243" s="251" t="s">
        <v>100</v>
      </c>
      <c r="F243" s="251">
        <v>0.5</v>
      </c>
      <c r="G243" s="251">
        <v>1200.0</v>
      </c>
      <c r="H243" s="251" t="s">
        <v>275</v>
      </c>
      <c r="I243" s="251">
        <v>4450.0</v>
      </c>
      <c r="J243" s="251"/>
      <c r="K243" s="251" t="s">
        <v>277</v>
      </c>
      <c r="L243" s="245">
        <f>IFERROR(VLOOKUP(D243,'Raw Material Used'!C:G,5,FALSE),"S")</f>
        <v>45867</v>
      </c>
      <c r="M243" s="246">
        <f>SUMIFS('Raw Material Used'!D:D,'Raw Material Used'!C:C,D243)</f>
        <v>4450</v>
      </c>
      <c r="N243" s="247"/>
      <c r="O243" s="246">
        <f t="shared" si="1"/>
        <v>0</v>
      </c>
      <c r="P243" s="245" t="str">
        <f t="shared" si="2"/>
        <v>151-180</v>
      </c>
      <c r="Q243" s="248"/>
      <c r="R243" s="194"/>
      <c r="S243" s="194"/>
      <c r="T243" s="194"/>
      <c r="U243" s="194"/>
      <c r="V243" s="194"/>
      <c r="W243" s="194"/>
      <c r="X243" s="194"/>
      <c r="Y243" s="194"/>
      <c r="Z243" s="194"/>
    </row>
    <row r="244" ht="12.0" customHeight="1">
      <c r="A244" s="241"/>
      <c r="B244" s="242">
        <v>45736.0</v>
      </c>
      <c r="C244" s="243" t="s">
        <v>60</v>
      </c>
      <c r="D244" s="244">
        <v>11224.0</v>
      </c>
      <c r="E244" s="243" t="s">
        <v>100</v>
      </c>
      <c r="F244" s="243">
        <v>0.5</v>
      </c>
      <c r="G244" s="243">
        <v>1200.0</v>
      </c>
      <c r="H244" s="243" t="s">
        <v>275</v>
      </c>
      <c r="I244" s="243">
        <v>4610.0</v>
      </c>
      <c r="J244" s="243"/>
      <c r="K244" s="243" t="s">
        <v>277</v>
      </c>
      <c r="L244" s="245">
        <f>IFERROR(VLOOKUP(D244,'Raw Material Used'!C:G,5,FALSE),"S")</f>
        <v>45867</v>
      </c>
      <c r="M244" s="246">
        <f>SUMIFS('Raw Material Used'!D:D,'Raw Material Used'!C:C,D244)</f>
        <v>4610</v>
      </c>
      <c r="N244" s="247"/>
      <c r="O244" s="246">
        <f t="shared" si="1"/>
        <v>0</v>
      </c>
      <c r="P244" s="245" t="str">
        <f t="shared" si="2"/>
        <v>151-180</v>
      </c>
      <c r="Q244" s="248"/>
      <c r="R244" s="194"/>
      <c r="S244" s="194"/>
      <c r="T244" s="194"/>
      <c r="U244" s="194"/>
      <c r="V244" s="194"/>
      <c r="W244" s="194"/>
      <c r="X244" s="194"/>
      <c r="Y244" s="194"/>
      <c r="Z244" s="194"/>
    </row>
    <row r="245" ht="12.0" customHeight="1">
      <c r="A245" s="249"/>
      <c r="B245" s="250">
        <v>45736.0</v>
      </c>
      <c r="C245" s="251" t="s">
        <v>60</v>
      </c>
      <c r="D245" s="252">
        <v>11225.0</v>
      </c>
      <c r="E245" s="251" t="s">
        <v>101</v>
      </c>
      <c r="F245" s="251">
        <v>0.5</v>
      </c>
      <c r="G245" s="251">
        <v>1200.0</v>
      </c>
      <c r="H245" s="251" t="s">
        <v>275</v>
      </c>
      <c r="I245" s="251">
        <v>6510.0</v>
      </c>
      <c r="J245" s="251"/>
      <c r="K245" s="251" t="s">
        <v>277</v>
      </c>
      <c r="L245" s="245">
        <f>IFERROR(VLOOKUP(D245,'Raw Material Used'!C:G,5,FALSE),"S")</f>
        <v>45896</v>
      </c>
      <c r="M245" s="246">
        <f>SUMIFS('Raw Material Used'!D:D,'Raw Material Used'!C:C,D245)</f>
        <v>410</v>
      </c>
      <c r="N245" s="247"/>
      <c r="O245" s="246">
        <f t="shared" si="1"/>
        <v>6100</v>
      </c>
      <c r="P245" s="245" t="str">
        <f t="shared" si="2"/>
        <v>151-180</v>
      </c>
      <c r="Q245" s="248"/>
      <c r="R245" s="194"/>
      <c r="S245" s="194"/>
      <c r="T245" s="194"/>
      <c r="U245" s="194"/>
      <c r="V245" s="194"/>
      <c r="W245" s="194"/>
      <c r="X245" s="194"/>
      <c r="Y245" s="194"/>
      <c r="Z245" s="194"/>
    </row>
    <row r="246" ht="12.0" customHeight="1">
      <c r="A246" s="241"/>
      <c r="B246" s="242">
        <v>45736.0</v>
      </c>
      <c r="C246" s="243" t="s">
        <v>60</v>
      </c>
      <c r="D246" s="244">
        <v>11226.0</v>
      </c>
      <c r="E246" s="243" t="s">
        <v>101</v>
      </c>
      <c r="F246" s="243">
        <v>0.5</v>
      </c>
      <c r="G246" s="243">
        <v>1200.0</v>
      </c>
      <c r="H246" s="243" t="s">
        <v>275</v>
      </c>
      <c r="I246" s="243">
        <v>6110.0</v>
      </c>
      <c r="J246" s="243"/>
      <c r="K246" s="243" t="s">
        <v>277</v>
      </c>
      <c r="L246" s="245" t="str">
        <f>IFERROR(VLOOKUP(D246,'Raw Material Used'!C:G,5,FALSE),"S")</f>
        <v>S</v>
      </c>
      <c r="M246" s="246">
        <f>SUMIFS('Raw Material Used'!D:D,'Raw Material Used'!C:C,D246)</f>
        <v>0</v>
      </c>
      <c r="N246" s="247"/>
      <c r="O246" s="248">
        <f t="shared" si="1"/>
        <v>6110</v>
      </c>
      <c r="P246" s="245" t="str">
        <f t="shared" si="2"/>
        <v>151-180</v>
      </c>
      <c r="Q246" s="248"/>
      <c r="R246" s="194"/>
      <c r="S246" s="194"/>
      <c r="T246" s="194"/>
      <c r="U246" s="194"/>
      <c r="V246" s="194"/>
      <c r="W246" s="194"/>
      <c r="X246" s="194"/>
      <c r="Y246" s="194"/>
      <c r="Z246" s="194"/>
    </row>
    <row r="247" ht="12.0" customHeight="1">
      <c r="A247" s="249"/>
      <c r="B247" s="250">
        <v>45750.0</v>
      </c>
      <c r="C247" s="251" t="s">
        <v>60</v>
      </c>
      <c r="D247" s="252">
        <v>11257.0</v>
      </c>
      <c r="E247" s="251" t="s">
        <v>101</v>
      </c>
      <c r="F247" s="251">
        <v>0.5</v>
      </c>
      <c r="G247" s="251">
        <v>60.0</v>
      </c>
      <c r="H247" s="251" t="s">
        <v>275</v>
      </c>
      <c r="I247" s="251">
        <v>294.0</v>
      </c>
      <c r="J247" s="251"/>
      <c r="K247" s="251" t="s">
        <v>277</v>
      </c>
      <c r="L247" s="245" t="str">
        <f>IFERROR(VLOOKUP(D247,'Raw Material Used'!C:G,5,FALSE),"S")</f>
        <v>S</v>
      </c>
      <c r="M247" s="246">
        <f>SUMIFS('Raw Material Used'!D:D,'Raw Material Used'!C:C,D247)</f>
        <v>0</v>
      </c>
      <c r="N247" s="247"/>
      <c r="O247" s="248">
        <f t="shared" si="1"/>
        <v>294</v>
      </c>
      <c r="P247" s="245" t="str">
        <f t="shared" si="2"/>
        <v>151-180</v>
      </c>
      <c r="Q247" s="248"/>
      <c r="R247" s="194"/>
      <c r="S247" s="194"/>
      <c r="T247" s="194"/>
      <c r="U247" s="194"/>
      <c r="V247" s="194"/>
      <c r="W247" s="194"/>
      <c r="X247" s="194"/>
      <c r="Y247" s="194"/>
      <c r="Z247" s="194"/>
    </row>
    <row r="248" ht="12.0" customHeight="1">
      <c r="A248" s="241"/>
      <c r="B248" s="242">
        <v>45750.0</v>
      </c>
      <c r="C248" s="243" t="s">
        <v>60</v>
      </c>
      <c r="D248" s="244">
        <v>11258.0</v>
      </c>
      <c r="E248" s="243" t="s">
        <v>101</v>
      </c>
      <c r="F248" s="243">
        <v>0.5</v>
      </c>
      <c r="G248" s="243">
        <v>60.0</v>
      </c>
      <c r="H248" s="243" t="s">
        <v>275</v>
      </c>
      <c r="I248" s="243">
        <v>294.0</v>
      </c>
      <c r="J248" s="243"/>
      <c r="K248" s="243" t="s">
        <v>277</v>
      </c>
      <c r="L248" s="245" t="str">
        <f>IFERROR(VLOOKUP(D248,'Raw Material Used'!C:G,5,FALSE),"S")</f>
        <v>S</v>
      </c>
      <c r="M248" s="246">
        <f>SUMIFS('Raw Material Used'!D:D,'Raw Material Used'!C:C,D248)</f>
        <v>0</v>
      </c>
      <c r="N248" s="247"/>
      <c r="O248" s="248">
        <f t="shared" si="1"/>
        <v>294</v>
      </c>
      <c r="P248" s="245" t="str">
        <f t="shared" si="2"/>
        <v>151-180</v>
      </c>
      <c r="Q248" s="248"/>
      <c r="R248" s="194"/>
      <c r="S248" s="194"/>
      <c r="T248" s="194"/>
      <c r="U248" s="194"/>
      <c r="V248" s="194"/>
      <c r="W248" s="194"/>
      <c r="X248" s="194"/>
      <c r="Y248" s="194"/>
      <c r="Z248" s="194"/>
    </row>
    <row r="249" ht="12.0" customHeight="1">
      <c r="A249" s="249"/>
      <c r="B249" s="250">
        <v>45750.0</v>
      </c>
      <c r="C249" s="251" t="s">
        <v>60</v>
      </c>
      <c r="D249" s="252">
        <v>11259.0</v>
      </c>
      <c r="E249" s="251" t="s">
        <v>101</v>
      </c>
      <c r="F249" s="251">
        <v>0.5</v>
      </c>
      <c r="G249" s="251">
        <v>60.0</v>
      </c>
      <c r="H249" s="251" t="s">
        <v>275</v>
      </c>
      <c r="I249" s="251">
        <v>294.0</v>
      </c>
      <c r="J249" s="251"/>
      <c r="K249" s="251" t="s">
        <v>277</v>
      </c>
      <c r="L249" s="245" t="str">
        <f>IFERROR(VLOOKUP(D249,'Raw Material Used'!C:G,5,FALSE),"S")</f>
        <v>S</v>
      </c>
      <c r="M249" s="246">
        <f>SUMIFS('Raw Material Used'!D:D,'Raw Material Used'!C:C,D249)</f>
        <v>0</v>
      </c>
      <c r="N249" s="247"/>
      <c r="O249" s="248">
        <f t="shared" si="1"/>
        <v>294</v>
      </c>
      <c r="P249" s="245" t="str">
        <f t="shared" si="2"/>
        <v>151-180</v>
      </c>
      <c r="Q249" s="248"/>
      <c r="R249" s="194"/>
      <c r="S249" s="194"/>
      <c r="T249" s="194"/>
      <c r="U249" s="194"/>
      <c r="V249" s="194"/>
      <c r="W249" s="194"/>
      <c r="X249" s="194"/>
      <c r="Y249" s="194"/>
      <c r="Z249" s="194"/>
    </row>
    <row r="250" ht="12.0" customHeight="1">
      <c r="A250" s="241"/>
      <c r="B250" s="242">
        <v>45750.0</v>
      </c>
      <c r="C250" s="243" t="s">
        <v>60</v>
      </c>
      <c r="D250" s="244">
        <v>11260.0</v>
      </c>
      <c r="E250" s="243" t="s">
        <v>101</v>
      </c>
      <c r="F250" s="243">
        <v>0.5</v>
      </c>
      <c r="G250" s="243">
        <v>60.0</v>
      </c>
      <c r="H250" s="243" t="s">
        <v>275</v>
      </c>
      <c r="I250" s="243">
        <v>294.0</v>
      </c>
      <c r="J250" s="243"/>
      <c r="K250" s="243" t="s">
        <v>277</v>
      </c>
      <c r="L250" s="245" t="str">
        <f>IFERROR(VLOOKUP(D250,'Raw Material Used'!C:G,5,FALSE),"S")</f>
        <v>S</v>
      </c>
      <c r="M250" s="246">
        <f>SUMIFS('Raw Material Used'!D:D,'Raw Material Used'!C:C,D250)</f>
        <v>0</v>
      </c>
      <c r="N250" s="247"/>
      <c r="O250" s="248">
        <f t="shared" si="1"/>
        <v>294</v>
      </c>
      <c r="P250" s="245" t="str">
        <f t="shared" si="2"/>
        <v>151-180</v>
      </c>
      <c r="Q250" s="248"/>
      <c r="R250" s="194"/>
      <c r="S250" s="194"/>
      <c r="T250" s="194"/>
      <c r="U250" s="194"/>
      <c r="V250" s="194"/>
      <c r="W250" s="194"/>
      <c r="X250" s="194"/>
      <c r="Y250" s="194"/>
      <c r="Z250" s="194"/>
    </row>
    <row r="251" ht="12.0" customHeight="1">
      <c r="A251" s="249"/>
      <c r="B251" s="250">
        <v>45750.0</v>
      </c>
      <c r="C251" s="251" t="s">
        <v>60</v>
      </c>
      <c r="D251" s="252">
        <v>11261.0</v>
      </c>
      <c r="E251" s="251" t="s">
        <v>101</v>
      </c>
      <c r="F251" s="251">
        <v>0.5</v>
      </c>
      <c r="G251" s="251">
        <v>60.0</v>
      </c>
      <c r="H251" s="251" t="s">
        <v>275</v>
      </c>
      <c r="I251" s="251">
        <v>294.0</v>
      </c>
      <c r="J251" s="251"/>
      <c r="K251" s="251" t="s">
        <v>277</v>
      </c>
      <c r="L251" s="245" t="str">
        <f>IFERROR(VLOOKUP(D251,'Raw Material Used'!C:G,5,FALSE),"S")</f>
        <v>S</v>
      </c>
      <c r="M251" s="246">
        <f>SUMIFS('Raw Material Used'!D:D,'Raw Material Used'!C:C,D251)</f>
        <v>0</v>
      </c>
      <c r="N251" s="247"/>
      <c r="O251" s="248">
        <f t="shared" si="1"/>
        <v>294</v>
      </c>
      <c r="P251" s="245" t="str">
        <f t="shared" si="2"/>
        <v>151-180</v>
      </c>
      <c r="Q251" s="248"/>
      <c r="R251" s="194"/>
      <c r="S251" s="194"/>
      <c r="T251" s="194"/>
      <c r="U251" s="194"/>
      <c r="V251" s="194"/>
      <c r="W251" s="194"/>
      <c r="X251" s="194"/>
      <c r="Y251" s="194"/>
      <c r="Z251" s="194"/>
    </row>
    <row r="252" ht="12.0" customHeight="1">
      <c r="A252" s="241"/>
      <c r="B252" s="242">
        <v>45750.0</v>
      </c>
      <c r="C252" s="243" t="s">
        <v>60</v>
      </c>
      <c r="D252" s="244">
        <v>11262.0</v>
      </c>
      <c r="E252" s="243" t="s">
        <v>101</v>
      </c>
      <c r="F252" s="243">
        <v>0.5</v>
      </c>
      <c r="G252" s="243">
        <v>60.0</v>
      </c>
      <c r="H252" s="243" t="s">
        <v>275</v>
      </c>
      <c r="I252" s="243">
        <v>294.0</v>
      </c>
      <c r="J252" s="243"/>
      <c r="K252" s="243" t="s">
        <v>277</v>
      </c>
      <c r="L252" s="245" t="str">
        <f>IFERROR(VLOOKUP(D252,'Raw Material Used'!C:G,5,FALSE),"S")</f>
        <v>S</v>
      </c>
      <c r="M252" s="246">
        <f>SUMIFS('Raw Material Used'!D:D,'Raw Material Used'!C:C,D252)</f>
        <v>0</v>
      </c>
      <c r="N252" s="247"/>
      <c r="O252" s="248">
        <f t="shared" si="1"/>
        <v>294</v>
      </c>
      <c r="P252" s="245" t="str">
        <f t="shared" si="2"/>
        <v>151-180</v>
      </c>
      <c r="Q252" s="248"/>
      <c r="R252" s="194"/>
      <c r="S252" s="194"/>
      <c r="T252" s="194"/>
      <c r="U252" s="194"/>
      <c r="V252" s="194"/>
      <c r="W252" s="194"/>
      <c r="X252" s="194"/>
      <c r="Y252" s="194"/>
      <c r="Z252" s="194"/>
    </row>
    <row r="253" ht="12.0" customHeight="1">
      <c r="A253" s="249"/>
      <c r="B253" s="250">
        <v>45750.0</v>
      </c>
      <c r="C253" s="251" t="s">
        <v>60</v>
      </c>
      <c r="D253" s="252">
        <v>11263.0</v>
      </c>
      <c r="E253" s="251" t="s">
        <v>101</v>
      </c>
      <c r="F253" s="251">
        <v>0.5</v>
      </c>
      <c r="G253" s="251">
        <v>60.0</v>
      </c>
      <c r="H253" s="251" t="s">
        <v>275</v>
      </c>
      <c r="I253" s="251">
        <v>253.0</v>
      </c>
      <c r="J253" s="251"/>
      <c r="K253" s="251" t="s">
        <v>277</v>
      </c>
      <c r="L253" s="245">
        <f>IFERROR(VLOOKUP(D253,'Raw Material Used'!C:G,5,FALSE),"S")</f>
        <v>45871</v>
      </c>
      <c r="M253" s="246">
        <f>SUMIFS('Raw Material Used'!D:D,'Raw Material Used'!C:C,D253)</f>
        <v>253</v>
      </c>
      <c r="N253" s="247"/>
      <c r="O253" s="246">
        <f t="shared" si="1"/>
        <v>0</v>
      </c>
      <c r="P253" s="245" t="str">
        <f t="shared" si="2"/>
        <v>151-180</v>
      </c>
      <c r="Q253" s="248"/>
      <c r="R253" s="194"/>
      <c r="S253" s="194"/>
      <c r="T253" s="194"/>
      <c r="U253" s="194"/>
      <c r="V253" s="194"/>
      <c r="W253" s="194"/>
      <c r="X253" s="194"/>
      <c r="Y253" s="194"/>
      <c r="Z253" s="194"/>
    </row>
    <row r="254" ht="12.0" customHeight="1">
      <c r="A254" s="241"/>
      <c r="B254" s="242">
        <v>45750.0</v>
      </c>
      <c r="C254" s="243" t="s">
        <v>60</v>
      </c>
      <c r="D254" s="244">
        <v>11264.0</v>
      </c>
      <c r="E254" s="243" t="s">
        <v>101</v>
      </c>
      <c r="F254" s="243">
        <v>0.5</v>
      </c>
      <c r="G254" s="243">
        <v>60.0</v>
      </c>
      <c r="H254" s="243" t="s">
        <v>275</v>
      </c>
      <c r="I254" s="243">
        <v>253.0</v>
      </c>
      <c r="J254" s="243"/>
      <c r="K254" s="243" t="s">
        <v>277</v>
      </c>
      <c r="L254" s="245">
        <f>IFERROR(VLOOKUP(D254,'Raw Material Used'!C:G,5,FALSE),"S")</f>
        <v>45870</v>
      </c>
      <c r="M254" s="246">
        <f>SUMIFS('Raw Material Used'!D:D,'Raw Material Used'!C:C,D254)</f>
        <v>253</v>
      </c>
      <c r="N254" s="247"/>
      <c r="O254" s="246">
        <f t="shared" si="1"/>
        <v>0</v>
      </c>
      <c r="P254" s="245" t="str">
        <f t="shared" si="2"/>
        <v>151-180</v>
      </c>
      <c r="Q254" s="248"/>
      <c r="R254" s="194"/>
      <c r="S254" s="194"/>
      <c r="T254" s="194"/>
      <c r="U254" s="194"/>
      <c r="V254" s="194"/>
      <c r="W254" s="194"/>
      <c r="X254" s="194"/>
      <c r="Y254" s="194"/>
      <c r="Z254" s="194"/>
    </row>
    <row r="255" ht="12.0" customHeight="1">
      <c r="A255" s="249"/>
      <c r="B255" s="250">
        <v>45750.0</v>
      </c>
      <c r="C255" s="251" t="s">
        <v>60</v>
      </c>
      <c r="D255" s="252">
        <v>11265.0</v>
      </c>
      <c r="E255" s="251" t="s">
        <v>101</v>
      </c>
      <c r="F255" s="251">
        <v>0.5</v>
      </c>
      <c r="G255" s="251">
        <v>60.0</v>
      </c>
      <c r="H255" s="251" t="s">
        <v>275</v>
      </c>
      <c r="I255" s="251">
        <v>253.0</v>
      </c>
      <c r="J255" s="251"/>
      <c r="K255" s="251" t="s">
        <v>277</v>
      </c>
      <c r="L255" s="245">
        <f>IFERROR(VLOOKUP(D255,'Raw Material Used'!C:G,5,FALSE),"S")</f>
        <v>45871</v>
      </c>
      <c r="M255" s="246">
        <f>SUMIFS('Raw Material Used'!D:D,'Raw Material Used'!C:C,D255)</f>
        <v>253</v>
      </c>
      <c r="N255" s="247"/>
      <c r="O255" s="246">
        <f t="shared" si="1"/>
        <v>0</v>
      </c>
      <c r="P255" s="245" t="str">
        <f t="shared" si="2"/>
        <v>151-180</v>
      </c>
      <c r="Q255" s="248"/>
      <c r="R255" s="194"/>
      <c r="S255" s="194"/>
      <c r="T255" s="194"/>
      <c r="U255" s="194"/>
      <c r="V255" s="194"/>
      <c r="W255" s="194"/>
      <c r="X255" s="194"/>
      <c r="Y255" s="194"/>
      <c r="Z255" s="194"/>
    </row>
    <row r="256" ht="12.0" customHeight="1">
      <c r="A256" s="241"/>
      <c r="B256" s="242">
        <v>45750.0</v>
      </c>
      <c r="C256" s="243" t="s">
        <v>60</v>
      </c>
      <c r="D256" s="244">
        <v>11266.0</v>
      </c>
      <c r="E256" s="243" t="s">
        <v>101</v>
      </c>
      <c r="F256" s="243">
        <v>0.5</v>
      </c>
      <c r="G256" s="243">
        <v>60.0</v>
      </c>
      <c r="H256" s="243" t="s">
        <v>275</v>
      </c>
      <c r="I256" s="243">
        <v>253.0</v>
      </c>
      <c r="J256" s="243"/>
      <c r="K256" s="243" t="s">
        <v>277</v>
      </c>
      <c r="L256" s="245">
        <f>IFERROR(VLOOKUP(D256,'Raw Material Used'!C:G,5,FALSE),"S")</f>
        <v>45887</v>
      </c>
      <c r="M256" s="246">
        <f>SUMIFS('Raw Material Used'!D:D,'Raw Material Used'!C:C,D256)</f>
        <v>221</v>
      </c>
      <c r="N256" s="247"/>
      <c r="O256" s="246">
        <f t="shared" si="1"/>
        <v>32</v>
      </c>
      <c r="P256" s="245" t="str">
        <f t="shared" si="2"/>
        <v>151-180</v>
      </c>
      <c r="Q256" s="248"/>
      <c r="R256" s="194"/>
      <c r="S256" s="194"/>
      <c r="T256" s="194"/>
      <c r="U256" s="194"/>
      <c r="V256" s="194"/>
      <c r="W256" s="194"/>
      <c r="X256" s="194"/>
      <c r="Y256" s="194"/>
      <c r="Z256" s="194"/>
    </row>
    <row r="257" ht="12.0" customHeight="1">
      <c r="A257" s="249"/>
      <c r="B257" s="250">
        <v>45750.0</v>
      </c>
      <c r="C257" s="251" t="s">
        <v>60</v>
      </c>
      <c r="D257" s="252">
        <v>11267.0</v>
      </c>
      <c r="E257" s="251" t="s">
        <v>101</v>
      </c>
      <c r="F257" s="251">
        <v>0.5</v>
      </c>
      <c r="G257" s="251">
        <v>60.0</v>
      </c>
      <c r="H257" s="251" t="s">
        <v>275</v>
      </c>
      <c r="I257" s="251">
        <v>253.0</v>
      </c>
      <c r="J257" s="251"/>
      <c r="K257" s="251" t="s">
        <v>277</v>
      </c>
      <c r="L257" s="245" t="str">
        <f>IFERROR(VLOOKUP(D257,'Raw Material Used'!C:G,5,FALSE),"S")</f>
        <v>S</v>
      </c>
      <c r="M257" s="246">
        <f>SUMIFS('Raw Material Used'!D:D,'Raw Material Used'!C:C,D257)</f>
        <v>0</v>
      </c>
      <c r="N257" s="247"/>
      <c r="O257" s="248">
        <f t="shared" si="1"/>
        <v>253</v>
      </c>
      <c r="P257" s="245" t="str">
        <f t="shared" si="2"/>
        <v>151-180</v>
      </c>
      <c r="Q257" s="248"/>
      <c r="R257" s="194"/>
      <c r="S257" s="194"/>
      <c r="T257" s="194"/>
      <c r="U257" s="194"/>
      <c r="V257" s="194"/>
      <c r="W257" s="194"/>
      <c r="X257" s="194"/>
      <c r="Y257" s="194"/>
      <c r="Z257" s="194"/>
    </row>
    <row r="258" ht="12.0" customHeight="1">
      <c r="A258" s="241"/>
      <c r="B258" s="242">
        <v>45750.0</v>
      </c>
      <c r="C258" s="243" t="s">
        <v>60</v>
      </c>
      <c r="D258" s="244">
        <v>11268.0</v>
      </c>
      <c r="E258" s="243" t="s">
        <v>101</v>
      </c>
      <c r="F258" s="243">
        <v>0.5</v>
      </c>
      <c r="G258" s="243">
        <v>60.0</v>
      </c>
      <c r="H258" s="243" t="s">
        <v>275</v>
      </c>
      <c r="I258" s="243">
        <v>253.0</v>
      </c>
      <c r="J258" s="243"/>
      <c r="K258" s="243" t="s">
        <v>277</v>
      </c>
      <c r="L258" s="245" t="str">
        <f>IFERROR(VLOOKUP(D258,'Raw Material Used'!C:G,5,FALSE),"S")</f>
        <v>S</v>
      </c>
      <c r="M258" s="246">
        <f>SUMIFS('Raw Material Used'!D:D,'Raw Material Used'!C:C,D258)</f>
        <v>0</v>
      </c>
      <c r="N258" s="247"/>
      <c r="O258" s="248">
        <f t="shared" si="1"/>
        <v>253</v>
      </c>
      <c r="P258" s="245" t="str">
        <f t="shared" si="2"/>
        <v>151-180</v>
      </c>
      <c r="Q258" s="248"/>
      <c r="R258" s="194"/>
      <c r="S258" s="194"/>
      <c r="T258" s="194"/>
      <c r="U258" s="194"/>
      <c r="V258" s="194"/>
      <c r="W258" s="194"/>
      <c r="X258" s="194"/>
      <c r="Y258" s="194"/>
      <c r="Z258" s="194"/>
    </row>
    <row r="259" ht="12.0" customHeight="1">
      <c r="A259" s="249"/>
      <c r="B259" s="250">
        <v>45750.0</v>
      </c>
      <c r="C259" s="251" t="s">
        <v>60</v>
      </c>
      <c r="D259" s="252">
        <v>11269.0</v>
      </c>
      <c r="E259" s="251" t="s">
        <v>101</v>
      </c>
      <c r="F259" s="251">
        <v>0.5</v>
      </c>
      <c r="G259" s="251">
        <v>60.0</v>
      </c>
      <c r="H259" s="251" t="s">
        <v>275</v>
      </c>
      <c r="I259" s="251">
        <v>155.8</v>
      </c>
      <c r="J259" s="251"/>
      <c r="K259" s="251" t="s">
        <v>277</v>
      </c>
      <c r="L259" s="245">
        <f>IFERROR(VLOOKUP(D259,'Raw Material Used'!C:G,5,FALSE),"S")</f>
        <v>45860</v>
      </c>
      <c r="M259" s="246">
        <f>SUMIFS('Raw Material Used'!D:D,'Raw Material Used'!C:C,D259)</f>
        <v>155.8</v>
      </c>
      <c r="N259" s="247"/>
      <c r="O259" s="246">
        <f t="shared" si="1"/>
        <v>0</v>
      </c>
      <c r="P259" s="245" t="str">
        <f t="shared" si="2"/>
        <v>151-180</v>
      </c>
      <c r="Q259" s="248"/>
      <c r="R259" s="194"/>
      <c r="S259" s="194"/>
      <c r="T259" s="194"/>
      <c r="U259" s="194"/>
      <c r="V259" s="194"/>
      <c r="W259" s="194"/>
      <c r="X259" s="194"/>
      <c r="Y259" s="194"/>
      <c r="Z259" s="194"/>
    </row>
    <row r="260" ht="12.0" customHeight="1">
      <c r="A260" s="241"/>
      <c r="B260" s="242">
        <v>45750.0</v>
      </c>
      <c r="C260" s="243" t="s">
        <v>60</v>
      </c>
      <c r="D260" s="244">
        <v>11270.0</v>
      </c>
      <c r="E260" s="243" t="s">
        <v>101</v>
      </c>
      <c r="F260" s="243">
        <v>0.5</v>
      </c>
      <c r="G260" s="243">
        <v>60.0</v>
      </c>
      <c r="H260" s="243" t="s">
        <v>275</v>
      </c>
      <c r="I260" s="243">
        <v>267.0</v>
      </c>
      <c r="J260" s="243"/>
      <c r="K260" s="243" t="s">
        <v>277</v>
      </c>
      <c r="L260" s="245">
        <f>IFERROR(VLOOKUP(D260,'Raw Material Used'!C:G,5,FALSE),"S")</f>
        <v>45866</v>
      </c>
      <c r="M260" s="246">
        <f>SUMIFS('Raw Material Used'!D:D,'Raw Material Used'!C:C,D260)</f>
        <v>267</v>
      </c>
      <c r="N260" s="247"/>
      <c r="O260" s="246">
        <f t="shared" si="1"/>
        <v>0</v>
      </c>
      <c r="P260" s="245" t="str">
        <f t="shared" si="2"/>
        <v>151-180</v>
      </c>
      <c r="Q260" s="248"/>
      <c r="R260" s="194"/>
      <c r="S260" s="194"/>
      <c r="T260" s="194"/>
      <c r="U260" s="194"/>
      <c r="V260" s="194"/>
      <c r="W260" s="194"/>
      <c r="X260" s="194"/>
      <c r="Y260" s="194"/>
      <c r="Z260" s="194"/>
    </row>
    <row r="261" ht="12.0" customHeight="1">
      <c r="A261" s="249"/>
      <c r="B261" s="250">
        <v>45750.0</v>
      </c>
      <c r="C261" s="251" t="s">
        <v>60</v>
      </c>
      <c r="D261" s="252">
        <v>11271.0</v>
      </c>
      <c r="E261" s="251" t="s">
        <v>101</v>
      </c>
      <c r="F261" s="251">
        <v>0.5</v>
      </c>
      <c r="G261" s="251">
        <v>60.0</v>
      </c>
      <c r="H261" s="251" t="s">
        <v>275</v>
      </c>
      <c r="I261" s="251">
        <v>267.0</v>
      </c>
      <c r="J261" s="251"/>
      <c r="K261" s="251" t="s">
        <v>277</v>
      </c>
      <c r="L261" s="245">
        <f>IFERROR(VLOOKUP(D261,'Raw Material Used'!C:G,5,FALSE),"S")</f>
        <v>45867</v>
      </c>
      <c r="M261" s="246">
        <f>SUMIFS('Raw Material Used'!D:D,'Raw Material Used'!C:C,D261)</f>
        <v>267</v>
      </c>
      <c r="N261" s="247"/>
      <c r="O261" s="246">
        <f t="shared" si="1"/>
        <v>0</v>
      </c>
      <c r="P261" s="245" t="str">
        <f t="shared" si="2"/>
        <v>151-180</v>
      </c>
      <c r="Q261" s="248"/>
      <c r="R261" s="194"/>
      <c r="S261" s="194"/>
      <c r="T261" s="194"/>
      <c r="U261" s="194"/>
      <c r="V261" s="194"/>
      <c r="W261" s="194"/>
      <c r="X261" s="194"/>
      <c r="Y261" s="194"/>
      <c r="Z261" s="194"/>
    </row>
    <row r="262" ht="12.0" customHeight="1">
      <c r="A262" s="241"/>
      <c r="B262" s="242">
        <v>45750.0</v>
      </c>
      <c r="C262" s="243" t="s">
        <v>60</v>
      </c>
      <c r="D262" s="244">
        <v>11272.0</v>
      </c>
      <c r="E262" s="243" t="s">
        <v>101</v>
      </c>
      <c r="F262" s="243">
        <v>0.5</v>
      </c>
      <c r="G262" s="243">
        <v>60.0</v>
      </c>
      <c r="H262" s="243" t="s">
        <v>275</v>
      </c>
      <c r="I262" s="243">
        <v>267.0</v>
      </c>
      <c r="J262" s="243"/>
      <c r="K262" s="243" t="s">
        <v>277</v>
      </c>
      <c r="L262" s="245">
        <f>IFERROR(VLOOKUP(D262,'Raw Material Used'!C:G,5,FALSE),"S")</f>
        <v>45868</v>
      </c>
      <c r="M262" s="246">
        <f>SUMIFS('Raw Material Used'!D:D,'Raw Material Used'!C:C,D262)</f>
        <v>267</v>
      </c>
      <c r="N262" s="247"/>
      <c r="O262" s="246">
        <f t="shared" si="1"/>
        <v>0</v>
      </c>
      <c r="P262" s="245" t="str">
        <f t="shared" si="2"/>
        <v>151-180</v>
      </c>
      <c r="Q262" s="248"/>
      <c r="R262" s="194"/>
      <c r="S262" s="194"/>
      <c r="T262" s="194"/>
      <c r="U262" s="194"/>
      <c r="V262" s="194"/>
      <c r="W262" s="194"/>
      <c r="X262" s="194"/>
      <c r="Y262" s="194"/>
      <c r="Z262" s="194"/>
    </row>
    <row r="263" ht="12.0" customHeight="1">
      <c r="A263" s="249"/>
      <c r="B263" s="250">
        <v>45750.0</v>
      </c>
      <c r="C263" s="251" t="s">
        <v>60</v>
      </c>
      <c r="D263" s="252">
        <v>11273.0</v>
      </c>
      <c r="E263" s="251" t="s">
        <v>101</v>
      </c>
      <c r="F263" s="251">
        <v>0.5</v>
      </c>
      <c r="G263" s="251">
        <v>60.0</v>
      </c>
      <c r="H263" s="251" t="s">
        <v>275</v>
      </c>
      <c r="I263" s="251">
        <v>267.0</v>
      </c>
      <c r="J263" s="251"/>
      <c r="K263" s="251" t="s">
        <v>277</v>
      </c>
      <c r="L263" s="245">
        <f>IFERROR(VLOOKUP(D263,'Raw Material Used'!C:G,5,FALSE),"S")</f>
        <v>45868</v>
      </c>
      <c r="M263" s="246">
        <f>SUMIFS('Raw Material Used'!D:D,'Raw Material Used'!C:C,D263)</f>
        <v>267</v>
      </c>
      <c r="N263" s="247"/>
      <c r="O263" s="246">
        <f t="shared" si="1"/>
        <v>0</v>
      </c>
      <c r="P263" s="245" t="str">
        <f t="shared" si="2"/>
        <v>151-180</v>
      </c>
      <c r="Q263" s="248"/>
      <c r="R263" s="194"/>
      <c r="S263" s="194"/>
      <c r="T263" s="194"/>
      <c r="U263" s="194"/>
      <c r="V263" s="194"/>
      <c r="W263" s="194"/>
      <c r="X263" s="194"/>
      <c r="Y263" s="194"/>
      <c r="Z263" s="194"/>
    </row>
    <row r="264" ht="12.0" customHeight="1">
      <c r="A264" s="241"/>
      <c r="B264" s="242">
        <v>45750.0</v>
      </c>
      <c r="C264" s="243" t="s">
        <v>60</v>
      </c>
      <c r="D264" s="244">
        <v>11274.0</v>
      </c>
      <c r="E264" s="243" t="s">
        <v>101</v>
      </c>
      <c r="F264" s="243">
        <v>0.5</v>
      </c>
      <c r="G264" s="243">
        <v>60.0</v>
      </c>
      <c r="H264" s="243" t="s">
        <v>275</v>
      </c>
      <c r="I264" s="243">
        <v>267.0</v>
      </c>
      <c r="J264" s="243"/>
      <c r="K264" s="243" t="s">
        <v>277</v>
      </c>
      <c r="L264" s="245">
        <f>IFERROR(VLOOKUP(D264,'Raw Material Used'!C:G,5,FALSE),"S")</f>
        <v>45869</v>
      </c>
      <c r="M264" s="246">
        <f>SUMIFS('Raw Material Used'!D:D,'Raw Material Used'!C:C,D264)</f>
        <v>267</v>
      </c>
      <c r="N264" s="247"/>
      <c r="O264" s="246">
        <f t="shared" si="1"/>
        <v>0</v>
      </c>
      <c r="P264" s="245" t="str">
        <f t="shared" si="2"/>
        <v>151-180</v>
      </c>
      <c r="Q264" s="248"/>
      <c r="R264" s="194"/>
      <c r="S264" s="194"/>
      <c r="T264" s="194"/>
      <c r="U264" s="194"/>
      <c r="V264" s="194"/>
      <c r="W264" s="194"/>
      <c r="X264" s="194"/>
      <c r="Y264" s="194"/>
      <c r="Z264" s="194"/>
    </row>
    <row r="265" ht="12.0" customHeight="1">
      <c r="A265" s="249"/>
      <c r="B265" s="250">
        <v>45750.0</v>
      </c>
      <c r="C265" s="251" t="s">
        <v>60</v>
      </c>
      <c r="D265" s="252">
        <v>11275.0</v>
      </c>
      <c r="E265" s="251" t="s">
        <v>101</v>
      </c>
      <c r="F265" s="251">
        <v>0.5</v>
      </c>
      <c r="G265" s="251">
        <v>70.0</v>
      </c>
      <c r="H265" s="251" t="s">
        <v>275</v>
      </c>
      <c r="I265" s="251">
        <v>413.0</v>
      </c>
      <c r="J265" s="251"/>
      <c r="K265" s="251" t="s">
        <v>277</v>
      </c>
      <c r="L265" s="245" t="str">
        <f>IFERROR(VLOOKUP(D265,'Raw Material Used'!C:G,5,FALSE),"S")</f>
        <v>S</v>
      </c>
      <c r="M265" s="246">
        <f>SUMIFS('Raw Material Used'!D:D,'Raw Material Used'!C:C,D265)</f>
        <v>0</v>
      </c>
      <c r="N265" s="247"/>
      <c r="O265" s="248">
        <f t="shared" si="1"/>
        <v>413</v>
      </c>
      <c r="P265" s="245" t="str">
        <f t="shared" si="2"/>
        <v>151-180</v>
      </c>
      <c r="Q265" s="248"/>
      <c r="R265" s="194"/>
      <c r="S265" s="194"/>
      <c r="T265" s="194"/>
      <c r="U265" s="194"/>
      <c r="V265" s="194"/>
      <c r="W265" s="194"/>
      <c r="X265" s="194"/>
      <c r="Y265" s="194"/>
      <c r="Z265" s="194"/>
    </row>
    <row r="266" ht="12.0" customHeight="1">
      <c r="A266" s="241"/>
      <c r="B266" s="242">
        <v>45750.0</v>
      </c>
      <c r="C266" s="243" t="s">
        <v>60</v>
      </c>
      <c r="D266" s="244">
        <v>11276.0</v>
      </c>
      <c r="E266" s="243" t="s">
        <v>101</v>
      </c>
      <c r="F266" s="243">
        <v>0.5</v>
      </c>
      <c r="G266" s="243">
        <v>70.0</v>
      </c>
      <c r="H266" s="243" t="s">
        <v>275</v>
      </c>
      <c r="I266" s="243">
        <v>413.0</v>
      </c>
      <c r="J266" s="243"/>
      <c r="K266" s="243" t="s">
        <v>277</v>
      </c>
      <c r="L266" s="245">
        <f>IFERROR(VLOOKUP(D266,'Raw Material Used'!C:G,5,FALSE),"S")</f>
        <v>45892</v>
      </c>
      <c r="M266" s="246">
        <f>SUMIFS('Raw Material Used'!D:D,'Raw Material Used'!C:C,D266)</f>
        <v>413</v>
      </c>
      <c r="N266" s="247"/>
      <c r="O266" s="246">
        <f t="shared" si="1"/>
        <v>0</v>
      </c>
      <c r="P266" s="245" t="str">
        <f t="shared" si="2"/>
        <v>151-180</v>
      </c>
      <c r="Q266" s="248"/>
      <c r="R266" s="194"/>
      <c r="S266" s="194"/>
      <c r="T266" s="194"/>
      <c r="U266" s="194"/>
      <c r="V266" s="194"/>
      <c r="W266" s="194"/>
      <c r="X266" s="194"/>
      <c r="Y266" s="194"/>
      <c r="Z266" s="194"/>
    </row>
    <row r="267" ht="12.0" customHeight="1">
      <c r="A267" s="249"/>
      <c r="B267" s="250">
        <v>45750.0</v>
      </c>
      <c r="C267" s="251" t="s">
        <v>60</v>
      </c>
      <c r="D267" s="252">
        <v>11277.0</v>
      </c>
      <c r="E267" s="251" t="s">
        <v>101</v>
      </c>
      <c r="F267" s="251">
        <v>0.5</v>
      </c>
      <c r="G267" s="251">
        <v>70.0</v>
      </c>
      <c r="H267" s="251" t="s">
        <v>275</v>
      </c>
      <c r="I267" s="251">
        <v>413.0</v>
      </c>
      <c r="J267" s="251"/>
      <c r="K267" s="251" t="s">
        <v>277</v>
      </c>
      <c r="L267" s="245">
        <f>IFERROR(VLOOKUP(D267,'Raw Material Used'!C:G,5,FALSE),"S")</f>
        <v>45894</v>
      </c>
      <c r="M267" s="246">
        <f>SUMIFS('Raw Material Used'!D:D,'Raw Material Used'!C:C,D267)</f>
        <v>413</v>
      </c>
      <c r="N267" s="247"/>
      <c r="O267" s="246">
        <f t="shared" si="1"/>
        <v>0</v>
      </c>
      <c r="P267" s="245" t="str">
        <f t="shared" si="2"/>
        <v>151-180</v>
      </c>
      <c r="Q267" s="248"/>
      <c r="R267" s="194"/>
      <c r="S267" s="194"/>
      <c r="T267" s="194"/>
      <c r="U267" s="194"/>
      <c r="V267" s="194"/>
      <c r="W267" s="194"/>
      <c r="X267" s="194"/>
      <c r="Y267" s="194"/>
      <c r="Z267" s="194"/>
    </row>
    <row r="268" ht="12.0" customHeight="1">
      <c r="A268" s="241"/>
      <c r="B268" s="242">
        <v>45750.0</v>
      </c>
      <c r="C268" s="243" t="s">
        <v>60</v>
      </c>
      <c r="D268" s="244">
        <v>11284.0</v>
      </c>
      <c r="E268" s="243" t="s">
        <v>101</v>
      </c>
      <c r="F268" s="243">
        <v>0.5</v>
      </c>
      <c r="G268" s="243">
        <v>70.0</v>
      </c>
      <c r="H268" s="243" t="s">
        <v>275</v>
      </c>
      <c r="I268" s="243">
        <v>342.0</v>
      </c>
      <c r="J268" s="243"/>
      <c r="K268" s="243" t="s">
        <v>277</v>
      </c>
      <c r="L268" s="245" t="str">
        <f>IFERROR(VLOOKUP(D268,'Raw Material Used'!C:G,5,FALSE),"S")</f>
        <v>S</v>
      </c>
      <c r="M268" s="246">
        <f>SUMIFS('Raw Material Used'!D:D,'Raw Material Used'!C:C,D268)</f>
        <v>0</v>
      </c>
      <c r="N268" s="247"/>
      <c r="O268" s="248">
        <f t="shared" si="1"/>
        <v>342</v>
      </c>
      <c r="P268" s="245" t="str">
        <f t="shared" si="2"/>
        <v>151-180</v>
      </c>
      <c r="Q268" s="248"/>
      <c r="R268" s="194"/>
      <c r="S268" s="194"/>
      <c r="T268" s="194"/>
      <c r="U268" s="194"/>
      <c r="V268" s="194"/>
      <c r="W268" s="194"/>
      <c r="X268" s="194"/>
      <c r="Y268" s="194"/>
      <c r="Z268" s="194"/>
    </row>
    <row r="269" ht="12.0" customHeight="1">
      <c r="A269" s="249"/>
      <c r="B269" s="250">
        <v>45750.0</v>
      </c>
      <c r="C269" s="251" t="s">
        <v>60</v>
      </c>
      <c r="D269" s="252">
        <v>11285.0</v>
      </c>
      <c r="E269" s="251" t="s">
        <v>101</v>
      </c>
      <c r="F269" s="251">
        <v>0.5</v>
      </c>
      <c r="G269" s="251">
        <v>70.0</v>
      </c>
      <c r="H269" s="251" t="s">
        <v>275</v>
      </c>
      <c r="I269" s="251">
        <v>342.0</v>
      </c>
      <c r="J269" s="251"/>
      <c r="K269" s="251" t="s">
        <v>277</v>
      </c>
      <c r="L269" s="245" t="str">
        <f>IFERROR(VLOOKUP(D269,'Raw Material Used'!C:G,5,FALSE),"S")</f>
        <v>S</v>
      </c>
      <c r="M269" s="246">
        <f>SUMIFS('Raw Material Used'!D:D,'Raw Material Used'!C:C,D269)</f>
        <v>0</v>
      </c>
      <c r="N269" s="247"/>
      <c r="O269" s="248">
        <f t="shared" si="1"/>
        <v>342</v>
      </c>
      <c r="P269" s="245" t="str">
        <f t="shared" si="2"/>
        <v>151-180</v>
      </c>
      <c r="Q269" s="248"/>
      <c r="R269" s="194"/>
      <c r="S269" s="194"/>
      <c r="T269" s="194"/>
      <c r="U269" s="194"/>
      <c r="V269" s="194"/>
      <c r="W269" s="194"/>
      <c r="X269" s="194"/>
      <c r="Y269" s="194"/>
      <c r="Z269" s="194"/>
    </row>
    <row r="270" ht="12.0" customHeight="1">
      <c r="A270" s="241"/>
      <c r="B270" s="242">
        <v>45750.0</v>
      </c>
      <c r="C270" s="243" t="s">
        <v>60</v>
      </c>
      <c r="D270" s="244">
        <v>11286.0</v>
      </c>
      <c r="E270" s="243" t="s">
        <v>101</v>
      </c>
      <c r="F270" s="243">
        <v>0.5</v>
      </c>
      <c r="G270" s="243">
        <v>70.0</v>
      </c>
      <c r="H270" s="243" t="s">
        <v>275</v>
      </c>
      <c r="I270" s="243">
        <v>342.0</v>
      </c>
      <c r="J270" s="243"/>
      <c r="K270" s="243" t="s">
        <v>277</v>
      </c>
      <c r="L270" s="245" t="str">
        <f>IFERROR(VLOOKUP(D270,'Raw Material Used'!C:G,5,FALSE),"S")</f>
        <v>S</v>
      </c>
      <c r="M270" s="246">
        <f>SUMIFS('Raw Material Used'!D:D,'Raw Material Used'!C:C,D270)</f>
        <v>0</v>
      </c>
      <c r="N270" s="247"/>
      <c r="O270" s="248">
        <f t="shared" si="1"/>
        <v>342</v>
      </c>
      <c r="P270" s="245" t="str">
        <f t="shared" si="2"/>
        <v>151-180</v>
      </c>
      <c r="Q270" s="248"/>
      <c r="R270" s="194"/>
      <c r="S270" s="194"/>
      <c r="T270" s="194"/>
      <c r="U270" s="194"/>
      <c r="V270" s="194"/>
      <c r="W270" s="194"/>
      <c r="X270" s="194"/>
      <c r="Y270" s="194"/>
      <c r="Z270" s="194"/>
    </row>
    <row r="271" ht="12.0" customHeight="1">
      <c r="A271" s="249"/>
      <c r="B271" s="250">
        <v>45750.0</v>
      </c>
      <c r="C271" s="251" t="s">
        <v>60</v>
      </c>
      <c r="D271" s="252">
        <v>11287.0</v>
      </c>
      <c r="E271" s="251" t="s">
        <v>101</v>
      </c>
      <c r="F271" s="251">
        <v>0.5</v>
      </c>
      <c r="G271" s="251">
        <v>70.0</v>
      </c>
      <c r="H271" s="251" t="s">
        <v>275</v>
      </c>
      <c r="I271" s="251">
        <v>167.0</v>
      </c>
      <c r="J271" s="251"/>
      <c r="K271" s="251" t="s">
        <v>277</v>
      </c>
      <c r="L271" s="245">
        <f>IFERROR(VLOOKUP(D271,'Raw Material Used'!C:G,5,FALSE),"S")</f>
        <v>45855</v>
      </c>
      <c r="M271" s="246">
        <f>SUMIFS('Raw Material Used'!D:D,'Raw Material Used'!C:C,D271)</f>
        <v>167</v>
      </c>
      <c r="N271" s="247"/>
      <c r="O271" s="246">
        <f t="shared" si="1"/>
        <v>0</v>
      </c>
      <c r="P271" s="245" t="str">
        <f t="shared" si="2"/>
        <v>151-180</v>
      </c>
      <c r="Q271" s="248"/>
      <c r="R271" s="194"/>
      <c r="S271" s="194"/>
      <c r="T271" s="194"/>
      <c r="U271" s="194"/>
      <c r="V271" s="194"/>
      <c r="W271" s="194"/>
      <c r="X271" s="194"/>
      <c r="Y271" s="194"/>
      <c r="Z271" s="194"/>
    </row>
    <row r="272" ht="12.0" customHeight="1">
      <c r="A272" s="241"/>
      <c r="B272" s="242">
        <v>45750.0</v>
      </c>
      <c r="C272" s="243" t="s">
        <v>60</v>
      </c>
      <c r="D272" s="244">
        <v>11288.0</v>
      </c>
      <c r="E272" s="243" t="s">
        <v>101</v>
      </c>
      <c r="F272" s="243">
        <v>0.5</v>
      </c>
      <c r="G272" s="243">
        <v>70.0</v>
      </c>
      <c r="H272" s="243" t="s">
        <v>275</v>
      </c>
      <c r="I272" s="243">
        <v>295.0</v>
      </c>
      <c r="J272" s="243"/>
      <c r="K272" s="243" t="s">
        <v>277</v>
      </c>
      <c r="L272" s="245">
        <f>IFERROR(VLOOKUP(D272,'Raw Material Used'!C:G,5,FALSE),"S")</f>
        <v>45855</v>
      </c>
      <c r="M272" s="246">
        <f>SUMIFS('Raw Material Used'!D:D,'Raw Material Used'!C:C,D272)</f>
        <v>295</v>
      </c>
      <c r="N272" s="247"/>
      <c r="O272" s="246">
        <f t="shared" si="1"/>
        <v>0</v>
      </c>
      <c r="P272" s="245" t="str">
        <f t="shared" si="2"/>
        <v>151-180</v>
      </c>
      <c r="Q272" s="248"/>
      <c r="R272" s="194"/>
      <c r="S272" s="194"/>
      <c r="T272" s="194"/>
      <c r="U272" s="194"/>
      <c r="V272" s="194"/>
      <c r="W272" s="194"/>
      <c r="X272" s="194"/>
      <c r="Y272" s="194"/>
      <c r="Z272" s="194"/>
    </row>
    <row r="273" ht="12.0" customHeight="1">
      <c r="A273" s="249"/>
      <c r="B273" s="250">
        <v>45750.0</v>
      </c>
      <c r="C273" s="251" t="s">
        <v>60</v>
      </c>
      <c r="D273" s="252">
        <v>11289.0</v>
      </c>
      <c r="E273" s="251" t="s">
        <v>101</v>
      </c>
      <c r="F273" s="251">
        <v>0.5</v>
      </c>
      <c r="G273" s="251">
        <v>70.0</v>
      </c>
      <c r="H273" s="251" t="s">
        <v>275</v>
      </c>
      <c r="I273" s="251">
        <v>295.0</v>
      </c>
      <c r="J273" s="251"/>
      <c r="K273" s="251" t="s">
        <v>277</v>
      </c>
      <c r="L273" s="245">
        <f>IFERROR(VLOOKUP(D273,'Raw Material Used'!C:G,5,FALSE),"S")</f>
        <v>45880</v>
      </c>
      <c r="M273" s="246">
        <f>SUMIFS('Raw Material Used'!D:D,'Raw Material Used'!C:C,D273)</f>
        <v>295</v>
      </c>
      <c r="N273" s="247"/>
      <c r="O273" s="246">
        <f t="shared" si="1"/>
        <v>0</v>
      </c>
      <c r="P273" s="245" t="str">
        <f t="shared" si="2"/>
        <v>151-180</v>
      </c>
      <c r="Q273" s="248"/>
      <c r="R273" s="194"/>
      <c r="S273" s="194"/>
      <c r="T273" s="194"/>
      <c r="U273" s="194"/>
      <c r="V273" s="194"/>
      <c r="W273" s="194"/>
      <c r="X273" s="194"/>
      <c r="Y273" s="194"/>
      <c r="Z273" s="194"/>
    </row>
    <row r="274" ht="12.0" customHeight="1">
      <c r="A274" s="241"/>
      <c r="B274" s="242">
        <v>45750.0</v>
      </c>
      <c r="C274" s="243" t="s">
        <v>60</v>
      </c>
      <c r="D274" s="244">
        <v>11290.0</v>
      </c>
      <c r="E274" s="243" t="s">
        <v>101</v>
      </c>
      <c r="F274" s="243">
        <v>0.5</v>
      </c>
      <c r="G274" s="243">
        <v>70.0</v>
      </c>
      <c r="H274" s="243" t="s">
        <v>275</v>
      </c>
      <c r="I274" s="243">
        <v>310.0</v>
      </c>
      <c r="J274" s="243"/>
      <c r="K274" s="243" t="s">
        <v>277</v>
      </c>
      <c r="L274" s="245" t="str">
        <f>IFERROR(VLOOKUP(D274,'Raw Material Used'!C:G,5,FALSE),"S")</f>
        <v>S</v>
      </c>
      <c r="M274" s="246">
        <f>SUMIFS('Raw Material Used'!D:D,'Raw Material Used'!C:C,D274)</f>
        <v>0</v>
      </c>
      <c r="N274" s="247"/>
      <c r="O274" s="248">
        <f t="shared" si="1"/>
        <v>310</v>
      </c>
      <c r="P274" s="245" t="str">
        <f t="shared" si="2"/>
        <v>151-180</v>
      </c>
      <c r="Q274" s="248"/>
      <c r="R274" s="194"/>
      <c r="S274" s="194"/>
      <c r="T274" s="194"/>
      <c r="U274" s="194"/>
      <c r="V274" s="194"/>
      <c r="W274" s="194"/>
      <c r="X274" s="194"/>
      <c r="Y274" s="194"/>
      <c r="Z274" s="194"/>
    </row>
    <row r="275" ht="12.0" customHeight="1">
      <c r="A275" s="249"/>
      <c r="B275" s="250">
        <v>45750.0</v>
      </c>
      <c r="C275" s="251" t="s">
        <v>60</v>
      </c>
      <c r="D275" s="252">
        <v>11291.0</v>
      </c>
      <c r="E275" s="251" t="s">
        <v>101</v>
      </c>
      <c r="F275" s="251">
        <v>0.5</v>
      </c>
      <c r="G275" s="251">
        <v>70.0</v>
      </c>
      <c r="H275" s="251" t="s">
        <v>275</v>
      </c>
      <c r="I275" s="251">
        <v>310.0</v>
      </c>
      <c r="J275" s="251"/>
      <c r="K275" s="251" t="s">
        <v>277</v>
      </c>
      <c r="L275" s="245" t="str">
        <f>IFERROR(VLOOKUP(D275,'Raw Material Used'!C:G,5,FALSE),"S")</f>
        <v>S</v>
      </c>
      <c r="M275" s="246">
        <f>SUMIFS('Raw Material Used'!D:D,'Raw Material Used'!C:C,D275)</f>
        <v>0</v>
      </c>
      <c r="N275" s="247"/>
      <c r="O275" s="248">
        <f t="shared" si="1"/>
        <v>310</v>
      </c>
      <c r="P275" s="245" t="str">
        <f t="shared" si="2"/>
        <v>151-180</v>
      </c>
      <c r="Q275" s="248"/>
      <c r="R275" s="194"/>
      <c r="S275" s="194"/>
      <c r="T275" s="194"/>
      <c r="U275" s="194"/>
      <c r="V275" s="194"/>
      <c r="W275" s="194"/>
      <c r="X275" s="194"/>
      <c r="Y275" s="194"/>
      <c r="Z275" s="194"/>
    </row>
    <row r="276" ht="12.0" customHeight="1">
      <c r="A276" s="241"/>
      <c r="B276" s="242">
        <v>45750.0</v>
      </c>
      <c r="C276" s="243" t="s">
        <v>60</v>
      </c>
      <c r="D276" s="244">
        <v>11292.0</v>
      </c>
      <c r="E276" s="243" t="s">
        <v>101</v>
      </c>
      <c r="F276" s="243">
        <v>0.5</v>
      </c>
      <c r="G276" s="243">
        <v>70.0</v>
      </c>
      <c r="H276" s="243" t="s">
        <v>275</v>
      </c>
      <c r="I276" s="243">
        <v>310.0</v>
      </c>
      <c r="J276" s="243"/>
      <c r="K276" s="243" t="s">
        <v>277</v>
      </c>
      <c r="L276" s="245" t="str">
        <f>IFERROR(VLOOKUP(D276,'Raw Material Used'!C:G,5,FALSE),"S")</f>
        <v>S</v>
      </c>
      <c r="M276" s="246">
        <f>SUMIFS('Raw Material Used'!D:D,'Raw Material Used'!C:C,D276)</f>
        <v>0</v>
      </c>
      <c r="N276" s="247"/>
      <c r="O276" s="248">
        <f t="shared" si="1"/>
        <v>310</v>
      </c>
      <c r="P276" s="245" t="str">
        <f t="shared" si="2"/>
        <v>151-180</v>
      </c>
      <c r="Q276" s="248"/>
      <c r="R276" s="194"/>
      <c r="S276" s="194"/>
      <c r="T276" s="194"/>
      <c r="U276" s="194"/>
      <c r="V276" s="194"/>
      <c r="W276" s="194"/>
      <c r="X276" s="194"/>
      <c r="Y276" s="194"/>
      <c r="Z276" s="194"/>
    </row>
    <row r="277" ht="12.0" customHeight="1">
      <c r="A277" s="249"/>
      <c r="B277" s="250">
        <v>45750.0</v>
      </c>
      <c r="C277" s="251" t="s">
        <v>60</v>
      </c>
      <c r="D277" s="252">
        <v>11293.0</v>
      </c>
      <c r="E277" s="251" t="s">
        <v>101</v>
      </c>
      <c r="F277" s="251">
        <v>0.5</v>
      </c>
      <c r="G277" s="251">
        <v>75.0</v>
      </c>
      <c r="H277" s="251" t="s">
        <v>275</v>
      </c>
      <c r="I277" s="251">
        <v>445.0</v>
      </c>
      <c r="J277" s="251"/>
      <c r="K277" s="251" t="s">
        <v>277</v>
      </c>
      <c r="L277" s="245" t="str">
        <f>IFERROR(VLOOKUP(D277,'Raw Material Used'!C:G,5,FALSE),"S")</f>
        <v>S</v>
      </c>
      <c r="M277" s="246">
        <f>SUMIFS('Raw Material Used'!D:D,'Raw Material Used'!C:C,D277)</f>
        <v>0</v>
      </c>
      <c r="N277" s="247"/>
      <c r="O277" s="248">
        <f t="shared" si="1"/>
        <v>445</v>
      </c>
      <c r="P277" s="245" t="str">
        <f t="shared" si="2"/>
        <v>151-180</v>
      </c>
      <c r="Q277" s="248"/>
      <c r="R277" s="194"/>
      <c r="S277" s="194"/>
      <c r="T277" s="194"/>
      <c r="U277" s="194"/>
      <c r="V277" s="194"/>
      <c r="W277" s="194"/>
      <c r="X277" s="194"/>
      <c r="Y277" s="194"/>
      <c r="Z277" s="194"/>
    </row>
    <row r="278" ht="12.0" customHeight="1">
      <c r="A278" s="241"/>
      <c r="B278" s="242">
        <v>45750.0</v>
      </c>
      <c r="C278" s="243" t="s">
        <v>60</v>
      </c>
      <c r="D278" s="244">
        <v>11294.0</v>
      </c>
      <c r="E278" s="243" t="s">
        <v>101</v>
      </c>
      <c r="F278" s="243">
        <v>0.5</v>
      </c>
      <c r="G278" s="243">
        <v>75.0</v>
      </c>
      <c r="H278" s="243" t="s">
        <v>275</v>
      </c>
      <c r="I278" s="243">
        <v>265.0</v>
      </c>
      <c r="J278" s="243"/>
      <c r="K278" s="243" t="s">
        <v>277</v>
      </c>
      <c r="L278" s="245">
        <f>IFERROR(VLOOKUP(D278,'Raw Material Used'!C:G,5,FALSE),"S")</f>
        <v>45854</v>
      </c>
      <c r="M278" s="246">
        <f>SUMIFS('Raw Material Used'!D:D,'Raw Material Used'!C:C,D278)</f>
        <v>265</v>
      </c>
      <c r="N278" s="247"/>
      <c r="O278" s="246">
        <f t="shared" si="1"/>
        <v>0</v>
      </c>
      <c r="P278" s="245" t="str">
        <f t="shared" si="2"/>
        <v>151-180</v>
      </c>
      <c r="Q278" s="248"/>
      <c r="R278" s="194"/>
      <c r="S278" s="194"/>
      <c r="T278" s="194"/>
      <c r="U278" s="194"/>
      <c r="V278" s="194"/>
      <c r="W278" s="194"/>
      <c r="X278" s="194"/>
      <c r="Y278" s="194"/>
      <c r="Z278" s="194"/>
    </row>
    <row r="279" ht="12.0" customHeight="1">
      <c r="A279" s="249"/>
      <c r="B279" s="250">
        <v>45750.0</v>
      </c>
      <c r="C279" s="251" t="s">
        <v>60</v>
      </c>
      <c r="D279" s="252">
        <v>11295.0</v>
      </c>
      <c r="E279" s="251" t="s">
        <v>101</v>
      </c>
      <c r="F279" s="251">
        <v>0.5</v>
      </c>
      <c r="G279" s="251">
        <v>75.0</v>
      </c>
      <c r="H279" s="251" t="s">
        <v>275</v>
      </c>
      <c r="I279" s="251">
        <v>53.4</v>
      </c>
      <c r="J279" s="251"/>
      <c r="K279" s="251" t="s">
        <v>277</v>
      </c>
      <c r="L279" s="245">
        <f>IFERROR(VLOOKUP(D279,'Raw Material Used'!C:G,5,FALSE),"S")</f>
        <v>45843</v>
      </c>
      <c r="M279" s="246">
        <f>SUMIFS('Raw Material Used'!D:D,'Raw Material Used'!C:C,D279)</f>
        <v>53.4</v>
      </c>
      <c r="N279" s="247"/>
      <c r="O279" s="246">
        <f t="shared" si="1"/>
        <v>0</v>
      </c>
      <c r="P279" s="245" t="str">
        <f t="shared" si="2"/>
        <v>151-180</v>
      </c>
      <c r="Q279" s="248"/>
      <c r="R279" s="194"/>
      <c r="S279" s="194"/>
      <c r="T279" s="194"/>
      <c r="U279" s="194"/>
      <c r="V279" s="194"/>
      <c r="W279" s="194"/>
      <c r="X279" s="194"/>
      <c r="Y279" s="194"/>
      <c r="Z279" s="194"/>
    </row>
    <row r="280" ht="12.0" customHeight="1">
      <c r="A280" s="241"/>
      <c r="B280" s="242">
        <v>45750.0</v>
      </c>
      <c r="C280" s="243" t="s">
        <v>60</v>
      </c>
      <c r="D280" s="244">
        <v>11296.0</v>
      </c>
      <c r="E280" s="243" t="s">
        <v>101</v>
      </c>
      <c r="F280" s="243">
        <v>0.5</v>
      </c>
      <c r="G280" s="243">
        <v>75.0</v>
      </c>
      <c r="H280" s="243" t="s">
        <v>275</v>
      </c>
      <c r="I280" s="243">
        <v>365.0</v>
      </c>
      <c r="J280" s="243"/>
      <c r="K280" s="243" t="s">
        <v>277</v>
      </c>
      <c r="L280" s="245" t="str">
        <f>IFERROR(VLOOKUP(D280,'Raw Material Used'!C:G,5,FALSE),"S")</f>
        <v>S</v>
      </c>
      <c r="M280" s="246">
        <f>SUMIFS('Raw Material Used'!D:D,'Raw Material Used'!C:C,D280)</f>
        <v>0</v>
      </c>
      <c r="N280" s="247"/>
      <c r="O280" s="248">
        <f t="shared" si="1"/>
        <v>365</v>
      </c>
      <c r="P280" s="245" t="str">
        <f t="shared" si="2"/>
        <v>151-180</v>
      </c>
      <c r="Q280" s="248"/>
      <c r="R280" s="194"/>
      <c r="S280" s="194"/>
      <c r="T280" s="194"/>
      <c r="U280" s="194"/>
      <c r="V280" s="194"/>
      <c r="W280" s="194"/>
      <c r="X280" s="194"/>
      <c r="Y280" s="194"/>
      <c r="Z280" s="194"/>
    </row>
    <row r="281" ht="12.0" customHeight="1">
      <c r="A281" s="249"/>
      <c r="B281" s="250">
        <v>45750.0</v>
      </c>
      <c r="C281" s="251" t="s">
        <v>60</v>
      </c>
      <c r="D281" s="252">
        <v>11297.0</v>
      </c>
      <c r="E281" s="251" t="s">
        <v>101</v>
      </c>
      <c r="F281" s="251">
        <v>0.5</v>
      </c>
      <c r="G281" s="251">
        <v>75.0</v>
      </c>
      <c r="H281" s="251" t="s">
        <v>275</v>
      </c>
      <c r="I281" s="251">
        <v>315.0</v>
      </c>
      <c r="J281" s="251"/>
      <c r="K281" s="251" t="s">
        <v>277</v>
      </c>
      <c r="L281" s="245">
        <f>IFERROR(VLOOKUP(D281,'Raw Material Used'!C:G,5,FALSE),"S")</f>
        <v>45890</v>
      </c>
      <c r="M281" s="246">
        <f>SUMIFS('Raw Material Used'!D:D,'Raw Material Used'!C:C,D281)</f>
        <v>87</v>
      </c>
      <c r="N281" s="247"/>
      <c r="O281" s="246">
        <f t="shared" si="1"/>
        <v>228</v>
      </c>
      <c r="P281" s="245" t="str">
        <f t="shared" si="2"/>
        <v>151-180</v>
      </c>
      <c r="Q281" s="248"/>
      <c r="R281" s="194"/>
      <c r="S281" s="194"/>
      <c r="T281" s="194"/>
      <c r="U281" s="194"/>
      <c r="V281" s="194"/>
      <c r="W281" s="194"/>
      <c r="X281" s="194"/>
      <c r="Y281" s="194"/>
      <c r="Z281" s="194"/>
    </row>
    <row r="282" ht="12.0" customHeight="1">
      <c r="A282" s="241"/>
      <c r="B282" s="242">
        <v>45750.0</v>
      </c>
      <c r="C282" s="243" t="s">
        <v>60</v>
      </c>
      <c r="D282" s="244">
        <v>11298.0</v>
      </c>
      <c r="E282" s="243" t="s">
        <v>101</v>
      </c>
      <c r="F282" s="243">
        <v>0.5</v>
      </c>
      <c r="G282" s="243">
        <v>75.0</v>
      </c>
      <c r="H282" s="243" t="s">
        <v>275</v>
      </c>
      <c r="I282" s="243">
        <v>335.0</v>
      </c>
      <c r="J282" s="243"/>
      <c r="K282" s="243" t="s">
        <v>277</v>
      </c>
      <c r="L282" s="245" t="str">
        <f>IFERROR(VLOOKUP(D282,'Raw Material Used'!C:G,5,FALSE),"S")</f>
        <v>S</v>
      </c>
      <c r="M282" s="246">
        <f>SUMIFS('Raw Material Used'!D:D,'Raw Material Used'!C:C,D282)</f>
        <v>0</v>
      </c>
      <c r="N282" s="247"/>
      <c r="O282" s="248">
        <f t="shared" si="1"/>
        <v>335</v>
      </c>
      <c r="P282" s="245" t="str">
        <f t="shared" si="2"/>
        <v>151-180</v>
      </c>
      <c r="Q282" s="248"/>
      <c r="R282" s="194"/>
      <c r="S282" s="194"/>
      <c r="T282" s="194"/>
      <c r="U282" s="194"/>
      <c r="V282" s="194"/>
      <c r="W282" s="194"/>
      <c r="X282" s="194"/>
      <c r="Y282" s="194"/>
      <c r="Z282" s="194"/>
    </row>
    <row r="283" ht="12.0" customHeight="1">
      <c r="A283" s="249"/>
      <c r="B283" s="250">
        <v>45750.0</v>
      </c>
      <c r="C283" s="251" t="s">
        <v>60</v>
      </c>
      <c r="D283" s="252">
        <v>11299.0</v>
      </c>
      <c r="E283" s="251" t="s">
        <v>101</v>
      </c>
      <c r="F283" s="251">
        <v>0.5</v>
      </c>
      <c r="G283" s="251">
        <v>80.0</v>
      </c>
      <c r="H283" s="251" t="s">
        <v>275</v>
      </c>
      <c r="I283" s="251">
        <v>473.0</v>
      </c>
      <c r="J283" s="251"/>
      <c r="K283" s="251" t="s">
        <v>277</v>
      </c>
      <c r="L283" s="245" t="str">
        <f>IFERROR(VLOOKUP(D283,'Raw Material Used'!C:G,5,FALSE),"S")</f>
        <v>S</v>
      </c>
      <c r="M283" s="246">
        <f>SUMIFS('Raw Material Used'!D:D,'Raw Material Used'!C:C,D283)</f>
        <v>0</v>
      </c>
      <c r="N283" s="247"/>
      <c r="O283" s="248">
        <f t="shared" si="1"/>
        <v>473</v>
      </c>
      <c r="P283" s="245" t="str">
        <f t="shared" si="2"/>
        <v>151-180</v>
      </c>
      <c r="Q283" s="248"/>
      <c r="R283" s="194"/>
      <c r="S283" s="194"/>
      <c r="T283" s="194"/>
      <c r="U283" s="194"/>
      <c r="V283" s="194"/>
      <c r="W283" s="194"/>
      <c r="X283" s="194"/>
      <c r="Y283" s="194"/>
      <c r="Z283" s="194"/>
    </row>
    <row r="284" ht="12.0" customHeight="1">
      <c r="A284" s="241"/>
      <c r="B284" s="242">
        <v>45750.0</v>
      </c>
      <c r="C284" s="243" t="s">
        <v>60</v>
      </c>
      <c r="D284" s="244">
        <v>11300.0</v>
      </c>
      <c r="E284" s="243" t="s">
        <v>101</v>
      </c>
      <c r="F284" s="243">
        <v>0.5</v>
      </c>
      <c r="G284" s="243">
        <v>80.0</v>
      </c>
      <c r="H284" s="243" t="s">
        <v>275</v>
      </c>
      <c r="I284" s="243">
        <v>473.0</v>
      </c>
      <c r="J284" s="243"/>
      <c r="K284" s="243" t="s">
        <v>277</v>
      </c>
      <c r="L284" s="245" t="str">
        <f>IFERROR(VLOOKUP(D284,'Raw Material Used'!C:G,5,FALSE),"S")</f>
        <v>S</v>
      </c>
      <c r="M284" s="246">
        <f>SUMIFS('Raw Material Used'!D:D,'Raw Material Used'!C:C,D284)</f>
        <v>0</v>
      </c>
      <c r="N284" s="247"/>
      <c r="O284" s="248">
        <f t="shared" si="1"/>
        <v>473</v>
      </c>
      <c r="P284" s="245" t="str">
        <f t="shared" si="2"/>
        <v>151-180</v>
      </c>
      <c r="Q284" s="248"/>
      <c r="R284" s="194"/>
      <c r="S284" s="194"/>
      <c r="T284" s="194"/>
      <c r="U284" s="194"/>
      <c r="V284" s="194"/>
      <c r="W284" s="194"/>
      <c r="X284" s="194"/>
      <c r="Y284" s="194"/>
      <c r="Z284" s="194"/>
    </row>
    <row r="285" ht="12.0" customHeight="1">
      <c r="A285" s="249"/>
      <c r="B285" s="250">
        <v>45750.0</v>
      </c>
      <c r="C285" s="251" t="s">
        <v>60</v>
      </c>
      <c r="D285" s="252">
        <v>11301.0</v>
      </c>
      <c r="E285" s="251" t="s">
        <v>101</v>
      </c>
      <c r="F285" s="251">
        <v>0.5</v>
      </c>
      <c r="G285" s="251">
        <v>80.0</v>
      </c>
      <c r="H285" s="251" t="s">
        <v>275</v>
      </c>
      <c r="I285" s="251">
        <v>285.0</v>
      </c>
      <c r="J285" s="251"/>
      <c r="K285" s="251" t="s">
        <v>277</v>
      </c>
      <c r="L285" s="245" t="str">
        <f>IFERROR(VLOOKUP(D285,'Raw Material Used'!C:G,5,FALSE),"S")</f>
        <v>S</v>
      </c>
      <c r="M285" s="246">
        <f>SUMIFS('Raw Material Used'!D:D,'Raw Material Used'!C:C,D285)</f>
        <v>0</v>
      </c>
      <c r="N285" s="247"/>
      <c r="O285" s="248">
        <f t="shared" si="1"/>
        <v>285</v>
      </c>
      <c r="P285" s="245" t="str">
        <f t="shared" si="2"/>
        <v>151-180</v>
      </c>
      <c r="Q285" s="248"/>
      <c r="R285" s="194"/>
      <c r="S285" s="194"/>
      <c r="T285" s="194"/>
      <c r="U285" s="194"/>
      <c r="V285" s="194"/>
      <c r="W285" s="194"/>
      <c r="X285" s="194"/>
      <c r="Y285" s="194"/>
      <c r="Z285" s="194"/>
    </row>
    <row r="286" ht="12.0" customHeight="1">
      <c r="A286" s="241"/>
      <c r="B286" s="242">
        <v>45750.0</v>
      </c>
      <c r="C286" s="243" t="s">
        <v>60</v>
      </c>
      <c r="D286" s="244">
        <v>11302.0</v>
      </c>
      <c r="E286" s="243" t="s">
        <v>101</v>
      </c>
      <c r="F286" s="243">
        <v>0.5</v>
      </c>
      <c r="G286" s="243">
        <v>80.0</v>
      </c>
      <c r="H286" s="243" t="s">
        <v>275</v>
      </c>
      <c r="I286" s="243">
        <v>285.0</v>
      </c>
      <c r="J286" s="243"/>
      <c r="K286" s="243" t="s">
        <v>277</v>
      </c>
      <c r="L286" s="245" t="str">
        <f>IFERROR(VLOOKUP(D286,'Raw Material Used'!C:G,5,FALSE),"S")</f>
        <v>S</v>
      </c>
      <c r="M286" s="246">
        <f>SUMIFS('Raw Material Used'!D:D,'Raw Material Used'!C:C,D286)</f>
        <v>0</v>
      </c>
      <c r="N286" s="247"/>
      <c r="O286" s="248">
        <f t="shared" si="1"/>
        <v>285</v>
      </c>
      <c r="P286" s="245" t="str">
        <f t="shared" si="2"/>
        <v>151-180</v>
      </c>
      <c r="Q286" s="248"/>
      <c r="R286" s="194"/>
      <c r="S286" s="194"/>
      <c r="T286" s="194"/>
      <c r="U286" s="194"/>
      <c r="V286" s="194"/>
      <c r="W286" s="194"/>
      <c r="X286" s="194"/>
      <c r="Y286" s="194"/>
      <c r="Z286" s="194"/>
    </row>
    <row r="287" ht="12.0" customHeight="1">
      <c r="A287" s="249"/>
      <c r="B287" s="250">
        <v>45750.0</v>
      </c>
      <c r="C287" s="251" t="s">
        <v>60</v>
      </c>
      <c r="D287" s="252">
        <v>11303.0</v>
      </c>
      <c r="E287" s="251" t="s">
        <v>101</v>
      </c>
      <c r="F287" s="251">
        <v>0.5</v>
      </c>
      <c r="G287" s="251">
        <v>80.0</v>
      </c>
      <c r="H287" s="251" t="s">
        <v>275</v>
      </c>
      <c r="I287" s="251">
        <v>203.0</v>
      </c>
      <c r="J287" s="251"/>
      <c r="K287" s="251" t="s">
        <v>277</v>
      </c>
      <c r="L287" s="245">
        <f>IFERROR(VLOOKUP(D287,'Raw Material Used'!C:G,5,FALSE),"S")</f>
        <v>45861</v>
      </c>
      <c r="M287" s="246">
        <f>SUMIFS('Raw Material Used'!D:D,'Raw Material Used'!C:C,D287)</f>
        <v>203</v>
      </c>
      <c r="N287" s="247"/>
      <c r="O287" s="246">
        <f t="shared" si="1"/>
        <v>0</v>
      </c>
      <c r="P287" s="245" t="str">
        <f t="shared" si="2"/>
        <v>151-180</v>
      </c>
      <c r="Q287" s="248"/>
      <c r="R287" s="194"/>
      <c r="S287" s="194"/>
      <c r="T287" s="194"/>
      <c r="U287" s="194"/>
      <c r="V287" s="194"/>
      <c r="W287" s="194"/>
      <c r="X287" s="194"/>
      <c r="Y287" s="194"/>
      <c r="Z287" s="194"/>
    </row>
    <row r="288" ht="12.0" customHeight="1">
      <c r="A288" s="241"/>
      <c r="B288" s="242">
        <v>45750.0</v>
      </c>
      <c r="C288" s="243" t="s">
        <v>60</v>
      </c>
      <c r="D288" s="244">
        <v>11304.0</v>
      </c>
      <c r="E288" s="243" t="s">
        <v>101</v>
      </c>
      <c r="F288" s="243">
        <v>0.5</v>
      </c>
      <c r="G288" s="243">
        <v>80.0</v>
      </c>
      <c r="H288" s="243" t="s">
        <v>275</v>
      </c>
      <c r="I288" s="243">
        <v>203.0</v>
      </c>
      <c r="J288" s="243"/>
      <c r="K288" s="243" t="s">
        <v>277</v>
      </c>
      <c r="L288" s="245">
        <f>IFERROR(VLOOKUP(D288,'Raw Material Used'!C:G,5,FALSE),"S")</f>
        <v>45861</v>
      </c>
      <c r="M288" s="246">
        <f>SUMIFS('Raw Material Used'!D:D,'Raw Material Used'!C:C,D288)</f>
        <v>203</v>
      </c>
      <c r="N288" s="247"/>
      <c r="O288" s="246">
        <f t="shared" si="1"/>
        <v>0</v>
      </c>
      <c r="P288" s="245" t="str">
        <f t="shared" si="2"/>
        <v>151-180</v>
      </c>
      <c r="Q288" s="248"/>
      <c r="R288" s="194"/>
      <c r="S288" s="194"/>
      <c r="T288" s="194"/>
      <c r="U288" s="194"/>
      <c r="V288" s="194"/>
      <c r="W288" s="194"/>
      <c r="X288" s="194"/>
      <c r="Y288" s="194"/>
      <c r="Z288" s="194"/>
    </row>
    <row r="289" ht="12.0" customHeight="1">
      <c r="A289" s="249"/>
      <c r="B289" s="250">
        <v>45750.0</v>
      </c>
      <c r="C289" s="251" t="s">
        <v>60</v>
      </c>
      <c r="D289" s="252">
        <v>11305.0</v>
      </c>
      <c r="E289" s="251" t="s">
        <v>101</v>
      </c>
      <c r="F289" s="251">
        <v>0.5</v>
      </c>
      <c r="G289" s="251">
        <v>80.0</v>
      </c>
      <c r="H289" s="251" t="s">
        <v>275</v>
      </c>
      <c r="I289" s="251">
        <v>390.0</v>
      </c>
      <c r="J289" s="251"/>
      <c r="K289" s="251" t="s">
        <v>277</v>
      </c>
      <c r="L289" s="245">
        <f>IFERROR(VLOOKUP(D289,'Raw Material Used'!C:G,5,FALSE),"S")</f>
        <v>45889</v>
      </c>
      <c r="M289" s="246">
        <f>SUMIFS('Raw Material Used'!D:D,'Raw Material Used'!C:C,D289)</f>
        <v>73</v>
      </c>
      <c r="N289" s="247"/>
      <c r="O289" s="246">
        <f t="shared" si="1"/>
        <v>317</v>
      </c>
      <c r="P289" s="245" t="str">
        <f t="shared" si="2"/>
        <v>151-180</v>
      </c>
      <c r="Q289" s="248"/>
      <c r="R289" s="194"/>
      <c r="S289" s="194"/>
      <c r="T289" s="194"/>
      <c r="U289" s="194"/>
      <c r="V289" s="194"/>
      <c r="W289" s="194"/>
      <c r="X289" s="194"/>
      <c r="Y289" s="194"/>
      <c r="Z289" s="194"/>
    </row>
    <row r="290" ht="12.0" customHeight="1">
      <c r="A290" s="241"/>
      <c r="B290" s="242">
        <v>45750.0</v>
      </c>
      <c r="C290" s="243" t="s">
        <v>60</v>
      </c>
      <c r="D290" s="244">
        <v>11306.0</v>
      </c>
      <c r="E290" s="243" t="s">
        <v>101</v>
      </c>
      <c r="F290" s="243">
        <v>0.5</v>
      </c>
      <c r="G290" s="243">
        <v>80.0</v>
      </c>
      <c r="H290" s="243" t="s">
        <v>275</v>
      </c>
      <c r="I290" s="243">
        <v>390.0</v>
      </c>
      <c r="J290" s="243"/>
      <c r="K290" s="243" t="s">
        <v>277</v>
      </c>
      <c r="L290" s="245" t="str">
        <f>IFERROR(VLOOKUP(D290,'Raw Material Used'!C:G,5,FALSE),"S")</f>
        <v>S</v>
      </c>
      <c r="M290" s="246">
        <f>SUMIFS('Raw Material Used'!D:D,'Raw Material Used'!C:C,D290)</f>
        <v>0</v>
      </c>
      <c r="N290" s="247"/>
      <c r="O290" s="248">
        <f t="shared" si="1"/>
        <v>390</v>
      </c>
      <c r="P290" s="245" t="str">
        <f t="shared" si="2"/>
        <v>151-180</v>
      </c>
      <c r="Q290" s="248"/>
      <c r="R290" s="194"/>
      <c r="S290" s="194"/>
      <c r="T290" s="194"/>
      <c r="U290" s="194"/>
      <c r="V290" s="194"/>
      <c r="W290" s="194"/>
      <c r="X290" s="194"/>
      <c r="Y290" s="194"/>
      <c r="Z290" s="194"/>
    </row>
    <row r="291" ht="12.0" customHeight="1">
      <c r="A291" s="249"/>
      <c r="B291" s="250">
        <v>45750.0</v>
      </c>
      <c r="C291" s="251" t="s">
        <v>60</v>
      </c>
      <c r="D291" s="252">
        <v>11307.0</v>
      </c>
      <c r="E291" s="251" t="s">
        <v>101</v>
      </c>
      <c r="F291" s="251">
        <v>0.5</v>
      </c>
      <c r="G291" s="251">
        <v>80.0</v>
      </c>
      <c r="H291" s="251" t="s">
        <v>275</v>
      </c>
      <c r="I291" s="251">
        <v>338.0</v>
      </c>
      <c r="J291" s="251"/>
      <c r="K291" s="251" t="s">
        <v>277</v>
      </c>
      <c r="L291" s="245" t="str">
        <f>IFERROR(VLOOKUP(D291,'Raw Material Used'!C:G,5,FALSE),"S")</f>
        <v>S</v>
      </c>
      <c r="M291" s="246">
        <f>SUMIFS('Raw Material Used'!D:D,'Raw Material Used'!C:C,D291)</f>
        <v>0</v>
      </c>
      <c r="N291" s="247"/>
      <c r="O291" s="248">
        <f t="shared" si="1"/>
        <v>338</v>
      </c>
      <c r="P291" s="245" t="str">
        <f t="shared" si="2"/>
        <v>151-180</v>
      </c>
      <c r="Q291" s="248"/>
      <c r="R291" s="194"/>
      <c r="S291" s="194"/>
      <c r="T291" s="194"/>
      <c r="U291" s="194"/>
      <c r="V291" s="194"/>
      <c r="W291" s="194"/>
      <c r="X291" s="194"/>
      <c r="Y291" s="194"/>
      <c r="Z291" s="194"/>
    </row>
    <row r="292" ht="12.0" customHeight="1">
      <c r="A292" s="241"/>
      <c r="B292" s="242">
        <v>45750.0</v>
      </c>
      <c r="C292" s="243" t="s">
        <v>60</v>
      </c>
      <c r="D292" s="244">
        <v>11308.0</v>
      </c>
      <c r="E292" s="243" t="s">
        <v>101</v>
      </c>
      <c r="F292" s="243">
        <v>0.5</v>
      </c>
      <c r="G292" s="243">
        <v>80.0</v>
      </c>
      <c r="H292" s="243" t="s">
        <v>275</v>
      </c>
      <c r="I292" s="243">
        <v>338.0</v>
      </c>
      <c r="J292" s="243"/>
      <c r="K292" s="243" t="s">
        <v>277</v>
      </c>
      <c r="L292" s="245" t="str">
        <f>IFERROR(VLOOKUP(D292,'Raw Material Used'!C:G,5,FALSE),"S")</f>
        <v>S</v>
      </c>
      <c r="M292" s="246">
        <f>SUMIFS('Raw Material Used'!D:D,'Raw Material Used'!C:C,D292)</f>
        <v>0</v>
      </c>
      <c r="N292" s="247"/>
      <c r="O292" s="248">
        <f t="shared" si="1"/>
        <v>338</v>
      </c>
      <c r="P292" s="245" t="str">
        <f t="shared" si="2"/>
        <v>151-180</v>
      </c>
      <c r="Q292" s="248"/>
      <c r="R292" s="194"/>
      <c r="S292" s="194"/>
      <c r="T292" s="194"/>
      <c r="U292" s="194"/>
      <c r="V292" s="194"/>
      <c r="W292" s="194"/>
      <c r="X292" s="194"/>
      <c r="Y292" s="194"/>
      <c r="Z292" s="194"/>
    </row>
    <row r="293" ht="12.0" customHeight="1">
      <c r="A293" s="249"/>
      <c r="B293" s="250">
        <v>45750.0</v>
      </c>
      <c r="C293" s="251" t="s">
        <v>60</v>
      </c>
      <c r="D293" s="252">
        <v>11309.0</v>
      </c>
      <c r="E293" s="251" t="s">
        <v>101</v>
      </c>
      <c r="F293" s="251">
        <v>0.5</v>
      </c>
      <c r="G293" s="251">
        <v>80.0</v>
      </c>
      <c r="H293" s="251" t="s">
        <v>275</v>
      </c>
      <c r="I293" s="251">
        <v>355.0</v>
      </c>
      <c r="J293" s="251"/>
      <c r="K293" s="251" t="s">
        <v>277</v>
      </c>
      <c r="L293" s="245">
        <f>IFERROR(VLOOKUP(D293,'Raw Material Used'!C:G,5,FALSE),"S")</f>
        <v>45889</v>
      </c>
      <c r="M293" s="246">
        <f>SUMIFS('Raw Material Used'!D:D,'Raw Material Used'!C:C,D293)</f>
        <v>355</v>
      </c>
      <c r="N293" s="247"/>
      <c r="O293" s="246">
        <f t="shared" si="1"/>
        <v>0</v>
      </c>
      <c r="P293" s="245" t="str">
        <f t="shared" si="2"/>
        <v>151-180</v>
      </c>
      <c r="Q293" s="248"/>
      <c r="R293" s="194"/>
      <c r="S293" s="194"/>
      <c r="T293" s="194"/>
      <c r="U293" s="194"/>
      <c r="V293" s="194"/>
      <c r="W293" s="194"/>
      <c r="X293" s="194"/>
      <c r="Y293" s="194"/>
      <c r="Z293" s="194"/>
    </row>
    <row r="294" ht="12.0" customHeight="1">
      <c r="A294" s="241"/>
      <c r="B294" s="242">
        <v>45750.0</v>
      </c>
      <c r="C294" s="243" t="s">
        <v>60</v>
      </c>
      <c r="D294" s="244">
        <v>11310.0</v>
      </c>
      <c r="E294" s="243" t="s">
        <v>101</v>
      </c>
      <c r="F294" s="243">
        <v>0.5</v>
      </c>
      <c r="G294" s="243">
        <v>80.0</v>
      </c>
      <c r="H294" s="243" t="s">
        <v>275</v>
      </c>
      <c r="I294" s="243">
        <v>355.0</v>
      </c>
      <c r="J294" s="243"/>
      <c r="K294" s="243" t="s">
        <v>277</v>
      </c>
      <c r="L294" s="245">
        <f>IFERROR(VLOOKUP(D294,'Raw Material Used'!C:G,5,FALSE),"S")</f>
        <v>45862</v>
      </c>
      <c r="M294" s="246">
        <f>SUMIFS('Raw Material Used'!D:D,'Raw Material Used'!C:C,D294)</f>
        <v>355</v>
      </c>
      <c r="N294" s="247"/>
      <c r="O294" s="246">
        <f t="shared" si="1"/>
        <v>0</v>
      </c>
      <c r="P294" s="245" t="str">
        <f t="shared" si="2"/>
        <v>151-180</v>
      </c>
      <c r="Q294" s="248"/>
      <c r="R294" s="194"/>
      <c r="S294" s="194"/>
      <c r="T294" s="194"/>
      <c r="U294" s="194"/>
      <c r="V294" s="194"/>
      <c r="W294" s="194"/>
      <c r="X294" s="194"/>
      <c r="Y294" s="194"/>
      <c r="Z294" s="194"/>
    </row>
    <row r="295" ht="12.0" customHeight="1">
      <c r="A295" s="249"/>
      <c r="B295" s="250">
        <v>45750.0</v>
      </c>
      <c r="C295" s="251" t="s">
        <v>60</v>
      </c>
      <c r="D295" s="252">
        <v>11311.0</v>
      </c>
      <c r="E295" s="251" t="s">
        <v>101</v>
      </c>
      <c r="F295" s="251">
        <v>0.5</v>
      </c>
      <c r="G295" s="251">
        <v>100.0</v>
      </c>
      <c r="H295" s="251" t="s">
        <v>275</v>
      </c>
      <c r="I295" s="251">
        <v>590.0</v>
      </c>
      <c r="J295" s="251"/>
      <c r="K295" s="251" t="s">
        <v>277</v>
      </c>
      <c r="L295" s="245" t="str">
        <f>IFERROR(VLOOKUP(D295,'Raw Material Used'!C:G,5,FALSE),"S")</f>
        <v>S</v>
      </c>
      <c r="M295" s="246">
        <f>SUMIFS('Raw Material Used'!D:D,'Raw Material Used'!C:C,D295)</f>
        <v>0</v>
      </c>
      <c r="N295" s="247"/>
      <c r="O295" s="248">
        <f t="shared" si="1"/>
        <v>590</v>
      </c>
      <c r="P295" s="245" t="str">
        <f t="shared" si="2"/>
        <v>151-180</v>
      </c>
      <c r="Q295" s="248"/>
      <c r="R295" s="194"/>
      <c r="S295" s="194"/>
      <c r="T295" s="194"/>
      <c r="U295" s="194"/>
      <c r="V295" s="194"/>
      <c r="W295" s="194"/>
      <c r="X295" s="194"/>
      <c r="Y295" s="194"/>
      <c r="Z295" s="194"/>
    </row>
    <row r="296" ht="12.0" customHeight="1">
      <c r="A296" s="241"/>
      <c r="B296" s="242">
        <v>45750.0</v>
      </c>
      <c r="C296" s="243" t="s">
        <v>60</v>
      </c>
      <c r="D296" s="244">
        <v>11312.0</v>
      </c>
      <c r="E296" s="243" t="s">
        <v>101</v>
      </c>
      <c r="F296" s="243">
        <v>0.5</v>
      </c>
      <c r="G296" s="243">
        <v>100.0</v>
      </c>
      <c r="H296" s="243" t="s">
        <v>275</v>
      </c>
      <c r="I296" s="243">
        <v>355.0</v>
      </c>
      <c r="J296" s="243"/>
      <c r="K296" s="243" t="s">
        <v>277</v>
      </c>
      <c r="L296" s="245" t="str">
        <f>IFERROR(VLOOKUP(D296,'Raw Material Used'!C:G,5,FALSE),"S")</f>
        <v>S</v>
      </c>
      <c r="M296" s="246">
        <f>SUMIFS('Raw Material Used'!D:D,'Raw Material Used'!C:C,D296)</f>
        <v>0</v>
      </c>
      <c r="N296" s="247"/>
      <c r="O296" s="248">
        <f t="shared" si="1"/>
        <v>355</v>
      </c>
      <c r="P296" s="245" t="str">
        <f t="shared" si="2"/>
        <v>151-180</v>
      </c>
      <c r="Q296" s="248"/>
      <c r="R296" s="194"/>
      <c r="S296" s="194"/>
      <c r="T296" s="194"/>
      <c r="U296" s="194"/>
      <c r="V296" s="194"/>
      <c r="W296" s="194"/>
      <c r="X296" s="194"/>
      <c r="Y296" s="194"/>
      <c r="Z296" s="194"/>
    </row>
    <row r="297" ht="12.0" customHeight="1">
      <c r="A297" s="249"/>
      <c r="B297" s="250">
        <v>45750.0</v>
      </c>
      <c r="C297" s="251" t="s">
        <v>60</v>
      </c>
      <c r="D297" s="252">
        <v>11313.0</v>
      </c>
      <c r="E297" s="251" t="s">
        <v>101</v>
      </c>
      <c r="F297" s="251">
        <v>0.5</v>
      </c>
      <c r="G297" s="251">
        <v>100.0</v>
      </c>
      <c r="H297" s="251" t="s">
        <v>275</v>
      </c>
      <c r="I297" s="251">
        <v>110.0</v>
      </c>
      <c r="J297" s="251"/>
      <c r="K297" s="251" t="s">
        <v>277</v>
      </c>
      <c r="L297" s="245">
        <f>IFERROR(VLOOKUP(D297,'Raw Material Used'!C:G,5,FALSE),"S")</f>
        <v>45853</v>
      </c>
      <c r="M297" s="246">
        <f>SUMIFS('Raw Material Used'!D:D,'Raw Material Used'!C:C,D297)</f>
        <v>110</v>
      </c>
      <c r="N297" s="247"/>
      <c r="O297" s="246">
        <f t="shared" si="1"/>
        <v>0</v>
      </c>
      <c r="P297" s="245" t="str">
        <f t="shared" si="2"/>
        <v>151-180</v>
      </c>
      <c r="Q297" s="248"/>
      <c r="R297" s="194"/>
      <c r="S297" s="194"/>
      <c r="T297" s="194"/>
      <c r="U297" s="194"/>
      <c r="V297" s="194"/>
      <c r="W297" s="194"/>
      <c r="X297" s="194"/>
      <c r="Y297" s="194"/>
      <c r="Z297" s="194"/>
    </row>
    <row r="298" ht="12.0" customHeight="1">
      <c r="A298" s="241"/>
      <c r="B298" s="242">
        <v>45750.0</v>
      </c>
      <c r="C298" s="243" t="s">
        <v>60</v>
      </c>
      <c r="D298" s="244">
        <v>11314.0</v>
      </c>
      <c r="E298" s="243" t="s">
        <v>101</v>
      </c>
      <c r="F298" s="243">
        <v>0.5</v>
      </c>
      <c r="G298" s="243">
        <v>100.0</v>
      </c>
      <c r="H298" s="243" t="s">
        <v>275</v>
      </c>
      <c r="I298" s="243">
        <v>490.0</v>
      </c>
      <c r="J298" s="243"/>
      <c r="K298" s="243" t="s">
        <v>277</v>
      </c>
      <c r="L298" s="245">
        <f>IFERROR(VLOOKUP(D298,'Raw Material Used'!C:G,5,FALSE),"S")</f>
        <v>45877</v>
      </c>
      <c r="M298" s="246">
        <f>SUMIFS('Raw Material Used'!D:D,'Raw Material Used'!C:C,D298)</f>
        <v>448</v>
      </c>
      <c r="N298" s="247"/>
      <c r="O298" s="246">
        <f t="shared" si="1"/>
        <v>42</v>
      </c>
      <c r="P298" s="245" t="str">
        <f t="shared" si="2"/>
        <v>151-180</v>
      </c>
      <c r="Q298" s="248"/>
      <c r="R298" s="194"/>
      <c r="S298" s="194"/>
      <c r="T298" s="194"/>
      <c r="U298" s="194"/>
      <c r="V298" s="194"/>
      <c r="W298" s="194"/>
      <c r="X298" s="194"/>
      <c r="Y298" s="194"/>
      <c r="Z298" s="194"/>
    </row>
    <row r="299" ht="12.0" customHeight="1">
      <c r="A299" s="249"/>
      <c r="B299" s="250">
        <v>45750.0</v>
      </c>
      <c r="C299" s="251" t="s">
        <v>60</v>
      </c>
      <c r="D299" s="252">
        <v>11315.0</v>
      </c>
      <c r="E299" s="251" t="s">
        <v>101</v>
      </c>
      <c r="F299" s="251">
        <v>0.5</v>
      </c>
      <c r="G299" s="251">
        <v>100.0</v>
      </c>
      <c r="H299" s="251" t="s">
        <v>275</v>
      </c>
      <c r="I299" s="251">
        <v>420.0</v>
      </c>
      <c r="J299" s="251"/>
      <c r="K299" s="251" t="s">
        <v>277</v>
      </c>
      <c r="L299" s="245" t="str">
        <f>IFERROR(VLOOKUP(D299,'Raw Material Used'!C:G,5,FALSE),"S")</f>
        <v>S</v>
      </c>
      <c r="M299" s="246">
        <f>SUMIFS('Raw Material Used'!D:D,'Raw Material Used'!C:C,D299)</f>
        <v>0</v>
      </c>
      <c r="N299" s="247"/>
      <c r="O299" s="248">
        <f t="shared" si="1"/>
        <v>420</v>
      </c>
      <c r="P299" s="245" t="str">
        <f t="shared" si="2"/>
        <v>151-180</v>
      </c>
      <c r="Q299" s="248"/>
      <c r="R299" s="194"/>
      <c r="S299" s="194"/>
      <c r="T299" s="194"/>
      <c r="U299" s="194"/>
      <c r="V299" s="194"/>
      <c r="W299" s="194"/>
      <c r="X299" s="194"/>
      <c r="Y299" s="194"/>
      <c r="Z299" s="194"/>
    </row>
    <row r="300" ht="12.0" customHeight="1">
      <c r="A300" s="241"/>
      <c r="B300" s="242">
        <v>45750.0</v>
      </c>
      <c r="C300" s="243" t="s">
        <v>60</v>
      </c>
      <c r="D300" s="244">
        <v>11317.0</v>
      </c>
      <c r="E300" s="243" t="s">
        <v>101</v>
      </c>
      <c r="F300" s="243">
        <v>0.5</v>
      </c>
      <c r="G300" s="243">
        <v>184.15</v>
      </c>
      <c r="H300" s="243" t="s">
        <v>275</v>
      </c>
      <c r="I300" s="243">
        <v>1080.0</v>
      </c>
      <c r="J300" s="243"/>
      <c r="K300" s="243" t="s">
        <v>277</v>
      </c>
      <c r="L300" s="245" t="str">
        <f>IFERROR(VLOOKUP(D300,'Raw Material Used'!C:G,5,FALSE),"S")</f>
        <v>S</v>
      </c>
      <c r="M300" s="246">
        <f>SUMIFS('Raw Material Used'!D:D,'Raw Material Used'!C:C,D300)</f>
        <v>0</v>
      </c>
      <c r="N300" s="247"/>
      <c r="O300" s="248">
        <f t="shared" si="1"/>
        <v>1080</v>
      </c>
      <c r="P300" s="245" t="str">
        <f t="shared" si="2"/>
        <v>151-180</v>
      </c>
      <c r="Q300" s="248"/>
      <c r="R300" s="194"/>
      <c r="S300" s="194"/>
      <c r="T300" s="194"/>
      <c r="U300" s="194"/>
      <c r="V300" s="194"/>
      <c r="W300" s="194"/>
      <c r="X300" s="194"/>
      <c r="Y300" s="194"/>
      <c r="Z300" s="194"/>
    </row>
    <row r="301" ht="12.0" customHeight="1">
      <c r="A301" s="249"/>
      <c r="B301" s="250">
        <v>45750.0</v>
      </c>
      <c r="C301" s="251" t="s">
        <v>60</v>
      </c>
      <c r="D301" s="252">
        <v>11318.0</v>
      </c>
      <c r="E301" s="251" t="s">
        <v>101</v>
      </c>
      <c r="F301" s="251">
        <v>0.5</v>
      </c>
      <c r="G301" s="251">
        <v>184.15</v>
      </c>
      <c r="H301" s="251" t="s">
        <v>275</v>
      </c>
      <c r="I301" s="251">
        <v>655.0</v>
      </c>
      <c r="J301" s="251"/>
      <c r="K301" s="251" t="s">
        <v>277</v>
      </c>
      <c r="L301" s="245" t="str">
        <f>IFERROR(VLOOKUP(D301,'Raw Material Used'!C:G,5,FALSE),"S")</f>
        <v>S</v>
      </c>
      <c r="M301" s="246">
        <f>SUMIFS('Raw Material Used'!D:D,'Raw Material Used'!C:C,D301)</f>
        <v>0</v>
      </c>
      <c r="N301" s="247"/>
      <c r="O301" s="248">
        <f t="shared" si="1"/>
        <v>655</v>
      </c>
      <c r="P301" s="245" t="str">
        <f t="shared" si="2"/>
        <v>151-180</v>
      </c>
      <c r="Q301" s="248"/>
      <c r="R301" s="194"/>
      <c r="S301" s="194"/>
      <c r="T301" s="194"/>
      <c r="U301" s="194"/>
      <c r="V301" s="194"/>
      <c r="W301" s="194"/>
      <c r="X301" s="194"/>
      <c r="Y301" s="194"/>
      <c r="Z301" s="194"/>
    </row>
    <row r="302" ht="12.0" customHeight="1">
      <c r="A302" s="241"/>
      <c r="B302" s="242">
        <v>45750.0</v>
      </c>
      <c r="C302" s="243" t="s">
        <v>60</v>
      </c>
      <c r="D302" s="244">
        <v>11319.0</v>
      </c>
      <c r="E302" s="243" t="s">
        <v>101</v>
      </c>
      <c r="F302" s="243">
        <v>0.5</v>
      </c>
      <c r="G302" s="243">
        <v>184.15</v>
      </c>
      <c r="H302" s="243" t="s">
        <v>275</v>
      </c>
      <c r="I302" s="243">
        <v>465.0</v>
      </c>
      <c r="J302" s="243"/>
      <c r="K302" s="243" t="s">
        <v>277</v>
      </c>
      <c r="L302" s="245">
        <f>IFERROR(VLOOKUP(D302,'Raw Material Used'!C:G,5,FALSE),"S")</f>
        <v>45849</v>
      </c>
      <c r="M302" s="246">
        <f>SUMIFS('Raw Material Used'!D:D,'Raw Material Used'!C:C,D302)</f>
        <v>465</v>
      </c>
      <c r="N302" s="247"/>
      <c r="O302" s="246">
        <f t="shared" si="1"/>
        <v>0</v>
      </c>
      <c r="P302" s="245" t="str">
        <f t="shared" si="2"/>
        <v>151-180</v>
      </c>
      <c r="Q302" s="248"/>
      <c r="R302" s="194"/>
      <c r="S302" s="194"/>
      <c r="T302" s="194"/>
      <c r="U302" s="194"/>
      <c r="V302" s="194"/>
      <c r="W302" s="194"/>
      <c r="X302" s="194"/>
      <c r="Y302" s="194"/>
      <c r="Z302" s="194"/>
    </row>
    <row r="303" ht="12.0" customHeight="1">
      <c r="A303" s="249"/>
      <c r="B303" s="250">
        <v>45750.0</v>
      </c>
      <c r="C303" s="251" t="s">
        <v>60</v>
      </c>
      <c r="D303" s="252">
        <v>11320.0</v>
      </c>
      <c r="E303" s="251" t="s">
        <v>101</v>
      </c>
      <c r="F303" s="251">
        <v>0.5</v>
      </c>
      <c r="G303" s="251">
        <v>184.15</v>
      </c>
      <c r="H303" s="251" t="s">
        <v>275</v>
      </c>
      <c r="I303" s="251">
        <v>905.0</v>
      </c>
      <c r="J303" s="251"/>
      <c r="K303" s="251" t="s">
        <v>277</v>
      </c>
      <c r="L303" s="245">
        <f>IFERROR(VLOOKUP(D303,'Raw Material Used'!C:G,5,FALSE),"S")</f>
        <v>45850</v>
      </c>
      <c r="M303" s="246">
        <f>SUMIFS('Raw Material Used'!D:D,'Raw Material Used'!C:C,D303)</f>
        <v>905</v>
      </c>
      <c r="N303" s="247"/>
      <c r="O303" s="246">
        <f t="shared" si="1"/>
        <v>0</v>
      </c>
      <c r="P303" s="245" t="str">
        <f t="shared" si="2"/>
        <v>151-180</v>
      </c>
      <c r="Q303" s="248"/>
      <c r="R303" s="194"/>
      <c r="S303" s="194"/>
      <c r="T303" s="194"/>
      <c r="U303" s="194"/>
      <c r="V303" s="194"/>
      <c r="W303" s="194"/>
      <c r="X303" s="194"/>
      <c r="Y303" s="194"/>
      <c r="Z303" s="194"/>
    </row>
    <row r="304" ht="12.0" customHeight="1">
      <c r="A304" s="241"/>
      <c r="B304" s="242">
        <v>45750.0</v>
      </c>
      <c r="C304" s="243" t="s">
        <v>60</v>
      </c>
      <c r="D304" s="244">
        <v>11321.0</v>
      </c>
      <c r="E304" s="243" t="s">
        <v>101</v>
      </c>
      <c r="F304" s="243">
        <v>0.5</v>
      </c>
      <c r="G304" s="243">
        <v>184.15</v>
      </c>
      <c r="H304" s="243" t="s">
        <v>275</v>
      </c>
      <c r="I304" s="243">
        <v>775.0</v>
      </c>
      <c r="J304" s="243"/>
      <c r="K304" s="243" t="s">
        <v>277</v>
      </c>
      <c r="L304" s="245">
        <f>IFERROR(VLOOKUP(D304,'Raw Material Used'!C:G,5,FALSE),"S")</f>
        <v>45849</v>
      </c>
      <c r="M304" s="246">
        <f>SUMIFS('Raw Material Used'!D:D,'Raw Material Used'!C:C,D304)</f>
        <v>775</v>
      </c>
      <c r="N304" s="247"/>
      <c r="O304" s="246">
        <f t="shared" si="1"/>
        <v>0</v>
      </c>
      <c r="P304" s="245" t="str">
        <f t="shared" si="2"/>
        <v>151-180</v>
      </c>
      <c r="Q304" s="248"/>
      <c r="R304" s="194"/>
      <c r="S304" s="194"/>
      <c r="T304" s="194"/>
      <c r="U304" s="194"/>
      <c r="V304" s="194"/>
      <c r="W304" s="194"/>
      <c r="X304" s="194"/>
      <c r="Y304" s="194"/>
      <c r="Z304" s="194"/>
    </row>
    <row r="305" ht="12.0" customHeight="1">
      <c r="A305" s="249"/>
      <c r="B305" s="250">
        <v>45750.0</v>
      </c>
      <c r="C305" s="251" t="s">
        <v>60</v>
      </c>
      <c r="D305" s="252">
        <v>11322.0</v>
      </c>
      <c r="E305" s="251" t="s">
        <v>101</v>
      </c>
      <c r="F305" s="251">
        <v>0.5</v>
      </c>
      <c r="G305" s="251">
        <v>184.15</v>
      </c>
      <c r="H305" s="251" t="s">
        <v>275</v>
      </c>
      <c r="I305" s="251">
        <v>820.0</v>
      </c>
      <c r="J305" s="251"/>
      <c r="K305" s="251" t="s">
        <v>277</v>
      </c>
      <c r="L305" s="245" t="str">
        <f>IFERROR(VLOOKUP(D305,'Raw Material Used'!C:G,5,FALSE),"S")</f>
        <v>S</v>
      </c>
      <c r="M305" s="246">
        <f>SUMIFS('Raw Material Used'!D:D,'Raw Material Used'!C:C,D305)</f>
        <v>0</v>
      </c>
      <c r="N305" s="247"/>
      <c r="O305" s="248">
        <f t="shared" si="1"/>
        <v>820</v>
      </c>
      <c r="P305" s="245" t="str">
        <f t="shared" si="2"/>
        <v>151-180</v>
      </c>
      <c r="Q305" s="248"/>
      <c r="R305" s="194"/>
      <c r="S305" s="194"/>
      <c r="T305" s="194"/>
      <c r="U305" s="194"/>
      <c r="V305" s="194"/>
      <c r="W305" s="194"/>
      <c r="X305" s="194"/>
      <c r="Y305" s="194"/>
      <c r="Z305" s="194"/>
    </row>
    <row r="306" ht="12.0" customHeight="1">
      <c r="A306" s="241"/>
      <c r="B306" s="242">
        <v>45757.0</v>
      </c>
      <c r="C306" s="243" t="s">
        <v>60</v>
      </c>
      <c r="D306" s="244">
        <v>11325.0</v>
      </c>
      <c r="E306" s="243" t="s">
        <v>97</v>
      </c>
      <c r="F306" s="243">
        <v>0.5</v>
      </c>
      <c r="G306" s="243">
        <v>76.2</v>
      </c>
      <c r="H306" s="243" t="s">
        <v>275</v>
      </c>
      <c r="I306" s="243">
        <v>373.0</v>
      </c>
      <c r="J306" s="243"/>
      <c r="K306" s="243" t="s">
        <v>273</v>
      </c>
      <c r="L306" s="245" t="str">
        <f>IFERROR(VLOOKUP(D306,'Raw Material Used'!C:G,5,FALSE),"S")</f>
        <v>S</v>
      </c>
      <c r="M306" s="246">
        <f>SUMIFS('Raw Material Used'!D:D,'Raw Material Used'!C:C,D306)</f>
        <v>0</v>
      </c>
      <c r="N306" s="247"/>
      <c r="O306" s="248">
        <f t="shared" si="1"/>
        <v>373</v>
      </c>
      <c r="P306" s="245" t="str">
        <f t="shared" si="2"/>
        <v>121-150</v>
      </c>
      <c r="Q306" s="248"/>
      <c r="R306" s="194"/>
      <c r="S306" s="194"/>
      <c r="T306" s="194"/>
      <c r="U306" s="194"/>
      <c r="V306" s="194"/>
      <c r="W306" s="194"/>
      <c r="X306" s="194"/>
      <c r="Y306" s="194"/>
      <c r="Z306" s="194"/>
    </row>
    <row r="307" ht="12.0" customHeight="1">
      <c r="A307" s="249"/>
      <c r="B307" s="250">
        <v>45757.0</v>
      </c>
      <c r="C307" s="251" t="s">
        <v>60</v>
      </c>
      <c r="D307" s="252">
        <v>11326.0</v>
      </c>
      <c r="E307" s="251" t="s">
        <v>97</v>
      </c>
      <c r="F307" s="251">
        <v>0.5</v>
      </c>
      <c r="G307" s="251">
        <v>76.2</v>
      </c>
      <c r="H307" s="251" t="s">
        <v>275</v>
      </c>
      <c r="I307" s="251">
        <v>372.0</v>
      </c>
      <c r="J307" s="251"/>
      <c r="K307" s="251" t="s">
        <v>273</v>
      </c>
      <c r="L307" s="245" t="str">
        <f>IFERROR(VLOOKUP(D307,'Raw Material Used'!C:G,5,FALSE),"S")</f>
        <v>S</v>
      </c>
      <c r="M307" s="246">
        <f>SUMIFS('Raw Material Used'!D:D,'Raw Material Used'!C:C,D307)</f>
        <v>0</v>
      </c>
      <c r="N307" s="247"/>
      <c r="O307" s="248">
        <f t="shared" si="1"/>
        <v>372</v>
      </c>
      <c r="P307" s="245" t="str">
        <f t="shared" si="2"/>
        <v>121-150</v>
      </c>
      <c r="Q307" s="248"/>
      <c r="R307" s="194"/>
      <c r="S307" s="194"/>
      <c r="T307" s="194"/>
      <c r="U307" s="194"/>
      <c r="V307" s="194"/>
      <c r="W307" s="194"/>
      <c r="X307" s="194"/>
      <c r="Y307" s="194"/>
      <c r="Z307" s="194"/>
    </row>
    <row r="308" ht="12.0" customHeight="1">
      <c r="A308" s="241"/>
      <c r="B308" s="242">
        <v>45757.0</v>
      </c>
      <c r="C308" s="243" t="s">
        <v>60</v>
      </c>
      <c r="D308" s="244">
        <v>11327.0</v>
      </c>
      <c r="E308" s="243" t="s">
        <v>97</v>
      </c>
      <c r="F308" s="243">
        <v>0.5</v>
      </c>
      <c r="G308" s="243">
        <v>76.2</v>
      </c>
      <c r="H308" s="243" t="s">
        <v>275</v>
      </c>
      <c r="I308" s="243">
        <v>357.0</v>
      </c>
      <c r="J308" s="243"/>
      <c r="K308" s="243" t="s">
        <v>273</v>
      </c>
      <c r="L308" s="245" t="str">
        <f>IFERROR(VLOOKUP(D308,'Raw Material Used'!C:G,5,FALSE),"S")</f>
        <v>S</v>
      </c>
      <c r="M308" s="246">
        <f>SUMIFS('Raw Material Used'!D:D,'Raw Material Used'!C:C,D308)</f>
        <v>0</v>
      </c>
      <c r="N308" s="247"/>
      <c r="O308" s="248">
        <f t="shared" si="1"/>
        <v>357</v>
      </c>
      <c r="P308" s="245" t="str">
        <f t="shared" si="2"/>
        <v>121-150</v>
      </c>
      <c r="Q308" s="248"/>
      <c r="R308" s="194"/>
      <c r="S308" s="194"/>
      <c r="T308" s="194"/>
      <c r="U308" s="194"/>
      <c r="V308" s="194"/>
      <c r="W308" s="194"/>
      <c r="X308" s="194"/>
      <c r="Y308" s="194"/>
      <c r="Z308" s="194"/>
    </row>
    <row r="309" ht="12.0" customHeight="1">
      <c r="A309" s="249"/>
      <c r="B309" s="250">
        <v>45757.0</v>
      </c>
      <c r="C309" s="251" t="s">
        <v>60</v>
      </c>
      <c r="D309" s="252">
        <v>11328.0</v>
      </c>
      <c r="E309" s="251" t="s">
        <v>97</v>
      </c>
      <c r="F309" s="251">
        <v>0.5</v>
      </c>
      <c r="G309" s="251">
        <v>76.2</v>
      </c>
      <c r="H309" s="251" t="s">
        <v>275</v>
      </c>
      <c r="I309" s="251">
        <v>359.0</v>
      </c>
      <c r="J309" s="251"/>
      <c r="K309" s="251" t="s">
        <v>273</v>
      </c>
      <c r="L309" s="245" t="str">
        <f>IFERROR(VLOOKUP(D309,'Raw Material Used'!C:G,5,FALSE),"S")</f>
        <v>S</v>
      </c>
      <c r="M309" s="246">
        <f>SUMIFS('Raw Material Used'!D:D,'Raw Material Used'!C:C,D309)</f>
        <v>0</v>
      </c>
      <c r="N309" s="247"/>
      <c r="O309" s="248">
        <f t="shared" si="1"/>
        <v>359</v>
      </c>
      <c r="P309" s="245" t="str">
        <f t="shared" si="2"/>
        <v>121-150</v>
      </c>
      <c r="Q309" s="248"/>
      <c r="R309" s="194"/>
      <c r="S309" s="194"/>
      <c r="T309" s="194"/>
      <c r="U309" s="194"/>
      <c r="V309" s="194"/>
      <c r="W309" s="194"/>
      <c r="X309" s="194"/>
      <c r="Y309" s="194"/>
      <c r="Z309" s="194"/>
    </row>
    <row r="310" ht="12.0" customHeight="1">
      <c r="A310" s="241"/>
      <c r="B310" s="242">
        <v>45757.0</v>
      </c>
      <c r="C310" s="243" t="s">
        <v>60</v>
      </c>
      <c r="D310" s="244">
        <v>11329.0</v>
      </c>
      <c r="E310" s="243" t="s">
        <v>97</v>
      </c>
      <c r="F310" s="243">
        <v>0.5</v>
      </c>
      <c r="G310" s="243">
        <v>76.2</v>
      </c>
      <c r="H310" s="243" t="s">
        <v>275</v>
      </c>
      <c r="I310" s="243">
        <v>420.0</v>
      </c>
      <c r="J310" s="243"/>
      <c r="K310" s="243" t="s">
        <v>273</v>
      </c>
      <c r="L310" s="245" t="str">
        <f>IFERROR(VLOOKUP(D310,'Raw Material Used'!C:G,5,FALSE),"S")</f>
        <v>S</v>
      </c>
      <c r="M310" s="246">
        <f>SUMIFS('Raw Material Used'!D:D,'Raw Material Used'!C:C,D310)</f>
        <v>0</v>
      </c>
      <c r="N310" s="247"/>
      <c r="O310" s="248">
        <f t="shared" si="1"/>
        <v>420</v>
      </c>
      <c r="P310" s="245" t="str">
        <f t="shared" si="2"/>
        <v>121-150</v>
      </c>
      <c r="Q310" s="248"/>
      <c r="R310" s="194"/>
      <c r="S310" s="194"/>
      <c r="T310" s="194"/>
      <c r="U310" s="194"/>
      <c r="V310" s="194"/>
      <c r="W310" s="194"/>
      <c r="X310" s="194"/>
      <c r="Y310" s="194"/>
      <c r="Z310" s="194"/>
    </row>
    <row r="311" ht="12.0" customHeight="1">
      <c r="A311" s="249"/>
      <c r="B311" s="250">
        <v>45757.0</v>
      </c>
      <c r="C311" s="251" t="s">
        <v>60</v>
      </c>
      <c r="D311" s="252">
        <v>11330.0</v>
      </c>
      <c r="E311" s="251" t="s">
        <v>97</v>
      </c>
      <c r="F311" s="251">
        <v>0.5</v>
      </c>
      <c r="G311" s="251">
        <v>76.2</v>
      </c>
      <c r="H311" s="251" t="s">
        <v>275</v>
      </c>
      <c r="I311" s="251">
        <v>402.0</v>
      </c>
      <c r="J311" s="251"/>
      <c r="K311" s="251" t="s">
        <v>273</v>
      </c>
      <c r="L311" s="245" t="str">
        <f>IFERROR(VLOOKUP(D311,'Raw Material Used'!C:G,5,FALSE),"S")</f>
        <v>S</v>
      </c>
      <c r="M311" s="246">
        <f>SUMIFS('Raw Material Used'!D:D,'Raw Material Used'!C:C,D311)</f>
        <v>0</v>
      </c>
      <c r="N311" s="247"/>
      <c r="O311" s="248">
        <f t="shared" si="1"/>
        <v>402</v>
      </c>
      <c r="P311" s="245" t="str">
        <f t="shared" si="2"/>
        <v>121-150</v>
      </c>
      <c r="Q311" s="248"/>
      <c r="R311" s="194"/>
      <c r="S311" s="194"/>
      <c r="T311" s="194"/>
      <c r="U311" s="194"/>
      <c r="V311" s="194"/>
      <c r="W311" s="194"/>
      <c r="X311" s="194"/>
      <c r="Y311" s="194"/>
      <c r="Z311" s="194"/>
    </row>
    <row r="312" ht="12.0" customHeight="1">
      <c r="A312" s="241"/>
      <c r="B312" s="242">
        <v>45765.0</v>
      </c>
      <c r="C312" s="243" t="s">
        <v>60</v>
      </c>
      <c r="D312" s="244">
        <v>11347.0</v>
      </c>
      <c r="E312" s="243" t="s">
        <v>96</v>
      </c>
      <c r="F312" s="243">
        <v>0.5</v>
      </c>
      <c r="G312" s="243">
        <v>60.0</v>
      </c>
      <c r="H312" s="243" t="s">
        <v>275</v>
      </c>
      <c r="I312" s="243">
        <v>282.2</v>
      </c>
      <c r="J312" s="243"/>
      <c r="K312" s="243" t="s">
        <v>273</v>
      </c>
      <c r="L312" s="245">
        <f>IFERROR(VLOOKUP(D312,'Raw Material Used'!C:G,5,FALSE),"S")</f>
        <v>45870</v>
      </c>
      <c r="M312" s="246">
        <f>SUMIFS('Raw Material Used'!D:D,'Raw Material Used'!C:C,D312)</f>
        <v>282.2</v>
      </c>
      <c r="N312" s="247"/>
      <c r="O312" s="246">
        <f t="shared" si="1"/>
        <v>0</v>
      </c>
      <c r="P312" s="245" t="str">
        <f t="shared" si="2"/>
        <v>121-150</v>
      </c>
      <c r="Q312" s="248"/>
      <c r="R312" s="194"/>
      <c r="S312" s="194"/>
      <c r="T312" s="194"/>
      <c r="U312" s="194"/>
      <c r="V312" s="194"/>
      <c r="W312" s="194"/>
      <c r="X312" s="194"/>
      <c r="Y312" s="194"/>
      <c r="Z312" s="194"/>
    </row>
    <row r="313" ht="12.0" customHeight="1">
      <c r="A313" s="249"/>
      <c r="B313" s="250">
        <v>45765.0</v>
      </c>
      <c r="C313" s="251" t="s">
        <v>60</v>
      </c>
      <c r="D313" s="252">
        <v>11351.0</v>
      </c>
      <c r="E313" s="251" t="s">
        <v>100</v>
      </c>
      <c r="F313" s="251">
        <v>0.5</v>
      </c>
      <c r="G313" s="251">
        <v>50.0</v>
      </c>
      <c r="H313" s="251" t="s">
        <v>272</v>
      </c>
      <c r="I313" s="251">
        <v>261.0</v>
      </c>
      <c r="J313" s="251"/>
      <c r="K313" s="251" t="s">
        <v>273</v>
      </c>
      <c r="L313" s="245" t="str">
        <f>IFERROR(VLOOKUP(D313,'Raw Material Used'!C:G,5,FALSE),"S")</f>
        <v>S</v>
      </c>
      <c r="M313" s="246">
        <f>SUMIFS('Raw Material Used'!D:D,'Raw Material Used'!C:C,D313)</f>
        <v>0</v>
      </c>
      <c r="N313" s="247"/>
      <c r="O313" s="248">
        <f t="shared" si="1"/>
        <v>261</v>
      </c>
      <c r="P313" s="245" t="str">
        <f t="shared" si="2"/>
        <v>121-150</v>
      </c>
      <c r="Q313" s="248"/>
      <c r="R313" s="194"/>
      <c r="S313" s="194"/>
      <c r="T313" s="194"/>
      <c r="U313" s="194"/>
      <c r="V313" s="194"/>
      <c r="W313" s="194"/>
      <c r="X313" s="194"/>
      <c r="Y313" s="194"/>
      <c r="Z313" s="194"/>
    </row>
    <row r="314" ht="12.0" customHeight="1">
      <c r="A314" s="241"/>
      <c r="B314" s="242">
        <v>45765.0</v>
      </c>
      <c r="C314" s="243" t="s">
        <v>60</v>
      </c>
      <c r="D314" s="244">
        <v>11352.0</v>
      </c>
      <c r="E314" s="243" t="s">
        <v>100</v>
      </c>
      <c r="F314" s="243">
        <v>0.5</v>
      </c>
      <c r="G314" s="243">
        <v>60.0</v>
      </c>
      <c r="H314" s="243" t="s">
        <v>272</v>
      </c>
      <c r="I314" s="243">
        <v>315.0</v>
      </c>
      <c r="J314" s="243"/>
      <c r="K314" s="243" t="s">
        <v>273</v>
      </c>
      <c r="L314" s="245" t="str">
        <f>IFERROR(VLOOKUP(D314,'Raw Material Used'!C:G,5,FALSE),"S")</f>
        <v>S</v>
      </c>
      <c r="M314" s="246">
        <f>SUMIFS('Raw Material Used'!D:D,'Raw Material Used'!C:C,D314)</f>
        <v>0</v>
      </c>
      <c r="N314" s="247"/>
      <c r="O314" s="248">
        <f t="shared" si="1"/>
        <v>315</v>
      </c>
      <c r="P314" s="245" t="str">
        <f t="shared" si="2"/>
        <v>121-150</v>
      </c>
      <c r="Q314" s="248"/>
      <c r="R314" s="194"/>
      <c r="S314" s="194"/>
      <c r="T314" s="194"/>
      <c r="U314" s="194"/>
      <c r="V314" s="194"/>
      <c r="W314" s="194"/>
      <c r="X314" s="194"/>
      <c r="Y314" s="194"/>
      <c r="Z314" s="194"/>
    </row>
    <row r="315" ht="12.0" customHeight="1">
      <c r="A315" s="249"/>
      <c r="B315" s="250">
        <v>45765.0</v>
      </c>
      <c r="C315" s="251" t="s">
        <v>60</v>
      </c>
      <c r="D315" s="252">
        <v>11357.0</v>
      </c>
      <c r="E315" s="251" t="s">
        <v>96</v>
      </c>
      <c r="F315" s="251">
        <v>0.5</v>
      </c>
      <c r="G315" s="251">
        <v>60.0</v>
      </c>
      <c r="H315" s="251" t="s">
        <v>275</v>
      </c>
      <c r="I315" s="251">
        <v>283.0</v>
      </c>
      <c r="J315" s="251"/>
      <c r="K315" s="251" t="s">
        <v>273</v>
      </c>
      <c r="L315" s="245" t="str">
        <f>IFERROR(VLOOKUP(D315,'Raw Material Used'!C:G,5,FALSE),"S")</f>
        <v>S</v>
      </c>
      <c r="M315" s="246">
        <f>SUMIFS('Raw Material Used'!D:D,'Raw Material Used'!C:C,D315)</f>
        <v>0</v>
      </c>
      <c r="N315" s="247"/>
      <c r="O315" s="248">
        <f t="shared" si="1"/>
        <v>283</v>
      </c>
      <c r="P315" s="245" t="str">
        <f t="shared" si="2"/>
        <v>121-150</v>
      </c>
      <c r="Q315" s="248"/>
      <c r="R315" s="194"/>
      <c r="S315" s="194"/>
      <c r="T315" s="194"/>
      <c r="U315" s="194"/>
      <c r="V315" s="194"/>
      <c r="W315" s="194"/>
      <c r="X315" s="194"/>
      <c r="Y315" s="194"/>
      <c r="Z315" s="194"/>
    </row>
    <row r="316" ht="12.0" customHeight="1">
      <c r="A316" s="241"/>
      <c r="B316" s="242">
        <v>45765.0</v>
      </c>
      <c r="C316" s="243" t="s">
        <v>60</v>
      </c>
      <c r="D316" s="244">
        <v>11361.0</v>
      </c>
      <c r="E316" s="243" t="s">
        <v>100</v>
      </c>
      <c r="F316" s="243">
        <v>0.5</v>
      </c>
      <c r="G316" s="243">
        <v>50.0</v>
      </c>
      <c r="H316" s="243" t="s">
        <v>272</v>
      </c>
      <c r="I316" s="243">
        <v>262.0</v>
      </c>
      <c r="J316" s="243"/>
      <c r="K316" s="243" t="s">
        <v>273</v>
      </c>
      <c r="L316" s="245" t="str">
        <f>IFERROR(VLOOKUP(D316,'Raw Material Used'!C:G,5,FALSE),"S")</f>
        <v>S</v>
      </c>
      <c r="M316" s="246">
        <f>SUMIFS('Raw Material Used'!D:D,'Raw Material Used'!C:C,D316)</f>
        <v>0</v>
      </c>
      <c r="N316" s="247"/>
      <c r="O316" s="248">
        <f t="shared" si="1"/>
        <v>262</v>
      </c>
      <c r="P316" s="245" t="str">
        <f t="shared" si="2"/>
        <v>121-150</v>
      </c>
      <c r="Q316" s="248"/>
      <c r="R316" s="194"/>
      <c r="S316" s="194"/>
      <c r="T316" s="194"/>
      <c r="U316" s="194"/>
      <c r="V316" s="194"/>
      <c r="W316" s="194"/>
      <c r="X316" s="194"/>
      <c r="Y316" s="194"/>
      <c r="Z316" s="194"/>
    </row>
    <row r="317" ht="12.0" customHeight="1">
      <c r="A317" s="249"/>
      <c r="B317" s="250">
        <v>45765.0</v>
      </c>
      <c r="C317" s="251" t="s">
        <v>60</v>
      </c>
      <c r="D317" s="252">
        <v>11362.0</v>
      </c>
      <c r="E317" s="251" t="s">
        <v>100</v>
      </c>
      <c r="F317" s="251">
        <v>0.5</v>
      </c>
      <c r="G317" s="251">
        <v>60.0</v>
      </c>
      <c r="H317" s="251" t="s">
        <v>272</v>
      </c>
      <c r="I317" s="251">
        <v>312.0</v>
      </c>
      <c r="J317" s="251"/>
      <c r="K317" s="251" t="s">
        <v>273</v>
      </c>
      <c r="L317" s="245" t="str">
        <f>IFERROR(VLOOKUP(D317,'Raw Material Used'!C:G,5,FALSE),"S")</f>
        <v>S</v>
      </c>
      <c r="M317" s="246">
        <f>SUMIFS('Raw Material Used'!D:D,'Raw Material Used'!C:C,D317)</f>
        <v>0</v>
      </c>
      <c r="N317" s="247"/>
      <c r="O317" s="248">
        <f t="shared" si="1"/>
        <v>312</v>
      </c>
      <c r="P317" s="245" t="str">
        <f t="shared" si="2"/>
        <v>121-150</v>
      </c>
      <c r="Q317" s="248"/>
      <c r="R317" s="194"/>
      <c r="S317" s="194"/>
      <c r="T317" s="194"/>
      <c r="U317" s="194"/>
      <c r="V317" s="194"/>
      <c r="W317" s="194"/>
      <c r="X317" s="194"/>
      <c r="Y317" s="194"/>
      <c r="Z317" s="194"/>
    </row>
    <row r="318" ht="12.0" customHeight="1">
      <c r="A318" s="241"/>
      <c r="B318" s="242">
        <v>45777.0</v>
      </c>
      <c r="C318" s="243" t="s">
        <v>60</v>
      </c>
      <c r="D318" s="244">
        <v>11364.0</v>
      </c>
      <c r="E318" s="243" t="s">
        <v>100</v>
      </c>
      <c r="F318" s="243">
        <v>0.5</v>
      </c>
      <c r="G318" s="243">
        <v>50.0</v>
      </c>
      <c r="H318" s="243" t="s">
        <v>272</v>
      </c>
      <c r="I318" s="243">
        <v>259.0</v>
      </c>
      <c r="J318" s="243"/>
      <c r="K318" s="243" t="s">
        <v>273</v>
      </c>
      <c r="L318" s="245">
        <f>IFERROR(VLOOKUP(D318,'Raw Material Used'!C:G,5,FALSE),"S")</f>
        <v>45839</v>
      </c>
      <c r="M318" s="246">
        <f>SUMIFS('Raw Material Used'!D:D,'Raw Material Used'!C:C,D318)</f>
        <v>259</v>
      </c>
      <c r="N318" s="247"/>
      <c r="O318" s="246">
        <f t="shared" si="1"/>
        <v>0</v>
      </c>
      <c r="P318" s="245" t="str">
        <f t="shared" si="2"/>
        <v>121-150</v>
      </c>
      <c r="Q318" s="248"/>
      <c r="R318" s="194"/>
      <c r="S318" s="194"/>
      <c r="T318" s="194"/>
      <c r="U318" s="194"/>
      <c r="V318" s="194"/>
      <c r="W318" s="194"/>
      <c r="X318" s="194"/>
      <c r="Y318" s="194"/>
      <c r="Z318" s="194"/>
    </row>
    <row r="319" ht="12.0" customHeight="1">
      <c r="A319" s="249"/>
      <c r="B319" s="250">
        <v>45777.0</v>
      </c>
      <c r="C319" s="251" t="s">
        <v>60</v>
      </c>
      <c r="D319" s="252">
        <v>11365.0</v>
      </c>
      <c r="E319" s="251" t="s">
        <v>100</v>
      </c>
      <c r="F319" s="251">
        <v>0.5</v>
      </c>
      <c r="G319" s="251">
        <v>50.0</v>
      </c>
      <c r="H319" s="251" t="s">
        <v>272</v>
      </c>
      <c r="I319" s="251">
        <v>258.0</v>
      </c>
      <c r="J319" s="251"/>
      <c r="K319" s="251" t="s">
        <v>273</v>
      </c>
      <c r="L319" s="245">
        <f>IFERROR(VLOOKUP(D319,'Raw Material Used'!C:G,5,FALSE),"S")</f>
        <v>45839</v>
      </c>
      <c r="M319" s="246">
        <f>SUMIFS('Raw Material Used'!D:D,'Raw Material Used'!C:C,D319)</f>
        <v>258</v>
      </c>
      <c r="N319" s="247"/>
      <c r="O319" s="246">
        <f t="shared" si="1"/>
        <v>0</v>
      </c>
      <c r="P319" s="245" t="str">
        <f t="shared" si="2"/>
        <v>121-150</v>
      </c>
      <c r="Q319" s="248"/>
      <c r="R319" s="194"/>
      <c r="S319" s="194"/>
      <c r="T319" s="194"/>
      <c r="U319" s="194"/>
      <c r="V319" s="194"/>
      <c r="W319" s="194"/>
      <c r="X319" s="194"/>
      <c r="Y319" s="194"/>
      <c r="Z319" s="194"/>
    </row>
    <row r="320" ht="12.0" customHeight="1">
      <c r="A320" s="241"/>
      <c r="B320" s="242">
        <v>45777.0</v>
      </c>
      <c r="C320" s="243" t="s">
        <v>60</v>
      </c>
      <c r="D320" s="244">
        <v>11366.0</v>
      </c>
      <c r="E320" s="243" t="s">
        <v>100</v>
      </c>
      <c r="F320" s="243">
        <v>0.5</v>
      </c>
      <c r="G320" s="243">
        <v>50.0</v>
      </c>
      <c r="H320" s="243" t="s">
        <v>272</v>
      </c>
      <c r="I320" s="243">
        <v>257.0</v>
      </c>
      <c r="J320" s="243"/>
      <c r="K320" s="243" t="s">
        <v>273</v>
      </c>
      <c r="L320" s="245">
        <f>IFERROR(VLOOKUP(D320,'Raw Material Used'!C:G,5,FALSE),"S")</f>
        <v>45839</v>
      </c>
      <c r="M320" s="246">
        <f>SUMIFS('Raw Material Used'!D:D,'Raw Material Used'!C:C,D320)</f>
        <v>257</v>
      </c>
      <c r="N320" s="247"/>
      <c r="O320" s="246">
        <f t="shared" si="1"/>
        <v>0</v>
      </c>
      <c r="P320" s="245" t="str">
        <f t="shared" si="2"/>
        <v>121-150</v>
      </c>
      <c r="Q320" s="248"/>
      <c r="R320" s="194"/>
      <c r="S320" s="194"/>
      <c r="T320" s="194"/>
      <c r="U320" s="194"/>
      <c r="V320" s="194"/>
      <c r="W320" s="194"/>
      <c r="X320" s="194"/>
      <c r="Y320" s="194"/>
      <c r="Z320" s="194"/>
    </row>
    <row r="321" ht="12.0" customHeight="1">
      <c r="A321" s="249"/>
      <c r="B321" s="250">
        <v>45777.0</v>
      </c>
      <c r="C321" s="251" t="s">
        <v>60</v>
      </c>
      <c r="D321" s="252">
        <v>11367.0</v>
      </c>
      <c r="E321" s="251" t="s">
        <v>100</v>
      </c>
      <c r="F321" s="251">
        <v>0.5</v>
      </c>
      <c r="G321" s="251">
        <v>50.0</v>
      </c>
      <c r="H321" s="251" t="s">
        <v>272</v>
      </c>
      <c r="I321" s="251">
        <v>255.0</v>
      </c>
      <c r="J321" s="251"/>
      <c r="K321" s="251" t="s">
        <v>273</v>
      </c>
      <c r="L321" s="245">
        <f>IFERROR(VLOOKUP(D321,'Raw Material Used'!C:G,5,FALSE),"S")</f>
        <v>45839</v>
      </c>
      <c r="M321" s="246">
        <f>SUMIFS('Raw Material Used'!D:D,'Raw Material Used'!C:C,D321)</f>
        <v>255</v>
      </c>
      <c r="N321" s="247"/>
      <c r="O321" s="246">
        <f t="shared" si="1"/>
        <v>0</v>
      </c>
      <c r="P321" s="245" t="str">
        <f t="shared" si="2"/>
        <v>121-150</v>
      </c>
      <c r="Q321" s="248"/>
      <c r="R321" s="194"/>
      <c r="S321" s="194"/>
      <c r="T321" s="194"/>
      <c r="U321" s="194"/>
      <c r="V321" s="194"/>
      <c r="W321" s="194"/>
      <c r="X321" s="194"/>
      <c r="Y321" s="194"/>
      <c r="Z321" s="194"/>
    </row>
    <row r="322" ht="12.0" customHeight="1">
      <c r="A322" s="241"/>
      <c r="B322" s="242">
        <v>45777.0</v>
      </c>
      <c r="C322" s="243" t="s">
        <v>60</v>
      </c>
      <c r="D322" s="244">
        <v>11374.0</v>
      </c>
      <c r="E322" s="243" t="s">
        <v>97</v>
      </c>
      <c r="F322" s="243">
        <v>0.5</v>
      </c>
      <c r="G322" s="243">
        <v>350.0</v>
      </c>
      <c r="H322" s="243" t="s">
        <v>309</v>
      </c>
      <c r="I322" s="243">
        <v>643.0</v>
      </c>
      <c r="J322" s="243"/>
      <c r="K322" s="243" t="s">
        <v>273</v>
      </c>
      <c r="L322" s="245" t="str">
        <f>IFERROR(VLOOKUP(D322,'Raw Material Used'!C:G,5,FALSE),"S")</f>
        <v/>
      </c>
      <c r="M322" s="246">
        <f>SUMIFS('Raw Material Used'!D:D,'Raw Material Used'!C:C,D322)</f>
        <v>222</v>
      </c>
      <c r="N322" s="247"/>
      <c r="O322" s="246">
        <f t="shared" si="1"/>
        <v>421</v>
      </c>
      <c r="P322" s="245" t="str">
        <f t="shared" si="2"/>
        <v>121-150</v>
      </c>
      <c r="Q322" s="248"/>
      <c r="R322" s="194"/>
      <c r="S322" s="194"/>
      <c r="T322" s="194"/>
      <c r="U322" s="194"/>
      <c r="V322" s="194"/>
      <c r="W322" s="194"/>
      <c r="X322" s="194"/>
      <c r="Y322" s="194"/>
      <c r="Z322" s="194"/>
    </row>
    <row r="323" ht="12.0" customHeight="1">
      <c r="A323" s="249"/>
      <c r="B323" s="250">
        <v>45777.0</v>
      </c>
      <c r="C323" s="251" t="s">
        <v>60</v>
      </c>
      <c r="D323" s="252">
        <v>11375.0</v>
      </c>
      <c r="E323" s="251" t="s">
        <v>100</v>
      </c>
      <c r="F323" s="251">
        <v>0.5</v>
      </c>
      <c r="G323" s="251">
        <v>495.0</v>
      </c>
      <c r="H323" s="251" t="s">
        <v>272</v>
      </c>
      <c r="I323" s="251">
        <v>1528.0</v>
      </c>
      <c r="J323" s="251"/>
      <c r="K323" s="251" t="s">
        <v>273</v>
      </c>
      <c r="L323" s="245">
        <f>IFERROR(VLOOKUP(D323,'Raw Material Used'!C:G,5,FALSE),"S")</f>
        <v>45849</v>
      </c>
      <c r="M323" s="246">
        <f>SUMIFS('Raw Material Used'!D:D,'Raw Material Used'!C:C,D323)</f>
        <v>1528</v>
      </c>
      <c r="N323" s="247"/>
      <c r="O323" s="246">
        <f t="shared" si="1"/>
        <v>0</v>
      </c>
      <c r="P323" s="245" t="str">
        <f t="shared" si="2"/>
        <v>121-150</v>
      </c>
      <c r="Q323" s="248"/>
      <c r="R323" s="194"/>
      <c r="S323" s="194"/>
      <c r="T323" s="194"/>
      <c r="U323" s="194"/>
      <c r="V323" s="194"/>
      <c r="W323" s="194"/>
      <c r="X323" s="194"/>
      <c r="Y323" s="194"/>
      <c r="Z323" s="194"/>
    </row>
    <row r="324" ht="12.0" customHeight="1">
      <c r="A324" s="241"/>
      <c r="B324" s="242">
        <v>45777.0</v>
      </c>
      <c r="C324" s="243" t="s">
        <v>60</v>
      </c>
      <c r="D324" s="244">
        <v>11376.0</v>
      </c>
      <c r="E324" s="243" t="s">
        <v>98</v>
      </c>
      <c r="F324" s="243">
        <v>0.5</v>
      </c>
      <c r="G324" s="243">
        <v>520.0</v>
      </c>
      <c r="H324" s="243" t="s">
        <v>272</v>
      </c>
      <c r="I324" s="243">
        <v>1060.0</v>
      </c>
      <c r="J324" s="243"/>
      <c r="K324" s="243" t="s">
        <v>273</v>
      </c>
      <c r="L324" s="245">
        <f>IFERROR(VLOOKUP(D324,'Raw Material Used'!C:G,5,FALSE),"S")</f>
        <v>45855</v>
      </c>
      <c r="M324" s="246">
        <f>SUMIFS('Raw Material Used'!D:D,'Raw Material Used'!C:C,D324)</f>
        <v>1040</v>
      </c>
      <c r="N324" s="247"/>
      <c r="O324" s="246">
        <f t="shared" si="1"/>
        <v>20</v>
      </c>
      <c r="P324" s="245" t="str">
        <f t="shared" si="2"/>
        <v>121-150</v>
      </c>
      <c r="Q324" s="248"/>
      <c r="R324" s="194"/>
      <c r="S324" s="194"/>
      <c r="T324" s="194"/>
      <c r="U324" s="194"/>
      <c r="V324" s="194"/>
      <c r="W324" s="194"/>
      <c r="X324" s="194"/>
      <c r="Y324" s="194"/>
      <c r="Z324" s="194"/>
    </row>
    <row r="325" ht="12.0" customHeight="1">
      <c r="A325" s="249"/>
      <c r="B325" s="250">
        <v>45777.0</v>
      </c>
      <c r="C325" s="251" t="s">
        <v>60</v>
      </c>
      <c r="D325" s="252">
        <v>11377.0</v>
      </c>
      <c r="E325" s="251" t="s">
        <v>100</v>
      </c>
      <c r="F325" s="251">
        <v>0.5</v>
      </c>
      <c r="G325" s="251">
        <v>525.0</v>
      </c>
      <c r="H325" s="251" t="s">
        <v>272</v>
      </c>
      <c r="I325" s="251">
        <v>926.0</v>
      </c>
      <c r="J325" s="251"/>
      <c r="K325" s="251" t="s">
        <v>273</v>
      </c>
      <c r="L325" s="245">
        <f>IFERROR(VLOOKUP(D325,'Raw Material Used'!C:G,5,FALSE),"S")</f>
        <v>45848</v>
      </c>
      <c r="M325" s="246">
        <f>SUMIFS('Raw Material Used'!D:D,'Raw Material Used'!C:C,D325)</f>
        <v>926</v>
      </c>
      <c r="N325" s="247"/>
      <c r="O325" s="246">
        <f t="shared" si="1"/>
        <v>0</v>
      </c>
      <c r="P325" s="245" t="str">
        <f t="shared" si="2"/>
        <v>121-150</v>
      </c>
      <c r="Q325" s="248"/>
      <c r="R325" s="194"/>
      <c r="S325" s="194"/>
      <c r="T325" s="194"/>
      <c r="U325" s="194"/>
      <c r="V325" s="194"/>
      <c r="W325" s="194"/>
      <c r="X325" s="194"/>
      <c r="Y325" s="194"/>
      <c r="Z325" s="194"/>
    </row>
    <row r="326" ht="12.0" customHeight="1">
      <c r="A326" s="241"/>
      <c r="B326" s="242">
        <v>45777.0</v>
      </c>
      <c r="C326" s="243" t="s">
        <v>60</v>
      </c>
      <c r="D326" s="244">
        <v>11378.0</v>
      </c>
      <c r="E326" s="243" t="s">
        <v>100</v>
      </c>
      <c r="F326" s="243">
        <v>0.5</v>
      </c>
      <c r="G326" s="243">
        <v>705.0</v>
      </c>
      <c r="H326" s="243" t="s">
        <v>272</v>
      </c>
      <c r="I326" s="243">
        <v>1384.0</v>
      </c>
      <c r="J326" s="243"/>
      <c r="K326" s="243" t="s">
        <v>273</v>
      </c>
      <c r="L326" s="245">
        <f>IFERROR(VLOOKUP(D326,'Raw Material Used'!C:G,5,FALSE),"S")</f>
        <v>45846</v>
      </c>
      <c r="M326" s="246">
        <f>SUMIFS('Raw Material Used'!D:D,'Raw Material Used'!C:C,D326)</f>
        <v>1384</v>
      </c>
      <c r="N326" s="247"/>
      <c r="O326" s="246">
        <f t="shared" si="1"/>
        <v>0</v>
      </c>
      <c r="P326" s="245" t="str">
        <f t="shared" si="2"/>
        <v>121-150</v>
      </c>
      <c r="Q326" s="248"/>
      <c r="R326" s="194"/>
      <c r="S326" s="194"/>
      <c r="T326" s="194"/>
      <c r="U326" s="194"/>
      <c r="V326" s="194"/>
      <c r="W326" s="194"/>
      <c r="X326" s="194"/>
      <c r="Y326" s="194"/>
      <c r="Z326" s="194"/>
    </row>
    <row r="327" ht="12.0" customHeight="1">
      <c r="A327" s="249"/>
      <c r="B327" s="250">
        <v>45777.0</v>
      </c>
      <c r="C327" s="251" t="s">
        <v>60</v>
      </c>
      <c r="D327" s="252">
        <v>11381.0</v>
      </c>
      <c r="E327" s="251" t="s">
        <v>100</v>
      </c>
      <c r="F327" s="251">
        <v>0.5</v>
      </c>
      <c r="G327" s="251">
        <v>705.0</v>
      </c>
      <c r="H327" s="251" t="s">
        <v>272</v>
      </c>
      <c r="I327" s="251">
        <v>904.0</v>
      </c>
      <c r="J327" s="251"/>
      <c r="K327" s="251" t="s">
        <v>273</v>
      </c>
      <c r="L327" s="245">
        <f>IFERROR(VLOOKUP(D327,'Raw Material Used'!C:G,5,FALSE),"S")</f>
        <v>45846</v>
      </c>
      <c r="M327" s="246">
        <f>SUMIFS('Raw Material Used'!D:D,'Raw Material Used'!C:C,D327)</f>
        <v>904</v>
      </c>
      <c r="N327" s="247"/>
      <c r="O327" s="246">
        <f t="shared" si="1"/>
        <v>0</v>
      </c>
      <c r="P327" s="245" t="str">
        <f t="shared" si="2"/>
        <v>121-150</v>
      </c>
      <c r="Q327" s="248"/>
      <c r="R327" s="194"/>
      <c r="S327" s="194"/>
      <c r="T327" s="194"/>
      <c r="U327" s="194"/>
      <c r="V327" s="194"/>
      <c r="W327" s="194"/>
      <c r="X327" s="194"/>
      <c r="Y327" s="194"/>
      <c r="Z327" s="194"/>
    </row>
    <row r="328" ht="12.0" customHeight="1">
      <c r="A328" s="241"/>
      <c r="B328" s="242">
        <v>45777.0</v>
      </c>
      <c r="C328" s="243" t="s">
        <v>60</v>
      </c>
      <c r="D328" s="244">
        <v>11382.0</v>
      </c>
      <c r="E328" s="243" t="s">
        <v>100</v>
      </c>
      <c r="F328" s="243">
        <v>0.5</v>
      </c>
      <c r="G328" s="243">
        <v>705.0</v>
      </c>
      <c r="H328" s="243" t="s">
        <v>272</v>
      </c>
      <c r="I328" s="243">
        <v>666.0</v>
      </c>
      <c r="J328" s="243"/>
      <c r="K328" s="243" t="s">
        <v>273</v>
      </c>
      <c r="L328" s="245">
        <f>IFERROR(VLOOKUP(D328,'Raw Material Used'!C:G,5,FALSE),"S")</f>
        <v>45839</v>
      </c>
      <c r="M328" s="246">
        <f>SUMIFS('Raw Material Used'!D:D,'Raw Material Used'!C:C,D328)</f>
        <v>666</v>
      </c>
      <c r="N328" s="247"/>
      <c r="O328" s="246">
        <f t="shared" si="1"/>
        <v>0</v>
      </c>
      <c r="P328" s="245" t="str">
        <f t="shared" si="2"/>
        <v>121-150</v>
      </c>
      <c r="Q328" s="248"/>
      <c r="R328" s="194"/>
      <c r="S328" s="194"/>
      <c r="T328" s="194"/>
      <c r="U328" s="194"/>
      <c r="V328" s="194"/>
      <c r="W328" s="194"/>
      <c r="X328" s="194"/>
      <c r="Y328" s="194"/>
      <c r="Z328" s="194"/>
    </row>
    <row r="329" ht="12.0" customHeight="1">
      <c r="A329" s="249"/>
      <c r="B329" s="250">
        <v>45777.0</v>
      </c>
      <c r="C329" s="251" t="s">
        <v>60</v>
      </c>
      <c r="D329" s="252">
        <v>11385.0</v>
      </c>
      <c r="E329" s="251" t="s">
        <v>100</v>
      </c>
      <c r="F329" s="251">
        <v>0.5</v>
      </c>
      <c r="G329" s="251">
        <v>785.0</v>
      </c>
      <c r="H329" s="251" t="s">
        <v>272</v>
      </c>
      <c r="I329" s="251">
        <v>694.0</v>
      </c>
      <c r="J329" s="251"/>
      <c r="K329" s="251" t="s">
        <v>273</v>
      </c>
      <c r="L329" s="245">
        <f>IFERROR(VLOOKUP(D329,'Raw Material Used'!C:G,5,FALSE),"S")</f>
        <v>45839</v>
      </c>
      <c r="M329" s="246">
        <f>SUMIFS('Raw Material Used'!D:D,'Raw Material Used'!C:C,D329)</f>
        <v>694</v>
      </c>
      <c r="N329" s="247"/>
      <c r="O329" s="246">
        <f t="shared" si="1"/>
        <v>0</v>
      </c>
      <c r="P329" s="245" t="str">
        <f t="shared" si="2"/>
        <v>121-150</v>
      </c>
      <c r="Q329" s="248"/>
      <c r="R329" s="194"/>
      <c r="S329" s="194"/>
      <c r="T329" s="194"/>
      <c r="U329" s="194"/>
      <c r="V329" s="194"/>
      <c r="W329" s="194"/>
      <c r="X329" s="194"/>
      <c r="Y329" s="194"/>
      <c r="Z329" s="194"/>
    </row>
    <row r="330" ht="12.0" customHeight="1">
      <c r="A330" s="241"/>
      <c r="B330" s="242">
        <v>45777.0</v>
      </c>
      <c r="C330" s="243" t="s">
        <v>60</v>
      </c>
      <c r="D330" s="244">
        <v>11387.0</v>
      </c>
      <c r="E330" s="243" t="s">
        <v>101</v>
      </c>
      <c r="F330" s="243">
        <v>0.5</v>
      </c>
      <c r="G330" s="243">
        <v>1200.0</v>
      </c>
      <c r="H330" s="243" t="s">
        <v>275</v>
      </c>
      <c r="I330" s="243">
        <v>5574.0</v>
      </c>
      <c r="J330" s="243"/>
      <c r="K330" s="243" t="s">
        <v>273</v>
      </c>
      <c r="L330" s="245">
        <f>IFERROR(VLOOKUP(D330,'Raw Material Used'!C:G,5,FALSE),"S")</f>
        <v>45869</v>
      </c>
      <c r="M330" s="246">
        <f>SUMIFS('Raw Material Used'!D:D,'Raw Material Used'!C:C,D330)</f>
        <v>5574</v>
      </c>
      <c r="N330" s="247"/>
      <c r="O330" s="246">
        <f t="shared" si="1"/>
        <v>0</v>
      </c>
      <c r="P330" s="245" t="str">
        <f t="shared" si="2"/>
        <v>121-150</v>
      </c>
      <c r="Q330" s="248"/>
      <c r="R330" s="194"/>
      <c r="S330" s="194"/>
      <c r="T330" s="194"/>
      <c r="U330" s="194"/>
      <c r="V330" s="194"/>
      <c r="W330" s="194"/>
      <c r="X330" s="194"/>
      <c r="Y330" s="194"/>
      <c r="Z330" s="194"/>
    </row>
    <row r="331" ht="12.0" customHeight="1">
      <c r="A331" s="249"/>
      <c r="B331" s="250">
        <v>45777.0</v>
      </c>
      <c r="C331" s="251" t="s">
        <v>60</v>
      </c>
      <c r="D331" s="252">
        <v>11388.0</v>
      </c>
      <c r="E331" s="251" t="s">
        <v>101</v>
      </c>
      <c r="F331" s="251">
        <v>0.5</v>
      </c>
      <c r="G331" s="251">
        <v>1200.0</v>
      </c>
      <c r="H331" s="251" t="s">
        <v>275</v>
      </c>
      <c r="I331" s="251">
        <v>5574.0</v>
      </c>
      <c r="J331" s="251"/>
      <c r="K331" s="251" t="s">
        <v>273</v>
      </c>
      <c r="L331" s="245">
        <f>IFERROR(VLOOKUP(D331,'Raw Material Used'!C:G,5,FALSE),"S")</f>
        <v>45869</v>
      </c>
      <c r="M331" s="246">
        <f>SUMIFS('Raw Material Used'!D:D,'Raw Material Used'!C:C,D331)</f>
        <v>5574</v>
      </c>
      <c r="N331" s="247"/>
      <c r="O331" s="246">
        <f t="shared" si="1"/>
        <v>0</v>
      </c>
      <c r="P331" s="245" t="str">
        <f t="shared" si="2"/>
        <v>121-150</v>
      </c>
      <c r="Q331" s="248"/>
      <c r="R331" s="194"/>
      <c r="S331" s="194"/>
      <c r="T331" s="194"/>
      <c r="U331" s="194"/>
      <c r="V331" s="194"/>
      <c r="W331" s="194"/>
      <c r="X331" s="194"/>
      <c r="Y331" s="194"/>
      <c r="Z331" s="194"/>
    </row>
    <row r="332" ht="12.0" customHeight="1">
      <c r="A332" s="241"/>
      <c r="B332" s="242">
        <v>45795.0</v>
      </c>
      <c r="C332" s="243" t="s">
        <v>60</v>
      </c>
      <c r="D332" s="244">
        <v>11389.0</v>
      </c>
      <c r="E332" s="243" t="s">
        <v>101</v>
      </c>
      <c r="F332" s="243">
        <v>0.5</v>
      </c>
      <c r="G332" s="243">
        <v>38.0</v>
      </c>
      <c r="H332" s="243" t="s">
        <v>275</v>
      </c>
      <c r="I332" s="243">
        <v>193.0</v>
      </c>
      <c r="J332" s="243"/>
      <c r="K332" s="243" t="s">
        <v>273</v>
      </c>
      <c r="L332" s="245">
        <f>IFERROR(VLOOKUP(D332,'Raw Material Used'!C:G,5,FALSE),"S")</f>
        <v>45842</v>
      </c>
      <c r="M332" s="246">
        <f>SUMIFS('Raw Material Used'!D:D,'Raw Material Used'!C:C,D332)</f>
        <v>193</v>
      </c>
      <c r="N332" s="247"/>
      <c r="O332" s="246">
        <f t="shared" si="1"/>
        <v>0</v>
      </c>
      <c r="P332" s="245" t="str">
        <f t="shared" si="2"/>
        <v>91-120</v>
      </c>
      <c r="Q332" s="248"/>
      <c r="R332" s="194"/>
      <c r="S332" s="194"/>
      <c r="T332" s="194"/>
      <c r="U332" s="194"/>
      <c r="V332" s="194"/>
      <c r="W332" s="194"/>
      <c r="X332" s="194"/>
      <c r="Y332" s="194"/>
      <c r="Z332" s="194"/>
    </row>
    <row r="333" ht="12.0" customHeight="1">
      <c r="A333" s="249"/>
      <c r="B333" s="250">
        <v>45795.0</v>
      </c>
      <c r="C333" s="251" t="s">
        <v>60</v>
      </c>
      <c r="D333" s="252">
        <v>11390.0</v>
      </c>
      <c r="E333" s="251" t="s">
        <v>101</v>
      </c>
      <c r="F333" s="251">
        <v>0.5</v>
      </c>
      <c r="G333" s="251">
        <v>38.0</v>
      </c>
      <c r="H333" s="251" t="s">
        <v>275</v>
      </c>
      <c r="I333" s="251">
        <v>193.0</v>
      </c>
      <c r="J333" s="251"/>
      <c r="K333" s="251" t="s">
        <v>273</v>
      </c>
      <c r="L333" s="245">
        <f>IFERROR(VLOOKUP(D333,'Raw Material Used'!C:G,5,FALSE),"S")</f>
        <v>45843</v>
      </c>
      <c r="M333" s="246">
        <f>SUMIFS('Raw Material Used'!D:D,'Raw Material Used'!C:C,D333)</f>
        <v>193</v>
      </c>
      <c r="N333" s="247"/>
      <c r="O333" s="246">
        <f t="shared" si="1"/>
        <v>0</v>
      </c>
      <c r="P333" s="245" t="str">
        <f t="shared" si="2"/>
        <v>91-120</v>
      </c>
      <c r="Q333" s="248"/>
      <c r="R333" s="194"/>
      <c r="S333" s="194"/>
      <c r="T333" s="194"/>
      <c r="U333" s="194"/>
      <c r="V333" s="194"/>
      <c r="W333" s="194"/>
      <c r="X333" s="194"/>
      <c r="Y333" s="194"/>
      <c r="Z333" s="194"/>
    </row>
    <row r="334" ht="12.0" customHeight="1">
      <c r="A334" s="241"/>
      <c r="B334" s="242">
        <v>45795.0</v>
      </c>
      <c r="C334" s="243" t="s">
        <v>60</v>
      </c>
      <c r="D334" s="244">
        <v>11391.0</v>
      </c>
      <c r="E334" s="243" t="s">
        <v>101</v>
      </c>
      <c r="F334" s="243">
        <v>0.5</v>
      </c>
      <c r="G334" s="243">
        <v>38.0</v>
      </c>
      <c r="H334" s="243" t="s">
        <v>275</v>
      </c>
      <c r="I334" s="243">
        <v>193.0</v>
      </c>
      <c r="J334" s="243"/>
      <c r="K334" s="243" t="s">
        <v>273</v>
      </c>
      <c r="L334" s="245">
        <f>IFERROR(VLOOKUP(D334,'Raw Material Used'!C:G,5,FALSE),"S")</f>
        <v>45843</v>
      </c>
      <c r="M334" s="246">
        <f>SUMIFS('Raw Material Used'!D:D,'Raw Material Used'!C:C,D334)</f>
        <v>193</v>
      </c>
      <c r="N334" s="247"/>
      <c r="O334" s="246">
        <f t="shared" si="1"/>
        <v>0</v>
      </c>
      <c r="P334" s="245" t="str">
        <f t="shared" si="2"/>
        <v>91-120</v>
      </c>
      <c r="Q334" s="248"/>
      <c r="R334" s="194"/>
      <c r="S334" s="194"/>
      <c r="T334" s="194"/>
      <c r="U334" s="194"/>
      <c r="V334" s="194"/>
      <c r="W334" s="194"/>
      <c r="X334" s="194"/>
      <c r="Y334" s="194"/>
      <c r="Z334" s="194"/>
    </row>
    <row r="335" ht="12.0" customHeight="1">
      <c r="A335" s="249"/>
      <c r="B335" s="250">
        <v>45795.0</v>
      </c>
      <c r="C335" s="251" t="s">
        <v>60</v>
      </c>
      <c r="D335" s="252">
        <v>11410.0</v>
      </c>
      <c r="E335" s="251" t="s">
        <v>101</v>
      </c>
      <c r="F335" s="251">
        <v>0.5</v>
      </c>
      <c r="G335" s="251">
        <v>38.0</v>
      </c>
      <c r="H335" s="251" t="s">
        <v>275</v>
      </c>
      <c r="I335" s="251">
        <v>196.0</v>
      </c>
      <c r="J335" s="251"/>
      <c r="K335" s="251" t="s">
        <v>273</v>
      </c>
      <c r="L335" s="245">
        <f>IFERROR(VLOOKUP(D335,'Raw Material Used'!C:G,5,FALSE),"S")</f>
        <v>45843</v>
      </c>
      <c r="M335" s="246">
        <f>SUMIFS('Raw Material Used'!D:D,'Raw Material Used'!C:C,D335)</f>
        <v>196</v>
      </c>
      <c r="N335" s="247"/>
      <c r="O335" s="246">
        <f t="shared" si="1"/>
        <v>0</v>
      </c>
      <c r="P335" s="245" t="str">
        <f t="shared" si="2"/>
        <v>91-120</v>
      </c>
      <c r="Q335" s="248"/>
      <c r="R335" s="194"/>
      <c r="S335" s="194"/>
      <c r="T335" s="194"/>
      <c r="U335" s="194"/>
      <c r="V335" s="194"/>
      <c r="W335" s="194"/>
      <c r="X335" s="194"/>
      <c r="Y335" s="194"/>
      <c r="Z335" s="194"/>
    </row>
    <row r="336" ht="12.0" customHeight="1">
      <c r="A336" s="241"/>
      <c r="B336" s="242">
        <v>45795.0</v>
      </c>
      <c r="C336" s="243" t="s">
        <v>60</v>
      </c>
      <c r="D336" s="244">
        <v>11411.0</v>
      </c>
      <c r="E336" s="243" t="s">
        <v>101</v>
      </c>
      <c r="F336" s="243">
        <v>0.5</v>
      </c>
      <c r="G336" s="243">
        <v>38.0</v>
      </c>
      <c r="H336" s="243" t="s">
        <v>275</v>
      </c>
      <c r="I336" s="243">
        <v>196.0</v>
      </c>
      <c r="J336" s="243"/>
      <c r="K336" s="243" t="s">
        <v>273</v>
      </c>
      <c r="L336" s="245">
        <f>IFERROR(VLOOKUP(D336,'Raw Material Used'!C:G,5,FALSE),"S")</f>
        <v>45843</v>
      </c>
      <c r="M336" s="246">
        <f>SUMIFS('Raw Material Used'!D:D,'Raw Material Used'!C:C,D336)</f>
        <v>196</v>
      </c>
      <c r="N336" s="247"/>
      <c r="O336" s="246">
        <f t="shared" si="1"/>
        <v>0</v>
      </c>
      <c r="P336" s="245" t="str">
        <f t="shared" si="2"/>
        <v>91-120</v>
      </c>
      <c r="Q336" s="248"/>
      <c r="R336" s="194"/>
      <c r="S336" s="194"/>
      <c r="T336" s="194"/>
      <c r="U336" s="194"/>
      <c r="V336" s="194"/>
      <c r="W336" s="194"/>
      <c r="X336" s="194"/>
      <c r="Y336" s="194"/>
      <c r="Z336" s="194"/>
    </row>
    <row r="337" ht="12.0" customHeight="1">
      <c r="A337" s="249"/>
      <c r="B337" s="250">
        <v>45795.0</v>
      </c>
      <c r="C337" s="251" t="s">
        <v>60</v>
      </c>
      <c r="D337" s="252">
        <v>11412.0</v>
      </c>
      <c r="E337" s="251" t="s">
        <v>101</v>
      </c>
      <c r="F337" s="251">
        <v>0.5</v>
      </c>
      <c r="G337" s="251">
        <v>38.0</v>
      </c>
      <c r="H337" s="251" t="s">
        <v>275</v>
      </c>
      <c r="I337" s="251">
        <v>196.0</v>
      </c>
      <c r="J337" s="251"/>
      <c r="K337" s="251" t="s">
        <v>273</v>
      </c>
      <c r="L337" s="245">
        <f>IFERROR(VLOOKUP(D337,'Raw Material Used'!C:G,5,FALSE),"S")</f>
        <v>45843</v>
      </c>
      <c r="M337" s="246">
        <f>SUMIFS('Raw Material Used'!D:D,'Raw Material Used'!C:C,D337)</f>
        <v>196</v>
      </c>
      <c r="N337" s="247"/>
      <c r="O337" s="246">
        <f t="shared" si="1"/>
        <v>0</v>
      </c>
      <c r="P337" s="245" t="str">
        <f t="shared" si="2"/>
        <v>91-120</v>
      </c>
      <c r="Q337" s="248"/>
      <c r="R337" s="194"/>
      <c r="S337" s="194"/>
      <c r="T337" s="194"/>
      <c r="U337" s="194"/>
      <c r="V337" s="194"/>
      <c r="W337" s="194"/>
      <c r="X337" s="194"/>
      <c r="Y337" s="194"/>
      <c r="Z337" s="194"/>
    </row>
    <row r="338" ht="12.0" customHeight="1">
      <c r="A338" s="241"/>
      <c r="B338" s="242">
        <v>45795.0</v>
      </c>
      <c r="C338" s="243" t="s">
        <v>60</v>
      </c>
      <c r="D338" s="244">
        <v>11413.0</v>
      </c>
      <c r="E338" s="243" t="s">
        <v>101</v>
      </c>
      <c r="F338" s="243">
        <v>0.5</v>
      </c>
      <c r="G338" s="243">
        <v>38.0</v>
      </c>
      <c r="H338" s="243" t="s">
        <v>275</v>
      </c>
      <c r="I338" s="243">
        <v>189.0</v>
      </c>
      <c r="J338" s="243"/>
      <c r="K338" s="243" t="s">
        <v>273</v>
      </c>
      <c r="L338" s="245">
        <f>IFERROR(VLOOKUP(D338,'Raw Material Used'!C:G,5,FALSE),"S")</f>
        <v>45841</v>
      </c>
      <c r="M338" s="246">
        <f>SUMIFS('Raw Material Used'!D:D,'Raw Material Used'!C:C,D338)</f>
        <v>189</v>
      </c>
      <c r="N338" s="247"/>
      <c r="O338" s="246">
        <f t="shared" si="1"/>
        <v>0</v>
      </c>
      <c r="P338" s="245" t="str">
        <f t="shared" si="2"/>
        <v>91-120</v>
      </c>
      <c r="Q338" s="248"/>
      <c r="R338" s="194"/>
      <c r="S338" s="194"/>
      <c r="T338" s="194"/>
      <c r="U338" s="194"/>
      <c r="V338" s="194"/>
      <c r="W338" s="194"/>
      <c r="X338" s="194"/>
      <c r="Y338" s="194"/>
      <c r="Z338" s="194"/>
    </row>
    <row r="339" ht="12.0" customHeight="1">
      <c r="A339" s="249"/>
      <c r="B339" s="250">
        <v>45795.0</v>
      </c>
      <c r="C339" s="251" t="s">
        <v>60</v>
      </c>
      <c r="D339" s="252">
        <v>11414.0</v>
      </c>
      <c r="E339" s="251" t="s">
        <v>101</v>
      </c>
      <c r="F339" s="251">
        <v>0.5</v>
      </c>
      <c r="G339" s="251">
        <v>38.0</v>
      </c>
      <c r="H339" s="251" t="s">
        <v>275</v>
      </c>
      <c r="I339" s="251">
        <v>189.0</v>
      </c>
      <c r="J339" s="251"/>
      <c r="K339" s="251" t="s">
        <v>273</v>
      </c>
      <c r="L339" s="245">
        <f>IFERROR(VLOOKUP(D339,'Raw Material Used'!C:G,5,FALSE),"S")</f>
        <v>45841</v>
      </c>
      <c r="M339" s="246">
        <f>SUMIFS('Raw Material Used'!D:D,'Raw Material Used'!C:C,D339)</f>
        <v>189</v>
      </c>
      <c r="N339" s="247"/>
      <c r="O339" s="246">
        <f t="shared" si="1"/>
        <v>0</v>
      </c>
      <c r="P339" s="245" t="str">
        <f t="shared" si="2"/>
        <v>91-120</v>
      </c>
      <c r="Q339" s="248"/>
      <c r="R339" s="194"/>
      <c r="S339" s="194"/>
      <c r="T339" s="194"/>
      <c r="U339" s="194"/>
      <c r="V339" s="194"/>
      <c r="W339" s="194"/>
      <c r="X339" s="194"/>
      <c r="Y339" s="194"/>
      <c r="Z339" s="194"/>
    </row>
    <row r="340" ht="12.0" customHeight="1">
      <c r="A340" s="241"/>
      <c r="B340" s="242">
        <v>45795.0</v>
      </c>
      <c r="C340" s="243" t="s">
        <v>60</v>
      </c>
      <c r="D340" s="244">
        <v>11415.0</v>
      </c>
      <c r="E340" s="243" t="s">
        <v>101</v>
      </c>
      <c r="F340" s="243">
        <v>0.5</v>
      </c>
      <c r="G340" s="243">
        <v>38.0</v>
      </c>
      <c r="H340" s="243" t="s">
        <v>275</v>
      </c>
      <c r="I340" s="243">
        <v>189.0</v>
      </c>
      <c r="J340" s="243"/>
      <c r="K340" s="243" t="s">
        <v>273</v>
      </c>
      <c r="L340" s="245">
        <f>IFERROR(VLOOKUP(D340,'Raw Material Used'!C:G,5,FALSE),"S")</f>
        <v>45842</v>
      </c>
      <c r="M340" s="246">
        <f>SUMIFS('Raw Material Used'!D:D,'Raw Material Used'!C:C,D340)</f>
        <v>189</v>
      </c>
      <c r="N340" s="247"/>
      <c r="O340" s="246">
        <f t="shared" si="1"/>
        <v>0</v>
      </c>
      <c r="P340" s="245" t="str">
        <f t="shared" si="2"/>
        <v>91-120</v>
      </c>
      <c r="Q340" s="248"/>
      <c r="R340" s="194"/>
      <c r="S340" s="194"/>
      <c r="T340" s="194"/>
      <c r="U340" s="194"/>
      <c r="V340" s="194"/>
      <c r="W340" s="194"/>
      <c r="X340" s="194"/>
      <c r="Y340" s="194"/>
      <c r="Z340" s="194"/>
    </row>
    <row r="341" ht="12.0" customHeight="1">
      <c r="A341" s="249"/>
      <c r="B341" s="250">
        <v>45795.0</v>
      </c>
      <c r="C341" s="251" t="s">
        <v>60</v>
      </c>
      <c r="D341" s="252">
        <v>11429.0</v>
      </c>
      <c r="E341" s="251" t="s">
        <v>101</v>
      </c>
      <c r="F341" s="251">
        <v>0.5</v>
      </c>
      <c r="G341" s="251">
        <v>44.0</v>
      </c>
      <c r="H341" s="251" t="s">
        <v>275</v>
      </c>
      <c r="I341" s="251">
        <v>96.0</v>
      </c>
      <c r="J341" s="251"/>
      <c r="K341" s="251" t="s">
        <v>273</v>
      </c>
      <c r="L341" s="245">
        <f>IFERROR(VLOOKUP(D341,'Raw Material Used'!C:G,5,FALSE),"S")</f>
        <v>45841</v>
      </c>
      <c r="M341" s="246">
        <f>SUMIFS('Raw Material Used'!D:D,'Raw Material Used'!C:C,D341)</f>
        <v>96</v>
      </c>
      <c r="N341" s="247"/>
      <c r="O341" s="246">
        <f t="shared" si="1"/>
        <v>0</v>
      </c>
      <c r="P341" s="245" t="str">
        <f t="shared" si="2"/>
        <v>91-120</v>
      </c>
      <c r="Q341" s="248"/>
      <c r="R341" s="194"/>
      <c r="S341" s="194"/>
      <c r="T341" s="194"/>
      <c r="U341" s="194"/>
      <c r="V341" s="194"/>
      <c r="W341" s="194"/>
      <c r="X341" s="194"/>
      <c r="Y341" s="194"/>
      <c r="Z341" s="194"/>
    </row>
    <row r="342" ht="12.0" customHeight="1">
      <c r="A342" s="241"/>
      <c r="B342" s="242">
        <v>45795.0</v>
      </c>
      <c r="C342" s="243" t="s">
        <v>60</v>
      </c>
      <c r="D342" s="244">
        <v>11430.0</v>
      </c>
      <c r="E342" s="243" t="s">
        <v>101</v>
      </c>
      <c r="F342" s="243">
        <v>0.5</v>
      </c>
      <c r="G342" s="243">
        <v>44.0</v>
      </c>
      <c r="H342" s="243" t="s">
        <v>275</v>
      </c>
      <c r="I342" s="243">
        <v>130.0</v>
      </c>
      <c r="J342" s="243"/>
      <c r="K342" s="243" t="s">
        <v>273</v>
      </c>
      <c r="L342" s="245">
        <f>IFERROR(VLOOKUP(D342,'Raw Material Used'!C:G,5,FALSE),"S")</f>
        <v>45839</v>
      </c>
      <c r="M342" s="246">
        <f>SUMIFS('Raw Material Used'!D:D,'Raw Material Used'!C:C,D342)</f>
        <v>130</v>
      </c>
      <c r="N342" s="247"/>
      <c r="O342" s="246">
        <f t="shared" si="1"/>
        <v>0</v>
      </c>
      <c r="P342" s="245" t="str">
        <f t="shared" si="2"/>
        <v>91-120</v>
      </c>
      <c r="Q342" s="248"/>
      <c r="R342" s="194"/>
      <c r="S342" s="194"/>
      <c r="T342" s="194"/>
      <c r="U342" s="194"/>
      <c r="V342" s="194"/>
      <c r="W342" s="194"/>
      <c r="X342" s="194"/>
      <c r="Y342" s="194"/>
      <c r="Z342" s="194"/>
    </row>
    <row r="343" ht="12.0" customHeight="1">
      <c r="A343" s="249"/>
      <c r="B343" s="250">
        <v>45795.0</v>
      </c>
      <c r="C343" s="251" t="s">
        <v>60</v>
      </c>
      <c r="D343" s="252">
        <v>11434.0</v>
      </c>
      <c r="E343" s="251" t="s">
        <v>101</v>
      </c>
      <c r="F343" s="251">
        <v>0.5</v>
      </c>
      <c r="G343" s="251">
        <v>44.0</v>
      </c>
      <c r="H343" s="251" t="s">
        <v>275</v>
      </c>
      <c r="I343" s="251">
        <v>72.0</v>
      </c>
      <c r="J343" s="251"/>
      <c r="K343" s="251" t="s">
        <v>273</v>
      </c>
      <c r="L343" s="245">
        <f>IFERROR(VLOOKUP(D343,'Raw Material Used'!C:G,5,FALSE),"S")</f>
        <v>45841</v>
      </c>
      <c r="M343" s="246">
        <f>SUMIFS('Raw Material Used'!D:D,'Raw Material Used'!C:C,D343)</f>
        <v>72</v>
      </c>
      <c r="N343" s="247"/>
      <c r="O343" s="246">
        <f t="shared" si="1"/>
        <v>0</v>
      </c>
      <c r="P343" s="245" t="str">
        <f t="shared" si="2"/>
        <v>91-120</v>
      </c>
      <c r="Q343" s="248"/>
      <c r="R343" s="194"/>
      <c r="S343" s="194"/>
      <c r="T343" s="194"/>
      <c r="U343" s="194"/>
      <c r="V343" s="194"/>
      <c r="W343" s="194"/>
      <c r="X343" s="194"/>
      <c r="Y343" s="194"/>
      <c r="Z343" s="194"/>
    </row>
    <row r="344" ht="12.0" customHeight="1">
      <c r="A344" s="241"/>
      <c r="B344" s="242">
        <v>45795.0</v>
      </c>
      <c r="C344" s="243" t="s">
        <v>60</v>
      </c>
      <c r="D344" s="244">
        <v>11438.0</v>
      </c>
      <c r="E344" s="243" t="s">
        <v>101</v>
      </c>
      <c r="F344" s="243">
        <v>0.5</v>
      </c>
      <c r="G344" s="243">
        <v>44.0</v>
      </c>
      <c r="H344" s="243" t="s">
        <v>275</v>
      </c>
      <c r="I344" s="243">
        <v>146.0</v>
      </c>
      <c r="J344" s="243"/>
      <c r="K344" s="243" t="s">
        <v>273</v>
      </c>
      <c r="L344" s="245">
        <f>IFERROR(VLOOKUP(D344,'Raw Material Used'!C:G,5,FALSE),"S")</f>
        <v>45839</v>
      </c>
      <c r="M344" s="246">
        <f>SUMIFS('Raw Material Used'!D:D,'Raw Material Used'!C:C,D344)</f>
        <v>146</v>
      </c>
      <c r="N344" s="247"/>
      <c r="O344" s="246">
        <f t="shared" si="1"/>
        <v>0</v>
      </c>
      <c r="P344" s="245" t="str">
        <f t="shared" si="2"/>
        <v>91-120</v>
      </c>
      <c r="Q344" s="248"/>
      <c r="R344" s="194"/>
      <c r="S344" s="194"/>
      <c r="T344" s="194"/>
      <c r="U344" s="194"/>
      <c r="V344" s="194"/>
      <c r="W344" s="194"/>
      <c r="X344" s="194"/>
      <c r="Y344" s="194"/>
      <c r="Z344" s="194"/>
    </row>
    <row r="345" ht="12.0" customHeight="1">
      <c r="A345" s="249"/>
      <c r="B345" s="250">
        <v>45795.0</v>
      </c>
      <c r="C345" s="251" t="s">
        <v>60</v>
      </c>
      <c r="D345" s="252">
        <v>11459.0</v>
      </c>
      <c r="E345" s="251" t="s">
        <v>97</v>
      </c>
      <c r="F345" s="251">
        <v>0.5</v>
      </c>
      <c r="G345" s="251">
        <v>38.0</v>
      </c>
      <c r="H345" s="251" t="s">
        <v>272</v>
      </c>
      <c r="I345" s="251">
        <v>185.0</v>
      </c>
      <c r="J345" s="251"/>
      <c r="K345" s="251" t="s">
        <v>273</v>
      </c>
      <c r="L345" s="245" t="str">
        <f>IFERROR(VLOOKUP(D345,'Raw Material Used'!C:G,5,FALSE),"S")</f>
        <v/>
      </c>
      <c r="M345" s="246">
        <f>SUMIFS('Raw Material Used'!D:D,'Raw Material Used'!C:C,D345)</f>
        <v>185</v>
      </c>
      <c r="N345" s="247"/>
      <c r="O345" s="246">
        <f t="shared" si="1"/>
        <v>0</v>
      </c>
      <c r="P345" s="245" t="str">
        <f t="shared" si="2"/>
        <v>91-120</v>
      </c>
      <c r="Q345" s="248"/>
      <c r="R345" s="194"/>
      <c r="S345" s="194"/>
      <c r="T345" s="194"/>
      <c r="U345" s="194"/>
      <c r="V345" s="194"/>
      <c r="W345" s="194"/>
      <c r="X345" s="194"/>
      <c r="Y345" s="194"/>
      <c r="Z345" s="194"/>
    </row>
    <row r="346" ht="12.0" customHeight="1">
      <c r="A346" s="241"/>
      <c r="B346" s="242">
        <v>45795.0</v>
      </c>
      <c r="C346" s="243" t="s">
        <v>60</v>
      </c>
      <c r="D346" s="244">
        <v>11460.0</v>
      </c>
      <c r="E346" s="243" t="s">
        <v>97</v>
      </c>
      <c r="F346" s="243">
        <v>0.5</v>
      </c>
      <c r="G346" s="243">
        <v>38.0</v>
      </c>
      <c r="H346" s="243" t="s">
        <v>272</v>
      </c>
      <c r="I346" s="243">
        <v>185.0</v>
      </c>
      <c r="J346" s="243"/>
      <c r="K346" s="243" t="s">
        <v>273</v>
      </c>
      <c r="L346" s="245">
        <f>IFERROR(VLOOKUP(D346,'Raw Material Used'!C:G,5,FALSE),"S")</f>
        <v>45842</v>
      </c>
      <c r="M346" s="246">
        <f>SUMIFS('Raw Material Used'!D:D,'Raw Material Used'!C:C,D346)</f>
        <v>185</v>
      </c>
      <c r="N346" s="247"/>
      <c r="O346" s="246">
        <f t="shared" si="1"/>
        <v>0</v>
      </c>
      <c r="P346" s="245" t="str">
        <f t="shared" si="2"/>
        <v>91-120</v>
      </c>
      <c r="Q346" s="248"/>
      <c r="R346" s="194"/>
      <c r="S346" s="194"/>
      <c r="T346" s="194"/>
      <c r="U346" s="194"/>
      <c r="V346" s="194"/>
      <c r="W346" s="194"/>
      <c r="X346" s="194"/>
      <c r="Y346" s="194"/>
      <c r="Z346" s="194"/>
    </row>
    <row r="347" ht="12.0" customHeight="1">
      <c r="A347" s="249"/>
      <c r="B347" s="250">
        <v>45795.0</v>
      </c>
      <c r="C347" s="251" t="s">
        <v>60</v>
      </c>
      <c r="D347" s="252">
        <v>11462.0</v>
      </c>
      <c r="E347" s="251" t="s">
        <v>97</v>
      </c>
      <c r="F347" s="251">
        <v>0.5</v>
      </c>
      <c r="G347" s="251">
        <v>47.0</v>
      </c>
      <c r="H347" s="251" t="s">
        <v>272</v>
      </c>
      <c r="I347" s="251">
        <v>229.0</v>
      </c>
      <c r="J347" s="251"/>
      <c r="K347" s="251" t="s">
        <v>273</v>
      </c>
      <c r="L347" s="245" t="str">
        <f>IFERROR(VLOOKUP(D347,'Raw Material Used'!C:G,5,FALSE),"S")</f>
        <v>S</v>
      </c>
      <c r="M347" s="246">
        <f>SUMIFS('Raw Material Used'!D:D,'Raw Material Used'!C:C,D347)</f>
        <v>0</v>
      </c>
      <c r="N347" s="247"/>
      <c r="O347" s="248">
        <f t="shared" si="1"/>
        <v>229</v>
      </c>
      <c r="P347" s="245" t="str">
        <f t="shared" si="2"/>
        <v>91-120</v>
      </c>
      <c r="Q347" s="248"/>
      <c r="R347" s="194"/>
      <c r="S347" s="194"/>
      <c r="T347" s="194"/>
      <c r="U347" s="194"/>
      <c r="V347" s="194"/>
      <c r="W347" s="194"/>
      <c r="X347" s="194"/>
      <c r="Y347" s="194"/>
      <c r="Z347" s="194"/>
    </row>
    <row r="348" ht="12.0" customHeight="1">
      <c r="A348" s="241"/>
      <c r="B348" s="242">
        <v>45795.0</v>
      </c>
      <c r="C348" s="243" t="s">
        <v>60</v>
      </c>
      <c r="D348" s="244">
        <v>11464.0</v>
      </c>
      <c r="E348" s="243" t="s">
        <v>97</v>
      </c>
      <c r="F348" s="243">
        <v>0.5</v>
      </c>
      <c r="G348" s="243">
        <v>57.0</v>
      </c>
      <c r="H348" s="243" t="s">
        <v>272</v>
      </c>
      <c r="I348" s="243">
        <v>278.0</v>
      </c>
      <c r="J348" s="243"/>
      <c r="K348" s="243" t="s">
        <v>273</v>
      </c>
      <c r="L348" s="245" t="str">
        <f>IFERROR(VLOOKUP(D348,'Raw Material Used'!C:G,5,FALSE),"S")</f>
        <v>S</v>
      </c>
      <c r="M348" s="246">
        <f>SUMIFS('Raw Material Used'!D:D,'Raw Material Used'!C:C,D348)</f>
        <v>0</v>
      </c>
      <c r="N348" s="247"/>
      <c r="O348" s="248">
        <f t="shared" si="1"/>
        <v>278</v>
      </c>
      <c r="P348" s="245" t="str">
        <f t="shared" si="2"/>
        <v>91-120</v>
      </c>
      <c r="Q348" s="248"/>
      <c r="R348" s="194"/>
      <c r="S348" s="194"/>
      <c r="T348" s="194"/>
      <c r="U348" s="194"/>
      <c r="V348" s="194"/>
      <c r="W348" s="194"/>
      <c r="X348" s="194"/>
      <c r="Y348" s="194"/>
      <c r="Z348" s="194"/>
    </row>
    <row r="349" ht="12.0" customHeight="1">
      <c r="A349" s="249"/>
      <c r="B349" s="250">
        <v>45795.0</v>
      </c>
      <c r="C349" s="251" t="s">
        <v>60</v>
      </c>
      <c r="D349" s="252">
        <v>11469.0</v>
      </c>
      <c r="E349" s="251" t="s">
        <v>97</v>
      </c>
      <c r="F349" s="251">
        <v>0.5</v>
      </c>
      <c r="G349" s="251">
        <v>98.0</v>
      </c>
      <c r="H349" s="251" t="s">
        <v>272</v>
      </c>
      <c r="I349" s="251">
        <v>467.0</v>
      </c>
      <c r="J349" s="251"/>
      <c r="K349" s="251" t="s">
        <v>273</v>
      </c>
      <c r="L349" s="245">
        <f>IFERROR(VLOOKUP(D349,'Raw Material Used'!C:G,5,FALSE),"S")</f>
        <v>45839</v>
      </c>
      <c r="M349" s="246">
        <f>SUMIFS('Raw Material Used'!D:D,'Raw Material Used'!C:C,D349)</f>
        <v>326.2</v>
      </c>
      <c r="N349" s="247"/>
      <c r="O349" s="246">
        <f t="shared" si="1"/>
        <v>140.8</v>
      </c>
      <c r="P349" s="245" t="str">
        <f t="shared" si="2"/>
        <v>91-120</v>
      </c>
      <c r="Q349" s="248"/>
      <c r="R349" s="194"/>
      <c r="S349" s="194"/>
      <c r="T349" s="194"/>
      <c r="U349" s="194"/>
      <c r="V349" s="194"/>
      <c r="W349" s="194"/>
      <c r="X349" s="194"/>
      <c r="Y349" s="194"/>
      <c r="Z349" s="194"/>
    </row>
    <row r="350" ht="12.0" customHeight="1">
      <c r="A350" s="241"/>
      <c r="B350" s="242">
        <v>45822.0</v>
      </c>
      <c r="C350" s="243" t="s">
        <v>60</v>
      </c>
      <c r="D350" s="244">
        <v>11480.0</v>
      </c>
      <c r="E350" s="243" t="s">
        <v>97</v>
      </c>
      <c r="F350" s="243">
        <v>0.5</v>
      </c>
      <c r="G350" s="243">
        <v>380.0</v>
      </c>
      <c r="H350" s="243" t="s">
        <v>309</v>
      </c>
      <c r="I350" s="243">
        <v>1753.0</v>
      </c>
      <c r="J350" s="243"/>
      <c r="K350" s="243" t="s">
        <v>273</v>
      </c>
      <c r="L350" s="245" t="str">
        <f>IFERROR(VLOOKUP(D350,'Raw Material Used'!C:G,5,FALSE),"S")</f>
        <v>S</v>
      </c>
      <c r="M350" s="246">
        <f>SUMIFS('Raw Material Used'!D:D,'Raw Material Used'!C:C,D350)</f>
        <v>0</v>
      </c>
      <c r="N350" s="247"/>
      <c r="O350" s="248">
        <f t="shared" si="1"/>
        <v>1753</v>
      </c>
      <c r="P350" s="245" t="str">
        <f t="shared" si="2"/>
        <v>61-90</v>
      </c>
      <c r="Q350" s="248"/>
      <c r="R350" s="194"/>
      <c r="S350" s="194"/>
      <c r="T350" s="194"/>
      <c r="U350" s="194"/>
      <c r="V350" s="194"/>
      <c r="W350" s="194"/>
      <c r="X350" s="194"/>
      <c r="Y350" s="194"/>
      <c r="Z350" s="194"/>
    </row>
    <row r="351" ht="12.0" customHeight="1">
      <c r="A351" s="249"/>
      <c r="B351" s="250">
        <v>45822.0</v>
      </c>
      <c r="C351" s="251" t="s">
        <v>60</v>
      </c>
      <c r="D351" s="252">
        <v>11481.0</v>
      </c>
      <c r="E351" s="251" t="s">
        <v>97</v>
      </c>
      <c r="F351" s="251">
        <v>0.5</v>
      </c>
      <c r="G351" s="251">
        <v>380.0</v>
      </c>
      <c r="H351" s="251" t="s">
        <v>309</v>
      </c>
      <c r="I351" s="251">
        <v>1763.0</v>
      </c>
      <c r="J351" s="251"/>
      <c r="K351" s="251" t="s">
        <v>273</v>
      </c>
      <c r="L351" s="245" t="str">
        <f>IFERROR(VLOOKUP(D351,'Raw Material Used'!C:G,5,FALSE),"S")</f>
        <v>S</v>
      </c>
      <c r="M351" s="246">
        <f>SUMIFS('Raw Material Used'!D:D,'Raw Material Used'!C:C,D351)</f>
        <v>0</v>
      </c>
      <c r="N351" s="247"/>
      <c r="O351" s="248">
        <f t="shared" si="1"/>
        <v>1763</v>
      </c>
      <c r="P351" s="245" t="str">
        <f t="shared" si="2"/>
        <v>61-90</v>
      </c>
      <c r="Q351" s="248"/>
      <c r="R351" s="194"/>
      <c r="S351" s="194"/>
      <c r="T351" s="194"/>
      <c r="U351" s="194"/>
      <c r="V351" s="194"/>
      <c r="W351" s="194"/>
      <c r="X351" s="194"/>
      <c r="Y351" s="194"/>
      <c r="Z351" s="194"/>
    </row>
    <row r="352" ht="12.0" customHeight="1">
      <c r="A352" s="241"/>
      <c r="B352" s="242">
        <v>45822.0</v>
      </c>
      <c r="C352" s="243" t="s">
        <v>60</v>
      </c>
      <c r="D352" s="244">
        <v>11482.0</v>
      </c>
      <c r="E352" s="243" t="s">
        <v>97</v>
      </c>
      <c r="F352" s="243">
        <v>0.5</v>
      </c>
      <c r="G352" s="243">
        <v>380.0</v>
      </c>
      <c r="H352" s="243" t="s">
        <v>309</v>
      </c>
      <c r="I352" s="243">
        <v>796.0</v>
      </c>
      <c r="J352" s="243"/>
      <c r="K352" s="243" t="s">
        <v>273</v>
      </c>
      <c r="L352" s="245">
        <f>IFERROR(VLOOKUP(D352,'Raw Material Used'!C:G,5,FALSE),"S")</f>
        <v>45847</v>
      </c>
      <c r="M352" s="246">
        <f>SUMIFS('Raw Material Used'!D:D,'Raw Material Used'!C:C,D352)</f>
        <v>796</v>
      </c>
      <c r="N352" s="247"/>
      <c r="O352" s="246">
        <f t="shared" si="1"/>
        <v>0</v>
      </c>
      <c r="P352" s="245" t="str">
        <f t="shared" si="2"/>
        <v>61-90</v>
      </c>
      <c r="Q352" s="248"/>
      <c r="R352" s="194"/>
      <c r="S352" s="194"/>
      <c r="T352" s="194"/>
      <c r="U352" s="194"/>
      <c r="V352" s="194"/>
      <c r="W352" s="194"/>
      <c r="X352" s="194"/>
      <c r="Y352" s="194"/>
      <c r="Z352" s="194"/>
    </row>
    <row r="353" ht="12.0" customHeight="1">
      <c r="A353" s="249"/>
      <c r="B353" s="255">
        <v>45857.0</v>
      </c>
      <c r="C353" s="251" t="s">
        <v>60</v>
      </c>
      <c r="D353" s="256" t="s">
        <v>310</v>
      </c>
      <c r="E353" s="256" t="s">
        <v>97</v>
      </c>
      <c r="F353" s="256">
        <v>0.5</v>
      </c>
      <c r="G353" s="256">
        <v>1235.0</v>
      </c>
      <c r="H353" s="256" t="s">
        <v>272</v>
      </c>
      <c r="I353" s="256">
        <v>2980.0</v>
      </c>
      <c r="J353" s="257"/>
      <c r="K353" s="256" t="s">
        <v>311</v>
      </c>
      <c r="L353" s="245">
        <f>IFERROR(VLOOKUP(D353,'Raw Material Used'!C:G,5,FALSE),"S")</f>
        <v>45876</v>
      </c>
      <c r="M353" s="246">
        <f>SUMIFS('Raw Material Used'!D:D,'Raw Material Used'!C:C,D353)</f>
        <v>2980</v>
      </c>
      <c r="N353" s="247"/>
      <c r="O353" s="246">
        <f t="shared" si="1"/>
        <v>0</v>
      </c>
      <c r="P353" s="245" t="str">
        <f t="shared" si="2"/>
        <v>31-60</v>
      </c>
      <c r="Q353" s="248"/>
      <c r="R353" s="194"/>
      <c r="S353" s="194"/>
      <c r="T353" s="194"/>
      <c r="U353" s="194"/>
      <c r="V353" s="194"/>
      <c r="W353" s="194"/>
      <c r="X353" s="194"/>
      <c r="Y353" s="194"/>
      <c r="Z353" s="194"/>
    </row>
    <row r="354" ht="12.0" customHeight="1">
      <c r="A354" s="241"/>
      <c r="B354" s="258">
        <v>45857.0</v>
      </c>
      <c r="C354" s="243" t="s">
        <v>60</v>
      </c>
      <c r="D354" s="259" t="s">
        <v>312</v>
      </c>
      <c r="E354" s="259" t="s">
        <v>97</v>
      </c>
      <c r="F354" s="259">
        <v>0.5</v>
      </c>
      <c r="G354" s="259">
        <v>1235.0</v>
      </c>
      <c r="H354" s="259" t="s">
        <v>272</v>
      </c>
      <c r="I354" s="259">
        <v>2978.0</v>
      </c>
      <c r="J354" s="260"/>
      <c r="K354" s="259" t="s">
        <v>311</v>
      </c>
      <c r="L354" s="245">
        <f>IFERROR(VLOOKUP(D354,'Raw Material Used'!C:G,5,FALSE),"S")</f>
        <v>45874</v>
      </c>
      <c r="M354" s="246">
        <f>SUMIFS('Raw Material Used'!D:D,'Raw Material Used'!C:C,D354)</f>
        <v>2978</v>
      </c>
      <c r="N354" s="247"/>
      <c r="O354" s="246">
        <f t="shared" si="1"/>
        <v>0</v>
      </c>
      <c r="P354" s="245" t="str">
        <f t="shared" si="2"/>
        <v>31-60</v>
      </c>
      <c r="Q354" s="248"/>
      <c r="R354" s="194"/>
      <c r="S354" s="194"/>
      <c r="T354" s="194"/>
      <c r="U354" s="194"/>
      <c r="V354" s="194"/>
      <c r="W354" s="194"/>
      <c r="X354" s="194"/>
      <c r="Y354" s="194"/>
      <c r="Z354" s="194"/>
    </row>
    <row r="355" ht="12.0" customHeight="1">
      <c r="A355" s="249"/>
      <c r="B355" s="255">
        <v>45857.0</v>
      </c>
      <c r="C355" s="251" t="s">
        <v>60</v>
      </c>
      <c r="D355" s="256" t="s">
        <v>313</v>
      </c>
      <c r="E355" s="256" t="s">
        <v>97</v>
      </c>
      <c r="F355" s="256">
        <v>0.5</v>
      </c>
      <c r="G355" s="256">
        <v>1235.0</v>
      </c>
      <c r="H355" s="256" t="s">
        <v>272</v>
      </c>
      <c r="I355" s="256">
        <v>3034.0</v>
      </c>
      <c r="J355" s="257"/>
      <c r="K355" s="256" t="s">
        <v>311</v>
      </c>
      <c r="L355" s="245">
        <f>IFERROR(VLOOKUP(D355,'Raw Material Used'!C:G,5,FALSE),"S")</f>
        <v>45876</v>
      </c>
      <c r="M355" s="246">
        <f>SUMIFS('Raw Material Used'!D:D,'Raw Material Used'!C:C,D355)</f>
        <v>3034</v>
      </c>
      <c r="N355" s="247"/>
      <c r="O355" s="246">
        <f t="shared" si="1"/>
        <v>0</v>
      </c>
      <c r="P355" s="245" t="str">
        <f t="shared" si="2"/>
        <v>31-60</v>
      </c>
      <c r="Q355" s="248"/>
      <c r="R355" s="194"/>
      <c r="S355" s="194"/>
      <c r="T355" s="194"/>
      <c r="U355" s="194"/>
      <c r="V355" s="194"/>
      <c r="W355" s="194"/>
      <c r="X355" s="194"/>
      <c r="Y355" s="194"/>
      <c r="Z355" s="194"/>
    </row>
    <row r="356" ht="12.0" customHeight="1">
      <c r="A356" s="241"/>
      <c r="B356" s="258">
        <v>45857.0</v>
      </c>
      <c r="C356" s="243" t="s">
        <v>65</v>
      </c>
      <c r="D356" s="259" t="s">
        <v>314</v>
      </c>
      <c r="E356" s="259" t="s">
        <v>104</v>
      </c>
      <c r="F356" s="259">
        <v>0.65</v>
      </c>
      <c r="G356" s="259">
        <v>1130.0</v>
      </c>
      <c r="H356" s="259" t="s">
        <v>272</v>
      </c>
      <c r="I356" s="259">
        <v>2358.0</v>
      </c>
      <c r="J356" s="260"/>
      <c r="K356" s="259" t="s">
        <v>311</v>
      </c>
      <c r="L356" s="245">
        <f>IFERROR(VLOOKUP(D356,'Raw Material Used'!C:G,5,FALSE),"S")</f>
        <v>45859</v>
      </c>
      <c r="M356" s="246">
        <f>SUMIFS('Raw Material Used'!D:D,'Raw Material Used'!C:C,D356)</f>
        <v>2358</v>
      </c>
      <c r="N356" s="247"/>
      <c r="O356" s="246">
        <f t="shared" si="1"/>
        <v>0</v>
      </c>
      <c r="P356" s="245" t="str">
        <f t="shared" si="2"/>
        <v>31-60</v>
      </c>
      <c r="Q356" s="248"/>
      <c r="R356" s="194"/>
      <c r="S356" s="194"/>
      <c r="T356" s="194"/>
      <c r="U356" s="194"/>
      <c r="V356" s="194"/>
      <c r="W356" s="194"/>
      <c r="X356" s="194"/>
      <c r="Y356" s="194"/>
      <c r="Z356" s="194"/>
    </row>
    <row r="357" ht="12.0" customHeight="1">
      <c r="A357" s="249"/>
      <c r="B357" s="255">
        <v>45857.0</v>
      </c>
      <c r="C357" s="251" t="s">
        <v>65</v>
      </c>
      <c r="D357" s="256" t="s">
        <v>315</v>
      </c>
      <c r="E357" s="256" t="s">
        <v>104</v>
      </c>
      <c r="F357" s="256">
        <v>0.65</v>
      </c>
      <c r="G357" s="256">
        <v>1130.0</v>
      </c>
      <c r="H357" s="256" t="s">
        <v>272</v>
      </c>
      <c r="I357" s="256">
        <v>2318.0</v>
      </c>
      <c r="J357" s="257"/>
      <c r="K357" s="256" t="s">
        <v>311</v>
      </c>
      <c r="L357" s="245">
        <f>IFERROR(VLOOKUP(D357,'Raw Material Used'!C:G,5,FALSE),"S")</f>
        <v>45898</v>
      </c>
      <c r="M357" s="246">
        <f>SUMIFS('Raw Material Used'!D:D,'Raw Material Used'!C:C,D357)</f>
        <v>2000</v>
      </c>
      <c r="N357" s="247"/>
      <c r="O357" s="246">
        <f t="shared" si="1"/>
        <v>318</v>
      </c>
      <c r="P357" s="245" t="str">
        <f t="shared" si="2"/>
        <v>31-60</v>
      </c>
      <c r="Q357" s="248"/>
      <c r="R357" s="194"/>
      <c r="S357" s="194"/>
      <c r="T357" s="194"/>
      <c r="U357" s="194"/>
      <c r="V357" s="194"/>
      <c r="W357" s="194"/>
      <c r="X357" s="194"/>
      <c r="Y357" s="194"/>
      <c r="Z357" s="194"/>
    </row>
    <row r="358" ht="12.0" customHeight="1">
      <c r="A358" s="241"/>
      <c r="B358" s="258">
        <v>45857.0</v>
      </c>
      <c r="C358" s="243" t="s">
        <v>65</v>
      </c>
      <c r="D358" s="259" t="s">
        <v>316</v>
      </c>
      <c r="E358" s="259" t="s">
        <v>317</v>
      </c>
      <c r="F358" s="259">
        <v>0.65</v>
      </c>
      <c r="G358" s="259">
        <v>1235.0</v>
      </c>
      <c r="H358" s="259" t="s">
        <v>272</v>
      </c>
      <c r="I358" s="259">
        <v>938.0</v>
      </c>
      <c r="J358" s="260"/>
      <c r="K358" s="259" t="s">
        <v>311</v>
      </c>
      <c r="L358" s="245">
        <f>IFERROR(VLOOKUP(D358,'Raw Material Used'!C:G,5,FALSE),"S")</f>
        <v>45861</v>
      </c>
      <c r="M358" s="246">
        <f>SUMIFS('Raw Material Used'!D:D,'Raw Material Used'!C:C,D358)</f>
        <v>938</v>
      </c>
      <c r="N358" s="247"/>
      <c r="O358" s="246">
        <f t="shared" si="1"/>
        <v>0</v>
      </c>
      <c r="P358" s="245" t="str">
        <f t="shared" si="2"/>
        <v>31-60</v>
      </c>
      <c r="Q358" s="248"/>
      <c r="R358" s="194"/>
      <c r="S358" s="194"/>
      <c r="T358" s="194"/>
      <c r="U358" s="194"/>
      <c r="V358" s="194"/>
      <c r="W358" s="194"/>
      <c r="X358" s="194"/>
      <c r="Y358" s="194"/>
      <c r="Z358" s="194"/>
    </row>
    <row r="359" ht="12.0" customHeight="1">
      <c r="A359" s="249"/>
      <c r="B359" s="255">
        <v>45871.0</v>
      </c>
      <c r="C359" s="251" t="s">
        <v>60</v>
      </c>
      <c r="D359" s="256">
        <v>11483.0</v>
      </c>
      <c r="E359" s="256" t="s">
        <v>96</v>
      </c>
      <c r="F359" s="256">
        <v>0.5</v>
      </c>
      <c r="G359" s="256">
        <v>121.5</v>
      </c>
      <c r="H359" s="256" t="s">
        <v>275</v>
      </c>
      <c r="I359" s="256">
        <v>619.0</v>
      </c>
      <c r="J359" s="257"/>
      <c r="K359" s="256" t="s">
        <v>273</v>
      </c>
      <c r="L359" s="245" t="str">
        <f>IFERROR(VLOOKUP(D359,'Raw Material Used'!C:G,5,FALSE),"S")</f>
        <v>S</v>
      </c>
      <c r="M359" s="246">
        <f>SUMIFS('Raw Material Used'!D:D,'Raw Material Used'!C:C,D359)</f>
        <v>0</v>
      </c>
      <c r="N359" s="247"/>
      <c r="O359" s="248">
        <f t="shared" si="1"/>
        <v>619</v>
      </c>
      <c r="P359" s="245" t="str">
        <f t="shared" si="2"/>
        <v>31-60</v>
      </c>
      <c r="Q359" s="248"/>
      <c r="R359" s="194"/>
      <c r="S359" s="194"/>
      <c r="T359" s="194"/>
      <c r="U359" s="194"/>
      <c r="V359" s="194"/>
      <c r="W359" s="194"/>
      <c r="X359" s="194"/>
      <c r="Y359" s="194"/>
      <c r="Z359" s="194"/>
    </row>
    <row r="360" ht="12.0" customHeight="1">
      <c r="A360" s="241"/>
      <c r="B360" s="258">
        <v>45871.0</v>
      </c>
      <c r="C360" s="243" t="s">
        <v>60</v>
      </c>
      <c r="D360" s="259">
        <v>11484.0</v>
      </c>
      <c r="E360" s="259" t="s">
        <v>96</v>
      </c>
      <c r="F360" s="259">
        <v>0.5</v>
      </c>
      <c r="G360" s="259">
        <v>121.5</v>
      </c>
      <c r="H360" s="259" t="s">
        <v>275</v>
      </c>
      <c r="I360" s="259">
        <v>622.0</v>
      </c>
      <c r="J360" s="260"/>
      <c r="K360" s="259" t="s">
        <v>273</v>
      </c>
      <c r="L360" s="245" t="str">
        <f>IFERROR(VLOOKUP(D360,'Raw Material Used'!C:G,5,FALSE),"S")</f>
        <v>S</v>
      </c>
      <c r="M360" s="246">
        <f>SUMIFS('Raw Material Used'!D:D,'Raw Material Used'!C:C,D360)</f>
        <v>0</v>
      </c>
      <c r="N360" s="247"/>
      <c r="O360" s="248">
        <f t="shared" si="1"/>
        <v>622</v>
      </c>
      <c r="P360" s="245" t="str">
        <f t="shared" si="2"/>
        <v>31-60</v>
      </c>
      <c r="Q360" s="248"/>
      <c r="R360" s="194"/>
      <c r="S360" s="194"/>
      <c r="T360" s="194"/>
      <c r="U360" s="194"/>
      <c r="V360" s="194"/>
      <c r="W360" s="194"/>
      <c r="X360" s="194"/>
      <c r="Y360" s="194"/>
      <c r="Z360" s="194"/>
    </row>
    <row r="361" ht="12.0" customHeight="1">
      <c r="A361" s="249"/>
      <c r="B361" s="255">
        <v>45871.0</v>
      </c>
      <c r="C361" s="251" t="s">
        <v>60</v>
      </c>
      <c r="D361" s="256">
        <v>11485.0</v>
      </c>
      <c r="E361" s="256" t="s">
        <v>96</v>
      </c>
      <c r="F361" s="256">
        <v>0.5</v>
      </c>
      <c r="G361" s="256">
        <v>121.5</v>
      </c>
      <c r="H361" s="256" t="s">
        <v>275</v>
      </c>
      <c r="I361" s="256">
        <v>737.0</v>
      </c>
      <c r="J361" s="257"/>
      <c r="K361" s="256" t="s">
        <v>273</v>
      </c>
      <c r="L361" s="245" t="str">
        <f>IFERROR(VLOOKUP(D361,'Raw Material Used'!C:G,5,FALSE),"S")</f>
        <v>S</v>
      </c>
      <c r="M361" s="246">
        <f>SUMIFS('Raw Material Used'!D:D,'Raw Material Used'!C:C,D361)</f>
        <v>0</v>
      </c>
      <c r="N361" s="247"/>
      <c r="O361" s="248">
        <f t="shared" si="1"/>
        <v>737</v>
      </c>
      <c r="P361" s="245" t="str">
        <f t="shared" si="2"/>
        <v>31-60</v>
      </c>
      <c r="Q361" s="248"/>
      <c r="R361" s="194"/>
      <c r="S361" s="194"/>
      <c r="T361" s="194"/>
      <c r="U361" s="194"/>
      <c r="V361" s="194"/>
      <c r="W361" s="194"/>
      <c r="X361" s="194"/>
      <c r="Y361" s="194"/>
      <c r="Z361" s="194"/>
    </row>
    <row r="362" ht="12.0" customHeight="1">
      <c r="A362" s="241"/>
      <c r="B362" s="258">
        <v>45871.0</v>
      </c>
      <c r="C362" s="243" t="s">
        <v>60</v>
      </c>
      <c r="D362" s="259">
        <v>11486.0</v>
      </c>
      <c r="E362" s="259" t="s">
        <v>96</v>
      </c>
      <c r="F362" s="259">
        <v>0.5</v>
      </c>
      <c r="G362" s="259">
        <v>121.5</v>
      </c>
      <c r="H362" s="259" t="s">
        <v>275</v>
      </c>
      <c r="I362" s="259">
        <v>674.0</v>
      </c>
      <c r="J362" s="260"/>
      <c r="K362" s="259" t="s">
        <v>273</v>
      </c>
      <c r="L362" s="245" t="str">
        <f>IFERROR(VLOOKUP(D362,'Raw Material Used'!C:G,5,FALSE),"S")</f>
        <v>S</v>
      </c>
      <c r="M362" s="246">
        <f>SUMIFS('Raw Material Used'!D:D,'Raw Material Used'!C:C,D362)</f>
        <v>0</v>
      </c>
      <c r="N362" s="247"/>
      <c r="O362" s="248">
        <f t="shared" si="1"/>
        <v>674</v>
      </c>
      <c r="P362" s="245" t="str">
        <f t="shared" si="2"/>
        <v>31-60</v>
      </c>
      <c r="Q362" s="248"/>
      <c r="R362" s="194"/>
      <c r="S362" s="194"/>
      <c r="T362" s="194"/>
      <c r="U362" s="194"/>
      <c r="V362" s="194"/>
      <c r="W362" s="194"/>
      <c r="X362" s="194"/>
      <c r="Y362" s="194"/>
      <c r="Z362" s="194"/>
    </row>
    <row r="363" ht="12.0" customHeight="1">
      <c r="A363" s="249"/>
      <c r="B363" s="255">
        <v>45871.0</v>
      </c>
      <c r="C363" s="251" t="s">
        <v>60</v>
      </c>
      <c r="D363" s="256">
        <v>11487.0</v>
      </c>
      <c r="E363" s="256" t="s">
        <v>96</v>
      </c>
      <c r="F363" s="256">
        <v>0.5</v>
      </c>
      <c r="G363" s="256">
        <v>121.5</v>
      </c>
      <c r="H363" s="256" t="s">
        <v>275</v>
      </c>
      <c r="I363" s="256">
        <v>716.0</v>
      </c>
      <c r="J363" s="257"/>
      <c r="K363" s="256" t="s">
        <v>273</v>
      </c>
      <c r="L363" s="245" t="str">
        <f>IFERROR(VLOOKUP(D363,'Raw Material Used'!C:G,5,FALSE),"S")</f>
        <v>S</v>
      </c>
      <c r="M363" s="246">
        <f>SUMIFS('Raw Material Used'!D:D,'Raw Material Used'!C:C,D363)</f>
        <v>0</v>
      </c>
      <c r="N363" s="247"/>
      <c r="O363" s="248">
        <f t="shared" si="1"/>
        <v>716</v>
      </c>
      <c r="P363" s="245" t="str">
        <f t="shared" si="2"/>
        <v>31-60</v>
      </c>
      <c r="Q363" s="248"/>
      <c r="R363" s="194"/>
      <c r="S363" s="194"/>
      <c r="T363" s="194"/>
      <c r="U363" s="194"/>
      <c r="V363" s="194"/>
      <c r="W363" s="194"/>
      <c r="X363" s="194"/>
      <c r="Y363" s="194"/>
      <c r="Z363" s="194"/>
    </row>
    <row r="364" ht="12.0" customHeight="1">
      <c r="A364" s="241"/>
      <c r="B364" s="258">
        <v>45871.0</v>
      </c>
      <c r="C364" s="243" t="s">
        <v>60</v>
      </c>
      <c r="D364" s="259">
        <v>11488.0</v>
      </c>
      <c r="E364" s="259" t="s">
        <v>96</v>
      </c>
      <c r="F364" s="259">
        <v>0.5</v>
      </c>
      <c r="G364" s="259">
        <v>121.5</v>
      </c>
      <c r="H364" s="259" t="s">
        <v>275</v>
      </c>
      <c r="I364" s="259">
        <v>679.0</v>
      </c>
      <c r="J364" s="260"/>
      <c r="K364" s="259" t="s">
        <v>273</v>
      </c>
      <c r="L364" s="245" t="str">
        <f>IFERROR(VLOOKUP(D364,'Raw Material Used'!C:G,5,FALSE),"S")</f>
        <v>S</v>
      </c>
      <c r="M364" s="246">
        <f>SUMIFS('Raw Material Used'!D:D,'Raw Material Used'!C:C,D364)</f>
        <v>0</v>
      </c>
      <c r="N364" s="247"/>
      <c r="O364" s="248">
        <f t="shared" si="1"/>
        <v>679</v>
      </c>
      <c r="P364" s="245" t="str">
        <f t="shared" si="2"/>
        <v>31-60</v>
      </c>
      <c r="Q364" s="248"/>
      <c r="R364" s="194"/>
      <c r="S364" s="194"/>
      <c r="T364" s="194"/>
      <c r="U364" s="194"/>
      <c r="V364" s="194"/>
      <c r="W364" s="194"/>
      <c r="X364" s="194"/>
      <c r="Y364" s="194"/>
      <c r="Z364" s="194"/>
    </row>
    <row r="365" ht="12.0" customHeight="1">
      <c r="A365" s="249"/>
      <c r="B365" s="255">
        <v>45871.0</v>
      </c>
      <c r="C365" s="251" t="s">
        <v>60</v>
      </c>
      <c r="D365" s="256">
        <v>11489.0</v>
      </c>
      <c r="E365" s="256" t="s">
        <v>96</v>
      </c>
      <c r="F365" s="256">
        <v>0.5</v>
      </c>
      <c r="G365" s="256">
        <v>121.5</v>
      </c>
      <c r="H365" s="256" t="s">
        <v>275</v>
      </c>
      <c r="I365" s="256">
        <v>609.0</v>
      </c>
      <c r="J365" s="257"/>
      <c r="K365" s="256" t="s">
        <v>273</v>
      </c>
      <c r="L365" s="245" t="str">
        <f>IFERROR(VLOOKUP(D365,'Raw Material Used'!C:G,5,FALSE),"S")</f>
        <v>S</v>
      </c>
      <c r="M365" s="246">
        <f>SUMIFS('Raw Material Used'!D:D,'Raw Material Used'!C:C,D365)</f>
        <v>0</v>
      </c>
      <c r="N365" s="247"/>
      <c r="O365" s="248">
        <f t="shared" si="1"/>
        <v>609</v>
      </c>
      <c r="P365" s="245" t="str">
        <f t="shared" si="2"/>
        <v>31-60</v>
      </c>
      <c r="Q365" s="248"/>
      <c r="R365" s="194"/>
      <c r="S365" s="194"/>
      <c r="T365" s="194"/>
      <c r="U365" s="194"/>
      <c r="V365" s="194"/>
      <c r="W365" s="194"/>
      <c r="X365" s="194"/>
      <c r="Y365" s="194"/>
      <c r="Z365" s="194"/>
    </row>
    <row r="366" ht="12.0" customHeight="1">
      <c r="A366" s="241"/>
      <c r="B366" s="258">
        <v>45871.0</v>
      </c>
      <c r="C366" s="243" t="s">
        <v>60</v>
      </c>
      <c r="D366" s="259">
        <v>11490.0</v>
      </c>
      <c r="E366" s="259" t="s">
        <v>96</v>
      </c>
      <c r="F366" s="259">
        <v>0.5</v>
      </c>
      <c r="G366" s="259">
        <v>121.5</v>
      </c>
      <c r="H366" s="259" t="s">
        <v>275</v>
      </c>
      <c r="I366" s="259">
        <v>606.0</v>
      </c>
      <c r="J366" s="260"/>
      <c r="K366" s="259" t="s">
        <v>273</v>
      </c>
      <c r="L366" s="245" t="str">
        <f>IFERROR(VLOOKUP(D366,'Raw Material Used'!C:G,5,FALSE),"S")</f>
        <v>S</v>
      </c>
      <c r="M366" s="246">
        <f>SUMIFS('Raw Material Used'!D:D,'Raw Material Used'!C:C,D366)</f>
        <v>0</v>
      </c>
      <c r="N366" s="247"/>
      <c r="O366" s="248">
        <f t="shared" si="1"/>
        <v>606</v>
      </c>
      <c r="P366" s="245" t="str">
        <f t="shared" si="2"/>
        <v>31-60</v>
      </c>
      <c r="Q366" s="248"/>
      <c r="R366" s="194"/>
      <c r="S366" s="194"/>
      <c r="T366" s="194"/>
      <c r="U366" s="194"/>
      <c r="V366" s="194"/>
      <c r="W366" s="194"/>
      <c r="X366" s="194"/>
      <c r="Y366" s="194"/>
      <c r="Z366" s="194"/>
    </row>
    <row r="367" ht="12.0" customHeight="1">
      <c r="A367" s="249"/>
      <c r="B367" s="255">
        <v>45871.0</v>
      </c>
      <c r="C367" s="251" t="s">
        <v>60</v>
      </c>
      <c r="D367" s="256">
        <v>11491.0</v>
      </c>
      <c r="E367" s="256" t="s">
        <v>87</v>
      </c>
      <c r="F367" s="256">
        <v>0.35</v>
      </c>
      <c r="G367" s="256">
        <v>70.0</v>
      </c>
      <c r="H367" s="256" t="s">
        <v>275</v>
      </c>
      <c r="I367" s="256">
        <v>401.0</v>
      </c>
      <c r="J367" s="257"/>
      <c r="K367" s="256" t="s">
        <v>273</v>
      </c>
      <c r="L367" s="245" t="str">
        <f>IFERROR(VLOOKUP(D367,'Raw Material Used'!C:G,5,FALSE),"S")</f>
        <v>S</v>
      </c>
      <c r="M367" s="246">
        <f>SUMIFS('Raw Material Used'!D:D,'Raw Material Used'!C:C,D367)</f>
        <v>0</v>
      </c>
      <c r="N367" s="247"/>
      <c r="O367" s="248">
        <f t="shared" si="1"/>
        <v>401</v>
      </c>
      <c r="P367" s="245" t="str">
        <f t="shared" si="2"/>
        <v>31-60</v>
      </c>
      <c r="Q367" s="248"/>
      <c r="R367" s="194"/>
      <c r="S367" s="194"/>
      <c r="T367" s="194"/>
      <c r="U367" s="194"/>
      <c r="V367" s="194"/>
      <c r="W367" s="194"/>
      <c r="X367" s="194"/>
      <c r="Y367" s="194"/>
      <c r="Z367" s="194"/>
    </row>
    <row r="368" ht="12.0" customHeight="1">
      <c r="A368" s="241"/>
      <c r="B368" s="258">
        <v>45871.0</v>
      </c>
      <c r="C368" s="243" t="s">
        <v>60</v>
      </c>
      <c r="D368" s="259">
        <v>11492.0</v>
      </c>
      <c r="E368" s="259" t="s">
        <v>87</v>
      </c>
      <c r="F368" s="259">
        <v>0.35</v>
      </c>
      <c r="G368" s="259">
        <v>70.0</v>
      </c>
      <c r="H368" s="259" t="s">
        <v>275</v>
      </c>
      <c r="I368" s="259">
        <v>325.0</v>
      </c>
      <c r="J368" s="260"/>
      <c r="K368" s="259" t="s">
        <v>273</v>
      </c>
      <c r="L368" s="245" t="str">
        <f>IFERROR(VLOOKUP(D368,'Raw Material Used'!C:G,5,FALSE),"S")</f>
        <v>S</v>
      </c>
      <c r="M368" s="246">
        <f>SUMIFS('Raw Material Used'!D:D,'Raw Material Used'!C:C,D368)</f>
        <v>0</v>
      </c>
      <c r="N368" s="247"/>
      <c r="O368" s="248">
        <f t="shared" si="1"/>
        <v>325</v>
      </c>
      <c r="P368" s="245" t="str">
        <f t="shared" si="2"/>
        <v>31-60</v>
      </c>
      <c r="Q368" s="248"/>
      <c r="R368" s="194"/>
      <c r="S368" s="194"/>
      <c r="T368" s="194"/>
      <c r="U368" s="194"/>
      <c r="V368" s="194"/>
      <c r="W368" s="194"/>
      <c r="X368" s="194"/>
      <c r="Y368" s="194"/>
      <c r="Z368" s="194"/>
    </row>
    <row r="369" ht="12.0" customHeight="1">
      <c r="A369" s="249"/>
      <c r="B369" s="255">
        <v>45871.0</v>
      </c>
      <c r="C369" s="251" t="s">
        <v>60</v>
      </c>
      <c r="D369" s="256">
        <v>11493.0</v>
      </c>
      <c r="E369" s="256" t="s">
        <v>87</v>
      </c>
      <c r="F369" s="256">
        <v>0.35</v>
      </c>
      <c r="G369" s="256">
        <v>70.0</v>
      </c>
      <c r="H369" s="256" t="s">
        <v>275</v>
      </c>
      <c r="I369" s="256">
        <v>323.0</v>
      </c>
      <c r="J369" s="257"/>
      <c r="K369" s="256" t="s">
        <v>273</v>
      </c>
      <c r="L369" s="245" t="str">
        <f>IFERROR(VLOOKUP(D369,'Raw Material Used'!C:G,5,FALSE),"S")</f>
        <v>S</v>
      </c>
      <c r="M369" s="246">
        <f>SUMIFS('Raw Material Used'!D:D,'Raw Material Used'!C:C,D369)</f>
        <v>0</v>
      </c>
      <c r="N369" s="247"/>
      <c r="O369" s="248">
        <f t="shared" si="1"/>
        <v>323</v>
      </c>
      <c r="P369" s="245" t="str">
        <f t="shared" si="2"/>
        <v>31-60</v>
      </c>
      <c r="Q369" s="248"/>
      <c r="R369" s="194"/>
      <c r="S369" s="194"/>
      <c r="T369" s="194"/>
      <c r="U369" s="194"/>
      <c r="V369" s="194"/>
      <c r="W369" s="194"/>
      <c r="X369" s="194"/>
      <c r="Y369" s="194"/>
      <c r="Z369" s="194"/>
    </row>
    <row r="370" ht="12.0" customHeight="1">
      <c r="A370" s="241"/>
      <c r="B370" s="258">
        <v>45871.0</v>
      </c>
      <c r="C370" s="243" t="s">
        <v>60</v>
      </c>
      <c r="D370" s="259">
        <v>11494.0</v>
      </c>
      <c r="E370" s="259" t="s">
        <v>87</v>
      </c>
      <c r="F370" s="259">
        <v>0.35</v>
      </c>
      <c r="G370" s="259">
        <v>70.0</v>
      </c>
      <c r="H370" s="259" t="s">
        <v>275</v>
      </c>
      <c r="I370" s="259">
        <v>296.0</v>
      </c>
      <c r="J370" s="260"/>
      <c r="K370" s="259" t="s">
        <v>273</v>
      </c>
      <c r="L370" s="245" t="str">
        <f>IFERROR(VLOOKUP(D370,'Raw Material Used'!C:G,5,FALSE),"S")</f>
        <v>S</v>
      </c>
      <c r="M370" s="246">
        <f>SUMIFS('Raw Material Used'!D:D,'Raw Material Used'!C:C,D370)</f>
        <v>0</v>
      </c>
      <c r="N370" s="247"/>
      <c r="O370" s="248">
        <f t="shared" si="1"/>
        <v>296</v>
      </c>
      <c r="P370" s="245" t="str">
        <f t="shared" si="2"/>
        <v>31-60</v>
      </c>
      <c r="Q370" s="248"/>
      <c r="R370" s="194"/>
      <c r="S370" s="194"/>
      <c r="T370" s="194"/>
      <c r="U370" s="194"/>
      <c r="V370" s="194"/>
      <c r="W370" s="194"/>
      <c r="X370" s="194"/>
      <c r="Y370" s="194"/>
      <c r="Z370" s="194"/>
    </row>
    <row r="371" ht="12.0" customHeight="1">
      <c r="A371" s="249"/>
      <c r="B371" s="255">
        <v>45871.0</v>
      </c>
      <c r="C371" s="251" t="s">
        <v>60</v>
      </c>
      <c r="D371" s="256">
        <v>11495.0</v>
      </c>
      <c r="E371" s="256" t="s">
        <v>87</v>
      </c>
      <c r="F371" s="256">
        <v>0.35</v>
      </c>
      <c r="G371" s="256">
        <v>70.0</v>
      </c>
      <c r="H371" s="256" t="s">
        <v>275</v>
      </c>
      <c r="I371" s="256">
        <v>292.0</v>
      </c>
      <c r="J371" s="257"/>
      <c r="K371" s="256" t="s">
        <v>273</v>
      </c>
      <c r="L371" s="245" t="str">
        <f>IFERROR(VLOOKUP(D371,'Raw Material Used'!C:G,5,FALSE),"S")</f>
        <v>S</v>
      </c>
      <c r="M371" s="246">
        <f>SUMIFS('Raw Material Used'!D:D,'Raw Material Used'!C:C,D371)</f>
        <v>0</v>
      </c>
      <c r="N371" s="247"/>
      <c r="O371" s="248">
        <f t="shared" si="1"/>
        <v>292</v>
      </c>
      <c r="P371" s="245" t="str">
        <f t="shared" si="2"/>
        <v>31-60</v>
      </c>
      <c r="Q371" s="248"/>
      <c r="R371" s="194"/>
      <c r="S371" s="194"/>
      <c r="T371" s="194"/>
      <c r="U371" s="194"/>
      <c r="V371" s="194"/>
      <c r="W371" s="194"/>
      <c r="X371" s="194"/>
      <c r="Y371" s="194"/>
      <c r="Z371" s="194"/>
    </row>
    <row r="372" ht="12.0" customHeight="1">
      <c r="A372" s="241"/>
      <c r="B372" s="258">
        <v>45871.0</v>
      </c>
      <c r="C372" s="243" t="s">
        <v>60</v>
      </c>
      <c r="D372" s="259">
        <v>11496.0</v>
      </c>
      <c r="E372" s="259" t="s">
        <v>87</v>
      </c>
      <c r="F372" s="259">
        <v>0.35</v>
      </c>
      <c r="G372" s="259">
        <v>70.0</v>
      </c>
      <c r="H372" s="259" t="s">
        <v>275</v>
      </c>
      <c r="I372" s="259">
        <v>403.0</v>
      </c>
      <c r="J372" s="260"/>
      <c r="K372" s="259" t="s">
        <v>273</v>
      </c>
      <c r="L372" s="245" t="str">
        <f>IFERROR(VLOOKUP(D372,'Raw Material Used'!C:G,5,FALSE),"S")</f>
        <v>S</v>
      </c>
      <c r="M372" s="246">
        <f>SUMIFS('Raw Material Used'!D:D,'Raw Material Used'!C:C,D372)</f>
        <v>0</v>
      </c>
      <c r="N372" s="247"/>
      <c r="O372" s="248">
        <f t="shared" si="1"/>
        <v>403</v>
      </c>
      <c r="P372" s="245" t="str">
        <f t="shared" si="2"/>
        <v>31-60</v>
      </c>
      <c r="Q372" s="248"/>
      <c r="R372" s="194"/>
      <c r="S372" s="194"/>
      <c r="T372" s="194"/>
      <c r="U372" s="194"/>
      <c r="V372" s="194"/>
      <c r="W372" s="194"/>
      <c r="X372" s="194"/>
      <c r="Y372" s="194"/>
      <c r="Z372" s="194"/>
    </row>
    <row r="373" ht="12.0" customHeight="1">
      <c r="A373" s="249"/>
      <c r="B373" s="255">
        <v>45871.0</v>
      </c>
      <c r="C373" s="251" t="s">
        <v>60</v>
      </c>
      <c r="D373" s="256">
        <v>11497.0</v>
      </c>
      <c r="E373" s="256" t="s">
        <v>87</v>
      </c>
      <c r="F373" s="256">
        <v>0.35</v>
      </c>
      <c r="G373" s="256">
        <v>70.0</v>
      </c>
      <c r="H373" s="256" t="s">
        <v>275</v>
      </c>
      <c r="I373" s="256">
        <v>337.0</v>
      </c>
      <c r="J373" s="257"/>
      <c r="K373" s="256" t="s">
        <v>273</v>
      </c>
      <c r="L373" s="245" t="str">
        <f>IFERROR(VLOOKUP(D373,'Raw Material Used'!C:G,5,FALSE),"S")</f>
        <v>S</v>
      </c>
      <c r="M373" s="246">
        <f>SUMIFS('Raw Material Used'!D:D,'Raw Material Used'!C:C,D373)</f>
        <v>0</v>
      </c>
      <c r="N373" s="247"/>
      <c r="O373" s="248">
        <f t="shared" si="1"/>
        <v>337</v>
      </c>
      <c r="P373" s="245" t="str">
        <f t="shared" si="2"/>
        <v>31-60</v>
      </c>
      <c r="Q373" s="248"/>
      <c r="R373" s="194"/>
      <c r="S373" s="194"/>
      <c r="T373" s="194"/>
      <c r="U373" s="194"/>
      <c r="V373" s="194"/>
      <c r="W373" s="194"/>
      <c r="X373" s="194"/>
      <c r="Y373" s="194"/>
      <c r="Z373" s="194"/>
    </row>
    <row r="374" ht="12.0" customHeight="1">
      <c r="A374" s="241"/>
      <c r="B374" s="258">
        <v>45871.0</v>
      </c>
      <c r="C374" s="243" t="s">
        <v>60</v>
      </c>
      <c r="D374" s="259">
        <v>11498.0</v>
      </c>
      <c r="E374" s="259" t="s">
        <v>87</v>
      </c>
      <c r="F374" s="259">
        <v>0.35</v>
      </c>
      <c r="G374" s="259">
        <v>70.0</v>
      </c>
      <c r="H374" s="259" t="s">
        <v>275</v>
      </c>
      <c r="I374" s="259">
        <v>335.0</v>
      </c>
      <c r="J374" s="260"/>
      <c r="K374" s="259" t="s">
        <v>273</v>
      </c>
      <c r="L374" s="245" t="str">
        <f>IFERROR(VLOOKUP(D374,'Raw Material Used'!C:G,5,FALSE),"S")</f>
        <v>S</v>
      </c>
      <c r="M374" s="246">
        <f>SUMIFS('Raw Material Used'!D:D,'Raw Material Used'!C:C,D374)</f>
        <v>0</v>
      </c>
      <c r="N374" s="247"/>
      <c r="O374" s="248">
        <f t="shared" si="1"/>
        <v>335</v>
      </c>
      <c r="P374" s="245" t="str">
        <f t="shared" si="2"/>
        <v>31-60</v>
      </c>
      <c r="Q374" s="248"/>
      <c r="R374" s="194"/>
      <c r="S374" s="194"/>
      <c r="T374" s="194"/>
      <c r="U374" s="194"/>
      <c r="V374" s="194"/>
      <c r="W374" s="194"/>
      <c r="X374" s="194"/>
      <c r="Y374" s="194"/>
      <c r="Z374" s="194"/>
    </row>
    <row r="375" ht="12.0" customHeight="1">
      <c r="A375" s="249"/>
      <c r="B375" s="255">
        <v>45871.0</v>
      </c>
      <c r="C375" s="251" t="s">
        <v>60</v>
      </c>
      <c r="D375" s="256">
        <v>11499.0</v>
      </c>
      <c r="E375" s="256" t="s">
        <v>87</v>
      </c>
      <c r="F375" s="256">
        <v>0.35</v>
      </c>
      <c r="G375" s="256">
        <v>70.0</v>
      </c>
      <c r="H375" s="256" t="s">
        <v>275</v>
      </c>
      <c r="I375" s="256">
        <v>346.0</v>
      </c>
      <c r="J375" s="257"/>
      <c r="K375" s="256" t="s">
        <v>273</v>
      </c>
      <c r="L375" s="245" t="str">
        <f>IFERROR(VLOOKUP(D375,'Raw Material Used'!C:G,5,FALSE),"S")</f>
        <v>S</v>
      </c>
      <c r="M375" s="246">
        <f>SUMIFS('Raw Material Used'!D:D,'Raw Material Used'!C:C,D375)</f>
        <v>0</v>
      </c>
      <c r="N375" s="247"/>
      <c r="O375" s="248">
        <f t="shared" si="1"/>
        <v>346</v>
      </c>
      <c r="P375" s="245" t="str">
        <f t="shared" si="2"/>
        <v>31-60</v>
      </c>
      <c r="Q375" s="248"/>
      <c r="R375" s="194"/>
      <c r="S375" s="194"/>
      <c r="T375" s="194"/>
      <c r="U375" s="194"/>
      <c r="V375" s="194"/>
      <c r="W375" s="194"/>
      <c r="X375" s="194"/>
      <c r="Y375" s="194"/>
      <c r="Z375" s="194"/>
    </row>
    <row r="376" ht="12.0" customHeight="1">
      <c r="A376" s="241"/>
      <c r="B376" s="258">
        <v>45871.0</v>
      </c>
      <c r="C376" s="243" t="s">
        <v>60</v>
      </c>
      <c r="D376" s="259">
        <v>11500.0</v>
      </c>
      <c r="E376" s="259" t="s">
        <v>87</v>
      </c>
      <c r="F376" s="259">
        <v>0.35</v>
      </c>
      <c r="G376" s="259">
        <v>70.0</v>
      </c>
      <c r="H376" s="259" t="s">
        <v>275</v>
      </c>
      <c r="I376" s="259">
        <v>344.0</v>
      </c>
      <c r="J376" s="260"/>
      <c r="K376" s="259" t="s">
        <v>273</v>
      </c>
      <c r="L376" s="245" t="str">
        <f>IFERROR(VLOOKUP(D376,'Raw Material Used'!C:G,5,FALSE),"S")</f>
        <v>S</v>
      </c>
      <c r="M376" s="246">
        <f>SUMIFS('Raw Material Used'!D:D,'Raw Material Used'!C:C,D376)</f>
        <v>0</v>
      </c>
      <c r="N376" s="247"/>
      <c r="O376" s="248">
        <f t="shared" si="1"/>
        <v>344</v>
      </c>
      <c r="P376" s="245" t="str">
        <f t="shared" si="2"/>
        <v>31-60</v>
      </c>
      <c r="Q376" s="248"/>
      <c r="R376" s="194"/>
      <c r="S376" s="194"/>
      <c r="T376" s="194"/>
      <c r="U376" s="194"/>
      <c r="V376" s="194"/>
      <c r="W376" s="194"/>
      <c r="X376" s="194"/>
      <c r="Y376" s="194"/>
      <c r="Z376" s="194"/>
    </row>
    <row r="377" ht="12.0" customHeight="1">
      <c r="A377" s="249"/>
      <c r="B377" s="255">
        <v>45871.0</v>
      </c>
      <c r="C377" s="251" t="s">
        <v>60</v>
      </c>
      <c r="D377" s="256">
        <v>11501.0</v>
      </c>
      <c r="E377" s="256" t="s">
        <v>87</v>
      </c>
      <c r="F377" s="256">
        <v>0.35</v>
      </c>
      <c r="G377" s="256">
        <v>70.0</v>
      </c>
      <c r="H377" s="256" t="s">
        <v>275</v>
      </c>
      <c r="I377" s="256">
        <v>336.0</v>
      </c>
      <c r="J377" s="257"/>
      <c r="K377" s="256" t="s">
        <v>273</v>
      </c>
      <c r="L377" s="245" t="str">
        <f>IFERROR(VLOOKUP(D377,'Raw Material Used'!C:G,5,FALSE),"S")</f>
        <v>S</v>
      </c>
      <c r="M377" s="246">
        <f>SUMIFS('Raw Material Used'!D:D,'Raw Material Used'!C:C,D377)</f>
        <v>0</v>
      </c>
      <c r="N377" s="247"/>
      <c r="O377" s="248">
        <f t="shared" si="1"/>
        <v>336</v>
      </c>
      <c r="P377" s="245" t="str">
        <f t="shared" si="2"/>
        <v>31-60</v>
      </c>
      <c r="Q377" s="248"/>
      <c r="R377" s="194"/>
      <c r="S377" s="194"/>
      <c r="T377" s="194"/>
      <c r="U377" s="194"/>
      <c r="V377" s="194"/>
      <c r="W377" s="194"/>
      <c r="X377" s="194"/>
      <c r="Y377" s="194"/>
      <c r="Z377" s="194"/>
    </row>
    <row r="378" ht="12.0" customHeight="1">
      <c r="A378" s="241"/>
      <c r="B378" s="258">
        <v>45871.0</v>
      </c>
      <c r="C378" s="243" t="s">
        <v>60</v>
      </c>
      <c r="D378" s="259">
        <v>11502.0</v>
      </c>
      <c r="E378" s="259" t="s">
        <v>87</v>
      </c>
      <c r="F378" s="259">
        <v>0.35</v>
      </c>
      <c r="G378" s="259">
        <v>70.0</v>
      </c>
      <c r="H378" s="259" t="s">
        <v>275</v>
      </c>
      <c r="I378" s="259">
        <v>337.0</v>
      </c>
      <c r="J378" s="260"/>
      <c r="K378" s="259" t="s">
        <v>277</v>
      </c>
      <c r="L378" s="245" t="str">
        <f>IFERROR(VLOOKUP(D378,'Raw Material Used'!C:G,5,FALSE),"S")</f>
        <v>S</v>
      </c>
      <c r="M378" s="246">
        <f>SUMIFS('Raw Material Used'!D:D,'Raw Material Used'!C:C,D378)</f>
        <v>0</v>
      </c>
      <c r="N378" s="247"/>
      <c r="O378" s="248">
        <f t="shared" si="1"/>
        <v>337</v>
      </c>
      <c r="P378" s="245" t="str">
        <f t="shared" si="2"/>
        <v>31-60</v>
      </c>
      <c r="Q378" s="248"/>
      <c r="R378" s="194"/>
      <c r="S378" s="194"/>
      <c r="T378" s="194"/>
      <c r="U378" s="194"/>
      <c r="V378" s="194"/>
      <c r="W378" s="194"/>
      <c r="X378" s="194"/>
      <c r="Y378" s="194"/>
      <c r="Z378" s="194"/>
    </row>
    <row r="379" ht="12.0" customHeight="1">
      <c r="A379" s="249"/>
      <c r="B379" s="255">
        <v>45871.0</v>
      </c>
      <c r="C379" s="251" t="s">
        <v>60</v>
      </c>
      <c r="D379" s="256">
        <v>11503.0</v>
      </c>
      <c r="E379" s="256" t="s">
        <v>102</v>
      </c>
      <c r="F379" s="256">
        <v>0.5</v>
      </c>
      <c r="G379" s="256">
        <v>179.0</v>
      </c>
      <c r="H379" s="256" t="s">
        <v>275</v>
      </c>
      <c r="I379" s="256">
        <v>623.0</v>
      </c>
      <c r="J379" s="257"/>
      <c r="K379" s="251" t="s">
        <v>277</v>
      </c>
      <c r="L379" s="245">
        <f>IFERROR(VLOOKUP(D379,'Raw Material Used'!C:G,5,FALSE),"S")</f>
        <v>45876</v>
      </c>
      <c r="M379" s="246">
        <f>SUMIFS('Raw Material Used'!D:D,'Raw Material Used'!C:C,D379)</f>
        <v>623</v>
      </c>
      <c r="N379" s="247"/>
      <c r="O379" s="246">
        <f t="shared" si="1"/>
        <v>0</v>
      </c>
      <c r="P379" s="245" t="str">
        <f t="shared" si="2"/>
        <v>31-60</v>
      </c>
      <c r="Q379" s="248"/>
      <c r="R379" s="194"/>
      <c r="S379" s="194"/>
      <c r="T379" s="194"/>
      <c r="U379" s="194"/>
      <c r="V379" s="194"/>
      <c r="W379" s="194"/>
      <c r="X379" s="194"/>
      <c r="Y379" s="194"/>
      <c r="Z379" s="194"/>
    </row>
    <row r="380" ht="12.0" customHeight="1">
      <c r="A380" s="241"/>
      <c r="B380" s="258">
        <v>45871.0</v>
      </c>
      <c r="C380" s="243" t="s">
        <v>60</v>
      </c>
      <c r="D380" s="259">
        <v>11504.0</v>
      </c>
      <c r="E380" s="259" t="s">
        <v>102</v>
      </c>
      <c r="F380" s="259">
        <v>0.5</v>
      </c>
      <c r="G380" s="259">
        <v>179.0</v>
      </c>
      <c r="H380" s="259" t="s">
        <v>275</v>
      </c>
      <c r="I380" s="259">
        <v>731.0</v>
      </c>
      <c r="J380" s="260"/>
      <c r="K380" s="243" t="s">
        <v>277</v>
      </c>
      <c r="L380" s="245">
        <f>IFERROR(VLOOKUP(D380,'Raw Material Used'!C:G,5,FALSE),"S")</f>
        <v>45876</v>
      </c>
      <c r="M380" s="246">
        <f>SUMIFS('Raw Material Used'!D:D,'Raw Material Used'!C:C,D380)</f>
        <v>731</v>
      </c>
      <c r="N380" s="247"/>
      <c r="O380" s="246">
        <f t="shared" si="1"/>
        <v>0</v>
      </c>
      <c r="P380" s="245" t="str">
        <f t="shared" si="2"/>
        <v>31-60</v>
      </c>
      <c r="Q380" s="248"/>
      <c r="R380" s="194"/>
      <c r="S380" s="194"/>
      <c r="T380" s="194"/>
      <c r="U380" s="194"/>
      <c r="V380" s="194"/>
      <c r="W380" s="194"/>
      <c r="X380" s="194"/>
      <c r="Y380" s="194"/>
      <c r="Z380" s="194"/>
    </row>
    <row r="381" ht="12.0" customHeight="1">
      <c r="A381" s="249"/>
      <c r="B381" s="255">
        <v>45871.0</v>
      </c>
      <c r="C381" s="251" t="s">
        <v>60</v>
      </c>
      <c r="D381" s="256">
        <v>11505.0</v>
      </c>
      <c r="E381" s="256" t="s">
        <v>102</v>
      </c>
      <c r="F381" s="256">
        <v>0.5</v>
      </c>
      <c r="G381" s="256">
        <v>152.4</v>
      </c>
      <c r="H381" s="256" t="s">
        <v>275</v>
      </c>
      <c r="I381" s="256">
        <v>623.0</v>
      </c>
      <c r="J381" s="257"/>
      <c r="K381" s="251" t="s">
        <v>277</v>
      </c>
      <c r="L381" s="245" t="str">
        <f>IFERROR(VLOOKUP(D381,'Raw Material Used'!C:G,5,FALSE),"S")</f>
        <v>S</v>
      </c>
      <c r="M381" s="246">
        <f>SUMIFS('Raw Material Used'!D:D,'Raw Material Used'!C:C,D381)</f>
        <v>0</v>
      </c>
      <c r="N381" s="247"/>
      <c r="O381" s="248">
        <f t="shared" si="1"/>
        <v>623</v>
      </c>
      <c r="P381" s="245" t="str">
        <f t="shared" si="2"/>
        <v>31-60</v>
      </c>
      <c r="Q381" s="248"/>
      <c r="R381" s="194"/>
      <c r="S381" s="194"/>
      <c r="T381" s="194"/>
      <c r="U381" s="194"/>
      <c r="V381" s="194"/>
      <c r="W381" s="194"/>
      <c r="X381" s="194"/>
      <c r="Y381" s="194"/>
      <c r="Z381" s="194"/>
    </row>
    <row r="382" ht="12.0" customHeight="1">
      <c r="A382" s="241"/>
      <c r="B382" s="258">
        <v>45871.0</v>
      </c>
      <c r="C382" s="243" t="s">
        <v>60</v>
      </c>
      <c r="D382" s="259">
        <v>11506.0</v>
      </c>
      <c r="E382" s="259" t="s">
        <v>102</v>
      </c>
      <c r="F382" s="259">
        <v>0.5</v>
      </c>
      <c r="G382" s="259">
        <v>152.4</v>
      </c>
      <c r="H382" s="259" t="s">
        <v>275</v>
      </c>
      <c r="I382" s="259">
        <v>531.0</v>
      </c>
      <c r="J382" s="260"/>
      <c r="K382" s="243" t="s">
        <v>277</v>
      </c>
      <c r="L382" s="245" t="str">
        <f>IFERROR(VLOOKUP(D382,'Raw Material Used'!C:G,5,FALSE),"S")</f>
        <v>S</v>
      </c>
      <c r="M382" s="246">
        <f>SUMIFS('Raw Material Used'!D:D,'Raw Material Used'!C:C,D382)</f>
        <v>0</v>
      </c>
      <c r="N382" s="247"/>
      <c r="O382" s="248">
        <f t="shared" si="1"/>
        <v>531</v>
      </c>
      <c r="P382" s="245" t="str">
        <f t="shared" si="2"/>
        <v>31-60</v>
      </c>
      <c r="Q382" s="248"/>
      <c r="R382" s="194"/>
      <c r="S382" s="194"/>
      <c r="T382" s="194"/>
      <c r="U382" s="194"/>
      <c r="V382" s="194"/>
      <c r="W382" s="194"/>
      <c r="X382" s="194"/>
      <c r="Y382" s="194"/>
      <c r="Z382" s="194"/>
    </row>
    <row r="383" ht="12.0" customHeight="1">
      <c r="A383" s="249"/>
      <c r="B383" s="255">
        <v>45871.0</v>
      </c>
      <c r="C383" s="251" t="s">
        <v>60</v>
      </c>
      <c r="D383" s="256">
        <v>11507.0</v>
      </c>
      <c r="E383" s="256" t="s">
        <v>102</v>
      </c>
      <c r="F383" s="256">
        <v>0.5</v>
      </c>
      <c r="G383" s="256">
        <v>152.4</v>
      </c>
      <c r="H383" s="256" t="s">
        <v>275</v>
      </c>
      <c r="I383" s="256">
        <v>623.0</v>
      </c>
      <c r="J383" s="257"/>
      <c r="K383" s="251" t="s">
        <v>277</v>
      </c>
      <c r="L383" s="245">
        <f>IFERROR(VLOOKUP(D383,'Raw Material Used'!C:G,5,FALSE),"S")</f>
        <v>45899</v>
      </c>
      <c r="M383" s="246">
        <f>SUMIFS('Raw Material Used'!D:D,'Raw Material Used'!C:C,D383)</f>
        <v>623</v>
      </c>
      <c r="N383" s="247"/>
      <c r="O383" s="246">
        <f t="shared" si="1"/>
        <v>0</v>
      </c>
      <c r="P383" s="245" t="str">
        <f t="shared" si="2"/>
        <v>31-60</v>
      </c>
      <c r="Q383" s="248"/>
      <c r="R383" s="194"/>
      <c r="S383" s="194"/>
      <c r="T383" s="194"/>
      <c r="U383" s="194"/>
      <c r="V383" s="194"/>
      <c r="W383" s="194"/>
      <c r="X383" s="194"/>
      <c r="Y383" s="194"/>
      <c r="Z383" s="194"/>
    </row>
    <row r="384" ht="12.0" customHeight="1">
      <c r="A384" s="241"/>
      <c r="B384" s="258">
        <v>45871.0</v>
      </c>
      <c r="C384" s="243" t="s">
        <v>60</v>
      </c>
      <c r="D384" s="259">
        <v>11508.0</v>
      </c>
      <c r="E384" s="259" t="s">
        <v>102</v>
      </c>
      <c r="F384" s="259">
        <v>0.5</v>
      </c>
      <c r="G384" s="259">
        <v>152.4</v>
      </c>
      <c r="H384" s="259" t="s">
        <v>275</v>
      </c>
      <c r="I384" s="259">
        <v>531.0</v>
      </c>
      <c r="J384" s="260"/>
      <c r="K384" s="243" t="s">
        <v>277</v>
      </c>
      <c r="L384" s="245">
        <f>IFERROR(VLOOKUP(D384,'Raw Material Used'!C:G,5,FALSE),"S")</f>
        <v>45899</v>
      </c>
      <c r="M384" s="246">
        <f>SUMIFS('Raw Material Used'!D:D,'Raw Material Used'!C:C,D384)</f>
        <v>531</v>
      </c>
      <c r="N384" s="247"/>
      <c r="O384" s="246">
        <f t="shared" si="1"/>
        <v>0</v>
      </c>
      <c r="P384" s="245" t="str">
        <f t="shared" si="2"/>
        <v>31-60</v>
      </c>
      <c r="Q384" s="248"/>
      <c r="R384" s="194"/>
      <c r="S384" s="194"/>
      <c r="T384" s="194"/>
      <c r="U384" s="194"/>
      <c r="V384" s="194"/>
      <c r="W384" s="194"/>
      <c r="X384" s="194"/>
      <c r="Y384" s="194"/>
      <c r="Z384" s="194"/>
    </row>
    <row r="385" ht="12.0" customHeight="1">
      <c r="A385" s="249"/>
      <c r="B385" s="255">
        <v>45871.0</v>
      </c>
      <c r="C385" s="251" t="s">
        <v>60</v>
      </c>
      <c r="D385" s="256">
        <v>11509.0</v>
      </c>
      <c r="E385" s="256" t="s">
        <v>102</v>
      </c>
      <c r="F385" s="256">
        <v>0.5</v>
      </c>
      <c r="G385" s="256">
        <v>152.4</v>
      </c>
      <c r="H385" s="256" t="s">
        <v>275</v>
      </c>
      <c r="I385" s="256">
        <v>559.0</v>
      </c>
      <c r="J385" s="257"/>
      <c r="K385" s="251" t="s">
        <v>277</v>
      </c>
      <c r="L385" s="245">
        <f>IFERROR(VLOOKUP(D385,'Raw Material Used'!C:G,5,FALSE),"S")</f>
        <v>45899</v>
      </c>
      <c r="M385" s="246">
        <f>SUMIFS('Raw Material Used'!D:D,'Raw Material Used'!C:C,D385)</f>
        <v>559</v>
      </c>
      <c r="N385" s="247"/>
      <c r="O385" s="246">
        <f t="shared" si="1"/>
        <v>0</v>
      </c>
      <c r="P385" s="245" t="str">
        <f t="shared" si="2"/>
        <v>31-60</v>
      </c>
      <c r="Q385" s="248"/>
      <c r="R385" s="194"/>
      <c r="S385" s="194"/>
      <c r="T385" s="194"/>
      <c r="U385" s="194"/>
      <c r="V385" s="194"/>
      <c r="W385" s="194"/>
      <c r="X385" s="194"/>
      <c r="Y385" s="194"/>
      <c r="Z385" s="194"/>
    </row>
    <row r="386" ht="12.0" customHeight="1">
      <c r="A386" s="241"/>
      <c r="B386" s="258">
        <v>45871.0</v>
      </c>
      <c r="C386" s="243" t="s">
        <v>60</v>
      </c>
      <c r="D386" s="259">
        <v>11510.0</v>
      </c>
      <c r="E386" s="259" t="s">
        <v>102</v>
      </c>
      <c r="F386" s="259">
        <v>0.5</v>
      </c>
      <c r="G386" s="259">
        <v>152.4</v>
      </c>
      <c r="H386" s="259" t="s">
        <v>275</v>
      </c>
      <c r="I386" s="259">
        <v>559.0</v>
      </c>
      <c r="J386" s="260"/>
      <c r="K386" s="243" t="s">
        <v>277</v>
      </c>
      <c r="L386" s="245">
        <f>IFERROR(VLOOKUP(D386,'Raw Material Used'!C:G,5,FALSE),"S")</f>
        <v>45899</v>
      </c>
      <c r="M386" s="246">
        <f>SUMIFS('Raw Material Used'!D:D,'Raw Material Used'!C:C,D386)</f>
        <v>559</v>
      </c>
      <c r="N386" s="247"/>
      <c r="O386" s="246">
        <f t="shared" si="1"/>
        <v>0</v>
      </c>
      <c r="P386" s="245" t="str">
        <f t="shared" si="2"/>
        <v>31-60</v>
      </c>
      <c r="Q386" s="248"/>
      <c r="R386" s="194"/>
      <c r="S386" s="194"/>
      <c r="T386" s="194"/>
      <c r="U386" s="194"/>
      <c r="V386" s="194"/>
      <c r="W386" s="194"/>
      <c r="X386" s="194"/>
      <c r="Y386" s="194"/>
      <c r="Z386" s="194"/>
    </row>
    <row r="387" ht="12.0" customHeight="1">
      <c r="A387" s="249"/>
      <c r="B387" s="255">
        <v>45871.0</v>
      </c>
      <c r="C387" s="251" t="s">
        <v>60</v>
      </c>
      <c r="D387" s="256">
        <v>11511.0</v>
      </c>
      <c r="E387" s="256" t="s">
        <v>102</v>
      </c>
      <c r="F387" s="256">
        <v>0.5</v>
      </c>
      <c r="G387" s="256">
        <v>44.0</v>
      </c>
      <c r="H387" s="256" t="s">
        <v>275</v>
      </c>
      <c r="I387" s="256">
        <v>212.0</v>
      </c>
      <c r="J387" s="257"/>
      <c r="K387" s="251" t="s">
        <v>277</v>
      </c>
      <c r="L387" s="245">
        <f>IFERROR(VLOOKUP(D387,'Raw Material Used'!C:G,5,FALSE),"S")</f>
        <v>45898</v>
      </c>
      <c r="M387" s="246">
        <f>SUMIFS('Raw Material Used'!D:D,'Raw Material Used'!C:C,D387)</f>
        <v>212</v>
      </c>
      <c r="N387" s="247"/>
      <c r="O387" s="246">
        <f t="shared" si="1"/>
        <v>0</v>
      </c>
      <c r="P387" s="245" t="str">
        <f t="shared" si="2"/>
        <v>31-60</v>
      </c>
      <c r="Q387" s="248"/>
      <c r="R387" s="194"/>
      <c r="S387" s="194"/>
      <c r="T387" s="194"/>
      <c r="U387" s="194"/>
      <c r="V387" s="194"/>
      <c r="W387" s="194"/>
      <c r="X387" s="194"/>
      <c r="Y387" s="194"/>
      <c r="Z387" s="194"/>
    </row>
    <row r="388" ht="12.0" customHeight="1">
      <c r="A388" s="241"/>
      <c r="B388" s="258">
        <v>45871.0</v>
      </c>
      <c r="C388" s="243" t="s">
        <v>60</v>
      </c>
      <c r="D388" s="259">
        <v>11512.0</v>
      </c>
      <c r="E388" s="259" t="s">
        <v>102</v>
      </c>
      <c r="F388" s="259">
        <v>0.5</v>
      </c>
      <c r="G388" s="259">
        <v>44.0</v>
      </c>
      <c r="H388" s="259" t="s">
        <v>275</v>
      </c>
      <c r="I388" s="259">
        <v>212.0</v>
      </c>
      <c r="J388" s="260"/>
      <c r="K388" s="243" t="s">
        <v>277</v>
      </c>
      <c r="L388" s="245" t="str">
        <f>IFERROR(VLOOKUP(D388,'Raw Material Used'!C:G,5,FALSE),"S")</f>
        <v>S</v>
      </c>
      <c r="M388" s="246">
        <f>SUMIFS('Raw Material Used'!D:D,'Raw Material Used'!C:C,D388)</f>
        <v>0</v>
      </c>
      <c r="N388" s="247"/>
      <c r="O388" s="248">
        <f t="shared" si="1"/>
        <v>212</v>
      </c>
      <c r="P388" s="245" t="str">
        <f t="shared" si="2"/>
        <v>31-60</v>
      </c>
      <c r="Q388" s="248"/>
      <c r="R388" s="194"/>
      <c r="S388" s="194"/>
      <c r="T388" s="194"/>
      <c r="U388" s="194"/>
      <c r="V388" s="194"/>
      <c r="W388" s="194"/>
      <c r="X388" s="194"/>
      <c r="Y388" s="194"/>
      <c r="Z388" s="194"/>
    </row>
    <row r="389" ht="12.0" customHeight="1">
      <c r="A389" s="249"/>
      <c r="B389" s="255">
        <v>45871.0</v>
      </c>
      <c r="C389" s="251" t="s">
        <v>60</v>
      </c>
      <c r="D389" s="256">
        <v>11513.0</v>
      </c>
      <c r="E389" s="256" t="s">
        <v>102</v>
      </c>
      <c r="F389" s="256">
        <v>0.5</v>
      </c>
      <c r="G389" s="256">
        <v>44.0</v>
      </c>
      <c r="H389" s="256" t="s">
        <v>275</v>
      </c>
      <c r="I389" s="256">
        <v>212.0</v>
      </c>
      <c r="J389" s="257"/>
      <c r="K389" s="251" t="s">
        <v>277</v>
      </c>
      <c r="L389" s="245">
        <f>IFERROR(VLOOKUP(D389,'Raw Material Used'!C:G,5,FALSE),"S")</f>
        <v>45896</v>
      </c>
      <c r="M389" s="246">
        <f>SUMIFS('Raw Material Used'!D:D,'Raw Material Used'!C:C,D389)</f>
        <v>212</v>
      </c>
      <c r="N389" s="247"/>
      <c r="O389" s="246">
        <f t="shared" si="1"/>
        <v>0</v>
      </c>
      <c r="P389" s="245" t="str">
        <f t="shared" si="2"/>
        <v>31-60</v>
      </c>
      <c r="Q389" s="248"/>
      <c r="R389" s="194"/>
      <c r="S389" s="194"/>
      <c r="T389" s="194"/>
      <c r="U389" s="194"/>
      <c r="V389" s="194"/>
      <c r="W389" s="194"/>
      <c r="X389" s="194"/>
      <c r="Y389" s="194"/>
      <c r="Z389" s="194"/>
    </row>
    <row r="390" ht="12.0" customHeight="1">
      <c r="A390" s="241"/>
      <c r="B390" s="258">
        <v>45871.0</v>
      </c>
      <c r="C390" s="243" t="s">
        <v>60</v>
      </c>
      <c r="D390" s="259">
        <v>11514.0</v>
      </c>
      <c r="E390" s="259" t="s">
        <v>102</v>
      </c>
      <c r="F390" s="259">
        <v>0.5</v>
      </c>
      <c r="G390" s="259">
        <v>44.0</v>
      </c>
      <c r="H390" s="259" t="s">
        <v>275</v>
      </c>
      <c r="I390" s="259">
        <v>212.0</v>
      </c>
      <c r="J390" s="260"/>
      <c r="K390" s="243" t="s">
        <v>277</v>
      </c>
      <c r="L390" s="245" t="str">
        <f>IFERROR(VLOOKUP(D390,'Raw Material Used'!C:G,5,FALSE),"S")</f>
        <v>S</v>
      </c>
      <c r="M390" s="246">
        <f>SUMIFS('Raw Material Used'!D:D,'Raw Material Used'!C:C,D390)</f>
        <v>0</v>
      </c>
      <c r="N390" s="247"/>
      <c r="O390" s="248">
        <f t="shared" si="1"/>
        <v>212</v>
      </c>
      <c r="P390" s="245" t="str">
        <f t="shared" si="2"/>
        <v>31-60</v>
      </c>
      <c r="Q390" s="248"/>
      <c r="R390" s="194"/>
      <c r="S390" s="194"/>
      <c r="T390" s="194"/>
      <c r="U390" s="194"/>
      <c r="V390" s="194"/>
      <c r="W390" s="194"/>
      <c r="X390" s="194"/>
      <c r="Y390" s="194"/>
      <c r="Z390" s="194"/>
    </row>
    <row r="391" ht="12.0" customHeight="1">
      <c r="A391" s="249"/>
      <c r="B391" s="255">
        <v>45871.0</v>
      </c>
      <c r="C391" s="251" t="s">
        <v>60</v>
      </c>
      <c r="D391" s="256">
        <v>11515.0</v>
      </c>
      <c r="E391" s="256" t="s">
        <v>102</v>
      </c>
      <c r="F391" s="256">
        <v>0.5</v>
      </c>
      <c r="G391" s="256">
        <v>44.0</v>
      </c>
      <c r="H391" s="256" t="s">
        <v>275</v>
      </c>
      <c r="I391" s="256">
        <v>212.0</v>
      </c>
      <c r="J391" s="257"/>
      <c r="K391" s="251" t="s">
        <v>277</v>
      </c>
      <c r="L391" s="245" t="str">
        <f>IFERROR(VLOOKUP(D391,'Raw Material Used'!C:G,5,FALSE),"S")</f>
        <v>S</v>
      </c>
      <c r="M391" s="246">
        <f>SUMIFS('Raw Material Used'!D:D,'Raw Material Used'!C:C,D391)</f>
        <v>0</v>
      </c>
      <c r="N391" s="247"/>
      <c r="O391" s="248">
        <f t="shared" si="1"/>
        <v>212</v>
      </c>
      <c r="P391" s="245" t="str">
        <f t="shared" si="2"/>
        <v>31-60</v>
      </c>
      <c r="Q391" s="248"/>
      <c r="R391" s="194"/>
      <c r="S391" s="194"/>
      <c r="T391" s="194"/>
      <c r="U391" s="194"/>
      <c r="V391" s="194"/>
      <c r="W391" s="194"/>
      <c r="X391" s="194"/>
      <c r="Y391" s="194"/>
      <c r="Z391" s="194"/>
    </row>
    <row r="392" ht="12.0" customHeight="1">
      <c r="A392" s="241"/>
      <c r="B392" s="258">
        <v>45871.0</v>
      </c>
      <c r="C392" s="243" t="s">
        <v>60</v>
      </c>
      <c r="D392" s="259">
        <v>11516.0</v>
      </c>
      <c r="E392" s="259" t="s">
        <v>102</v>
      </c>
      <c r="F392" s="259">
        <v>0.5</v>
      </c>
      <c r="G392" s="259">
        <v>44.0</v>
      </c>
      <c r="H392" s="259" t="s">
        <v>275</v>
      </c>
      <c r="I392" s="259">
        <v>212.0</v>
      </c>
      <c r="J392" s="260"/>
      <c r="K392" s="243" t="s">
        <v>277</v>
      </c>
      <c r="L392" s="245">
        <f>IFERROR(VLOOKUP(D392,'Raw Material Used'!C:G,5,FALSE),"S")</f>
        <v>45897</v>
      </c>
      <c r="M392" s="246">
        <f>SUMIFS('Raw Material Used'!D:D,'Raw Material Used'!C:C,D392)</f>
        <v>212</v>
      </c>
      <c r="N392" s="247"/>
      <c r="O392" s="246">
        <f t="shared" si="1"/>
        <v>0</v>
      </c>
      <c r="P392" s="245" t="str">
        <f t="shared" si="2"/>
        <v>31-60</v>
      </c>
      <c r="Q392" s="248"/>
      <c r="R392" s="194"/>
      <c r="S392" s="194"/>
      <c r="T392" s="194"/>
      <c r="U392" s="194"/>
      <c r="V392" s="194"/>
      <c r="W392" s="194"/>
      <c r="X392" s="194"/>
      <c r="Y392" s="194"/>
      <c r="Z392" s="194"/>
    </row>
    <row r="393" ht="12.0" customHeight="1">
      <c r="A393" s="249"/>
      <c r="B393" s="255">
        <v>45871.0</v>
      </c>
      <c r="C393" s="251" t="s">
        <v>60</v>
      </c>
      <c r="D393" s="256">
        <v>11517.0</v>
      </c>
      <c r="E393" s="256" t="s">
        <v>102</v>
      </c>
      <c r="F393" s="256">
        <v>0.5</v>
      </c>
      <c r="G393" s="256">
        <v>44.0</v>
      </c>
      <c r="H393" s="256" t="s">
        <v>275</v>
      </c>
      <c r="I393" s="256">
        <v>212.0</v>
      </c>
      <c r="J393" s="257"/>
      <c r="K393" s="251" t="s">
        <v>277</v>
      </c>
      <c r="L393" s="245">
        <f>IFERROR(VLOOKUP(D393,'Raw Material Used'!C:G,5,FALSE),"S")</f>
        <v>45898</v>
      </c>
      <c r="M393" s="246">
        <f>SUMIFS('Raw Material Used'!D:D,'Raw Material Used'!C:C,D393)</f>
        <v>212</v>
      </c>
      <c r="N393" s="247"/>
      <c r="O393" s="246">
        <f t="shared" si="1"/>
        <v>0</v>
      </c>
      <c r="P393" s="245" t="str">
        <f t="shared" si="2"/>
        <v>31-60</v>
      </c>
      <c r="Q393" s="248"/>
      <c r="R393" s="194"/>
      <c r="S393" s="194"/>
      <c r="T393" s="194"/>
      <c r="U393" s="194"/>
      <c r="V393" s="194"/>
      <c r="W393" s="194"/>
      <c r="X393" s="194"/>
      <c r="Y393" s="194"/>
      <c r="Z393" s="194"/>
    </row>
    <row r="394" ht="12.0" customHeight="1">
      <c r="A394" s="241"/>
      <c r="B394" s="258">
        <v>45871.0</v>
      </c>
      <c r="C394" s="243" t="s">
        <v>60</v>
      </c>
      <c r="D394" s="259">
        <v>11518.0</v>
      </c>
      <c r="E394" s="259" t="s">
        <v>102</v>
      </c>
      <c r="F394" s="259">
        <v>0.5</v>
      </c>
      <c r="G394" s="259">
        <v>44.0</v>
      </c>
      <c r="H394" s="259" t="s">
        <v>275</v>
      </c>
      <c r="I394" s="259">
        <v>212.0</v>
      </c>
      <c r="J394" s="260"/>
      <c r="K394" s="243" t="s">
        <v>277</v>
      </c>
      <c r="L394" s="245">
        <f>IFERROR(VLOOKUP(D394,'Raw Material Used'!C:G,5,FALSE),"S")</f>
        <v>45896</v>
      </c>
      <c r="M394" s="246">
        <f>SUMIFS('Raw Material Used'!D:D,'Raw Material Used'!C:C,D394)</f>
        <v>212</v>
      </c>
      <c r="N394" s="247"/>
      <c r="O394" s="246">
        <f t="shared" si="1"/>
        <v>0</v>
      </c>
      <c r="P394" s="245" t="str">
        <f t="shared" si="2"/>
        <v>31-60</v>
      </c>
      <c r="Q394" s="248"/>
      <c r="R394" s="194"/>
      <c r="S394" s="194"/>
      <c r="T394" s="194"/>
      <c r="U394" s="194"/>
      <c r="V394" s="194"/>
      <c r="W394" s="194"/>
      <c r="X394" s="194"/>
      <c r="Y394" s="194"/>
      <c r="Z394" s="194"/>
    </row>
    <row r="395" ht="12.0" customHeight="1">
      <c r="A395" s="249"/>
      <c r="B395" s="255">
        <v>45871.0</v>
      </c>
      <c r="C395" s="251" t="s">
        <v>60</v>
      </c>
      <c r="D395" s="256">
        <v>11519.0</v>
      </c>
      <c r="E395" s="256" t="s">
        <v>102</v>
      </c>
      <c r="F395" s="256">
        <v>0.5</v>
      </c>
      <c r="G395" s="256">
        <v>44.0</v>
      </c>
      <c r="H395" s="256" t="s">
        <v>275</v>
      </c>
      <c r="I395" s="256">
        <v>153.0</v>
      </c>
      <c r="J395" s="257"/>
      <c r="K395" s="251" t="s">
        <v>277</v>
      </c>
      <c r="L395" s="245" t="str">
        <f>IFERROR(VLOOKUP(D395,'Raw Material Used'!C:G,5,FALSE),"S")</f>
        <v>S</v>
      </c>
      <c r="M395" s="246">
        <f>SUMIFS('Raw Material Used'!D:D,'Raw Material Used'!C:C,D395)</f>
        <v>0</v>
      </c>
      <c r="N395" s="247"/>
      <c r="O395" s="248">
        <f t="shared" si="1"/>
        <v>153</v>
      </c>
      <c r="P395" s="245" t="str">
        <f t="shared" si="2"/>
        <v>31-60</v>
      </c>
      <c r="Q395" s="248"/>
      <c r="R395" s="194"/>
      <c r="S395" s="194"/>
      <c r="T395" s="194"/>
      <c r="U395" s="194"/>
      <c r="V395" s="194"/>
      <c r="W395" s="194"/>
      <c r="X395" s="194"/>
      <c r="Y395" s="194"/>
      <c r="Z395" s="194"/>
    </row>
    <row r="396" ht="12.0" customHeight="1">
      <c r="A396" s="241"/>
      <c r="B396" s="258">
        <v>45871.0</v>
      </c>
      <c r="C396" s="243" t="s">
        <v>60</v>
      </c>
      <c r="D396" s="259">
        <v>11520.0</v>
      </c>
      <c r="E396" s="259" t="s">
        <v>102</v>
      </c>
      <c r="F396" s="259">
        <v>0.5</v>
      </c>
      <c r="G396" s="259">
        <v>44.0</v>
      </c>
      <c r="H396" s="259" t="s">
        <v>275</v>
      </c>
      <c r="I396" s="259">
        <v>153.0</v>
      </c>
      <c r="J396" s="260"/>
      <c r="K396" s="243" t="s">
        <v>277</v>
      </c>
      <c r="L396" s="245" t="str">
        <f>IFERROR(VLOOKUP(D396,'Raw Material Used'!C:G,5,FALSE),"S")</f>
        <v>S</v>
      </c>
      <c r="M396" s="246">
        <f>SUMIFS('Raw Material Used'!D:D,'Raw Material Used'!C:C,D396)</f>
        <v>0</v>
      </c>
      <c r="N396" s="247"/>
      <c r="O396" s="248">
        <f t="shared" si="1"/>
        <v>153</v>
      </c>
      <c r="P396" s="245" t="str">
        <f t="shared" si="2"/>
        <v>31-60</v>
      </c>
      <c r="Q396" s="248"/>
      <c r="R396" s="194"/>
      <c r="S396" s="194"/>
      <c r="T396" s="194"/>
      <c r="U396" s="194"/>
      <c r="V396" s="194"/>
      <c r="W396" s="194"/>
      <c r="X396" s="194"/>
      <c r="Y396" s="194"/>
      <c r="Z396" s="194"/>
    </row>
    <row r="397" ht="12.0" customHeight="1">
      <c r="A397" s="249"/>
      <c r="B397" s="255">
        <v>45871.0</v>
      </c>
      <c r="C397" s="251" t="s">
        <v>60</v>
      </c>
      <c r="D397" s="256">
        <v>11521.0</v>
      </c>
      <c r="E397" s="256" t="s">
        <v>102</v>
      </c>
      <c r="F397" s="256">
        <v>0.5</v>
      </c>
      <c r="G397" s="256">
        <v>44.0</v>
      </c>
      <c r="H397" s="256" t="s">
        <v>275</v>
      </c>
      <c r="I397" s="256">
        <v>153.0</v>
      </c>
      <c r="J397" s="257"/>
      <c r="K397" s="251" t="s">
        <v>277</v>
      </c>
      <c r="L397" s="245" t="str">
        <f>IFERROR(VLOOKUP(D397,'Raw Material Used'!C:G,5,FALSE),"S")</f>
        <v>S</v>
      </c>
      <c r="M397" s="246">
        <f>SUMIFS('Raw Material Used'!D:D,'Raw Material Used'!C:C,D397)</f>
        <v>0</v>
      </c>
      <c r="N397" s="247"/>
      <c r="O397" s="248">
        <f t="shared" si="1"/>
        <v>153</v>
      </c>
      <c r="P397" s="245" t="str">
        <f t="shared" si="2"/>
        <v>31-60</v>
      </c>
      <c r="Q397" s="248"/>
      <c r="R397" s="194"/>
      <c r="S397" s="194"/>
      <c r="T397" s="194"/>
      <c r="U397" s="194"/>
      <c r="V397" s="194"/>
      <c r="W397" s="194"/>
      <c r="X397" s="194"/>
      <c r="Y397" s="194"/>
      <c r="Z397" s="194"/>
    </row>
    <row r="398" ht="12.0" customHeight="1">
      <c r="A398" s="241"/>
      <c r="B398" s="258">
        <v>45871.0</v>
      </c>
      <c r="C398" s="243" t="s">
        <v>60</v>
      </c>
      <c r="D398" s="259">
        <v>11522.0</v>
      </c>
      <c r="E398" s="259" t="s">
        <v>102</v>
      </c>
      <c r="F398" s="259">
        <v>0.5</v>
      </c>
      <c r="G398" s="259">
        <v>44.0</v>
      </c>
      <c r="H398" s="259" t="s">
        <v>275</v>
      </c>
      <c r="I398" s="259">
        <v>153.0</v>
      </c>
      <c r="J398" s="260"/>
      <c r="K398" s="243" t="s">
        <v>277</v>
      </c>
      <c r="L398" s="245" t="str">
        <f>IFERROR(VLOOKUP(D398,'Raw Material Used'!C:G,5,FALSE),"S")</f>
        <v>S</v>
      </c>
      <c r="M398" s="246">
        <f>SUMIFS('Raw Material Used'!D:D,'Raw Material Used'!C:C,D398)</f>
        <v>0</v>
      </c>
      <c r="N398" s="247"/>
      <c r="O398" s="248">
        <f t="shared" si="1"/>
        <v>153</v>
      </c>
      <c r="P398" s="245" t="str">
        <f t="shared" si="2"/>
        <v>31-60</v>
      </c>
      <c r="Q398" s="248"/>
      <c r="R398" s="194"/>
      <c r="S398" s="194"/>
      <c r="T398" s="194"/>
      <c r="U398" s="194"/>
      <c r="V398" s="194"/>
      <c r="W398" s="194"/>
      <c r="X398" s="194"/>
      <c r="Y398" s="194"/>
      <c r="Z398" s="194"/>
    </row>
    <row r="399" ht="12.0" customHeight="1">
      <c r="A399" s="249"/>
      <c r="B399" s="255">
        <v>45871.0</v>
      </c>
      <c r="C399" s="251" t="s">
        <v>60</v>
      </c>
      <c r="D399" s="256">
        <v>11523.0</v>
      </c>
      <c r="E399" s="256" t="s">
        <v>102</v>
      </c>
      <c r="F399" s="256">
        <v>0.5</v>
      </c>
      <c r="G399" s="256">
        <v>44.0</v>
      </c>
      <c r="H399" s="256" t="s">
        <v>275</v>
      </c>
      <c r="I399" s="256">
        <v>212.0</v>
      </c>
      <c r="J399" s="257"/>
      <c r="K399" s="251" t="s">
        <v>277</v>
      </c>
      <c r="L399" s="245" t="str">
        <f>IFERROR(VLOOKUP(D399,'Raw Material Used'!C:G,5,FALSE),"S")</f>
        <v>S</v>
      </c>
      <c r="M399" s="246">
        <f>SUMIFS('Raw Material Used'!D:D,'Raw Material Used'!C:C,D399)</f>
        <v>0</v>
      </c>
      <c r="N399" s="247"/>
      <c r="O399" s="248">
        <f t="shared" si="1"/>
        <v>212</v>
      </c>
      <c r="P399" s="245" t="str">
        <f t="shared" si="2"/>
        <v>31-60</v>
      </c>
      <c r="Q399" s="248"/>
      <c r="R399" s="194"/>
      <c r="S399" s="194"/>
      <c r="T399" s="194"/>
      <c r="U399" s="194"/>
      <c r="V399" s="194"/>
      <c r="W399" s="194"/>
      <c r="X399" s="194"/>
      <c r="Y399" s="194"/>
      <c r="Z399" s="194"/>
    </row>
    <row r="400" ht="12.0" customHeight="1">
      <c r="A400" s="241"/>
      <c r="B400" s="258">
        <v>45871.0</v>
      </c>
      <c r="C400" s="243" t="s">
        <v>60</v>
      </c>
      <c r="D400" s="259">
        <v>11524.0</v>
      </c>
      <c r="E400" s="259" t="s">
        <v>102</v>
      </c>
      <c r="F400" s="259">
        <v>0.5</v>
      </c>
      <c r="G400" s="259">
        <v>42.0</v>
      </c>
      <c r="H400" s="259" t="s">
        <v>275</v>
      </c>
      <c r="I400" s="259">
        <v>212.0</v>
      </c>
      <c r="J400" s="260"/>
      <c r="K400" s="243" t="s">
        <v>277</v>
      </c>
      <c r="L400" s="245" t="str">
        <f>IFERROR(VLOOKUP(D400,'Raw Material Used'!C:G,5,FALSE),"S")</f>
        <v>S</v>
      </c>
      <c r="M400" s="246">
        <f>SUMIFS('Raw Material Used'!D:D,'Raw Material Used'!C:C,D400)</f>
        <v>0</v>
      </c>
      <c r="N400" s="247"/>
      <c r="O400" s="248">
        <f t="shared" si="1"/>
        <v>212</v>
      </c>
      <c r="P400" s="245" t="str">
        <f t="shared" si="2"/>
        <v>31-60</v>
      </c>
      <c r="Q400" s="248"/>
      <c r="R400" s="194"/>
      <c r="S400" s="194"/>
      <c r="T400" s="194"/>
      <c r="U400" s="194"/>
      <c r="V400" s="194"/>
      <c r="W400" s="194"/>
      <c r="X400" s="194"/>
      <c r="Y400" s="194"/>
      <c r="Z400" s="194"/>
    </row>
    <row r="401" ht="12.0" customHeight="1">
      <c r="A401" s="249"/>
      <c r="B401" s="255">
        <v>45871.0</v>
      </c>
      <c r="C401" s="251" t="s">
        <v>60</v>
      </c>
      <c r="D401" s="256">
        <v>11525.0</v>
      </c>
      <c r="E401" s="256" t="s">
        <v>102</v>
      </c>
      <c r="F401" s="256">
        <v>0.5</v>
      </c>
      <c r="G401" s="256">
        <v>42.0</v>
      </c>
      <c r="H401" s="256" t="s">
        <v>275</v>
      </c>
      <c r="I401" s="256">
        <v>203.0</v>
      </c>
      <c r="J401" s="257"/>
      <c r="K401" s="251" t="s">
        <v>277</v>
      </c>
      <c r="L401" s="245" t="str">
        <f>IFERROR(VLOOKUP(D401,'Raw Material Used'!C:G,5,FALSE),"S")</f>
        <v>S</v>
      </c>
      <c r="M401" s="246">
        <f>SUMIFS('Raw Material Used'!D:D,'Raw Material Used'!C:C,D401)</f>
        <v>0</v>
      </c>
      <c r="N401" s="247"/>
      <c r="O401" s="248">
        <f t="shared" si="1"/>
        <v>203</v>
      </c>
      <c r="P401" s="245" t="str">
        <f t="shared" si="2"/>
        <v>31-60</v>
      </c>
      <c r="Q401" s="248"/>
      <c r="R401" s="194"/>
      <c r="S401" s="194"/>
      <c r="T401" s="194"/>
      <c r="U401" s="194"/>
      <c r="V401" s="194"/>
      <c r="W401" s="194"/>
      <c r="X401" s="194"/>
      <c r="Y401" s="194"/>
      <c r="Z401" s="194"/>
    </row>
    <row r="402" ht="12.0" customHeight="1">
      <c r="A402" s="241"/>
      <c r="B402" s="258">
        <v>45871.0</v>
      </c>
      <c r="C402" s="243" t="s">
        <v>60</v>
      </c>
      <c r="D402" s="259">
        <v>11526.0</v>
      </c>
      <c r="E402" s="259" t="s">
        <v>102</v>
      </c>
      <c r="F402" s="259">
        <v>0.5</v>
      </c>
      <c r="G402" s="259">
        <v>42.0</v>
      </c>
      <c r="H402" s="259" t="s">
        <v>275</v>
      </c>
      <c r="I402" s="259">
        <v>203.0</v>
      </c>
      <c r="J402" s="260"/>
      <c r="K402" s="243" t="s">
        <v>277</v>
      </c>
      <c r="L402" s="245" t="str">
        <f>IFERROR(VLOOKUP(D402,'Raw Material Used'!C:G,5,FALSE),"S")</f>
        <v>S</v>
      </c>
      <c r="M402" s="246">
        <f>SUMIFS('Raw Material Used'!D:D,'Raw Material Used'!C:C,D402)</f>
        <v>0</v>
      </c>
      <c r="N402" s="247"/>
      <c r="O402" s="248">
        <f t="shared" si="1"/>
        <v>203</v>
      </c>
      <c r="P402" s="245" t="str">
        <f t="shared" si="2"/>
        <v>31-60</v>
      </c>
      <c r="Q402" s="248"/>
      <c r="R402" s="194"/>
      <c r="S402" s="194"/>
      <c r="T402" s="194"/>
      <c r="U402" s="194"/>
      <c r="V402" s="194"/>
      <c r="W402" s="194"/>
      <c r="X402" s="194"/>
      <c r="Y402" s="194"/>
      <c r="Z402" s="194"/>
    </row>
    <row r="403" ht="12.0" customHeight="1">
      <c r="A403" s="249"/>
      <c r="B403" s="255">
        <v>45871.0</v>
      </c>
      <c r="C403" s="251" t="s">
        <v>60</v>
      </c>
      <c r="D403" s="256">
        <v>11527.0</v>
      </c>
      <c r="E403" s="256" t="s">
        <v>102</v>
      </c>
      <c r="F403" s="256">
        <v>0.5</v>
      </c>
      <c r="G403" s="256">
        <v>42.0</v>
      </c>
      <c r="H403" s="256" t="s">
        <v>275</v>
      </c>
      <c r="I403" s="256">
        <v>203.0</v>
      </c>
      <c r="J403" s="257"/>
      <c r="K403" s="251" t="s">
        <v>277</v>
      </c>
      <c r="L403" s="245" t="str">
        <f>IFERROR(VLOOKUP(D403,'Raw Material Used'!C:G,5,FALSE),"S")</f>
        <v>S</v>
      </c>
      <c r="M403" s="246">
        <f>SUMIFS('Raw Material Used'!D:D,'Raw Material Used'!C:C,D403)</f>
        <v>0</v>
      </c>
      <c r="N403" s="247"/>
      <c r="O403" s="248">
        <f t="shared" si="1"/>
        <v>203</v>
      </c>
      <c r="P403" s="245" t="str">
        <f t="shared" si="2"/>
        <v>31-60</v>
      </c>
      <c r="Q403" s="248"/>
      <c r="R403" s="194"/>
      <c r="S403" s="194"/>
      <c r="T403" s="194"/>
      <c r="U403" s="194"/>
      <c r="V403" s="194"/>
      <c r="W403" s="194"/>
      <c r="X403" s="194"/>
      <c r="Y403" s="194"/>
      <c r="Z403" s="194"/>
    </row>
    <row r="404" ht="12.0" customHeight="1">
      <c r="A404" s="241"/>
      <c r="B404" s="258">
        <v>45871.0</v>
      </c>
      <c r="C404" s="243" t="s">
        <v>60</v>
      </c>
      <c r="D404" s="259">
        <v>11528.0</v>
      </c>
      <c r="E404" s="259" t="s">
        <v>102</v>
      </c>
      <c r="F404" s="259">
        <v>0.5</v>
      </c>
      <c r="G404" s="259">
        <v>42.0</v>
      </c>
      <c r="H404" s="259" t="s">
        <v>275</v>
      </c>
      <c r="I404" s="259">
        <v>203.0</v>
      </c>
      <c r="J404" s="260"/>
      <c r="K404" s="243" t="s">
        <v>277</v>
      </c>
      <c r="L404" s="245" t="str">
        <f>IFERROR(VLOOKUP(D404,'Raw Material Used'!C:G,5,FALSE),"S")</f>
        <v>S</v>
      </c>
      <c r="M404" s="246">
        <f>SUMIFS('Raw Material Used'!D:D,'Raw Material Used'!C:C,D404)</f>
        <v>0</v>
      </c>
      <c r="N404" s="247"/>
      <c r="O404" s="248">
        <f t="shared" si="1"/>
        <v>203</v>
      </c>
      <c r="P404" s="245" t="str">
        <f t="shared" si="2"/>
        <v>31-60</v>
      </c>
      <c r="Q404" s="248"/>
      <c r="R404" s="194"/>
      <c r="S404" s="194"/>
      <c r="T404" s="194"/>
      <c r="U404" s="194"/>
      <c r="V404" s="194"/>
      <c r="W404" s="194"/>
      <c r="X404" s="194"/>
      <c r="Y404" s="194"/>
      <c r="Z404" s="194"/>
    </row>
    <row r="405" ht="12.0" customHeight="1">
      <c r="A405" s="249"/>
      <c r="B405" s="255">
        <v>45871.0</v>
      </c>
      <c r="C405" s="251" t="s">
        <v>60</v>
      </c>
      <c r="D405" s="256">
        <v>11529.0</v>
      </c>
      <c r="E405" s="256" t="s">
        <v>102</v>
      </c>
      <c r="F405" s="256">
        <v>0.5</v>
      </c>
      <c r="G405" s="256">
        <v>42.0</v>
      </c>
      <c r="H405" s="256" t="s">
        <v>275</v>
      </c>
      <c r="I405" s="256">
        <v>203.0</v>
      </c>
      <c r="J405" s="257"/>
      <c r="K405" s="251" t="s">
        <v>277</v>
      </c>
      <c r="L405" s="245" t="str">
        <f>IFERROR(VLOOKUP(D405,'Raw Material Used'!C:G,5,FALSE),"S")</f>
        <v>S</v>
      </c>
      <c r="M405" s="246">
        <f>SUMIFS('Raw Material Used'!D:D,'Raw Material Used'!C:C,D405)</f>
        <v>0</v>
      </c>
      <c r="N405" s="247"/>
      <c r="O405" s="248">
        <f t="shared" si="1"/>
        <v>203</v>
      </c>
      <c r="P405" s="245" t="str">
        <f t="shared" si="2"/>
        <v>31-60</v>
      </c>
      <c r="Q405" s="248"/>
      <c r="R405" s="194"/>
      <c r="S405" s="194"/>
      <c r="T405" s="194"/>
      <c r="U405" s="194"/>
      <c r="V405" s="194"/>
      <c r="W405" s="194"/>
      <c r="X405" s="194"/>
      <c r="Y405" s="194"/>
      <c r="Z405" s="194"/>
    </row>
    <row r="406" ht="12.0" customHeight="1">
      <c r="A406" s="241"/>
      <c r="B406" s="258">
        <v>45871.0</v>
      </c>
      <c r="C406" s="243" t="s">
        <v>60</v>
      </c>
      <c r="D406" s="259">
        <v>11530.0</v>
      </c>
      <c r="E406" s="259" t="s">
        <v>102</v>
      </c>
      <c r="F406" s="259">
        <v>0.5</v>
      </c>
      <c r="G406" s="259">
        <v>38.0</v>
      </c>
      <c r="H406" s="259" t="s">
        <v>275</v>
      </c>
      <c r="I406" s="259">
        <v>140.0</v>
      </c>
      <c r="J406" s="260"/>
      <c r="K406" s="243" t="s">
        <v>277</v>
      </c>
      <c r="L406" s="245">
        <f>IFERROR(VLOOKUP(D406,'Raw Material Used'!C:G,5,FALSE),"S")</f>
        <v>45889</v>
      </c>
      <c r="M406" s="246">
        <f>SUMIFS('Raw Material Used'!D:D,'Raw Material Used'!C:C,D406)</f>
        <v>140</v>
      </c>
      <c r="N406" s="247"/>
      <c r="O406" s="246">
        <f t="shared" si="1"/>
        <v>0</v>
      </c>
      <c r="P406" s="245" t="str">
        <f t="shared" si="2"/>
        <v>31-60</v>
      </c>
      <c r="Q406" s="248"/>
      <c r="R406" s="194"/>
      <c r="S406" s="194"/>
      <c r="T406" s="194"/>
      <c r="U406" s="194"/>
      <c r="V406" s="194"/>
      <c r="W406" s="194"/>
      <c r="X406" s="194"/>
      <c r="Y406" s="194"/>
      <c r="Z406" s="194"/>
    </row>
    <row r="407" ht="12.0" customHeight="1">
      <c r="A407" s="249"/>
      <c r="B407" s="255">
        <v>45871.0</v>
      </c>
      <c r="C407" s="251" t="s">
        <v>60</v>
      </c>
      <c r="D407" s="256">
        <v>11531.0</v>
      </c>
      <c r="E407" s="256" t="s">
        <v>102</v>
      </c>
      <c r="F407" s="256">
        <v>0.5</v>
      </c>
      <c r="G407" s="256">
        <v>38.0</v>
      </c>
      <c r="H407" s="256" t="s">
        <v>275</v>
      </c>
      <c r="I407" s="256">
        <v>140.0</v>
      </c>
      <c r="J407" s="257"/>
      <c r="K407" s="251" t="s">
        <v>277</v>
      </c>
      <c r="L407" s="245">
        <f>IFERROR(VLOOKUP(D407,'Raw Material Used'!C:G,5,FALSE),"S")</f>
        <v>45889</v>
      </c>
      <c r="M407" s="246">
        <f>SUMIFS('Raw Material Used'!D:D,'Raw Material Used'!C:C,D407)</f>
        <v>140</v>
      </c>
      <c r="N407" s="247"/>
      <c r="O407" s="246">
        <f t="shared" si="1"/>
        <v>0</v>
      </c>
      <c r="P407" s="245" t="str">
        <f t="shared" si="2"/>
        <v>31-60</v>
      </c>
      <c r="Q407" s="248"/>
      <c r="R407" s="194"/>
      <c r="S407" s="194"/>
      <c r="T407" s="194"/>
      <c r="U407" s="194"/>
      <c r="V407" s="194"/>
      <c r="W407" s="194"/>
      <c r="X407" s="194"/>
      <c r="Y407" s="194"/>
      <c r="Z407" s="194"/>
    </row>
    <row r="408" ht="12.0" customHeight="1">
      <c r="A408" s="241"/>
      <c r="B408" s="258">
        <v>45871.0</v>
      </c>
      <c r="C408" s="243" t="s">
        <v>60</v>
      </c>
      <c r="D408" s="259">
        <v>11532.0</v>
      </c>
      <c r="E408" s="259" t="s">
        <v>102</v>
      </c>
      <c r="F408" s="259">
        <v>0.5</v>
      </c>
      <c r="G408" s="259">
        <v>38.0</v>
      </c>
      <c r="H408" s="259" t="s">
        <v>275</v>
      </c>
      <c r="I408" s="259">
        <v>140.0</v>
      </c>
      <c r="J408" s="260"/>
      <c r="K408" s="243" t="s">
        <v>277</v>
      </c>
      <c r="L408" s="245">
        <f>IFERROR(VLOOKUP(D408,'Raw Material Used'!C:G,5,FALSE),"S")</f>
        <v>45881</v>
      </c>
      <c r="M408" s="246">
        <f>SUMIFS('Raw Material Used'!D:D,'Raw Material Used'!C:C,D408)</f>
        <v>140</v>
      </c>
      <c r="N408" s="247"/>
      <c r="O408" s="246">
        <f t="shared" si="1"/>
        <v>0</v>
      </c>
      <c r="P408" s="245" t="str">
        <f t="shared" si="2"/>
        <v>31-60</v>
      </c>
      <c r="Q408" s="248"/>
      <c r="R408" s="194"/>
      <c r="S408" s="194"/>
      <c r="T408" s="194"/>
      <c r="U408" s="194"/>
      <c r="V408" s="194"/>
      <c r="W408" s="194"/>
      <c r="X408" s="194"/>
      <c r="Y408" s="194"/>
      <c r="Z408" s="194"/>
    </row>
    <row r="409" ht="12.0" customHeight="1">
      <c r="A409" s="249"/>
      <c r="B409" s="255">
        <v>45871.0</v>
      </c>
      <c r="C409" s="251" t="s">
        <v>60</v>
      </c>
      <c r="D409" s="256">
        <v>11533.0</v>
      </c>
      <c r="E409" s="256" t="s">
        <v>102</v>
      </c>
      <c r="F409" s="256">
        <v>0.5</v>
      </c>
      <c r="G409" s="256">
        <v>38.0</v>
      </c>
      <c r="H409" s="256" t="s">
        <v>275</v>
      </c>
      <c r="I409" s="256">
        <v>140.0</v>
      </c>
      <c r="J409" s="257"/>
      <c r="K409" s="251" t="s">
        <v>277</v>
      </c>
      <c r="L409" s="245">
        <f>IFERROR(VLOOKUP(D409,'Raw Material Used'!C:G,5,FALSE),"S")</f>
        <v>45887</v>
      </c>
      <c r="M409" s="246">
        <f>SUMIFS('Raw Material Used'!D:D,'Raw Material Used'!C:C,D409)</f>
        <v>140</v>
      </c>
      <c r="N409" s="247"/>
      <c r="O409" s="246">
        <f t="shared" si="1"/>
        <v>0</v>
      </c>
      <c r="P409" s="245" t="str">
        <f t="shared" si="2"/>
        <v>31-60</v>
      </c>
      <c r="Q409" s="248"/>
      <c r="R409" s="194"/>
      <c r="S409" s="194"/>
      <c r="T409" s="194"/>
      <c r="U409" s="194"/>
      <c r="V409" s="194"/>
      <c r="W409" s="194"/>
      <c r="X409" s="194"/>
      <c r="Y409" s="194"/>
      <c r="Z409" s="194"/>
    </row>
    <row r="410" ht="12.0" customHeight="1">
      <c r="A410" s="241"/>
      <c r="B410" s="258">
        <v>45871.0</v>
      </c>
      <c r="C410" s="243" t="s">
        <v>60</v>
      </c>
      <c r="D410" s="259">
        <v>11534.0</v>
      </c>
      <c r="E410" s="259" t="s">
        <v>102</v>
      </c>
      <c r="F410" s="259">
        <v>0.5</v>
      </c>
      <c r="G410" s="259">
        <v>38.0</v>
      </c>
      <c r="H410" s="259" t="s">
        <v>275</v>
      </c>
      <c r="I410" s="259">
        <v>140.0</v>
      </c>
      <c r="J410" s="260"/>
      <c r="K410" s="243" t="s">
        <v>277</v>
      </c>
      <c r="L410" s="245">
        <f>IFERROR(VLOOKUP(D410,'Raw Material Used'!C:G,5,FALSE),"S")</f>
        <v>45889</v>
      </c>
      <c r="M410" s="246">
        <f>SUMIFS('Raw Material Used'!D:D,'Raw Material Used'!C:C,D410)</f>
        <v>140</v>
      </c>
      <c r="N410" s="247"/>
      <c r="O410" s="246">
        <f t="shared" si="1"/>
        <v>0</v>
      </c>
      <c r="P410" s="245" t="str">
        <f t="shared" si="2"/>
        <v>31-60</v>
      </c>
      <c r="Q410" s="248"/>
      <c r="R410" s="194"/>
      <c r="S410" s="194"/>
      <c r="T410" s="194"/>
      <c r="U410" s="194"/>
      <c r="V410" s="194"/>
      <c r="W410" s="194"/>
      <c r="X410" s="194"/>
      <c r="Y410" s="194"/>
      <c r="Z410" s="194"/>
    </row>
    <row r="411" ht="12.0" customHeight="1">
      <c r="A411" s="249"/>
      <c r="B411" s="255">
        <v>45871.0</v>
      </c>
      <c r="C411" s="251" t="s">
        <v>60</v>
      </c>
      <c r="D411" s="256">
        <v>11535.0</v>
      </c>
      <c r="E411" s="256" t="s">
        <v>102</v>
      </c>
      <c r="F411" s="256">
        <v>0.5</v>
      </c>
      <c r="G411" s="256">
        <v>38.0</v>
      </c>
      <c r="H411" s="256" t="s">
        <v>275</v>
      </c>
      <c r="I411" s="256">
        <v>140.0</v>
      </c>
      <c r="J411" s="257"/>
      <c r="K411" s="251" t="s">
        <v>277</v>
      </c>
      <c r="L411" s="245">
        <f>IFERROR(VLOOKUP(D411,'Raw Material Used'!C:G,5,FALSE),"S")</f>
        <v>45887</v>
      </c>
      <c r="M411" s="246">
        <f>SUMIFS('Raw Material Used'!D:D,'Raw Material Used'!C:C,D411)</f>
        <v>140</v>
      </c>
      <c r="N411" s="247"/>
      <c r="O411" s="246">
        <f t="shared" si="1"/>
        <v>0</v>
      </c>
      <c r="P411" s="245" t="str">
        <f t="shared" si="2"/>
        <v>31-60</v>
      </c>
      <c r="Q411" s="248"/>
      <c r="R411" s="194"/>
      <c r="S411" s="194"/>
      <c r="T411" s="194"/>
      <c r="U411" s="194"/>
      <c r="V411" s="194"/>
      <c r="W411" s="194"/>
      <c r="X411" s="194"/>
      <c r="Y411" s="194"/>
      <c r="Z411" s="194"/>
    </row>
    <row r="412" ht="12.0" customHeight="1">
      <c r="A412" s="241"/>
      <c r="B412" s="258">
        <v>45871.0</v>
      </c>
      <c r="C412" s="243" t="s">
        <v>60</v>
      </c>
      <c r="D412" s="259">
        <v>11536.0</v>
      </c>
      <c r="E412" s="259" t="s">
        <v>102</v>
      </c>
      <c r="F412" s="259">
        <v>0.5</v>
      </c>
      <c r="G412" s="259">
        <v>38.0</v>
      </c>
      <c r="H412" s="259" t="s">
        <v>275</v>
      </c>
      <c r="I412" s="259">
        <v>140.0</v>
      </c>
      <c r="J412" s="260"/>
      <c r="K412" s="243" t="s">
        <v>277</v>
      </c>
      <c r="L412" s="245">
        <f>IFERROR(VLOOKUP(D412,'Raw Material Used'!C:G,5,FALSE),"S")</f>
        <v>45880</v>
      </c>
      <c r="M412" s="246">
        <f>SUMIFS('Raw Material Used'!D:D,'Raw Material Used'!C:C,D412)</f>
        <v>140</v>
      </c>
      <c r="N412" s="247"/>
      <c r="O412" s="246">
        <f t="shared" si="1"/>
        <v>0</v>
      </c>
      <c r="P412" s="245" t="str">
        <f t="shared" si="2"/>
        <v>31-60</v>
      </c>
      <c r="Q412" s="248"/>
      <c r="R412" s="194"/>
      <c r="S412" s="194"/>
      <c r="T412" s="194"/>
      <c r="U412" s="194"/>
      <c r="V412" s="194"/>
      <c r="W412" s="194"/>
      <c r="X412" s="194"/>
      <c r="Y412" s="194"/>
      <c r="Z412" s="194"/>
    </row>
    <row r="413" ht="12.0" customHeight="1">
      <c r="A413" s="249"/>
      <c r="B413" s="255">
        <v>45871.0</v>
      </c>
      <c r="C413" s="251" t="s">
        <v>60</v>
      </c>
      <c r="D413" s="256">
        <v>11537.0</v>
      </c>
      <c r="E413" s="256" t="s">
        <v>102</v>
      </c>
      <c r="F413" s="256">
        <v>0.5</v>
      </c>
      <c r="G413" s="256">
        <v>38.0</v>
      </c>
      <c r="H413" s="256" t="s">
        <v>275</v>
      </c>
      <c r="I413" s="256">
        <v>140.0</v>
      </c>
      <c r="J413" s="257"/>
      <c r="K413" s="251" t="s">
        <v>277</v>
      </c>
      <c r="L413" s="245">
        <f>IFERROR(VLOOKUP(D413,'Raw Material Used'!C:G,5,FALSE),"S")</f>
        <v>45880</v>
      </c>
      <c r="M413" s="246">
        <f>SUMIFS('Raw Material Used'!D:D,'Raw Material Used'!C:C,D413)</f>
        <v>140</v>
      </c>
      <c r="N413" s="247"/>
      <c r="O413" s="246">
        <f t="shared" si="1"/>
        <v>0</v>
      </c>
      <c r="P413" s="245" t="str">
        <f t="shared" si="2"/>
        <v>31-60</v>
      </c>
      <c r="Q413" s="248"/>
      <c r="R413" s="194"/>
      <c r="S413" s="194"/>
      <c r="T413" s="194"/>
      <c r="U413" s="194"/>
      <c r="V413" s="194"/>
      <c r="W413" s="194"/>
      <c r="X413" s="194"/>
      <c r="Y413" s="194"/>
      <c r="Z413" s="194"/>
    </row>
    <row r="414" ht="12.0" customHeight="1">
      <c r="A414" s="241"/>
      <c r="B414" s="258">
        <v>45871.0</v>
      </c>
      <c r="C414" s="243" t="s">
        <v>60</v>
      </c>
      <c r="D414" s="259">
        <v>11538.0</v>
      </c>
      <c r="E414" s="259" t="s">
        <v>102</v>
      </c>
      <c r="F414" s="259">
        <v>0.5</v>
      </c>
      <c r="G414" s="259">
        <v>38.0</v>
      </c>
      <c r="H414" s="259" t="s">
        <v>275</v>
      </c>
      <c r="I414" s="259">
        <v>140.0</v>
      </c>
      <c r="J414" s="260"/>
      <c r="K414" s="243" t="s">
        <v>277</v>
      </c>
      <c r="L414" s="245">
        <f>IFERROR(VLOOKUP(D414,'Raw Material Used'!C:G,5,FALSE),"S")</f>
        <v>45881</v>
      </c>
      <c r="M414" s="246">
        <f>SUMIFS('Raw Material Used'!D:D,'Raw Material Used'!C:C,D414)</f>
        <v>140</v>
      </c>
      <c r="N414" s="247"/>
      <c r="O414" s="246">
        <f t="shared" si="1"/>
        <v>0</v>
      </c>
      <c r="P414" s="245" t="str">
        <f t="shared" si="2"/>
        <v>31-60</v>
      </c>
      <c r="Q414" s="248"/>
      <c r="R414" s="194"/>
      <c r="S414" s="194"/>
      <c r="T414" s="194"/>
      <c r="U414" s="194"/>
      <c r="V414" s="194"/>
      <c r="W414" s="194"/>
      <c r="X414" s="194"/>
      <c r="Y414" s="194"/>
      <c r="Z414" s="194"/>
    </row>
    <row r="415" ht="12.0" customHeight="1">
      <c r="A415" s="249"/>
      <c r="B415" s="255">
        <v>45871.0</v>
      </c>
      <c r="C415" s="251" t="s">
        <v>60</v>
      </c>
      <c r="D415" s="256">
        <v>11538.0</v>
      </c>
      <c r="E415" s="256" t="s">
        <v>102</v>
      </c>
      <c r="F415" s="256">
        <v>0.5</v>
      </c>
      <c r="G415" s="256">
        <v>38.0</v>
      </c>
      <c r="H415" s="256" t="s">
        <v>275</v>
      </c>
      <c r="I415" s="256">
        <v>140.0</v>
      </c>
      <c r="J415" s="257"/>
      <c r="K415" s="251" t="s">
        <v>277</v>
      </c>
      <c r="L415" s="245">
        <f>IFERROR(VLOOKUP(D415,'Raw Material Used'!C:G,5,FALSE),"S")</f>
        <v>45881</v>
      </c>
      <c r="M415" s="246">
        <f>SUMIFS('Raw Material Used'!D:D,'Raw Material Used'!C:C,D415)</f>
        <v>140</v>
      </c>
      <c r="N415" s="247"/>
      <c r="O415" s="246">
        <f t="shared" si="1"/>
        <v>0</v>
      </c>
      <c r="P415" s="245" t="str">
        <f t="shared" si="2"/>
        <v>31-60</v>
      </c>
      <c r="Q415" s="248"/>
      <c r="R415" s="194"/>
      <c r="S415" s="194"/>
      <c r="T415" s="194"/>
      <c r="U415" s="194"/>
      <c r="V415" s="194"/>
      <c r="W415" s="194"/>
      <c r="X415" s="194"/>
      <c r="Y415" s="194"/>
      <c r="Z415" s="194"/>
    </row>
    <row r="416" ht="12.0" customHeight="1">
      <c r="A416" s="241"/>
      <c r="B416" s="258">
        <v>45873.0</v>
      </c>
      <c r="C416" s="243" t="s">
        <v>64</v>
      </c>
      <c r="D416" s="259">
        <v>11539.0</v>
      </c>
      <c r="E416" s="259"/>
      <c r="F416" s="259">
        <v>0.25</v>
      </c>
      <c r="G416" s="259">
        <v>438.0</v>
      </c>
      <c r="H416" s="259" t="s">
        <v>275</v>
      </c>
      <c r="I416" s="259">
        <v>1670.0</v>
      </c>
      <c r="J416" s="260"/>
      <c r="K416" s="243" t="s">
        <v>318</v>
      </c>
      <c r="L416" s="245" t="str">
        <f>IFERROR(VLOOKUP(D416,'Raw Material Used'!C:G,5,FALSE),"S")</f>
        <v>S</v>
      </c>
      <c r="M416" s="246">
        <f>SUMIFS('Raw Material Used'!D:D,'Raw Material Used'!C:C,D416)</f>
        <v>0</v>
      </c>
      <c r="N416" s="247"/>
      <c r="O416" s="248">
        <f t="shared" si="1"/>
        <v>1670</v>
      </c>
      <c r="P416" s="245" t="str">
        <f t="shared" si="2"/>
        <v>0-30</v>
      </c>
      <c r="Q416" s="248"/>
      <c r="R416" s="194"/>
      <c r="S416" s="194"/>
      <c r="T416" s="194"/>
      <c r="U416" s="194"/>
      <c r="V416" s="194"/>
      <c r="W416" s="194"/>
      <c r="X416" s="194"/>
      <c r="Y416" s="194"/>
      <c r="Z416" s="194"/>
    </row>
    <row r="417" ht="12.0" customHeight="1">
      <c r="A417" s="249"/>
      <c r="B417" s="255">
        <v>45873.0</v>
      </c>
      <c r="C417" s="251" t="s">
        <v>64</v>
      </c>
      <c r="D417" s="256">
        <v>11540.0</v>
      </c>
      <c r="E417" s="256"/>
      <c r="F417" s="256">
        <v>0.25</v>
      </c>
      <c r="G417" s="256">
        <v>438.0</v>
      </c>
      <c r="H417" s="256" t="s">
        <v>275</v>
      </c>
      <c r="I417" s="256">
        <v>1680.0</v>
      </c>
      <c r="J417" s="257"/>
      <c r="K417" s="251" t="s">
        <v>318</v>
      </c>
      <c r="L417" s="245" t="str">
        <f>IFERROR(VLOOKUP(D417,'Raw Material Used'!C:G,5,FALSE),"S")</f>
        <v>S</v>
      </c>
      <c r="M417" s="246">
        <f>SUMIFS('Raw Material Used'!D:D,'Raw Material Used'!C:C,D417)</f>
        <v>0</v>
      </c>
      <c r="N417" s="247"/>
      <c r="O417" s="248">
        <f t="shared" si="1"/>
        <v>1680</v>
      </c>
      <c r="P417" s="245" t="str">
        <f t="shared" si="2"/>
        <v>0-30</v>
      </c>
      <c r="Q417" s="248"/>
      <c r="R417" s="194"/>
      <c r="S417" s="194"/>
      <c r="T417" s="194"/>
      <c r="U417" s="194"/>
      <c r="V417" s="194"/>
      <c r="W417" s="194"/>
      <c r="X417" s="194"/>
      <c r="Y417" s="194"/>
      <c r="Z417" s="194"/>
    </row>
    <row r="418" ht="12.0" customHeight="1">
      <c r="A418" s="241"/>
      <c r="B418" s="258">
        <v>45873.0</v>
      </c>
      <c r="C418" s="243" t="s">
        <v>64</v>
      </c>
      <c r="D418" s="259">
        <v>11541.0</v>
      </c>
      <c r="E418" s="259"/>
      <c r="F418" s="259">
        <v>0.25</v>
      </c>
      <c r="G418" s="259">
        <v>438.0</v>
      </c>
      <c r="H418" s="259" t="s">
        <v>275</v>
      </c>
      <c r="I418" s="259">
        <v>1420.0</v>
      </c>
      <c r="J418" s="260"/>
      <c r="K418" s="243" t="s">
        <v>318</v>
      </c>
      <c r="L418" s="245" t="str">
        <f>IFERROR(VLOOKUP(D418,'Raw Material Used'!C:G,5,FALSE),"S")</f>
        <v>S</v>
      </c>
      <c r="M418" s="246">
        <f>SUMIFS('Raw Material Used'!D:D,'Raw Material Used'!C:C,D418)</f>
        <v>0</v>
      </c>
      <c r="N418" s="247"/>
      <c r="O418" s="248">
        <f t="shared" si="1"/>
        <v>1420</v>
      </c>
      <c r="P418" s="245" t="str">
        <f t="shared" si="2"/>
        <v>0-30</v>
      </c>
      <c r="Q418" s="248"/>
      <c r="R418" s="194"/>
      <c r="S418" s="194"/>
      <c r="T418" s="194"/>
      <c r="U418" s="194"/>
      <c r="V418" s="194"/>
      <c r="W418" s="194"/>
      <c r="X418" s="194"/>
      <c r="Y418" s="194"/>
      <c r="Z418" s="194"/>
    </row>
    <row r="419" ht="12.0" customHeight="1">
      <c r="A419" s="249"/>
      <c r="B419" s="255">
        <v>45873.0</v>
      </c>
      <c r="C419" s="251" t="s">
        <v>64</v>
      </c>
      <c r="D419" s="256">
        <v>11542.0</v>
      </c>
      <c r="E419" s="256"/>
      <c r="F419" s="256">
        <v>0.25</v>
      </c>
      <c r="G419" s="256">
        <v>438.0</v>
      </c>
      <c r="H419" s="256" t="s">
        <v>275</v>
      </c>
      <c r="I419" s="256">
        <v>1690.0</v>
      </c>
      <c r="J419" s="257"/>
      <c r="K419" s="251" t="s">
        <v>318</v>
      </c>
      <c r="L419" s="245" t="str">
        <f>IFERROR(VLOOKUP(D419,'Raw Material Used'!C:G,5,FALSE),"S")</f>
        <v>S</v>
      </c>
      <c r="M419" s="246">
        <f>SUMIFS('Raw Material Used'!D:D,'Raw Material Used'!C:C,D419)</f>
        <v>0</v>
      </c>
      <c r="N419" s="247"/>
      <c r="O419" s="248">
        <f t="shared" si="1"/>
        <v>1690</v>
      </c>
      <c r="P419" s="245" t="str">
        <f t="shared" si="2"/>
        <v>0-30</v>
      </c>
      <c r="Q419" s="248"/>
      <c r="R419" s="194"/>
      <c r="S419" s="194"/>
      <c r="T419" s="194"/>
      <c r="U419" s="194"/>
      <c r="V419" s="194"/>
      <c r="W419" s="194"/>
      <c r="X419" s="194"/>
      <c r="Y419" s="194"/>
      <c r="Z419" s="194"/>
    </row>
    <row r="420" ht="12.0" customHeight="1">
      <c r="A420" s="241"/>
      <c r="B420" s="258">
        <v>45873.0</v>
      </c>
      <c r="C420" s="243" t="s">
        <v>64</v>
      </c>
      <c r="D420" s="259">
        <v>11543.0</v>
      </c>
      <c r="E420" s="259"/>
      <c r="F420" s="259">
        <v>0.25</v>
      </c>
      <c r="G420" s="259">
        <v>435.0</v>
      </c>
      <c r="H420" s="259" t="s">
        <v>275</v>
      </c>
      <c r="I420" s="259">
        <v>2060.0</v>
      </c>
      <c r="J420" s="260"/>
      <c r="K420" s="243" t="s">
        <v>318</v>
      </c>
      <c r="L420" s="245" t="str">
        <f>IFERROR(VLOOKUP(D420,'Raw Material Used'!C:G,5,FALSE),"S")</f>
        <v>S</v>
      </c>
      <c r="M420" s="246">
        <f>SUMIFS('Raw Material Used'!D:D,'Raw Material Used'!C:C,D420)</f>
        <v>0</v>
      </c>
      <c r="N420" s="247"/>
      <c r="O420" s="248">
        <f t="shared" si="1"/>
        <v>2060</v>
      </c>
      <c r="P420" s="245" t="str">
        <f t="shared" si="2"/>
        <v>0-30</v>
      </c>
      <c r="Q420" s="248"/>
      <c r="R420" s="194"/>
      <c r="S420" s="194"/>
      <c r="T420" s="194"/>
      <c r="U420" s="194"/>
      <c r="V420" s="194"/>
      <c r="W420" s="194"/>
      <c r="X420" s="194"/>
      <c r="Y420" s="194"/>
      <c r="Z420" s="194"/>
    </row>
    <row r="421" ht="12.0" customHeight="1">
      <c r="A421" s="249"/>
      <c r="B421" s="255">
        <v>45873.0</v>
      </c>
      <c r="C421" s="251" t="s">
        <v>63</v>
      </c>
      <c r="D421" s="256">
        <v>11544.0</v>
      </c>
      <c r="E421" s="256"/>
      <c r="F421" s="256">
        <v>0.3</v>
      </c>
      <c r="G421" s="256">
        <v>1274.0</v>
      </c>
      <c r="H421" s="256" t="s">
        <v>275</v>
      </c>
      <c r="I421" s="256">
        <v>2010.0</v>
      </c>
      <c r="J421" s="257"/>
      <c r="K421" s="251" t="s">
        <v>318</v>
      </c>
      <c r="L421" s="245" t="str">
        <f>IFERROR(VLOOKUP(D421,'Raw Material Used'!C:G,5,FALSE),"S")</f>
        <v>S</v>
      </c>
      <c r="M421" s="246">
        <f>SUMIFS('Raw Material Used'!D:D,'Raw Material Used'!C:C,D421)</f>
        <v>0</v>
      </c>
      <c r="N421" s="247"/>
      <c r="O421" s="248">
        <f t="shared" si="1"/>
        <v>2010</v>
      </c>
      <c r="P421" s="245" t="str">
        <f t="shared" si="2"/>
        <v>0-30</v>
      </c>
      <c r="Q421" s="248"/>
      <c r="R421" s="194"/>
      <c r="S421" s="194"/>
      <c r="T421" s="194"/>
      <c r="U421" s="194"/>
      <c r="V421" s="194"/>
      <c r="W421" s="194"/>
      <c r="X421" s="194"/>
      <c r="Y421" s="194"/>
      <c r="Z421" s="194"/>
    </row>
    <row r="422" ht="12.0" customHeight="1">
      <c r="A422" s="241"/>
      <c r="B422" s="258">
        <v>45873.0</v>
      </c>
      <c r="C422" s="243" t="s">
        <v>63</v>
      </c>
      <c r="D422" s="259">
        <v>11545.0</v>
      </c>
      <c r="E422" s="259"/>
      <c r="F422" s="259">
        <v>0.3</v>
      </c>
      <c r="G422" s="259">
        <v>1282.0</v>
      </c>
      <c r="H422" s="259" t="s">
        <v>275</v>
      </c>
      <c r="I422" s="259">
        <v>2045.0</v>
      </c>
      <c r="J422" s="260"/>
      <c r="K422" s="243" t="s">
        <v>318</v>
      </c>
      <c r="L422" s="245" t="str">
        <f>IFERROR(VLOOKUP(D422,'Raw Material Used'!C:G,5,FALSE),"S")</f>
        <v>S</v>
      </c>
      <c r="M422" s="246">
        <f>SUMIFS('Raw Material Used'!D:D,'Raw Material Used'!C:C,D422)</f>
        <v>0</v>
      </c>
      <c r="N422" s="247"/>
      <c r="O422" s="248">
        <f t="shared" si="1"/>
        <v>2045</v>
      </c>
      <c r="P422" s="245" t="str">
        <f t="shared" si="2"/>
        <v>0-30</v>
      </c>
      <c r="Q422" s="248"/>
      <c r="R422" s="194"/>
      <c r="S422" s="194"/>
      <c r="T422" s="194"/>
      <c r="U422" s="194"/>
      <c r="V422" s="194"/>
      <c r="W422" s="194"/>
      <c r="X422" s="194"/>
      <c r="Y422" s="194"/>
      <c r="Z422" s="194"/>
    </row>
    <row r="423" ht="12.0" customHeight="1">
      <c r="A423" s="249"/>
      <c r="B423" s="255">
        <v>45873.0</v>
      </c>
      <c r="C423" s="251" t="s">
        <v>63</v>
      </c>
      <c r="D423" s="256">
        <v>11546.0</v>
      </c>
      <c r="E423" s="256"/>
      <c r="F423" s="256">
        <v>0.3</v>
      </c>
      <c r="G423" s="256">
        <v>1411.0</v>
      </c>
      <c r="H423" s="256" t="s">
        <v>275</v>
      </c>
      <c r="I423" s="256">
        <v>1740.0</v>
      </c>
      <c r="J423" s="257"/>
      <c r="K423" s="251" t="s">
        <v>318</v>
      </c>
      <c r="L423" s="245" t="str">
        <f>IFERROR(VLOOKUP(D423,'Raw Material Used'!C:G,5,FALSE),"S")</f>
        <v>S</v>
      </c>
      <c r="M423" s="246">
        <f>SUMIFS('Raw Material Used'!D:D,'Raw Material Used'!C:C,D423)</f>
        <v>0</v>
      </c>
      <c r="N423" s="247"/>
      <c r="O423" s="248">
        <f t="shared" si="1"/>
        <v>1740</v>
      </c>
      <c r="P423" s="245" t="str">
        <f t="shared" si="2"/>
        <v>0-30</v>
      </c>
      <c r="Q423" s="248"/>
      <c r="R423" s="194"/>
      <c r="S423" s="194"/>
      <c r="T423" s="194"/>
      <c r="U423" s="194"/>
      <c r="V423" s="194"/>
      <c r="W423" s="194"/>
      <c r="X423" s="194"/>
      <c r="Y423" s="194"/>
      <c r="Z423" s="194"/>
    </row>
    <row r="424" ht="12.0" customHeight="1">
      <c r="A424" s="241"/>
      <c r="B424" s="258">
        <v>45873.0</v>
      </c>
      <c r="C424" s="243" t="s">
        <v>63</v>
      </c>
      <c r="D424" s="259">
        <v>11547.0</v>
      </c>
      <c r="E424" s="259"/>
      <c r="F424" s="259">
        <v>0.3</v>
      </c>
      <c r="G424" s="259">
        <v>277.0</v>
      </c>
      <c r="H424" s="259" t="s">
        <v>275</v>
      </c>
      <c r="I424" s="259">
        <v>1980.0</v>
      </c>
      <c r="J424" s="260"/>
      <c r="K424" s="243" t="s">
        <v>318</v>
      </c>
      <c r="L424" s="245" t="str">
        <f>IFERROR(VLOOKUP(D424,'Raw Material Used'!C:G,5,FALSE),"S")</f>
        <v>S</v>
      </c>
      <c r="M424" s="246">
        <f>SUMIFS('Raw Material Used'!D:D,'Raw Material Used'!C:C,D424)</f>
        <v>0</v>
      </c>
      <c r="N424" s="247"/>
      <c r="O424" s="248">
        <f t="shared" si="1"/>
        <v>1980</v>
      </c>
      <c r="P424" s="245" t="str">
        <f t="shared" si="2"/>
        <v>0-30</v>
      </c>
      <c r="Q424" s="248"/>
      <c r="R424" s="194"/>
      <c r="S424" s="194"/>
      <c r="T424" s="194"/>
      <c r="U424" s="194"/>
      <c r="V424" s="194"/>
      <c r="W424" s="194"/>
      <c r="X424" s="194"/>
      <c r="Y424" s="194"/>
      <c r="Z424" s="194"/>
    </row>
    <row r="425" ht="12.0" customHeight="1">
      <c r="A425" s="249"/>
      <c r="B425" s="255">
        <v>45873.0</v>
      </c>
      <c r="C425" s="251" t="s">
        <v>63</v>
      </c>
      <c r="D425" s="256">
        <v>11548.0</v>
      </c>
      <c r="E425" s="256"/>
      <c r="F425" s="256">
        <v>0.3</v>
      </c>
      <c r="G425" s="256">
        <v>200.0</v>
      </c>
      <c r="H425" s="256" t="s">
        <v>275</v>
      </c>
      <c r="I425" s="256">
        <v>1810.0</v>
      </c>
      <c r="J425" s="257"/>
      <c r="K425" s="251" t="s">
        <v>318</v>
      </c>
      <c r="L425" s="245" t="str">
        <f>IFERROR(VLOOKUP(D425,'Raw Material Used'!C:G,5,FALSE),"S")</f>
        <v>S</v>
      </c>
      <c r="M425" s="246">
        <f>SUMIFS('Raw Material Used'!D:D,'Raw Material Used'!C:C,D425)</f>
        <v>0</v>
      </c>
      <c r="N425" s="247"/>
      <c r="O425" s="248">
        <f t="shared" si="1"/>
        <v>1810</v>
      </c>
      <c r="P425" s="245" t="str">
        <f t="shared" si="2"/>
        <v>0-30</v>
      </c>
      <c r="Q425" s="248"/>
      <c r="R425" s="194"/>
      <c r="S425" s="194"/>
      <c r="T425" s="194"/>
      <c r="U425" s="194"/>
      <c r="V425" s="194"/>
      <c r="W425" s="194"/>
      <c r="X425" s="194"/>
      <c r="Y425" s="194"/>
      <c r="Z425" s="194"/>
    </row>
    <row r="426" ht="12.0" customHeight="1">
      <c r="A426" s="241"/>
      <c r="B426" s="258">
        <v>45873.0</v>
      </c>
      <c r="C426" s="243" t="s">
        <v>63</v>
      </c>
      <c r="D426" s="259">
        <v>11549.0</v>
      </c>
      <c r="E426" s="259"/>
      <c r="F426" s="259">
        <v>0.3</v>
      </c>
      <c r="G426" s="259">
        <v>1374.0</v>
      </c>
      <c r="H426" s="259" t="s">
        <v>275</v>
      </c>
      <c r="I426" s="259">
        <v>3010.0</v>
      </c>
      <c r="J426" s="260"/>
      <c r="K426" s="243" t="s">
        <v>318</v>
      </c>
      <c r="L426" s="245" t="str">
        <f>IFERROR(VLOOKUP(D426,'Raw Material Used'!C:G,5,FALSE),"S")</f>
        <v>S</v>
      </c>
      <c r="M426" s="246">
        <f>SUMIFS('Raw Material Used'!D:D,'Raw Material Used'!C:C,D426)</f>
        <v>0</v>
      </c>
      <c r="N426" s="247"/>
      <c r="O426" s="248">
        <f t="shared" si="1"/>
        <v>3010</v>
      </c>
      <c r="P426" s="245" t="str">
        <f t="shared" si="2"/>
        <v>0-30</v>
      </c>
      <c r="Q426" s="248"/>
      <c r="R426" s="194"/>
      <c r="S426" s="194"/>
      <c r="T426" s="194"/>
      <c r="U426" s="194"/>
      <c r="V426" s="194"/>
      <c r="W426" s="194"/>
      <c r="X426" s="194"/>
      <c r="Y426" s="194"/>
      <c r="Z426" s="194"/>
    </row>
    <row r="427" ht="12.0" customHeight="1">
      <c r="A427" s="249"/>
      <c r="B427" s="255">
        <v>45874.0</v>
      </c>
      <c r="C427" s="251" t="s">
        <v>60</v>
      </c>
      <c r="D427" s="256">
        <v>11550.0</v>
      </c>
      <c r="E427" s="256" t="s">
        <v>102</v>
      </c>
      <c r="F427" s="256">
        <v>0.5</v>
      </c>
      <c r="G427" s="256">
        <v>38.0</v>
      </c>
      <c r="H427" s="256" t="s">
        <v>275</v>
      </c>
      <c r="I427" s="256">
        <v>132.0</v>
      </c>
      <c r="J427" s="257"/>
      <c r="K427" s="251" t="s">
        <v>277</v>
      </c>
      <c r="L427" s="245">
        <f>IFERROR(VLOOKUP(D427,'Raw Material Used'!C:G,5,FALSE),"S")</f>
        <v>45894</v>
      </c>
      <c r="M427" s="246">
        <f>SUMIFS('Raw Material Used'!D:D,'Raw Material Used'!C:C,D427)</f>
        <v>132</v>
      </c>
      <c r="N427" s="247"/>
      <c r="O427" s="246">
        <f t="shared" si="1"/>
        <v>0</v>
      </c>
      <c r="P427" s="245" t="str">
        <f t="shared" si="2"/>
        <v>0-30</v>
      </c>
      <c r="Q427" s="248"/>
      <c r="R427" s="194"/>
      <c r="S427" s="194"/>
      <c r="T427" s="194"/>
      <c r="U427" s="194"/>
      <c r="V427" s="194"/>
      <c r="W427" s="194"/>
      <c r="X427" s="194"/>
      <c r="Y427" s="194"/>
      <c r="Z427" s="194"/>
    </row>
    <row r="428" ht="12.0" customHeight="1">
      <c r="A428" s="241"/>
      <c r="B428" s="258">
        <v>45874.0</v>
      </c>
      <c r="C428" s="243" t="s">
        <v>60</v>
      </c>
      <c r="D428" s="259">
        <v>11551.0</v>
      </c>
      <c r="E428" s="259" t="s">
        <v>102</v>
      </c>
      <c r="F428" s="259">
        <v>0.5</v>
      </c>
      <c r="G428" s="259">
        <v>38.0</v>
      </c>
      <c r="H428" s="259" t="s">
        <v>275</v>
      </c>
      <c r="I428" s="259">
        <v>132.0</v>
      </c>
      <c r="J428" s="260"/>
      <c r="K428" s="243" t="s">
        <v>277</v>
      </c>
      <c r="L428" s="245">
        <f>IFERROR(VLOOKUP(D428,'Raw Material Used'!C:G,5,FALSE),"S")</f>
        <v>45894</v>
      </c>
      <c r="M428" s="246">
        <f>SUMIFS('Raw Material Used'!D:D,'Raw Material Used'!C:C,D428)</f>
        <v>132</v>
      </c>
      <c r="N428" s="247"/>
      <c r="O428" s="246">
        <f t="shared" si="1"/>
        <v>0</v>
      </c>
      <c r="P428" s="245" t="str">
        <f t="shared" si="2"/>
        <v>0-30</v>
      </c>
      <c r="Q428" s="248"/>
      <c r="R428" s="194"/>
      <c r="S428" s="194"/>
      <c r="T428" s="194"/>
      <c r="U428" s="194"/>
      <c r="V428" s="194"/>
      <c r="W428" s="194"/>
      <c r="X428" s="194"/>
      <c r="Y428" s="194"/>
      <c r="Z428" s="194"/>
    </row>
    <row r="429" ht="12.0" customHeight="1">
      <c r="A429" s="249"/>
      <c r="B429" s="255">
        <v>45874.0</v>
      </c>
      <c r="C429" s="251" t="s">
        <v>60</v>
      </c>
      <c r="D429" s="256">
        <v>11552.0</v>
      </c>
      <c r="E429" s="256" t="s">
        <v>102</v>
      </c>
      <c r="F429" s="256">
        <v>0.5</v>
      </c>
      <c r="G429" s="256">
        <v>38.0</v>
      </c>
      <c r="H429" s="256" t="s">
        <v>275</v>
      </c>
      <c r="I429" s="256">
        <v>132.0</v>
      </c>
      <c r="J429" s="257"/>
      <c r="K429" s="251" t="s">
        <v>277</v>
      </c>
      <c r="L429" s="245">
        <f>IFERROR(VLOOKUP(D429,'Raw Material Used'!C:G,5,FALSE),"S")</f>
        <v>45895</v>
      </c>
      <c r="M429" s="246">
        <f>SUMIFS('Raw Material Used'!D:D,'Raw Material Used'!C:C,D429)</f>
        <v>132</v>
      </c>
      <c r="N429" s="247"/>
      <c r="O429" s="246">
        <f t="shared" si="1"/>
        <v>0</v>
      </c>
      <c r="P429" s="245" t="str">
        <f t="shared" si="2"/>
        <v>0-30</v>
      </c>
      <c r="Q429" s="248"/>
      <c r="R429" s="194"/>
      <c r="S429" s="194"/>
      <c r="T429" s="194"/>
      <c r="U429" s="194"/>
      <c r="V429" s="194"/>
      <c r="W429" s="194"/>
      <c r="X429" s="194"/>
      <c r="Y429" s="194"/>
      <c r="Z429" s="194"/>
    </row>
    <row r="430" ht="12.0" customHeight="1">
      <c r="A430" s="241"/>
      <c r="B430" s="258">
        <v>45874.0</v>
      </c>
      <c r="C430" s="243" t="s">
        <v>60</v>
      </c>
      <c r="D430" s="259">
        <v>11553.0</v>
      </c>
      <c r="E430" s="259" t="s">
        <v>102</v>
      </c>
      <c r="F430" s="259">
        <v>0.5</v>
      </c>
      <c r="G430" s="259">
        <v>38.0</v>
      </c>
      <c r="H430" s="259" t="s">
        <v>275</v>
      </c>
      <c r="I430" s="259">
        <v>155.0</v>
      </c>
      <c r="J430" s="260"/>
      <c r="K430" s="243" t="s">
        <v>277</v>
      </c>
      <c r="L430" s="245">
        <f>IFERROR(VLOOKUP(D430,'Raw Material Used'!C:G,5,FALSE),"S")</f>
        <v>45895</v>
      </c>
      <c r="M430" s="246">
        <f>SUMIFS('Raw Material Used'!D:D,'Raw Material Used'!C:C,D430)</f>
        <v>155</v>
      </c>
      <c r="N430" s="247"/>
      <c r="O430" s="246">
        <f t="shared" si="1"/>
        <v>0</v>
      </c>
      <c r="P430" s="245" t="str">
        <f t="shared" si="2"/>
        <v>0-30</v>
      </c>
      <c r="Q430" s="248"/>
      <c r="R430" s="194"/>
      <c r="S430" s="194"/>
      <c r="T430" s="194"/>
      <c r="U430" s="194"/>
      <c r="V430" s="194"/>
      <c r="W430" s="194"/>
      <c r="X430" s="194"/>
      <c r="Y430" s="194"/>
      <c r="Z430" s="194"/>
    </row>
    <row r="431" ht="12.0" customHeight="1">
      <c r="A431" s="249"/>
      <c r="B431" s="255">
        <v>45874.0</v>
      </c>
      <c r="C431" s="251" t="s">
        <v>60</v>
      </c>
      <c r="D431" s="256">
        <v>11554.0</v>
      </c>
      <c r="E431" s="256" t="s">
        <v>102</v>
      </c>
      <c r="F431" s="256">
        <v>0.5</v>
      </c>
      <c r="G431" s="256">
        <v>38.0</v>
      </c>
      <c r="H431" s="256" t="s">
        <v>275</v>
      </c>
      <c r="I431" s="256">
        <v>183.0</v>
      </c>
      <c r="J431" s="257"/>
      <c r="K431" s="251" t="s">
        <v>277</v>
      </c>
      <c r="L431" s="245">
        <f>IFERROR(VLOOKUP(D431,'Raw Material Used'!C:G,5,FALSE),"S")</f>
        <v>45895</v>
      </c>
      <c r="M431" s="246">
        <f>SUMIFS('Raw Material Used'!D:D,'Raw Material Used'!C:C,D431)</f>
        <v>183</v>
      </c>
      <c r="N431" s="247"/>
      <c r="O431" s="246">
        <f t="shared" si="1"/>
        <v>0</v>
      </c>
      <c r="P431" s="245" t="str">
        <f t="shared" si="2"/>
        <v>0-30</v>
      </c>
      <c r="Q431" s="248"/>
      <c r="R431" s="194"/>
      <c r="S431" s="194"/>
      <c r="T431" s="194"/>
      <c r="U431" s="194"/>
      <c r="V431" s="194"/>
      <c r="W431" s="194"/>
      <c r="X431" s="194"/>
      <c r="Y431" s="194"/>
      <c r="Z431" s="194"/>
    </row>
    <row r="432" ht="12.0" customHeight="1">
      <c r="A432" s="241"/>
      <c r="B432" s="258">
        <v>45874.0</v>
      </c>
      <c r="C432" s="243" t="s">
        <v>60</v>
      </c>
      <c r="D432" s="259">
        <v>11555.0</v>
      </c>
      <c r="E432" s="259" t="s">
        <v>102</v>
      </c>
      <c r="F432" s="259">
        <v>0.5</v>
      </c>
      <c r="G432" s="259">
        <v>38.0</v>
      </c>
      <c r="H432" s="259" t="s">
        <v>275</v>
      </c>
      <c r="I432" s="259">
        <v>132.0</v>
      </c>
      <c r="J432" s="260"/>
      <c r="K432" s="243" t="s">
        <v>277</v>
      </c>
      <c r="L432" s="245">
        <f>IFERROR(VLOOKUP(D432,'Raw Material Used'!C:G,5,FALSE),"S")</f>
        <v>45894</v>
      </c>
      <c r="M432" s="246">
        <f>SUMIFS('Raw Material Used'!D:D,'Raw Material Used'!C:C,D432)</f>
        <v>132</v>
      </c>
      <c r="N432" s="247"/>
      <c r="O432" s="246">
        <f t="shared" si="1"/>
        <v>0</v>
      </c>
      <c r="P432" s="245" t="str">
        <f t="shared" si="2"/>
        <v>0-30</v>
      </c>
      <c r="Q432" s="248"/>
      <c r="R432" s="194"/>
      <c r="S432" s="194"/>
      <c r="T432" s="194"/>
      <c r="U432" s="194"/>
      <c r="V432" s="194"/>
      <c r="W432" s="194"/>
      <c r="X432" s="194"/>
      <c r="Y432" s="194"/>
      <c r="Z432" s="194"/>
    </row>
    <row r="433" ht="12.0" customHeight="1">
      <c r="A433" s="249"/>
      <c r="B433" s="255">
        <v>45874.0</v>
      </c>
      <c r="C433" s="251" t="s">
        <v>60</v>
      </c>
      <c r="D433" s="256">
        <v>11556.0</v>
      </c>
      <c r="E433" s="256" t="s">
        <v>102</v>
      </c>
      <c r="F433" s="256">
        <v>0.5</v>
      </c>
      <c r="G433" s="256">
        <v>38.0</v>
      </c>
      <c r="H433" s="256" t="s">
        <v>275</v>
      </c>
      <c r="I433" s="256">
        <v>155.0</v>
      </c>
      <c r="J433" s="257"/>
      <c r="K433" s="251" t="s">
        <v>277</v>
      </c>
      <c r="L433" s="245" t="str">
        <f>IFERROR(VLOOKUP(D433,'Raw Material Used'!C:G,5,FALSE),"S")</f>
        <v>S</v>
      </c>
      <c r="M433" s="246">
        <f>SUMIFS('Raw Material Used'!D:D,'Raw Material Used'!C:C,D433)</f>
        <v>0</v>
      </c>
      <c r="N433" s="247"/>
      <c r="O433" s="248">
        <f t="shared" si="1"/>
        <v>155</v>
      </c>
      <c r="P433" s="245" t="str">
        <f t="shared" si="2"/>
        <v>0-30</v>
      </c>
      <c r="Q433" s="248"/>
      <c r="R433" s="194"/>
      <c r="S433" s="194"/>
      <c r="T433" s="194"/>
      <c r="U433" s="194"/>
      <c r="V433" s="194"/>
      <c r="W433" s="194"/>
      <c r="X433" s="194"/>
      <c r="Y433" s="194"/>
      <c r="Z433" s="194"/>
    </row>
    <row r="434" ht="12.0" customHeight="1">
      <c r="A434" s="241"/>
      <c r="B434" s="258">
        <v>45874.0</v>
      </c>
      <c r="C434" s="243" t="s">
        <v>60</v>
      </c>
      <c r="D434" s="259">
        <v>11557.0</v>
      </c>
      <c r="E434" s="259" t="s">
        <v>102</v>
      </c>
      <c r="F434" s="259">
        <v>0.5</v>
      </c>
      <c r="G434" s="259">
        <v>38.0</v>
      </c>
      <c r="H434" s="259" t="s">
        <v>275</v>
      </c>
      <c r="I434" s="259">
        <v>132.0</v>
      </c>
      <c r="J434" s="260"/>
      <c r="K434" s="243" t="s">
        <v>277</v>
      </c>
      <c r="L434" s="245">
        <f>IFERROR(VLOOKUP(D434,'Raw Material Used'!C:G,5,FALSE),"S")</f>
        <v>45895</v>
      </c>
      <c r="M434" s="246">
        <f>SUMIFS('Raw Material Used'!D:D,'Raw Material Used'!C:C,D434)</f>
        <v>132</v>
      </c>
      <c r="N434" s="247"/>
      <c r="O434" s="246">
        <f t="shared" si="1"/>
        <v>0</v>
      </c>
      <c r="P434" s="245" t="str">
        <f t="shared" si="2"/>
        <v>0-30</v>
      </c>
      <c r="Q434" s="248"/>
      <c r="R434" s="194"/>
      <c r="S434" s="194"/>
      <c r="T434" s="194"/>
      <c r="U434" s="194"/>
      <c r="V434" s="194"/>
      <c r="W434" s="194"/>
      <c r="X434" s="194"/>
      <c r="Y434" s="194"/>
      <c r="Z434" s="194"/>
    </row>
    <row r="435" ht="12.0" customHeight="1">
      <c r="A435" s="249"/>
      <c r="B435" s="255">
        <v>45874.0</v>
      </c>
      <c r="C435" s="251" t="s">
        <v>60</v>
      </c>
      <c r="D435" s="256">
        <v>11558.0</v>
      </c>
      <c r="E435" s="256" t="s">
        <v>102</v>
      </c>
      <c r="F435" s="256">
        <v>0.5</v>
      </c>
      <c r="G435" s="256">
        <v>38.0</v>
      </c>
      <c r="H435" s="256" t="s">
        <v>275</v>
      </c>
      <c r="I435" s="256">
        <v>155.0</v>
      </c>
      <c r="J435" s="257"/>
      <c r="K435" s="251" t="s">
        <v>277</v>
      </c>
      <c r="L435" s="245" t="str">
        <f>IFERROR(VLOOKUP(D435,'Raw Material Used'!C:G,5,FALSE),"S")</f>
        <v>S</v>
      </c>
      <c r="M435" s="246">
        <f>SUMIFS('Raw Material Used'!D:D,'Raw Material Used'!C:C,D435)</f>
        <v>0</v>
      </c>
      <c r="N435" s="247"/>
      <c r="O435" s="248">
        <f t="shared" si="1"/>
        <v>155</v>
      </c>
      <c r="P435" s="245" t="str">
        <f t="shared" si="2"/>
        <v>0-30</v>
      </c>
      <c r="Q435" s="248"/>
      <c r="R435" s="194"/>
      <c r="S435" s="194"/>
      <c r="T435" s="194"/>
      <c r="U435" s="194"/>
      <c r="V435" s="194"/>
      <c r="W435" s="194"/>
      <c r="X435" s="194"/>
      <c r="Y435" s="194"/>
      <c r="Z435" s="194"/>
    </row>
    <row r="436" ht="12.0" customHeight="1">
      <c r="A436" s="241"/>
      <c r="B436" s="258">
        <v>45874.0</v>
      </c>
      <c r="C436" s="243" t="s">
        <v>60</v>
      </c>
      <c r="D436" s="259">
        <v>11559.0</v>
      </c>
      <c r="E436" s="259" t="s">
        <v>102</v>
      </c>
      <c r="F436" s="259">
        <v>0.5</v>
      </c>
      <c r="G436" s="259">
        <v>38.0</v>
      </c>
      <c r="H436" s="259" t="s">
        <v>275</v>
      </c>
      <c r="I436" s="259">
        <v>155.0</v>
      </c>
      <c r="J436" s="260"/>
      <c r="K436" s="243" t="s">
        <v>277</v>
      </c>
      <c r="L436" s="245" t="str">
        <f>IFERROR(VLOOKUP(D436,'Raw Material Used'!C:G,5,FALSE),"S")</f>
        <v>S</v>
      </c>
      <c r="M436" s="246">
        <f>SUMIFS('Raw Material Used'!D:D,'Raw Material Used'!C:C,D436)</f>
        <v>0</v>
      </c>
      <c r="N436" s="247"/>
      <c r="O436" s="248">
        <f t="shared" si="1"/>
        <v>155</v>
      </c>
      <c r="P436" s="245" t="str">
        <f t="shared" si="2"/>
        <v>0-30</v>
      </c>
      <c r="Q436" s="248"/>
      <c r="R436" s="194"/>
      <c r="S436" s="194"/>
      <c r="T436" s="194"/>
      <c r="U436" s="194"/>
      <c r="V436" s="194"/>
      <c r="W436" s="194"/>
      <c r="X436" s="194"/>
      <c r="Y436" s="194"/>
      <c r="Z436" s="194"/>
    </row>
    <row r="437" ht="12.0" customHeight="1">
      <c r="A437" s="249"/>
      <c r="B437" s="255">
        <v>45874.0</v>
      </c>
      <c r="C437" s="251" t="s">
        <v>60</v>
      </c>
      <c r="D437" s="256">
        <v>11560.0</v>
      </c>
      <c r="E437" s="256" t="s">
        <v>102</v>
      </c>
      <c r="F437" s="256">
        <v>0.5</v>
      </c>
      <c r="G437" s="256">
        <v>38.0</v>
      </c>
      <c r="H437" s="256" t="s">
        <v>275</v>
      </c>
      <c r="I437" s="256">
        <v>155.0</v>
      </c>
      <c r="J437" s="257"/>
      <c r="K437" s="251" t="s">
        <v>277</v>
      </c>
      <c r="L437" s="245" t="str">
        <f>IFERROR(VLOOKUP(D437,'Raw Material Used'!C:G,5,FALSE),"S")</f>
        <v>S</v>
      </c>
      <c r="M437" s="246">
        <f>SUMIFS('Raw Material Used'!D:D,'Raw Material Used'!C:C,D437)</f>
        <v>0</v>
      </c>
      <c r="N437" s="247"/>
      <c r="O437" s="248">
        <f t="shared" si="1"/>
        <v>155</v>
      </c>
      <c r="P437" s="245" t="str">
        <f t="shared" si="2"/>
        <v>0-30</v>
      </c>
      <c r="Q437" s="248"/>
      <c r="R437" s="194"/>
      <c r="S437" s="194"/>
      <c r="T437" s="194"/>
      <c r="U437" s="194"/>
      <c r="V437" s="194"/>
      <c r="W437" s="194"/>
      <c r="X437" s="194"/>
      <c r="Y437" s="194"/>
      <c r="Z437" s="194"/>
    </row>
    <row r="438" ht="12.0" customHeight="1">
      <c r="A438" s="241"/>
      <c r="B438" s="258">
        <v>45874.0</v>
      </c>
      <c r="C438" s="243" t="s">
        <v>60</v>
      </c>
      <c r="D438" s="259">
        <v>11561.0</v>
      </c>
      <c r="E438" s="259" t="s">
        <v>102</v>
      </c>
      <c r="F438" s="259">
        <v>0.5</v>
      </c>
      <c r="G438" s="259">
        <v>38.0</v>
      </c>
      <c r="H438" s="259" t="s">
        <v>275</v>
      </c>
      <c r="I438" s="259">
        <v>132.0</v>
      </c>
      <c r="J438" s="260"/>
      <c r="K438" s="243" t="s">
        <v>277</v>
      </c>
      <c r="L438" s="245" t="str">
        <f>IFERROR(VLOOKUP(D438,'Raw Material Used'!C:G,5,FALSE),"S")</f>
        <v>S</v>
      </c>
      <c r="M438" s="246">
        <f>SUMIFS('Raw Material Used'!D:D,'Raw Material Used'!C:C,D438)</f>
        <v>0</v>
      </c>
      <c r="N438" s="247"/>
      <c r="O438" s="248">
        <f t="shared" si="1"/>
        <v>132</v>
      </c>
      <c r="P438" s="245" t="str">
        <f t="shared" si="2"/>
        <v>0-30</v>
      </c>
      <c r="Q438" s="248"/>
      <c r="R438" s="194"/>
      <c r="S438" s="194"/>
      <c r="T438" s="194"/>
      <c r="U438" s="194"/>
      <c r="V438" s="194"/>
      <c r="W438" s="194"/>
      <c r="X438" s="194"/>
      <c r="Y438" s="194"/>
      <c r="Z438" s="194"/>
    </row>
    <row r="439" ht="12.0" customHeight="1">
      <c r="A439" s="249"/>
      <c r="B439" s="255">
        <v>45874.0</v>
      </c>
      <c r="C439" s="251" t="s">
        <v>60</v>
      </c>
      <c r="D439" s="256">
        <v>11562.0</v>
      </c>
      <c r="E439" s="256" t="s">
        <v>102</v>
      </c>
      <c r="F439" s="256">
        <v>0.5</v>
      </c>
      <c r="G439" s="256">
        <v>38.0</v>
      </c>
      <c r="H439" s="256" t="s">
        <v>275</v>
      </c>
      <c r="I439" s="256">
        <v>86.0</v>
      </c>
      <c r="J439" s="257"/>
      <c r="K439" s="251" t="s">
        <v>277</v>
      </c>
      <c r="L439" s="245">
        <f>IFERROR(VLOOKUP(D439,'Raw Material Used'!C:G,5,FALSE),"S")</f>
        <v>45891</v>
      </c>
      <c r="M439" s="246">
        <f>SUMIFS('Raw Material Used'!D:D,'Raw Material Used'!C:C,D439)</f>
        <v>86</v>
      </c>
      <c r="N439" s="247"/>
      <c r="O439" s="246">
        <f t="shared" si="1"/>
        <v>0</v>
      </c>
      <c r="P439" s="245" t="str">
        <f t="shared" si="2"/>
        <v>0-30</v>
      </c>
      <c r="Q439" s="248"/>
      <c r="R439" s="194"/>
      <c r="S439" s="194"/>
      <c r="T439" s="194"/>
      <c r="U439" s="194"/>
      <c r="V439" s="194"/>
      <c r="W439" s="194"/>
      <c r="X439" s="194"/>
      <c r="Y439" s="194"/>
      <c r="Z439" s="194"/>
    </row>
    <row r="440" ht="12.0" customHeight="1">
      <c r="A440" s="241"/>
      <c r="B440" s="258">
        <v>45874.0</v>
      </c>
      <c r="C440" s="243" t="s">
        <v>60</v>
      </c>
      <c r="D440" s="259">
        <v>11563.0</v>
      </c>
      <c r="E440" s="259" t="s">
        <v>102</v>
      </c>
      <c r="F440" s="259">
        <v>0.5</v>
      </c>
      <c r="G440" s="259">
        <v>38.0</v>
      </c>
      <c r="H440" s="259" t="s">
        <v>275</v>
      </c>
      <c r="I440" s="259">
        <v>86.0</v>
      </c>
      <c r="J440" s="260"/>
      <c r="K440" s="243" t="s">
        <v>277</v>
      </c>
      <c r="L440" s="245">
        <f>IFERROR(VLOOKUP(D440,'Raw Material Used'!C:G,5,FALSE),"S")</f>
        <v>45890</v>
      </c>
      <c r="M440" s="246">
        <f>SUMIFS('Raw Material Used'!D:D,'Raw Material Used'!C:C,D440)</f>
        <v>86</v>
      </c>
      <c r="N440" s="247"/>
      <c r="O440" s="246">
        <f t="shared" si="1"/>
        <v>0</v>
      </c>
      <c r="P440" s="245" t="str">
        <f t="shared" si="2"/>
        <v>0-30</v>
      </c>
      <c r="Q440" s="248"/>
      <c r="R440" s="194"/>
      <c r="S440" s="194"/>
      <c r="T440" s="194"/>
      <c r="U440" s="194"/>
      <c r="V440" s="194"/>
      <c r="W440" s="194"/>
      <c r="X440" s="194"/>
      <c r="Y440" s="194"/>
      <c r="Z440" s="194"/>
    </row>
    <row r="441" ht="12.0" customHeight="1">
      <c r="A441" s="249"/>
      <c r="B441" s="255">
        <v>45874.0</v>
      </c>
      <c r="C441" s="251" t="s">
        <v>60</v>
      </c>
      <c r="D441" s="256">
        <v>11564.0</v>
      </c>
      <c r="E441" s="256" t="s">
        <v>102</v>
      </c>
      <c r="F441" s="256">
        <v>0.5</v>
      </c>
      <c r="G441" s="256">
        <v>38.0</v>
      </c>
      <c r="H441" s="256" t="s">
        <v>275</v>
      </c>
      <c r="I441" s="256">
        <v>86.0</v>
      </c>
      <c r="J441" s="257"/>
      <c r="K441" s="251" t="s">
        <v>277</v>
      </c>
      <c r="L441" s="245">
        <f>IFERROR(VLOOKUP(D441,'Raw Material Used'!C:G,5,FALSE),"S")</f>
        <v>45890</v>
      </c>
      <c r="M441" s="246">
        <f>SUMIFS('Raw Material Used'!D:D,'Raw Material Used'!C:C,D441)</f>
        <v>86</v>
      </c>
      <c r="N441" s="247"/>
      <c r="O441" s="246">
        <f t="shared" si="1"/>
        <v>0</v>
      </c>
      <c r="P441" s="245" t="str">
        <f t="shared" si="2"/>
        <v>0-30</v>
      </c>
      <c r="Q441" s="248"/>
      <c r="R441" s="194"/>
      <c r="S441" s="194"/>
      <c r="T441" s="194"/>
      <c r="U441" s="194"/>
      <c r="V441" s="194"/>
      <c r="W441" s="194"/>
      <c r="X441" s="194"/>
      <c r="Y441" s="194"/>
      <c r="Z441" s="194"/>
    </row>
    <row r="442" ht="12.0" customHeight="1">
      <c r="A442" s="241"/>
      <c r="B442" s="258">
        <v>45874.0</v>
      </c>
      <c r="C442" s="243" t="s">
        <v>60</v>
      </c>
      <c r="D442" s="259">
        <v>11565.0</v>
      </c>
      <c r="E442" s="259" t="s">
        <v>102</v>
      </c>
      <c r="F442" s="259">
        <v>0.5</v>
      </c>
      <c r="G442" s="259">
        <v>38.0</v>
      </c>
      <c r="H442" s="259" t="s">
        <v>275</v>
      </c>
      <c r="I442" s="259">
        <v>86.0</v>
      </c>
      <c r="J442" s="260"/>
      <c r="K442" s="243" t="s">
        <v>277</v>
      </c>
      <c r="L442" s="245">
        <f>IFERROR(VLOOKUP(D442,'Raw Material Used'!C:G,5,FALSE),"S")</f>
        <v>45891</v>
      </c>
      <c r="M442" s="246">
        <f>SUMIFS('Raw Material Used'!D:D,'Raw Material Used'!C:C,D442)</f>
        <v>86</v>
      </c>
      <c r="N442" s="247"/>
      <c r="O442" s="246">
        <f t="shared" si="1"/>
        <v>0</v>
      </c>
      <c r="P442" s="245" t="str">
        <f t="shared" si="2"/>
        <v>0-30</v>
      </c>
      <c r="Q442" s="248"/>
      <c r="R442" s="194"/>
      <c r="S442" s="194"/>
      <c r="T442" s="194"/>
      <c r="U442" s="194"/>
      <c r="V442" s="194"/>
      <c r="W442" s="194"/>
      <c r="X442" s="194"/>
      <c r="Y442" s="194"/>
      <c r="Z442" s="194"/>
    </row>
    <row r="443" ht="12.0" customHeight="1">
      <c r="A443" s="249"/>
      <c r="B443" s="255">
        <v>45874.0</v>
      </c>
      <c r="C443" s="251" t="s">
        <v>60</v>
      </c>
      <c r="D443" s="256">
        <v>11566.0</v>
      </c>
      <c r="E443" s="256" t="s">
        <v>102</v>
      </c>
      <c r="F443" s="256">
        <v>0.5</v>
      </c>
      <c r="G443" s="256">
        <v>38.0</v>
      </c>
      <c r="H443" s="256" t="s">
        <v>275</v>
      </c>
      <c r="I443" s="256">
        <v>155.0</v>
      </c>
      <c r="J443" s="257"/>
      <c r="K443" s="251" t="s">
        <v>277</v>
      </c>
      <c r="L443" s="245" t="str">
        <f>IFERROR(VLOOKUP(D443,'Raw Material Used'!C:G,5,FALSE),"S")</f>
        <v>S</v>
      </c>
      <c r="M443" s="246">
        <f>SUMIFS('Raw Material Used'!D:D,'Raw Material Used'!C:C,D443)</f>
        <v>0</v>
      </c>
      <c r="N443" s="247"/>
      <c r="O443" s="248">
        <f t="shared" si="1"/>
        <v>155</v>
      </c>
      <c r="P443" s="245" t="str">
        <f t="shared" si="2"/>
        <v>0-30</v>
      </c>
      <c r="Q443" s="248"/>
      <c r="R443" s="194"/>
      <c r="S443" s="194"/>
      <c r="T443" s="194"/>
      <c r="U443" s="194"/>
      <c r="V443" s="194"/>
      <c r="W443" s="194"/>
      <c r="X443" s="194"/>
      <c r="Y443" s="194"/>
      <c r="Z443" s="194"/>
    </row>
    <row r="444" ht="12.0" customHeight="1">
      <c r="A444" s="241"/>
      <c r="B444" s="258">
        <v>45874.0</v>
      </c>
      <c r="C444" s="243" t="s">
        <v>60</v>
      </c>
      <c r="D444" s="259">
        <v>11567.0</v>
      </c>
      <c r="E444" s="259" t="s">
        <v>102</v>
      </c>
      <c r="F444" s="259">
        <v>0.5</v>
      </c>
      <c r="G444" s="259">
        <v>38.0</v>
      </c>
      <c r="H444" s="259" t="s">
        <v>275</v>
      </c>
      <c r="I444" s="259">
        <v>86.0</v>
      </c>
      <c r="J444" s="260"/>
      <c r="K444" s="243" t="s">
        <v>277</v>
      </c>
      <c r="L444" s="245">
        <f>IFERROR(VLOOKUP(D444,'Raw Material Used'!C:G,5,FALSE),"S")</f>
        <v>45891</v>
      </c>
      <c r="M444" s="246">
        <f>SUMIFS('Raw Material Used'!D:D,'Raw Material Used'!C:C,D444)</f>
        <v>86</v>
      </c>
      <c r="N444" s="247"/>
      <c r="O444" s="246">
        <f t="shared" si="1"/>
        <v>0</v>
      </c>
      <c r="P444" s="245" t="str">
        <f t="shared" si="2"/>
        <v>0-30</v>
      </c>
      <c r="Q444" s="248"/>
      <c r="R444" s="194"/>
      <c r="S444" s="194"/>
      <c r="T444" s="194"/>
      <c r="U444" s="194"/>
      <c r="V444" s="194"/>
      <c r="W444" s="194"/>
      <c r="X444" s="194"/>
      <c r="Y444" s="194"/>
      <c r="Z444" s="194"/>
    </row>
    <row r="445" ht="12.0" customHeight="1">
      <c r="A445" s="249"/>
      <c r="B445" s="255">
        <v>45874.0</v>
      </c>
      <c r="C445" s="251" t="s">
        <v>60</v>
      </c>
      <c r="D445" s="256">
        <v>11568.0</v>
      </c>
      <c r="E445" s="256" t="s">
        <v>102</v>
      </c>
      <c r="F445" s="256">
        <v>0.5</v>
      </c>
      <c r="G445" s="256">
        <v>38.0</v>
      </c>
      <c r="H445" s="256" t="s">
        <v>275</v>
      </c>
      <c r="I445" s="256">
        <v>86.0</v>
      </c>
      <c r="J445" s="257"/>
      <c r="K445" s="251" t="s">
        <v>277</v>
      </c>
      <c r="L445" s="245">
        <f>IFERROR(VLOOKUP(D445,'Raw Material Used'!C:G,5,FALSE),"S")</f>
        <v>45894</v>
      </c>
      <c r="M445" s="246">
        <f>SUMIFS('Raw Material Used'!D:D,'Raw Material Used'!C:C,D445)</f>
        <v>86</v>
      </c>
      <c r="N445" s="247"/>
      <c r="O445" s="246">
        <f t="shared" si="1"/>
        <v>0</v>
      </c>
      <c r="P445" s="245" t="str">
        <f t="shared" si="2"/>
        <v>0-30</v>
      </c>
      <c r="Q445" s="248"/>
      <c r="R445" s="194"/>
      <c r="S445" s="194"/>
      <c r="T445" s="194"/>
      <c r="U445" s="194"/>
      <c r="V445" s="194"/>
      <c r="W445" s="194"/>
      <c r="X445" s="194"/>
      <c r="Y445" s="194"/>
      <c r="Z445" s="194"/>
    </row>
    <row r="446" ht="12.0" customHeight="1">
      <c r="A446" s="241"/>
      <c r="B446" s="258">
        <v>45874.0</v>
      </c>
      <c r="C446" s="243" t="s">
        <v>60</v>
      </c>
      <c r="D446" s="259">
        <v>11569.0</v>
      </c>
      <c r="E446" s="259" t="s">
        <v>102</v>
      </c>
      <c r="F446" s="259">
        <v>0.5</v>
      </c>
      <c r="G446" s="259">
        <v>38.0</v>
      </c>
      <c r="H446" s="259" t="s">
        <v>275</v>
      </c>
      <c r="I446" s="259">
        <v>86.0</v>
      </c>
      <c r="J446" s="260"/>
      <c r="K446" s="243" t="s">
        <v>277</v>
      </c>
      <c r="L446" s="245">
        <f>IFERROR(VLOOKUP(D446,'Raw Material Used'!C:G,5,FALSE),"S")</f>
        <v>45890</v>
      </c>
      <c r="M446" s="246">
        <f>SUMIFS('Raw Material Used'!D:D,'Raw Material Used'!C:C,D446)</f>
        <v>86</v>
      </c>
      <c r="N446" s="247"/>
      <c r="O446" s="246">
        <f t="shared" si="1"/>
        <v>0</v>
      </c>
      <c r="P446" s="245" t="str">
        <f t="shared" si="2"/>
        <v>0-30</v>
      </c>
      <c r="Q446" s="248"/>
      <c r="R446" s="194"/>
      <c r="S446" s="194"/>
      <c r="T446" s="194"/>
      <c r="U446" s="194"/>
      <c r="V446" s="194"/>
      <c r="W446" s="194"/>
      <c r="X446" s="194"/>
      <c r="Y446" s="194"/>
      <c r="Z446" s="194"/>
    </row>
    <row r="447" ht="12.0" customHeight="1">
      <c r="A447" s="249"/>
      <c r="B447" s="255">
        <v>45874.0</v>
      </c>
      <c r="C447" s="251" t="s">
        <v>60</v>
      </c>
      <c r="D447" s="256">
        <v>11570.0</v>
      </c>
      <c r="E447" s="256" t="s">
        <v>102</v>
      </c>
      <c r="F447" s="256">
        <v>0.5</v>
      </c>
      <c r="G447" s="256">
        <v>38.0</v>
      </c>
      <c r="H447" s="256" t="s">
        <v>275</v>
      </c>
      <c r="I447" s="256">
        <v>51.0</v>
      </c>
      <c r="J447" s="257"/>
      <c r="K447" s="251" t="s">
        <v>277</v>
      </c>
      <c r="L447" s="245" t="str">
        <f>IFERROR(VLOOKUP(D447,'Raw Material Used'!C:G,5,FALSE),"S")</f>
        <v>S</v>
      </c>
      <c r="M447" s="246">
        <f>SUMIFS('Raw Material Used'!D:D,'Raw Material Used'!C:C,D447)</f>
        <v>0</v>
      </c>
      <c r="N447" s="247"/>
      <c r="O447" s="248">
        <f t="shared" si="1"/>
        <v>51</v>
      </c>
      <c r="P447" s="245" t="str">
        <f t="shared" si="2"/>
        <v>0-30</v>
      </c>
      <c r="Q447" s="248"/>
      <c r="R447" s="194"/>
      <c r="S447" s="194"/>
      <c r="T447" s="194"/>
      <c r="U447" s="194"/>
      <c r="V447" s="194"/>
      <c r="W447" s="194"/>
      <c r="X447" s="194"/>
      <c r="Y447" s="194"/>
      <c r="Z447" s="194"/>
    </row>
    <row r="448" ht="12.0" customHeight="1">
      <c r="A448" s="241"/>
      <c r="B448" s="258">
        <v>45874.0</v>
      </c>
      <c r="C448" s="243" t="s">
        <v>60</v>
      </c>
      <c r="D448" s="259">
        <v>11571.0</v>
      </c>
      <c r="E448" s="259" t="s">
        <v>102</v>
      </c>
      <c r="F448" s="259">
        <v>0.5</v>
      </c>
      <c r="G448" s="259">
        <v>38.0</v>
      </c>
      <c r="H448" s="259" t="s">
        <v>275</v>
      </c>
      <c r="I448" s="259">
        <v>86.0</v>
      </c>
      <c r="J448" s="260"/>
      <c r="K448" s="243" t="s">
        <v>277</v>
      </c>
      <c r="L448" s="245">
        <f>IFERROR(VLOOKUP(D448,'Raw Material Used'!C:G,5,FALSE),"S")</f>
        <v>45894</v>
      </c>
      <c r="M448" s="246">
        <f>SUMIFS('Raw Material Used'!D:D,'Raw Material Used'!C:C,D448)</f>
        <v>86</v>
      </c>
      <c r="N448" s="247"/>
      <c r="O448" s="246">
        <f t="shared" si="1"/>
        <v>0</v>
      </c>
      <c r="P448" s="245" t="str">
        <f t="shared" si="2"/>
        <v>0-30</v>
      </c>
      <c r="Q448" s="248"/>
      <c r="R448" s="194"/>
      <c r="S448" s="194"/>
      <c r="T448" s="194"/>
      <c r="U448" s="194"/>
      <c r="V448" s="194"/>
      <c r="W448" s="194"/>
      <c r="X448" s="194"/>
      <c r="Y448" s="194"/>
      <c r="Z448" s="194"/>
    </row>
    <row r="449" ht="12.0" customHeight="1">
      <c r="A449" s="249"/>
      <c r="B449" s="255">
        <v>45874.0</v>
      </c>
      <c r="C449" s="251" t="s">
        <v>60</v>
      </c>
      <c r="D449" s="256">
        <v>11572.0</v>
      </c>
      <c r="E449" s="256" t="s">
        <v>102</v>
      </c>
      <c r="F449" s="256">
        <v>0.5</v>
      </c>
      <c r="G449" s="256">
        <v>38.0</v>
      </c>
      <c r="H449" s="256" t="s">
        <v>275</v>
      </c>
      <c r="I449" s="256">
        <v>86.0</v>
      </c>
      <c r="J449" s="257"/>
      <c r="K449" s="251" t="s">
        <v>277</v>
      </c>
      <c r="L449" s="245">
        <f>IFERROR(VLOOKUP(D449,'Raw Material Used'!C:G,5,FALSE),"S")</f>
        <v>45890</v>
      </c>
      <c r="M449" s="246">
        <f>SUMIFS('Raw Material Used'!D:D,'Raw Material Used'!C:C,D449)</f>
        <v>86</v>
      </c>
      <c r="N449" s="247"/>
      <c r="O449" s="246">
        <f t="shared" si="1"/>
        <v>0</v>
      </c>
      <c r="P449" s="245" t="str">
        <f t="shared" si="2"/>
        <v>0-30</v>
      </c>
      <c r="Q449" s="248"/>
      <c r="R449" s="194"/>
      <c r="S449" s="194"/>
      <c r="T449" s="194"/>
      <c r="U449" s="194"/>
      <c r="V449" s="194"/>
      <c r="W449" s="194"/>
      <c r="X449" s="194"/>
      <c r="Y449" s="194"/>
      <c r="Z449" s="194"/>
    </row>
    <row r="450" ht="12.0" customHeight="1">
      <c r="A450" s="241"/>
      <c r="B450" s="258">
        <v>45874.0</v>
      </c>
      <c r="C450" s="243" t="s">
        <v>60</v>
      </c>
      <c r="D450" s="259">
        <v>11573.0</v>
      </c>
      <c r="E450" s="259" t="s">
        <v>102</v>
      </c>
      <c r="F450" s="259">
        <v>0.5</v>
      </c>
      <c r="G450" s="259">
        <v>42.0</v>
      </c>
      <c r="H450" s="259" t="s">
        <v>275</v>
      </c>
      <c r="I450" s="259">
        <v>93.0</v>
      </c>
      <c r="J450" s="260"/>
      <c r="K450" s="243" t="s">
        <v>277</v>
      </c>
      <c r="L450" s="245" t="str">
        <f>IFERROR(VLOOKUP(D450,'Raw Material Used'!C:G,5,FALSE),"S")</f>
        <v>S</v>
      </c>
      <c r="M450" s="246">
        <f>SUMIFS('Raw Material Used'!D:D,'Raw Material Used'!C:C,D450)</f>
        <v>0</v>
      </c>
      <c r="N450" s="247"/>
      <c r="O450" s="248">
        <f t="shared" si="1"/>
        <v>93</v>
      </c>
      <c r="P450" s="245" t="str">
        <f t="shared" si="2"/>
        <v>0-30</v>
      </c>
      <c r="Q450" s="248"/>
      <c r="R450" s="194"/>
      <c r="S450" s="194"/>
      <c r="T450" s="194"/>
      <c r="U450" s="194"/>
      <c r="V450" s="194"/>
      <c r="W450" s="194"/>
      <c r="X450" s="194"/>
      <c r="Y450" s="194"/>
      <c r="Z450" s="194"/>
    </row>
    <row r="451" ht="12.0" customHeight="1">
      <c r="A451" s="249"/>
      <c r="B451" s="255">
        <v>45874.0</v>
      </c>
      <c r="C451" s="251" t="s">
        <v>60</v>
      </c>
      <c r="D451" s="256">
        <v>11574.0</v>
      </c>
      <c r="E451" s="256" t="s">
        <v>102</v>
      </c>
      <c r="F451" s="256">
        <v>0.5</v>
      </c>
      <c r="G451" s="256">
        <v>42.0</v>
      </c>
      <c r="H451" s="256" t="s">
        <v>275</v>
      </c>
      <c r="I451" s="256">
        <v>57.0</v>
      </c>
      <c r="J451" s="257"/>
      <c r="K451" s="251" t="s">
        <v>277</v>
      </c>
      <c r="L451" s="245">
        <f>IFERROR(VLOOKUP(D451,'Raw Material Used'!C:G,5,FALSE),"S")</f>
        <v>45891</v>
      </c>
      <c r="M451" s="246">
        <f>SUMIFS('Raw Material Used'!D:D,'Raw Material Used'!C:C,D451)</f>
        <v>57</v>
      </c>
      <c r="N451" s="247"/>
      <c r="O451" s="246">
        <f t="shared" si="1"/>
        <v>0</v>
      </c>
      <c r="P451" s="245" t="str">
        <f t="shared" si="2"/>
        <v>0-30</v>
      </c>
      <c r="Q451" s="248"/>
      <c r="R451" s="194"/>
      <c r="S451" s="194"/>
      <c r="T451" s="194"/>
      <c r="U451" s="194"/>
      <c r="V451" s="194"/>
      <c r="W451" s="194"/>
      <c r="X451" s="194"/>
      <c r="Y451" s="194"/>
      <c r="Z451" s="194"/>
    </row>
    <row r="452" ht="12.0" customHeight="1">
      <c r="A452" s="241"/>
      <c r="B452" s="258">
        <v>45874.0</v>
      </c>
      <c r="C452" s="243" t="s">
        <v>60</v>
      </c>
      <c r="D452" s="259">
        <v>11575.0</v>
      </c>
      <c r="E452" s="259" t="s">
        <v>102</v>
      </c>
      <c r="F452" s="259">
        <v>0.5</v>
      </c>
      <c r="G452" s="259">
        <v>42.0</v>
      </c>
      <c r="H452" s="259" t="s">
        <v>275</v>
      </c>
      <c r="I452" s="259">
        <v>18.0</v>
      </c>
      <c r="J452" s="260"/>
      <c r="K452" s="243" t="s">
        <v>277</v>
      </c>
      <c r="L452" s="245" t="str">
        <f>IFERROR(VLOOKUP(D452,'Raw Material Used'!C:G,5,FALSE),"S")</f>
        <v>S</v>
      </c>
      <c r="M452" s="246">
        <f>SUMIFS('Raw Material Used'!D:D,'Raw Material Used'!C:C,D452)</f>
        <v>0</v>
      </c>
      <c r="N452" s="247"/>
      <c r="O452" s="248">
        <f t="shared" si="1"/>
        <v>18</v>
      </c>
      <c r="P452" s="245" t="str">
        <f t="shared" si="2"/>
        <v>0-30</v>
      </c>
      <c r="Q452" s="248"/>
      <c r="R452" s="194"/>
      <c r="S452" s="194"/>
      <c r="T452" s="194"/>
      <c r="U452" s="194"/>
      <c r="V452" s="194"/>
      <c r="W452" s="194"/>
      <c r="X452" s="194"/>
      <c r="Y452" s="194"/>
      <c r="Z452" s="194"/>
    </row>
    <row r="453" ht="12.0" customHeight="1">
      <c r="A453" s="249"/>
      <c r="B453" s="255">
        <v>45874.0</v>
      </c>
      <c r="C453" s="251" t="s">
        <v>60</v>
      </c>
      <c r="D453" s="256">
        <v>11576.0</v>
      </c>
      <c r="E453" s="256" t="s">
        <v>102</v>
      </c>
      <c r="F453" s="256">
        <v>0.5</v>
      </c>
      <c r="G453" s="256">
        <v>42.0</v>
      </c>
      <c r="H453" s="256" t="s">
        <v>275</v>
      </c>
      <c r="I453" s="256">
        <v>93.0</v>
      </c>
      <c r="J453" s="257"/>
      <c r="K453" s="251" t="s">
        <v>277</v>
      </c>
      <c r="L453" s="245" t="str">
        <f>IFERROR(VLOOKUP(D453,'Raw Material Used'!C:G,5,FALSE),"S")</f>
        <v>S</v>
      </c>
      <c r="M453" s="246">
        <f>SUMIFS('Raw Material Used'!D:D,'Raw Material Used'!C:C,D453)</f>
        <v>0</v>
      </c>
      <c r="N453" s="247"/>
      <c r="O453" s="248">
        <f t="shared" si="1"/>
        <v>93</v>
      </c>
      <c r="P453" s="245" t="str">
        <f t="shared" si="2"/>
        <v>0-30</v>
      </c>
      <c r="Q453" s="248"/>
      <c r="R453" s="194"/>
      <c r="S453" s="194"/>
      <c r="T453" s="194"/>
      <c r="U453" s="194"/>
      <c r="V453" s="194"/>
      <c r="W453" s="194"/>
      <c r="X453" s="194"/>
      <c r="Y453" s="194"/>
      <c r="Z453" s="194"/>
    </row>
    <row r="454" ht="12.0" customHeight="1">
      <c r="A454" s="241"/>
      <c r="B454" s="258">
        <v>45874.0</v>
      </c>
      <c r="C454" s="243" t="s">
        <v>60</v>
      </c>
      <c r="D454" s="259">
        <v>11577.0</v>
      </c>
      <c r="E454" s="259" t="s">
        <v>102</v>
      </c>
      <c r="F454" s="259">
        <v>0.5</v>
      </c>
      <c r="G454" s="259">
        <v>42.0</v>
      </c>
      <c r="H454" s="259" t="s">
        <v>275</v>
      </c>
      <c r="I454" s="259">
        <v>57.0</v>
      </c>
      <c r="J454" s="260"/>
      <c r="K454" s="243" t="s">
        <v>277</v>
      </c>
      <c r="L454" s="245" t="str">
        <f>IFERROR(VLOOKUP(D454,'Raw Material Used'!C:G,5,FALSE),"S")</f>
        <v>S</v>
      </c>
      <c r="M454" s="246">
        <f>SUMIFS('Raw Material Used'!D:D,'Raw Material Used'!C:C,D454)</f>
        <v>0</v>
      </c>
      <c r="N454" s="247"/>
      <c r="O454" s="248">
        <f t="shared" si="1"/>
        <v>57</v>
      </c>
      <c r="P454" s="245" t="str">
        <f t="shared" si="2"/>
        <v>0-30</v>
      </c>
      <c r="Q454" s="248"/>
      <c r="R454" s="194"/>
      <c r="S454" s="194"/>
      <c r="T454" s="194"/>
      <c r="U454" s="194"/>
      <c r="V454" s="194"/>
      <c r="W454" s="194"/>
      <c r="X454" s="194"/>
      <c r="Y454" s="194"/>
      <c r="Z454" s="194"/>
    </row>
    <row r="455" ht="12.0" customHeight="1">
      <c r="A455" s="249"/>
      <c r="B455" s="255">
        <v>45874.0</v>
      </c>
      <c r="C455" s="251" t="s">
        <v>60</v>
      </c>
      <c r="D455" s="256">
        <v>11578.0</v>
      </c>
      <c r="E455" s="256" t="s">
        <v>102</v>
      </c>
      <c r="F455" s="256">
        <v>0.5</v>
      </c>
      <c r="G455" s="256">
        <v>42.0</v>
      </c>
      <c r="H455" s="256" t="s">
        <v>275</v>
      </c>
      <c r="I455" s="256">
        <v>57.0</v>
      </c>
      <c r="J455" s="257"/>
      <c r="K455" s="251" t="s">
        <v>277</v>
      </c>
      <c r="L455" s="245" t="str">
        <f>IFERROR(VLOOKUP(D455,'Raw Material Used'!C:G,5,FALSE),"S")</f>
        <v>S</v>
      </c>
      <c r="M455" s="246">
        <f>SUMIFS('Raw Material Used'!D:D,'Raw Material Used'!C:C,D455)</f>
        <v>0</v>
      </c>
      <c r="N455" s="247"/>
      <c r="O455" s="248">
        <f t="shared" si="1"/>
        <v>57</v>
      </c>
      <c r="P455" s="245" t="str">
        <f t="shared" si="2"/>
        <v>0-30</v>
      </c>
      <c r="Q455" s="248"/>
      <c r="R455" s="194"/>
      <c r="S455" s="194"/>
      <c r="T455" s="194"/>
      <c r="U455" s="194"/>
      <c r="V455" s="194"/>
      <c r="W455" s="194"/>
      <c r="X455" s="194"/>
      <c r="Y455" s="194"/>
      <c r="Z455" s="194"/>
    </row>
    <row r="456" ht="12.0" customHeight="1">
      <c r="A456" s="241"/>
      <c r="B456" s="258">
        <v>45874.0</v>
      </c>
      <c r="C456" s="243" t="s">
        <v>60</v>
      </c>
      <c r="D456" s="259">
        <v>11579.0</v>
      </c>
      <c r="E456" s="259" t="s">
        <v>102</v>
      </c>
      <c r="F456" s="259">
        <v>0.5</v>
      </c>
      <c r="G456" s="259">
        <v>42.0</v>
      </c>
      <c r="H456" s="259" t="s">
        <v>275</v>
      </c>
      <c r="I456" s="259">
        <v>57.0</v>
      </c>
      <c r="J456" s="260"/>
      <c r="K456" s="243" t="s">
        <v>277</v>
      </c>
      <c r="L456" s="245" t="str">
        <f>IFERROR(VLOOKUP(D456,'Raw Material Used'!C:G,5,FALSE),"S")</f>
        <v>S</v>
      </c>
      <c r="M456" s="246">
        <f>SUMIFS('Raw Material Used'!D:D,'Raw Material Used'!C:C,D456)</f>
        <v>0</v>
      </c>
      <c r="N456" s="247"/>
      <c r="O456" s="248">
        <f t="shared" si="1"/>
        <v>57</v>
      </c>
      <c r="P456" s="245" t="str">
        <f t="shared" si="2"/>
        <v>0-30</v>
      </c>
      <c r="Q456" s="248"/>
      <c r="R456" s="194"/>
      <c r="S456" s="194"/>
      <c r="T456" s="194"/>
      <c r="U456" s="194"/>
      <c r="V456" s="194"/>
      <c r="W456" s="194"/>
      <c r="X456" s="194"/>
      <c r="Y456" s="194"/>
      <c r="Z456" s="194"/>
    </row>
    <row r="457" ht="12.0" customHeight="1">
      <c r="A457" s="249"/>
      <c r="B457" s="255">
        <v>45874.0</v>
      </c>
      <c r="C457" s="251" t="s">
        <v>60</v>
      </c>
      <c r="D457" s="256">
        <v>11580.0</v>
      </c>
      <c r="E457" s="256" t="s">
        <v>102</v>
      </c>
      <c r="F457" s="256">
        <v>0.5</v>
      </c>
      <c r="G457" s="256">
        <v>42.0</v>
      </c>
      <c r="H457" s="256" t="s">
        <v>275</v>
      </c>
      <c r="I457" s="256">
        <v>57.0</v>
      </c>
      <c r="J457" s="257"/>
      <c r="K457" s="251" t="s">
        <v>277</v>
      </c>
      <c r="L457" s="245">
        <f>IFERROR(VLOOKUP(D457,'Raw Material Used'!C:G,5,FALSE),"S")</f>
        <v>45891</v>
      </c>
      <c r="M457" s="246">
        <f>SUMIFS('Raw Material Used'!D:D,'Raw Material Used'!C:C,D457)</f>
        <v>57</v>
      </c>
      <c r="N457" s="247"/>
      <c r="O457" s="246">
        <f t="shared" si="1"/>
        <v>0</v>
      </c>
      <c r="P457" s="245" t="str">
        <f t="shared" si="2"/>
        <v>0-30</v>
      </c>
      <c r="Q457" s="248"/>
      <c r="R457" s="194"/>
      <c r="S457" s="194"/>
      <c r="T457" s="194"/>
      <c r="U457" s="194"/>
      <c r="V457" s="194"/>
      <c r="W457" s="194"/>
      <c r="X457" s="194"/>
      <c r="Y457" s="194"/>
      <c r="Z457" s="194"/>
    </row>
    <row r="458" ht="12.0" customHeight="1">
      <c r="A458" s="241"/>
      <c r="B458" s="258">
        <v>45874.0</v>
      </c>
      <c r="C458" s="243" t="s">
        <v>60</v>
      </c>
      <c r="D458" s="259">
        <v>11581.0</v>
      </c>
      <c r="E458" s="259" t="s">
        <v>102</v>
      </c>
      <c r="F458" s="259">
        <v>0.5</v>
      </c>
      <c r="G458" s="259">
        <v>42.0</v>
      </c>
      <c r="H458" s="259" t="s">
        <v>275</v>
      </c>
      <c r="I458" s="259">
        <v>57.0</v>
      </c>
      <c r="J458" s="260"/>
      <c r="K458" s="243" t="s">
        <v>277</v>
      </c>
      <c r="L458" s="245">
        <f>IFERROR(VLOOKUP(D458,'Raw Material Used'!C:G,5,FALSE),"S")</f>
        <v>45891</v>
      </c>
      <c r="M458" s="246">
        <f>SUMIFS('Raw Material Used'!D:D,'Raw Material Used'!C:C,D458)</f>
        <v>57</v>
      </c>
      <c r="N458" s="247"/>
      <c r="O458" s="246">
        <f t="shared" si="1"/>
        <v>0</v>
      </c>
      <c r="P458" s="245" t="str">
        <f t="shared" si="2"/>
        <v>0-30</v>
      </c>
      <c r="Q458" s="248"/>
      <c r="R458" s="194"/>
      <c r="S458" s="194"/>
      <c r="T458" s="194"/>
      <c r="U458" s="194"/>
      <c r="V458" s="194"/>
      <c r="W458" s="194"/>
      <c r="X458" s="194"/>
      <c r="Y458" s="194"/>
      <c r="Z458" s="194"/>
    </row>
    <row r="459" ht="12.0" customHeight="1">
      <c r="A459" s="249"/>
      <c r="B459" s="255">
        <v>45874.0</v>
      </c>
      <c r="C459" s="251" t="s">
        <v>60</v>
      </c>
      <c r="D459" s="256">
        <v>11582.0</v>
      </c>
      <c r="E459" s="256" t="s">
        <v>102</v>
      </c>
      <c r="F459" s="256">
        <v>0.5</v>
      </c>
      <c r="G459" s="256">
        <v>42.0</v>
      </c>
      <c r="H459" s="256" t="s">
        <v>275</v>
      </c>
      <c r="I459" s="256">
        <v>18.0</v>
      </c>
      <c r="J459" s="257"/>
      <c r="K459" s="251" t="s">
        <v>277</v>
      </c>
      <c r="L459" s="245" t="str">
        <f>IFERROR(VLOOKUP(D459,'Raw Material Used'!C:G,5,FALSE),"S")</f>
        <v>S</v>
      </c>
      <c r="M459" s="246">
        <f>SUMIFS('Raw Material Used'!D:D,'Raw Material Used'!C:C,D459)</f>
        <v>0</v>
      </c>
      <c r="N459" s="247"/>
      <c r="O459" s="248">
        <f t="shared" si="1"/>
        <v>18</v>
      </c>
      <c r="P459" s="245" t="str">
        <f t="shared" si="2"/>
        <v>0-30</v>
      </c>
      <c r="Q459" s="248"/>
      <c r="R459" s="194"/>
      <c r="S459" s="194"/>
      <c r="T459" s="194"/>
      <c r="U459" s="194"/>
      <c r="V459" s="194"/>
      <c r="W459" s="194"/>
      <c r="X459" s="194"/>
      <c r="Y459" s="194"/>
      <c r="Z459" s="194"/>
    </row>
    <row r="460" ht="12.0" customHeight="1">
      <c r="A460" s="241"/>
      <c r="B460" s="258">
        <v>45874.0</v>
      </c>
      <c r="C460" s="243" t="s">
        <v>60</v>
      </c>
      <c r="D460" s="259">
        <v>11583.0</v>
      </c>
      <c r="E460" s="259" t="s">
        <v>102</v>
      </c>
      <c r="F460" s="259">
        <v>0.5</v>
      </c>
      <c r="G460" s="259">
        <v>44.0</v>
      </c>
      <c r="H460" s="259" t="s">
        <v>275</v>
      </c>
      <c r="I460" s="259">
        <v>98.0</v>
      </c>
      <c r="J460" s="260"/>
      <c r="K460" s="243" t="s">
        <v>277</v>
      </c>
      <c r="L460" s="245" t="str">
        <f>IFERROR(VLOOKUP(D460,'Raw Material Used'!C:G,5,FALSE),"S")</f>
        <v>S</v>
      </c>
      <c r="M460" s="246">
        <f>SUMIFS('Raw Material Used'!D:D,'Raw Material Used'!C:C,D460)</f>
        <v>0</v>
      </c>
      <c r="N460" s="247"/>
      <c r="O460" s="248">
        <f t="shared" si="1"/>
        <v>98</v>
      </c>
      <c r="P460" s="245" t="str">
        <f t="shared" si="2"/>
        <v>0-30</v>
      </c>
      <c r="Q460" s="248"/>
      <c r="R460" s="194"/>
      <c r="S460" s="194"/>
      <c r="T460" s="194"/>
      <c r="U460" s="194"/>
      <c r="V460" s="194"/>
      <c r="W460" s="194"/>
      <c r="X460" s="194"/>
      <c r="Y460" s="194"/>
      <c r="Z460" s="194"/>
    </row>
    <row r="461" ht="12.0" customHeight="1">
      <c r="A461" s="249"/>
      <c r="B461" s="255">
        <v>45874.0</v>
      </c>
      <c r="C461" s="251" t="s">
        <v>60</v>
      </c>
      <c r="D461" s="256">
        <v>11584.0</v>
      </c>
      <c r="E461" s="256" t="s">
        <v>102</v>
      </c>
      <c r="F461" s="256">
        <v>0.5</v>
      </c>
      <c r="G461" s="256">
        <v>44.0</v>
      </c>
      <c r="H461" s="256" t="s">
        <v>275</v>
      </c>
      <c r="I461" s="256">
        <v>162.0</v>
      </c>
      <c r="J461" s="257"/>
      <c r="K461" s="251" t="s">
        <v>277</v>
      </c>
      <c r="L461" s="245" t="str">
        <f>IFERROR(VLOOKUP(D461,'Raw Material Used'!C:G,5,FALSE),"S")</f>
        <v>S</v>
      </c>
      <c r="M461" s="246">
        <f>SUMIFS('Raw Material Used'!D:D,'Raw Material Used'!C:C,D461)</f>
        <v>0</v>
      </c>
      <c r="N461" s="247"/>
      <c r="O461" s="248">
        <f t="shared" si="1"/>
        <v>162</v>
      </c>
      <c r="P461" s="245" t="str">
        <f t="shared" si="2"/>
        <v>0-30</v>
      </c>
      <c r="Q461" s="248"/>
      <c r="R461" s="194"/>
      <c r="S461" s="194"/>
      <c r="T461" s="194"/>
      <c r="U461" s="194"/>
      <c r="V461" s="194"/>
      <c r="W461" s="194"/>
      <c r="X461" s="194"/>
      <c r="Y461" s="194"/>
      <c r="Z461" s="194"/>
    </row>
    <row r="462" ht="12.0" customHeight="1">
      <c r="A462" s="241"/>
      <c r="B462" s="258">
        <v>45874.0</v>
      </c>
      <c r="C462" s="243" t="s">
        <v>60</v>
      </c>
      <c r="D462" s="259">
        <v>11585.0</v>
      </c>
      <c r="E462" s="259" t="s">
        <v>102</v>
      </c>
      <c r="F462" s="259">
        <v>0.5</v>
      </c>
      <c r="G462" s="259">
        <v>44.0</v>
      </c>
      <c r="H462" s="259" t="s">
        <v>275</v>
      </c>
      <c r="I462" s="259">
        <v>162.0</v>
      </c>
      <c r="J462" s="260"/>
      <c r="K462" s="243" t="s">
        <v>277</v>
      </c>
      <c r="L462" s="245" t="str">
        <f>IFERROR(VLOOKUP(D462,'Raw Material Used'!C:G,5,FALSE),"S")</f>
        <v>S</v>
      </c>
      <c r="M462" s="246">
        <f>SUMIFS('Raw Material Used'!D:D,'Raw Material Used'!C:C,D462)</f>
        <v>0</v>
      </c>
      <c r="N462" s="247"/>
      <c r="O462" s="248">
        <f t="shared" si="1"/>
        <v>162</v>
      </c>
      <c r="P462" s="245" t="str">
        <f t="shared" si="2"/>
        <v>0-30</v>
      </c>
      <c r="Q462" s="248"/>
      <c r="R462" s="194"/>
      <c r="S462" s="194"/>
      <c r="T462" s="194"/>
      <c r="U462" s="194"/>
      <c r="V462" s="194"/>
      <c r="W462" s="194"/>
      <c r="X462" s="194"/>
      <c r="Y462" s="194"/>
      <c r="Z462" s="194"/>
    </row>
    <row r="463" ht="12.0" customHeight="1">
      <c r="A463" s="249"/>
      <c r="B463" s="255">
        <v>45874.0</v>
      </c>
      <c r="C463" s="251" t="s">
        <v>60</v>
      </c>
      <c r="D463" s="256">
        <v>11586.0</v>
      </c>
      <c r="E463" s="256" t="s">
        <v>102</v>
      </c>
      <c r="F463" s="256">
        <v>0.5</v>
      </c>
      <c r="G463" s="256">
        <v>44.0</v>
      </c>
      <c r="H463" s="256" t="s">
        <v>275</v>
      </c>
      <c r="I463" s="256">
        <v>162.0</v>
      </c>
      <c r="J463" s="257"/>
      <c r="K463" s="251" t="s">
        <v>277</v>
      </c>
      <c r="L463" s="245" t="str">
        <f>IFERROR(VLOOKUP(D463,'Raw Material Used'!C:G,5,FALSE),"S")</f>
        <v>S</v>
      </c>
      <c r="M463" s="246">
        <f>SUMIFS('Raw Material Used'!D:D,'Raw Material Used'!C:C,D463)</f>
        <v>0</v>
      </c>
      <c r="N463" s="247"/>
      <c r="O463" s="248">
        <f t="shared" si="1"/>
        <v>162</v>
      </c>
      <c r="P463" s="245" t="str">
        <f t="shared" si="2"/>
        <v>0-30</v>
      </c>
      <c r="Q463" s="248"/>
      <c r="R463" s="194"/>
      <c r="S463" s="194"/>
      <c r="T463" s="194"/>
      <c r="U463" s="194"/>
      <c r="V463" s="194"/>
      <c r="W463" s="194"/>
      <c r="X463" s="194"/>
      <c r="Y463" s="194"/>
      <c r="Z463" s="194"/>
    </row>
    <row r="464" ht="12.0" customHeight="1">
      <c r="A464" s="241"/>
      <c r="B464" s="258">
        <v>45874.0</v>
      </c>
      <c r="C464" s="243" t="s">
        <v>60</v>
      </c>
      <c r="D464" s="259">
        <v>11587.0</v>
      </c>
      <c r="E464" s="259" t="s">
        <v>102</v>
      </c>
      <c r="F464" s="259">
        <v>0.5</v>
      </c>
      <c r="G464" s="259">
        <v>44.0</v>
      </c>
      <c r="H464" s="259" t="s">
        <v>275</v>
      </c>
      <c r="I464" s="259">
        <v>180.0</v>
      </c>
      <c r="J464" s="260"/>
      <c r="K464" s="243" t="s">
        <v>277</v>
      </c>
      <c r="L464" s="245" t="str">
        <f>IFERROR(VLOOKUP(D464,'Raw Material Used'!C:G,5,FALSE),"S")</f>
        <v>S</v>
      </c>
      <c r="M464" s="246">
        <f>SUMIFS('Raw Material Used'!D:D,'Raw Material Used'!C:C,D464)</f>
        <v>0</v>
      </c>
      <c r="N464" s="247"/>
      <c r="O464" s="248">
        <f t="shared" si="1"/>
        <v>180</v>
      </c>
      <c r="P464" s="245" t="str">
        <f t="shared" si="2"/>
        <v>0-30</v>
      </c>
      <c r="Q464" s="248"/>
      <c r="R464" s="194"/>
      <c r="S464" s="194"/>
      <c r="T464" s="194"/>
      <c r="U464" s="194"/>
      <c r="V464" s="194"/>
      <c r="W464" s="194"/>
      <c r="X464" s="194"/>
      <c r="Y464" s="194"/>
      <c r="Z464" s="194"/>
    </row>
    <row r="465" ht="12.0" customHeight="1">
      <c r="A465" s="249"/>
      <c r="B465" s="255">
        <v>45874.0</v>
      </c>
      <c r="C465" s="251" t="s">
        <v>60</v>
      </c>
      <c r="D465" s="256">
        <v>11588.0</v>
      </c>
      <c r="E465" s="256" t="s">
        <v>102</v>
      </c>
      <c r="F465" s="256">
        <v>0.5</v>
      </c>
      <c r="G465" s="256">
        <v>44.0</v>
      </c>
      <c r="H465" s="256" t="s">
        <v>275</v>
      </c>
      <c r="I465" s="256">
        <v>180.0</v>
      </c>
      <c r="J465" s="257"/>
      <c r="K465" s="251" t="s">
        <v>277</v>
      </c>
      <c r="L465" s="245" t="str">
        <f>IFERROR(VLOOKUP(D465,'Raw Material Used'!C:G,5,FALSE),"S")</f>
        <v>S</v>
      </c>
      <c r="M465" s="246">
        <f>SUMIFS('Raw Material Used'!D:D,'Raw Material Used'!C:C,D465)</f>
        <v>0</v>
      </c>
      <c r="N465" s="247"/>
      <c r="O465" s="248">
        <f t="shared" si="1"/>
        <v>180</v>
      </c>
      <c r="P465" s="245" t="str">
        <f t="shared" si="2"/>
        <v>0-30</v>
      </c>
      <c r="Q465" s="248"/>
      <c r="R465" s="194"/>
      <c r="S465" s="194"/>
      <c r="T465" s="194"/>
      <c r="U465" s="194"/>
      <c r="V465" s="194"/>
      <c r="W465" s="194"/>
      <c r="X465" s="194"/>
      <c r="Y465" s="194"/>
      <c r="Z465" s="194"/>
    </row>
    <row r="466" ht="12.0" customHeight="1">
      <c r="A466" s="241"/>
      <c r="B466" s="258">
        <v>45874.0</v>
      </c>
      <c r="C466" s="243" t="s">
        <v>60</v>
      </c>
      <c r="D466" s="259">
        <v>11589.0</v>
      </c>
      <c r="E466" s="259" t="s">
        <v>102</v>
      </c>
      <c r="F466" s="259">
        <v>0.5</v>
      </c>
      <c r="G466" s="259">
        <v>44.0</v>
      </c>
      <c r="H466" s="259" t="s">
        <v>275</v>
      </c>
      <c r="I466" s="259">
        <v>180.0</v>
      </c>
      <c r="J466" s="260"/>
      <c r="K466" s="243" t="s">
        <v>277</v>
      </c>
      <c r="L466" s="245" t="str">
        <f>IFERROR(VLOOKUP(D466,'Raw Material Used'!C:G,5,FALSE),"S")</f>
        <v>S</v>
      </c>
      <c r="M466" s="246">
        <f>SUMIFS('Raw Material Used'!D:D,'Raw Material Used'!C:C,D466)</f>
        <v>0</v>
      </c>
      <c r="N466" s="247"/>
      <c r="O466" s="248">
        <f t="shared" si="1"/>
        <v>180</v>
      </c>
      <c r="P466" s="245" t="str">
        <f t="shared" si="2"/>
        <v>0-30</v>
      </c>
      <c r="Q466" s="248"/>
      <c r="R466" s="194"/>
      <c r="S466" s="194"/>
      <c r="T466" s="194"/>
      <c r="U466" s="194"/>
      <c r="V466" s="194"/>
      <c r="W466" s="194"/>
      <c r="X466" s="194"/>
      <c r="Y466" s="194"/>
      <c r="Z466" s="194"/>
    </row>
    <row r="467" ht="12.0" customHeight="1">
      <c r="A467" s="249"/>
      <c r="B467" s="255">
        <v>45874.0</v>
      </c>
      <c r="C467" s="251" t="s">
        <v>60</v>
      </c>
      <c r="D467" s="256">
        <v>11590.0</v>
      </c>
      <c r="E467" s="256" t="s">
        <v>102</v>
      </c>
      <c r="F467" s="256">
        <v>0.5</v>
      </c>
      <c r="G467" s="256">
        <v>44.0</v>
      </c>
      <c r="H467" s="256" t="s">
        <v>275</v>
      </c>
      <c r="I467" s="256">
        <v>60.0</v>
      </c>
      <c r="J467" s="257"/>
      <c r="K467" s="251" t="s">
        <v>277</v>
      </c>
      <c r="L467" s="245" t="str">
        <f>IFERROR(VLOOKUP(D467,'Raw Material Used'!C:G,5,FALSE),"S")</f>
        <v>S</v>
      </c>
      <c r="M467" s="246">
        <f>SUMIFS('Raw Material Used'!D:D,'Raw Material Used'!C:C,D467)</f>
        <v>0</v>
      </c>
      <c r="N467" s="247"/>
      <c r="O467" s="248">
        <f t="shared" si="1"/>
        <v>60</v>
      </c>
      <c r="P467" s="245" t="str">
        <f t="shared" si="2"/>
        <v>0-30</v>
      </c>
      <c r="Q467" s="248"/>
      <c r="R467" s="194"/>
      <c r="S467" s="194"/>
      <c r="T467" s="194"/>
      <c r="U467" s="194"/>
      <c r="V467" s="194"/>
      <c r="W467" s="194"/>
      <c r="X467" s="194"/>
      <c r="Y467" s="194"/>
      <c r="Z467" s="194"/>
    </row>
    <row r="468" ht="12.0" customHeight="1">
      <c r="A468" s="241"/>
      <c r="B468" s="258">
        <v>45874.0</v>
      </c>
      <c r="C468" s="243" t="s">
        <v>60</v>
      </c>
      <c r="D468" s="259">
        <v>11591.0</v>
      </c>
      <c r="E468" s="259" t="s">
        <v>102</v>
      </c>
      <c r="F468" s="259">
        <v>0.5</v>
      </c>
      <c r="G468" s="259">
        <v>44.0</v>
      </c>
      <c r="H468" s="259" t="s">
        <v>275</v>
      </c>
      <c r="I468" s="259">
        <v>60.0</v>
      </c>
      <c r="J468" s="260"/>
      <c r="K468" s="243" t="s">
        <v>277</v>
      </c>
      <c r="L468" s="245" t="str">
        <f>IFERROR(VLOOKUP(D468,'Raw Material Used'!C:G,5,FALSE),"S")</f>
        <v>S</v>
      </c>
      <c r="M468" s="246">
        <f>SUMIFS('Raw Material Used'!D:D,'Raw Material Used'!C:C,D468)</f>
        <v>0</v>
      </c>
      <c r="N468" s="247"/>
      <c r="O468" s="248">
        <f t="shared" si="1"/>
        <v>60</v>
      </c>
      <c r="P468" s="245" t="str">
        <f t="shared" si="2"/>
        <v>0-30</v>
      </c>
      <c r="Q468" s="248"/>
      <c r="R468" s="194"/>
      <c r="S468" s="194"/>
      <c r="T468" s="194"/>
      <c r="U468" s="194"/>
      <c r="V468" s="194"/>
      <c r="W468" s="194"/>
      <c r="X468" s="194"/>
      <c r="Y468" s="194"/>
      <c r="Z468" s="194"/>
    </row>
    <row r="469" ht="12.0" customHeight="1">
      <c r="A469" s="249"/>
      <c r="B469" s="255">
        <v>45874.0</v>
      </c>
      <c r="C469" s="251" t="s">
        <v>60</v>
      </c>
      <c r="D469" s="256">
        <v>11592.0</v>
      </c>
      <c r="E469" s="256" t="s">
        <v>102</v>
      </c>
      <c r="F469" s="256">
        <v>0.5</v>
      </c>
      <c r="G469" s="256">
        <v>44.0</v>
      </c>
      <c r="H469" s="256" t="s">
        <v>275</v>
      </c>
      <c r="I469" s="256">
        <v>162.0</v>
      </c>
      <c r="J469" s="257"/>
      <c r="K469" s="251" t="s">
        <v>277</v>
      </c>
      <c r="L469" s="245" t="str">
        <f>IFERROR(VLOOKUP(D469,'Raw Material Used'!C:G,5,FALSE),"S")</f>
        <v>S</v>
      </c>
      <c r="M469" s="246">
        <f>SUMIFS('Raw Material Used'!D:D,'Raw Material Used'!C:C,D469)</f>
        <v>0</v>
      </c>
      <c r="N469" s="247"/>
      <c r="O469" s="248">
        <f t="shared" si="1"/>
        <v>162</v>
      </c>
      <c r="P469" s="245" t="str">
        <f t="shared" si="2"/>
        <v>0-30</v>
      </c>
      <c r="Q469" s="248"/>
      <c r="R469" s="194"/>
      <c r="S469" s="194"/>
      <c r="T469" s="194"/>
      <c r="U469" s="194"/>
      <c r="V469" s="194"/>
      <c r="W469" s="194"/>
      <c r="X469" s="194"/>
      <c r="Y469" s="194"/>
      <c r="Z469" s="194"/>
    </row>
    <row r="470" ht="12.0" customHeight="1">
      <c r="A470" s="241"/>
      <c r="B470" s="258">
        <v>45874.0</v>
      </c>
      <c r="C470" s="243" t="s">
        <v>60</v>
      </c>
      <c r="D470" s="259">
        <v>11593.0</v>
      </c>
      <c r="E470" s="259" t="s">
        <v>102</v>
      </c>
      <c r="F470" s="259">
        <v>0.5</v>
      </c>
      <c r="G470" s="259">
        <v>44.0</v>
      </c>
      <c r="H470" s="259" t="s">
        <v>275</v>
      </c>
      <c r="I470" s="259">
        <v>60.0</v>
      </c>
      <c r="J470" s="260"/>
      <c r="K470" s="243" t="s">
        <v>277</v>
      </c>
      <c r="L470" s="245" t="str">
        <f>IFERROR(VLOOKUP(D470,'Raw Material Used'!C:G,5,FALSE),"S")</f>
        <v>S</v>
      </c>
      <c r="M470" s="246">
        <f>SUMIFS('Raw Material Used'!D:D,'Raw Material Used'!C:C,D470)</f>
        <v>0</v>
      </c>
      <c r="N470" s="247"/>
      <c r="O470" s="248">
        <f t="shared" si="1"/>
        <v>60</v>
      </c>
      <c r="P470" s="245" t="str">
        <f t="shared" si="2"/>
        <v>0-30</v>
      </c>
      <c r="Q470" s="248"/>
      <c r="R470" s="194"/>
      <c r="S470" s="194"/>
      <c r="T470" s="194"/>
      <c r="U470" s="194"/>
      <c r="V470" s="194"/>
      <c r="W470" s="194"/>
      <c r="X470" s="194"/>
      <c r="Y470" s="194"/>
      <c r="Z470" s="194"/>
    </row>
    <row r="471" ht="12.0" customHeight="1">
      <c r="A471" s="249"/>
      <c r="B471" s="255">
        <v>45874.0</v>
      </c>
      <c r="C471" s="251" t="s">
        <v>60</v>
      </c>
      <c r="D471" s="256">
        <v>11594.0</v>
      </c>
      <c r="E471" s="256" t="s">
        <v>102</v>
      </c>
      <c r="F471" s="256">
        <v>0.5</v>
      </c>
      <c r="G471" s="256">
        <v>44.0</v>
      </c>
      <c r="H471" s="256" t="s">
        <v>275</v>
      </c>
      <c r="I471" s="256">
        <v>60.0</v>
      </c>
      <c r="J471" s="257"/>
      <c r="K471" s="251" t="s">
        <v>277</v>
      </c>
      <c r="L471" s="245" t="str">
        <f>IFERROR(VLOOKUP(D471,'Raw Material Used'!C:G,5,FALSE),"S")</f>
        <v>S</v>
      </c>
      <c r="M471" s="246">
        <f>SUMIFS('Raw Material Used'!D:D,'Raw Material Used'!C:C,D471)</f>
        <v>0</v>
      </c>
      <c r="N471" s="247"/>
      <c r="O471" s="248">
        <f t="shared" si="1"/>
        <v>60</v>
      </c>
      <c r="P471" s="245" t="str">
        <f t="shared" si="2"/>
        <v>0-30</v>
      </c>
      <c r="Q471" s="248"/>
      <c r="R471" s="194"/>
      <c r="S471" s="194"/>
      <c r="T471" s="194"/>
      <c r="U471" s="194"/>
      <c r="V471" s="194"/>
      <c r="W471" s="194"/>
      <c r="X471" s="194"/>
      <c r="Y471" s="194"/>
      <c r="Z471" s="194"/>
    </row>
    <row r="472" ht="12.0" customHeight="1">
      <c r="A472" s="241"/>
      <c r="B472" s="258">
        <v>45874.0</v>
      </c>
      <c r="C472" s="243" t="s">
        <v>60</v>
      </c>
      <c r="D472" s="259">
        <v>11595.0</v>
      </c>
      <c r="E472" s="259" t="s">
        <v>102</v>
      </c>
      <c r="F472" s="259">
        <v>0.5</v>
      </c>
      <c r="G472" s="259">
        <v>44.0</v>
      </c>
      <c r="H472" s="259" t="s">
        <v>275</v>
      </c>
      <c r="I472" s="259">
        <v>180.0</v>
      </c>
      <c r="J472" s="260"/>
      <c r="K472" s="243" t="s">
        <v>277</v>
      </c>
      <c r="L472" s="245" t="str">
        <f>IFERROR(VLOOKUP(D472,'Raw Material Used'!C:G,5,FALSE),"S")</f>
        <v>S</v>
      </c>
      <c r="M472" s="246">
        <f>SUMIFS('Raw Material Used'!D:D,'Raw Material Used'!C:C,D472)</f>
        <v>0</v>
      </c>
      <c r="N472" s="247"/>
      <c r="O472" s="248">
        <f t="shared" si="1"/>
        <v>180</v>
      </c>
      <c r="P472" s="245" t="str">
        <f t="shared" si="2"/>
        <v>0-30</v>
      </c>
      <c r="Q472" s="248"/>
      <c r="R472" s="194"/>
      <c r="S472" s="194"/>
      <c r="T472" s="194"/>
      <c r="U472" s="194"/>
      <c r="V472" s="194"/>
      <c r="W472" s="194"/>
      <c r="X472" s="194"/>
      <c r="Y472" s="194"/>
      <c r="Z472" s="194"/>
    </row>
    <row r="473" ht="12.0" customHeight="1">
      <c r="A473" s="249"/>
      <c r="B473" s="255">
        <v>45874.0</v>
      </c>
      <c r="C473" s="251" t="s">
        <v>60</v>
      </c>
      <c r="D473" s="256">
        <v>11596.0</v>
      </c>
      <c r="E473" s="256" t="s">
        <v>102</v>
      </c>
      <c r="F473" s="256">
        <v>0.5</v>
      </c>
      <c r="G473" s="256">
        <v>44.0</v>
      </c>
      <c r="H473" s="256" t="s">
        <v>275</v>
      </c>
      <c r="I473" s="256">
        <v>60.0</v>
      </c>
      <c r="J473" s="257"/>
      <c r="K473" s="251" t="s">
        <v>277</v>
      </c>
      <c r="L473" s="245" t="str">
        <f>IFERROR(VLOOKUP(D473,'Raw Material Used'!C:G,5,FALSE),"S")</f>
        <v>S</v>
      </c>
      <c r="M473" s="246">
        <f>SUMIFS('Raw Material Used'!D:D,'Raw Material Used'!C:C,D473)</f>
        <v>0</v>
      </c>
      <c r="N473" s="247"/>
      <c r="O473" s="248">
        <f t="shared" si="1"/>
        <v>60</v>
      </c>
      <c r="P473" s="245" t="str">
        <f t="shared" si="2"/>
        <v>0-30</v>
      </c>
      <c r="Q473" s="248"/>
      <c r="R473" s="194"/>
      <c r="S473" s="194"/>
      <c r="T473" s="194"/>
      <c r="U473" s="194"/>
      <c r="V473" s="194"/>
      <c r="W473" s="194"/>
      <c r="X473" s="194"/>
      <c r="Y473" s="194"/>
      <c r="Z473" s="194"/>
    </row>
    <row r="474" ht="12.0" customHeight="1">
      <c r="A474" s="241"/>
      <c r="B474" s="258">
        <v>45874.0</v>
      </c>
      <c r="C474" s="243" t="s">
        <v>60</v>
      </c>
      <c r="D474" s="259">
        <v>11597.0</v>
      </c>
      <c r="E474" s="259" t="s">
        <v>102</v>
      </c>
      <c r="F474" s="259">
        <v>0.5</v>
      </c>
      <c r="G474" s="259">
        <v>44.0</v>
      </c>
      <c r="H474" s="259" t="s">
        <v>275</v>
      </c>
      <c r="I474" s="259">
        <v>100.0</v>
      </c>
      <c r="J474" s="260"/>
      <c r="K474" s="243" t="s">
        <v>277</v>
      </c>
      <c r="L474" s="245" t="str">
        <f>IFERROR(VLOOKUP(D474,'Raw Material Used'!C:G,5,FALSE),"S")</f>
        <v>S</v>
      </c>
      <c r="M474" s="246">
        <f>SUMIFS('Raw Material Used'!D:D,'Raw Material Used'!C:C,D474)</f>
        <v>0</v>
      </c>
      <c r="N474" s="247"/>
      <c r="O474" s="248">
        <f t="shared" si="1"/>
        <v>100</v>
      </c>
      <c r="P474" s="245" t="str">
        <f t="shared" si="2"/>
        <v>0-30</v>
      </c>
      <c r="Q474" s="248"/>
      <c r="R474" s="194"/>
      <c r="S474" s="194"/>
      <c r="T474" s="194"/>
      <c r="U474" s="194"/>
      <c r="V474" s="194"/>
      <c r="W474" s="194"/>
      <c r="X474" s="194"/>
      <c r="Y474" s="194"/>
      <c r="Z474" s="194"/>
    </row>
    <row r="475" ht="12.0" customHeight="1">
      <c r="A475" s="249"/>
      <c r="B475" s="255">
        <v>45874.0</v>
      </c>
      <c r="C475" s="251" t="s">
        <v>60</v>
      </c>
      <c r="D475" s="256">
        <v>11598.0</v>
      </c>
      <c r="E475" s="256" t="s">
        <v>102</v>
      </c>
      <c r="F475" s="256">
        <v>0.5</v>
      </c>
      <c r="G475" s="256">
        <v>44.0</v>
      </c>
      <c r="H475" s="256" t="s">
        <v>275</v>
      </c>
      <c r="I475" s="256">
        <v>100.0</v>
      </c>
      <c r="J475" s="257"/>
      <c r="K475" s="251" t="s">
        <v>277</v>
      </c>
      <c r="L475" s="245" t="str">
        <f>IFERROR(VLOOKUP(D475,'Raw Material Used'!C:G,5,FALSE),"S")</f>
        <v>S</v>
      </c>
      <c r="M475" s="246">
        <f>SUMIFS('Raw Material Used'!D:D,'Raw Material Used'!C:C,D475)</f>
        <v>0</v>
      </c>
      <c r="N475" s="247"/>
      <c r="O475" s="248">
        <f t="shared" si="1"/>
        <v>100</v>
      </c>
      <c r="P475" s="245" t="str">
        <f t="shared" si="2"/>
        <v>0-30</v>
      </c>
      <c r="Q475" s="248"/>
      <c r="R475" s="194"/>
      <c r="S475" s="194"/>
      <c r="T475" s="194"/>
      <c r="U475" s="194"/>
      <c r="V475" s="194"/>
      <c r="W475" s="194"/>
      <c r="X475" s="194"/>
      <c r="Y475" s="194"/>
      <c r="Z475" s="194"/>
    </row>
    <row r="476" ht="12.0" customHeight="1">
      <c r="A476" s="241"/>
      <c r="B476" s="258">
        <v>45874.0</v>
      </c>
      <c r="C476" s="243" t="s">
        <v>60</v>
      </c>
      <c r="D476" s="259">
        <v>11599.0</v>
      </c>
      <c r="E476" s="259" t="s">
        <v>102</v>
      </c>
      <c r="F476" s="259">
        <v>0.5</v>
      </c>
      <c r="G476" s="259">
        <v>44.0</v>
      </c>
      <c r="H476" s="259" t="s">
        <v>275</v>
      </c>
      <c r="I476" s="259">
        <v>60.0</v>
      </c>
      <c r="J476" s="260"/>
      <c r="K476" s="243" t="s">
        <v>277</v>
      </c>
      <c r="L476" s="245" t="str">
        <f>IFERROR(VLOOKUP(D476,'Raw Material Used'!C:G,5,FALSE),"S")</f>
        <v>S</v>
      </c>
      <c r="M476" s="246">
        <f>SUMIFS('Raw Material Used'!D:D,'Raw Material Used'!C:C,D476)</f>
        <v>0</v>
      </c>
      <c r="N476" s="247"/>
      <c r="O476" s="248">
        <f t="shared" si="1"/>
        <v>60</v>
      </c>
      <c r="P476" s="245" t="str">
        <f t="shared" si="2"/>
        <v>0-30</v>
      </c>
      <c r="Q476" s="248"/>
      <c r="R476" s="194"/>
      <c r="S476" s="194"/>
      <c r="T476" s="194"/>
      <c r="U476" s="194"/>
      <c r="V476" s="194"/>
      <c r="W476" s="194"/>
      <c r="X476" s="194"/>
      <c r="Y476" s="194"/>
      <c r="Z476" s="194"/>
    </row>
    <row r="477" ht="12.0" customHeight="1">
      <c r="A477" s="249"/>
      <c r="B477" s="255">
        <v>45874.0</v>
      </c>
      <c r="C477" s="251" t="s">
        <v>60</v>
      </c>
      <c r="D477" s="256">
        <v>11600.0</v>
      </c>
      <c r="E477" s="256" t="s">
        <v>102</v>
      </c>
      <c r="F477" s="256">
        <v>0.5</v>
      </c>
      <c r="G477" s="256">
        <v>44.0</v>
      </c>
      <c r="H477" s="256" t="s">
        <v>275</v>
      </c>
      <c r="I477" s="256">
        <v>60.0</v>
      </c>
      <c r="J477" s="257"/>
      <c r="K477" s="251" t="s">
        <v>277</v>
      </c>
      <c r="L477" s="245" t="str">
        <f>IFERROR(VLOOKUP(D477,'Raw Material Used'!C:G,5,FALSE),"S")</f>
        <v>S</v>
      </c>
      <c r="M477" s="246">
        <f>SUMIFS('Raw Material Used'!D:D,'Raw Material Used'!C:C,D477)</f>
        <v>0</v>
      </c>
      <c r="N477" s="247"/>
      <c r="O477" s="248">
        <f t="shared" si="1"/>
        <v>60</v>
      </c>
      <c r="P477" s="245" t="str">
        <f t="shared" si="2"/>
        <v>0-30</v>
      </c>
      <c r="Q477" s="248"/>
      <c r="R477" s="194"/>
      <c r="S477" s="194"/>
      <c r="T477" s="194"/>
      <c r="U477" s="194"/>
      <c r="V477" s="194"/>
      <c r="W477" s="194"/>
      <c r="X477" s="194"/>
      <c r="Y477" s="194"/>
      <c r="Z477" s="194"/>
    </row>
    <row r="478" ht="12.0" customHeight="1">
      <c r="A478" s="241"/>
      <c r="B478" s="258">
        <v>45874.0</v>
      </c>
      <c r="C478" s="243" t="s">
        <v>60</v>
      </c>
      <c r="D478" s="259">
        <v>11601.0</v>
      </c>
      <c r="E478" s="259" t="s">
        <v>102</v>
      </c>
      <c r="F478" s="259">
        <v>0.5</v>
      </c>
      <c r="G478" s="259">
        <v>44.0</v>
      </c>
      <c r="H478" s="259" t="s">
        <v>275</v>
      </c>
      <c r="I478" s="259">
        <v>100.0</v>
      </c>
      <c r="J478" s="260"/>
      <c r="K478" s="243" t="s">
        <v>277</v>
      </c>
      <c r="L478" s="245" t="str">
        <f>IFERROR(VLOOKUP(D478,'Raw Material Used'!C:G,5,FALSE),"S")</f>
        <v>S</v>
      </c>
      <c r="M478" s="246">
        <f>SUMIFS('Raw Material Used'!D:D,'Raw Material Used'!C:C,D478)</f>
        <v>0</v>
      </c>
      <c r="N478" s="247"/>
      <c r="O478" s="248">
        <f t="shared" si="1"/>
        <v>100</v>
      </c>
      <c r="P478" s="245" t="str">
        <f t="shared" si="2"/>
        <v>0-30</v>
      </c>
      <c r="Q478" s="248"/>
      <c r="R478" s="194"/>
      <c r="S478" s="194"/>
      <c r="T478" s="194"/>
      <c r="U478" s="194"/>
      <c r="V478" s="194"/>
      <c r="W478" s="194"/>
      <c r="X478" s="194"/>
      <c r="Y478" s="194"/>
      <c r="Z478" s="194"/>
    </row>
    <row r="479" ht="12.0" customHeight="1">
      <c r="A479" s="249"/>
      <c r="B479" s="255">
        <v>45874.0</v>
      </c>
      <c r="C479" s="251" t="s">
        <v>60</v>
      </c>
      <c r="D479" s="256">
        <v>11602.0</v>
      </c>
      <c r="E479" s="256" t="s">
        <v>102</v>
      </c>
      <c r="F479" s="256">
        <v>0.5</v>
      </c>
      <c r="G479" s="256">
        <v>44.0</v>
      </c>
      <c r="H479" s="256" t="s">
        <v>275</v>
      </c>
      <c r="I479" s="256">
        <v>60.0</v>
      </c>
      <c r="J479" s="257"/>
      <c r="K479" s="251" t="s">
        <v>277</v>
      </c>
      <c r="L479" s="245" t="str">
        <f>IFERROR(VLOOKUP(D479,'Raw Material Used'!C:G,5,FALSE),"S")</f>
        <v>S</v>
      </c>
      <c r="M479" s="246">
        <f>SUMIFS('Raw Material Used'!D:D,'Raw Material Used'!C:C,D479)</f>
        <v>0</v>
      </c>
      <c r="N479" s="247"/>
      <c r="O479" s="248">
        <f t="shared" si="1"/>
        <v>60</v>
      </c>
      <c r="P479" s="245" t="str">
        <f t="shared" si="2"/>
        <v>0-30</v>
      </c>
      <c r="Q479" s="248"/>
      <c r="R479" s="194"/>
      <c r="S479" s="194"/>
      <c r="T479" s="194"/>
      <c r="U479" s="194"/>
      <c r="V479" s="194"/>
      <c r="W479" s="194"/>
      <c r="X479" s="194"/>
      <c r="Y479" s="194"/>
      <c r="Z479" s="194"/>
    </row>
    <row r="480" ht="12.0" customHeight="1">
      <c r="A480" s="241"/>
      <c r="B480" s="258">
        <v>45874.0</v>
      </c>
      <c r="C480" s="243" t="s">
        <v>60</v>
      </c>
      <c r="D480" s="259">
        <v>11603.0</v>
      </c>
      <c r="E480" s="259" t="s">
        <v>102</v>
      </c>
      <c r="F480" s="259">
        <v>0.5</v>
      </c>
      <c r="G480" s="259">
        <v>44.0</v>
      </c>
      <c r="H480" s="259" t="s">
        <v>275</v>
      </c>
      <c r="I480" s="259">
        <v>100.0</v>
      </c>
      <c r="J480" s="260"/>
      <c r="K480" s="243" t="s">
        <v>277</v>
      </c>
      <c r="L480" s="245" t="str">
        <f>IFERROR(VLOOKUP(D480,'Raw Material Used'!C:G,5,FALSE),"S")</f>
        <v>S</v>
      </c>
      <c r="M480" s="246">
        <f>SUMIFS('Raw Material Used'!D:D,'Raw Material Used'!C:C,D480)</f>
        <v>0</v>
      </c>
      <c r="N480" s="247"/>
      <c r="O480" s="248">
        <f t="shared" si="1"/>
        <v>100</v>
      </c>
      <c r="P480" s="245" t="str">
        <f t="shared" si="2"/>
        <v>0-30</v>
      </c>
      <c r="Q480" s="248"/>
      <c r="R480" s="194"/>
      <c r="S480" s="194"/>
      <c r="T480" s="194"/>
      <c r="U480" s="194"/>
      <c r="V480" s="194"/>
      <c r="W480" s="194"/>
      <c r="X480" s="194"/>
      <c r="Y480" s="194"/>
      <c r="Z480" s="194"/>
    </row>
    <row r="481" ht="12.0" customHeight="1">
      <c r="A481" s="249"/>
      <c r="B481" s="255">
        <v>45874.0</v>
      </c>
      <c r="C481" s="251" t="s">
        <v>60</v>
      </c>
      <c r="D481" s="256">
        <v>11604.0</v>
      </c>
      <c r="E481" s="256" t="s">
        <v>102</v>
      </c>
      <c r="F481" s="256">
        <v>0.5</v>
      </c>
      <c r="G481" s="256">
        <v>44.0</v>
      </c>
      <c r="H481" s="256" t="s">
        <v>275</v>
      </c>
      <c r="I481" s="256">
        <v>60.0</v>
      </c>
      <c r="J481" s="257"/>
      <c r="K481" s="251" t="s">
        <v>277</v>
      </c>
      <c r="L481" s="245" t="str">
        <f>IFERROR(VLOOKUP(D481,'Raw Material Used'!C:G,5,FALSE),"S")</f>
        <v>S</v>
      </c>
      <c r="M481" s="246">
        <f>SUMIFS('Raw Material Used'!D:D,'Raw Material Used'!C:C,D481)</f>
        <v>0</v>
      </c>
      <c r="N481" s="247"/>
      <c r="O481" s="248">
        <f t="shared" si="1"/>
        <v>60</v>
      </c>
      <c r="P481" s="245" t="str">
        <f t="shared" si="2"/>
        <v>0-30</v>
      </c>
      <c r="Q481" s="248"/>
      <c r="R481" s="194"/>
      <c r="S481" s="194"/>
      <c r="T481" s="194"/>
      <c r="U481" s="194"/>
      <c r="V481" s="194"/>
      <c r="W481" s="194"/>
      <c r="X481" s="194"/>
      <c r="Y481" s="194"/>
      <c r="Z481" s="194"/>
    </row>
    <row r="482" ht="12.0" customHeight="1">
      <c r="A482" s="241"/>
      <c r="B482" s="258">
        <v>45874.0</v>
      </c>
      <c r="C482" s="243" t="s">
        <v>60</v>
      </c>
      <c r="D482" s="259">
        <v>11605.0</v>
      </c>
      <c r="E482" s="259" t="s">
        <v>102</v>
      </c>
      <c r="F482" s="259">
        <v>0.5</v>
      </c>
      <c r="G482" s="259">
        <v>44.0</v>
      </c>
      <c r="H482" s="259" t="s">
        <v>275</v>
      </c>
      <c r="I482" s="259">
        <v>19.0</v>
      </c>
      <c r="J482" s="260"/>
      <c r="K482" s="243" t="s">
        <v>277</v>
      </c>
      <c r="L482" s="245" t="str">
        <f>IFERROR(VLOOKUP(D482,'Raw Material Used'!C:G,5,FALSE),"S")</f>
        <v>S</v>
      </c>
      <c r="M482" s="246">
        <f>SUMIFS('Raw Material Used'!D:D,'Raw Material Used'!C:C,D482)</f>
        <v>0</v>
      </c>
      <c r="N482" s="247"/>
      <c r="O482" s="248">
        <f t="shared" si="1"/>
        <v>19</v>
      </c>
      <c r="P482" s="245" t="str">
        <f t="shared" si="2"/>
        <v>0-30</v>
      </c>
      <c r="Q482" s="248"/>
      <c r="R482" s="194"/>
      <c r="S482" s="194"/>
      <c r="T482" s="194"/>
      <c r="U482" s="194"/>
      <c r="V482" s="194"/>
      <c r="W482" s="194"/>
      <c r="X482" s="194"/>
      <c r="Y482" s="194"/>
      <c r="Z482" s="194"/>
    </row>
    <row r="483" ht="12.0" customHeight="1">
      <c r="A483" s="249"/>
      <c r="B483" s="255">
        <v>45874.0</v>
      </c>
      <c r="C483" s="251" t="s">
        <v>60</v>
      </c>
      <c r="D483" s="256">
        <v>11606.0</v>
      </c>
      <c r="E483" s="256" t="s">
        <v>102</v>
      </c>
      <c r="F483" s="256">
        <v>0.5</v>
      </c>
      <c r="G483" s="256">
        <v>46.0</v>
      </c>
      <c r="H483" s="256" t="s">
        <v>275</v>
      </c>
      <c r="I483" s="256">
        <v>20.0</v>
      </c>
      <c r="J483" s="257"/>
      <c r="K483" s="251" t="s">
        <v>277</v>
      </c>
      <c r="L483" s="245" t="str">
        <f>IFERROR(VLOOKUP(D483,'Raw Material Used'!C:G,5,FALSE),"S")</f>
        <v>S</v>
      </c>
      <c r="M483" s="246">
        <f>SUMIFS('Raw Material Used'!D:D,'Raw Material Used'!C:C,D483)</f>
        <v>0</v>
      </c>
      <c r="N483" s="247"/>
      <c r="O483" s="248">
        <f t="shared" si="1"/>
        <v>20</v>
      </c>
      <c r="P483" s="245" t="str">
        <f t="shared" si="2"/>
        <v>0-30</v>
      </c>
      <c r="Q483" s="248"/>
      <c r="R483" s="194"/>
      <c r="S483" s="194"/>
      <c r="T483" s="194"/>
      <c r="U483" s="194"/>
      <c r="V483" s="194"/>
      <c r="W483" s="194"/>
      <c r="X483" s="194"/>
      <c r="Y483" s="194"/>
      <c r="Z483" s="194"/>
    </row>
    <row r="484" ht="12.0" customHeight="1">
      <c r="A484" s="241"/>
      <c r="B484" s="258">
        <v>45874.0</v>
      </c>
      <c r="C484" s="243" t="s">
        <v>60</v>
      </c>
      <c r="D484" s="259">
        <v>11607.0</v>
      </c>
      <c r="E484" s="259" t="s">
        <v>102</v>
      </c>
      <c r="F484" s="259">
        <v>0.5</v>
      </c>
      <c r="G484" s="259">
        <v>46.0</v>
      </c>
      <c r="H484" s="259" t="s">
        <v>275</v>
      </c>
      <c r="I484" s="259">
        <v>20.0</v>
      </c>
      <c r="J484" s="260"/>
      <c r="K484" s="243" t="s">
        <v>277</v>
      </c>
      <c r="L484" s="245" t="str">
        <f>IFERROR(VLOOKUP(D484,'Raw Material Used'!C:G,5,FALSE),"S")</f>
        <v>S</v>
      </c>
      <c r="M484" s="246">
        <f>SUMIFS('Raw Material Used'!D:D,'Raw Material Used'!C:C,D484)</f>
        <v>0</v>
      </c>
      <c r="N484" s="247"/>
      <c r="O484" s="248">
        <f t="shared" si="1"/>
        <v>20</v>
      </c>
      <c r="P484" s="245" t="str">
        <f t="shared" si="2"/>
        <v>0-30</v>
      </c>
      <c r="Q484" s="248"/>
      <c r="R484" s="194"/>
      <c r="S484" s="194"/>
      <c r="T484" s="194"/>
      <c r="U484" s="194"/>
      <c r="V484" s="194"/>
      <c r="W484" s="194"/>
      <c r="X484" s="194"/>
      <c r="Y484" s="194"/>
      <c r="Z484" s="194"/>
    </row>
    <row r="485" ht="12.0" customHeight="1">
      <c r="A485" s="249"/>
      <c r="B485" s="255">
        <v>45874.0</v>
      </c>
      <c r="C485" s="251" t="s">
        <v>60</v>
      </c>
      <c r="D485" s="256">
        <v>11608.0</v>
      </c>
      <c r="E485" s="256" t="s">
        <v>102</v>
      </c>
      <c r="F485" s="256">
        <v>0.5</v>
      </c>
      <c r="G485" s="256">
        <v>46.0</v>
      </c>
      <c r="H485" s="256" t="s">
        <v>275</v>
      </c>
      <c r="I485" s="256">
        <v>20.0</v>
      </c>
      <c r="J485" s="257"/>
      <c r="K485" s="251" t="s">
        <v>277</v>
      </c>
      <c r="L485" s="245" t="str">
        <f>IFERROR(VLOOKUP(D485,'Raw Material Used'!C:G,5,FALSE),"S")</f>
        <v>S</v>
      </c>
      <c r="M485" s="246">
        <f>SUMIFS('Raw Material Used'!D:D,'Raw Material Used'!C:C,D485)</f>
        <v>0</v>
      </c>
      <c r="N485" s="247"/>
      <c r="O485" s="248">
        <f t="shared" si="1"/>
        <v>20</v>
      </c>
      <c r="P485" s="245" t="str">
        <f t="shared" si="2"/>
        <v>0-30</v>
      </c>
      <c r="Q485" s="248"/>
      <c r="R485" s="194"/>
      <c r="S485" s="194"/>
      <c r="T485" s="194"/>
      <c r="U485" s="194"/>
      <c r="V485" s="194"/>
      <c r="W485" s="194"/>
      <c r="X485" s="194"/>
      <c r="Y485" s="194"/>
      <c r="Z485" s="194"/>
    </row>
    <row r="486" ht="12.0" customHeight="1">
      <c r="A486" s="241"/>
      <c r="B486" s="258">
        <v>45874.0</v>
      </c>
      <c r="C486" s="243" t="s">
        <v>60</v>
      </c>
      <c r="D486" s="259">
        <v>11609.0</v>
      </c>
      <c r="E486" s="259" t="s">
        <v>102</v>
      </c>
      <c r="F486" s="259">
        <v>0.5</v>
      </c>
      <c r="G486" s="259">
        <v>46.0</v>
      </c>
      <c r="H486" s="259" t="s">
        <v>275</v>
      </c>
      <c r="I486" s="259">
        <v>20.0</v>
      </c>
      <c r="J486" s="260"/>
      <c r="K486" s="243" t="s">
        <v>277</v>
      </c>
      <c r="L486" s="245" t="str">
        <f>IFERROR(VLOOKUP(D486,'Raw Material Used'!C:G,5,FALSE),"S")</f>
        <v>S</v>
      </c>
      <c r="M486" s="246">
        <f>SUMIFS('Raw Material Used'!D:D,'Raw Material Used'!C:C,D486)</f>
        <v>0</v>
      </c>
      <c r="N486" s="247"/>
      <c r="O486" s="248">
        <f t="shared" si="1"/>
        <v>20</v>
      </c>
      <c r="P486" s="245" t="str">
        <f t="shared" si="2"/>
        <v>0-30</v>
      </c>
      <c r="Q486" s="248"/>
      <c r="R486" s="194"/>
      <c r="S486" s="194"/>
      <c r="T486" s="194"/>
      <c r="U486" s="194"/>
      <c r="V486" s="194"/>
      <c r="W486" s="194"/>
      <c r="X486" s="194"/>
      <c r="Y486" s="194"/>
      <c r="Z486" s="194"/>
    </row>
    <row r="487" ht="12.0" customHeight="1">
      <c r="A487" s="249"/>
      <c r="B487" s="255">
        <v>45874.0</v>
      </c>
      <c r="C487" s="251" t="s">
        <v>60</v>
      </c>
      <c r="D487" s="256">
        <v>11610.0</v>
      </c>
      <c r="E487" s="256" t="s">
        <v>102</v>
      </c>
      <c r="F487" s="256">
        <v>0.5</v>
      </c>
      <c r="G487" s="256">
        <v>46.0</v>
      </c>
      <c r="H487" s="256" t="s">
        <v>275</v>
      </c>
      <c r="I487" s="256">
        <v>20.0</v>
      </c>
      <c r="J487" s="257"/>
      <c r="K487" s="251" t="s">
        <v>277</v>
      </c>
      <c r="L487" s="245" t="str">
        <f>IFERROR(VLOOKUP(D487,'Raw Material Used'!C:G,5,FALSE),"S")</f>
        <v>S</v>
      </c>
      <c r="M487" s="246">
        <f>SUMIFS('Raw Material Used'!D:D,'Raw Material Used'!C:C,D487)</f>
        <v>0</v>
      </c>
      <c r="N487" s="247"/>
      <c r="O487" s="248">
        <f t="shared" si="1"/>
        <v>20</v>
      </c>
      <c r="P487" s="245" t="str">
        <f t="shared" si="2"/>
        <v>0-30</v>
      </c>
      <c r="Q487" s="248"/>
      <c r="R487" s="194"/>
      <c r="S487" s="194"/>
      <c r="T487" s="194"/>
      <c r="U487" s="194"/>
      <c r="V487" s="194"/>
      <c r="W487" s="194"/>
      <c r="X487" s="194"/>
      <c r="Y487" s="194"/>
      <c r="Z487" s="194"/>
    </row>
    <row r="488" ht="12.0" customHeight="1">
      <c r="A488" s="241"/>
      <c r="B488" s="258">
        <v>45874.0</v>
      </c>
      <c r="C488" s="243" t="s">
        <v>60</v>
      </c>
      <c r="D488" s="259">
        <v>11611.0</v>
      </c>
      <c r="E488" s="259" t="s">
        <v>102</v>
      </c>
      <c r="F488" s="259">
        <v>0.5</v>
      </c>
      <c r="G488" s="259">
        <v>46.0</v>
      </c>
      <c r="H488" s="259" t="s">
        <v>275</v>
      </c>
      <c r="I488" s="259">
        <v>20.0</v>
      </c>
      <c r="J488" s="260"/>
      <c r="K488" s="243" t="s">
        <v>277</v>
      </c>
      <c r="L488" s="245" t="str">
        <f>IFERROR(VLOOKUP(D488,'Raw Material Used'!C:G,5,FALSE),"S")</f>
        <v>S</v>
      </c>
      <c r="M488" s="246">
        <f>SUMIFS('Raw Material Used'!D:D,'Raw Material Used'!C:C,D488)</f>
        <v>0</v>
      </c>
      <c r="N488" s="247"/>
      <c r="O488" s="248">
        <f t="shared" si="1"/>
        <v>20</v>
      </c>
      <c r="P488" s="245" t="str">
        <f t="shared" si="2"/>
        <v>0-30</v>
      </c>
      <c r="Q488" s="248"/>
      <c r="R488" s="194"/>
      <c r="S488" s="194"/>
      <c r="T488" s="194"/>
      <c r="U488" s="194"/>
      <c r="V488" s="194"/>
      <c r="W488" s="194"/>
      <c r="X488" s="194"/>
      <c r="Y488" s="194"/>
      <c r="Z488" s="194"/>
    </row>
    <row r="489" ht="12.0" customHeight="1">
      <c r="A489" s="249"/>
      <c r="B489" s="255">
        <v>45874.0</v>
      </c>
      <c r="C489" s="251" t="s">
        <v>60</v>
      </c>
      <c r="D489" s="256">
        <v>11612.0</v>
      </c>
      <c r="E489" s="256" t="s">
        <v>102</v>
      </c>
      <c r="F489" s="256">
        <v>0.5</v>
      </c>
      <c r="G489" s="256">
        <v>46.0</v>
      </c>
      <c r="H489" s="256" t="s">
        <v>275</v>
      </c>
      <c r="I489" s="256">
        <v>101.0</v>
      </c>
      <c r="J489" s="257"/>
      <c r="K489" s="251" t="s">
        <v>277</v>
      </c>
      <c r="L489" s="245" t="str">
        <f>IFERROR(VLOOKUP(D489,'Raw Material Used'!C:G,5,FALSE),"S")</f>
        <v>S</v>
      </c>
      <c r="M489" s="246">
        <f>SUMIFS('Raw Material Used'!D:D,'Raw Material Used'!C:C,D489)</f>
        <v>0</v>
      </c>
      <c r="N489" s="247"/>
      <c r="O489" s="248">
        <f t="shared" si="1"/>
        <v>101</v>
      </c>
      <c r="P489" s="245" t="str">
        <f t="shared" si="2"/>
        <v>0-30</v>
      </c>
      <c r="Q489" s="248"/>
      <c r="R489" s="194"/>
      <c r="S489" s="194"/>
      <c r="T489" s="194"/>
      <c r="U489" s="194"/>
      <c r="V489" s="194"/>
      <c r="W489" s="194"/>
      <c r="X489" s="194"/>
      <c r="Y489" s="194"/>
      <c r="Z489" s="194"/>
    </row>
    <row r="490" ht="12.0" customHeight="1">
      <c r="A490" s="241"/>
      <c r="B490" s="258">
        <v>45874.0</v>
      </c>
      <c r="C490" s="243" t="s">
        <v>60</v>
      </c>
      <c r="D490" s="259">
        <v>11613.0</v>
      </c>
      <c r="E490" s="259" t="s">
        <v>102</v>
      </c>
      <c r="F490" s="259">
        <v>0.5</v>
      </c>
      <c r="G490" s="259">
        <v>46.0</v>
      </c>
      <c r="H490" s="259" t="s">
        <v>275</v>
      </c>
      <c r="I490" s="259">
        <v>101.0</v>
      </c>
      <c r="J490" s="260"/>
      <c r="K490" s="243" t="s">
        <v>277</v>
      </c>
      <c r="L490" s="245" t="str">
        <f>IFERROR(VLOOKUP(D490,'Raw Material Used'!C:G,5,FALSE),"S")</f>
        <v>S</v>
      </c>
      <c r="M490" s="246">
        <f>SUMIFS('Raw Material Used'!D:D,'Raw Material Used'!C:C,D490)</f>
        <v>0</v>
      </c>
      <c r="N490" s="247"/>
      <c r="O490" s="248">
        <f t="shared" si="1"/>
        <v>101</v>
      </c>
      <c r="P490" s="245" t="str">
        <f t="shared" si="2"/>
        <v>0-30</v>
      </c>
      <c r="Q490" s="248"/>
      <c r="R490" s="194"/>
      <c r="S490" s="194"/>
      <c r="T490" s="194"/>
      <c r="U490" s="194"/>
      <c r="V490" s="194"/>
      <c r="W490" s="194"/>
      <c r="X490" s="194"/>
      <c r="Y490" s="194"/>
      <c r="Z490" s="194"/>
    </row>
    <row r="491" ht="12.0" customHeight="1">
      <c r="A491" s="249"/>
      <c r="B491" s="255">
        <v>45874.0</v>
      </c>
      <c r="C491" s="251" t="s">
        <v>60</v>
      </c>
      <c r="D491" s="256">
        <v>11614.0</v>
      </c>
      <c r="E491" s="256" t="s">
        <v>102</v>
      </c>
      <c r="F491" s="256">
        <v>0.5</v>
      </c>
      <c r="G491" s="256">
        <v>46.0</v>
      </c>
      <c r="H491" s="256" t="s">
        <v>275</v>
      </c>
      <c r="I491" s="256">
        <v>101.0</v>
      </c>
      <c r="J491" s="257"/>
      <c r="K491" s="251" t="s">
        <v>277</v>
      </c>
      <c r="L491" s="245" t="str">
        <f>IFERROR(VLOOKUP(D491,'Raw Material Used'!C:G,5,FALSE),"S")</f>
        <v>S</v>
      </c>
      <c r="M491" s="246">
        <f>SUMIFS('Raw Material Used'!D:D,'Raw Material Used'!C:C,D491)</f>
        <v>0</v>
      </c>
      <c r="N491" s="247"/>
      <c r="O491" s="248">
        <f t="shared" si="1"/>
        <v>101</v>
      </c>
      <c r="P491" s="245" t="str">
        <f t="shared" si="2"/>
        <v>0-30</v>
      </c>
      <c r="Q491" s="248"/>
      <c r="R491" s="194"/>
      <c r="S491" s="194"/>
      <c r="T491" s="194"/>
      <c r="U491" s="194"/>
      <c r="V491" s="194"/>
      <c r="W491" s="194"/>
      <c r="X491" s="194"/>
      <c r="Y491" s="194"/>
      <c r="Z491" s="194"/>
    </row>
    <row r="492" ht="12.0" customHeight="1">
      <c r="A492" s="241"/>
      <c r="B492" s="258">
        <v>45874.0</v>
      </c>
      <c r="C492" s="243" t="s">
        <v>60</v>
      </c>
      <c r="D492" s="259">
        <v>11615.0</v>
      </c>
      <c r="E492" s="259" t="s">
        <v>102</v>
      </c>
      <c r="F492" s="259">
        <v>0.5</v>
      </c>
      <c r="G492" s="259">
        <v>46.0</v>
      </c>
      <c r="H492" s="259" t="s">
        <v>275</v>
      </c>
      <c r="I492" s="259">
        <v>101.0</v>
      </c>
      <c r="J492" s="260"/>
      <c r="K492" s="243" t="s">
        <v>277</v>
      </c>
      <c r="L492" s="245" t="str">
        <f>IFERROR(VLOOKUP(D492,'Raw Material Used'!C:G,5,FALSE),"S")</f>
        <v>S</v>
      </c>
      <c r="M492" s="246">
        <f>SUMIFS('Raw Material Used'!D:D,'Raw Material Used'!C:C,D492)</f>
        <v>0</v>
      </c>
      <c r="N492" s="247"/>
      <c r="O492" s="248">
        <f t="shared" si="1"/>
        <v>101</v>
      </c>
      <c r="P492" s="245" t="str">
        <f t="shared" si="2"/>
        <v>0-30</v>
      </c>
      <c r="Q492" s="248"/>
      <c r="R492" s="194"/>
      <c r="S492" s="194"/>
      <c r="T492" s="194"/>
      <c r="U492" s="194"/>
      <c r="V492" s="194"/>
      <c r="W492" s="194"/>
      <c r="X492" s="194"/>
      <c r="Y492" s="194"/>
      <c r="Z492" s="194"/>
    </row>
    <row r="493" ht="12.0" customHeight="1">
      <c r="A493" s="249"/>
      <c r="B493" s="255">
        <v>45874.0</v>
      </c>
      <c r="C493" s="251" t="s">
        <v>60</v>
      </c>
      <c r="D493" s="256">
        <v>11616.0</v>
      </c>
      <c r="E493" s="256" t="s">
        <v>102</v>
      </c>
      <c r="F493" s="256">
        <v>0.5</v>
      </c>
      <c r="G493" s="256">
        <v>46.0</v>
      </c>
      <c r="H493" s="256" t="s">
        <v>275</v>
      </c>
      <c r="I493" s="256">
        <v>101.0</v>
      </c>
      <c r="J493" s="257"/>
      <c r="K493" s="251" t="s">
        <v>277</v>
      </c>
      <c r="L493" s="245" t="str">
        <f>IFERROR(VLOOKUP(D493,'Raw Material Used'!C:G,5,FALSE),"S")</f>
        <v>S</v>
      </c>
      <c r="M493" s="246">
        <f>SUMIFS('Raw Material Used'!D:D,'Raw Material Used'!C:C,D493)</f>
        <v>0</v>
      </c>
      <c r="N493" s="247"/>
      <c r="O493" s="248">
        <f t="shared" si="1"/>
        <v>101</v>
      </c>
      <c r="P493" s="245" t="str">
        <f t="shared" si="2"/>
        <v>0-30</v>
      </c>
      <c r="Q493" s="248"/>
      <c r="R493" s="194"/>
      <c r="S493" s="194"/>
      <c r="T493" s="194"/>
      <c r="U493" s="194"/>
      <c r="V493" s="194"/>
      <c r="W493" s="194"/>
      <c r="X493" s="194"/>
      <c r="Y493" s="194"/>
      <c r="Z493" s="194"/>
    </row>
    <row r="494" ht="12.0" customHeight="1">
      <c r="A494" s="241"/>
      <c r="B494" s="258">
        <v>45874.0</v>
      </c>
      <c r="C494" s="243" t="s">
        <v>60</v>
      </c>
      <c r="D494" s="259">
        <v>11617.0</v>
      </c>
      <c r="E494" s="259" t="s">
        <v>102</v>
      </c>
      <c r="F494" s="259">
        <v>0.5</v>
      </c>
      <c r="G494" s="259">
        <v>46.0</v>
      </c>
      <c r="H494" s="259" t="s">
        <v>275</v>
      </c>
      <c r="I494" s="259">
        <v>101.0</v>
      </c>
      <c r="J494" s="260"/>
      <c r="K494" s="243" t="s">
        <v>277</v>
      </c>
      <c r="L494" s="245" t="str">
        <f>IFERROR(VLOOKUP(D494,'Raw Material Used'!C:G,5,FALSE),"S")</f>
        <v>S</v>
      </c>
      <c r="M494" s="246">
        <f>SUMIFS('Raw Material Used'!D:D,'Raw Material Used'!C:C,D494)</f>
        <v>0</v>
      </c>
      <c r="N494" s="247"/>
      <c r="O494" s="248">
        <f t="shared" si="1"/>
        <v>101</v>
      </c>
      <c r="P494" s="245" t="str">
        <f t="shared" si="2"/>
        <v>0-30</v>
      </c>
      <c r="Q494" s="248"/>
      <c r="R494" s="194"/>
      <c r="S494" s="194"/>
      <c r="T494" s="194"/>
      <c r="U494" s="194"/>
      <c r="V494" s="194"/>
      <c r="W494" s="194"/>
      <c r="X494" s="194"/>
      <c r="Y494" s="194"/>
      <c r="Z494" s="194"/>
    </row>
    <row r="495" ht="12.0" customHeight="1">
      <c r="A495" s="249"/>
      <c r="B495" s="255">
        <v>45874.0</v>
      </c>
      <c r="C495" s="251" t="s">
        <v>60</v>
      </c>
      <c r="D495" s="256">
        <v>11618.0</v>
      </c>
      <c r="E495" s="256" t="s">
        <v>102</v>
      </c>
      <c r="F495" s="256">
        <v>0.5</v>
      </c>
      <c r="G495" s="256">
        <v>46.0</v>
      </c>
      <c r="H495" s="256" t="s">
        <v>275</v>
      </c>
      <c r="I495" s="256">
        <v>101.0</v>
      </c>
      <c r="J495" s="257"/>
      <c r="K495" s="251" t="s">
        <v>277</v>
      </c>
      <c r="L495" s="245" t="str">
        <f>IFERROR(VLOOKUP(D495,'Raw Material Used'!C:G,5,FALSE),"S")</f>
        <v>S</v>
      </c>
      <c r="M495" s="246">
        <f>SUMIFS('Raw Material Used'!D:D,'Raw Material Used'!C:C,D495)</f>
        <v>0</v>
      </c>
      <c r="N495" s="247"/>
      <c r="O495" s="248">
        <f t="shared" si="1"/>
        <v>101</v>
      </c>
      <c r="P495" s="245" t="str">
        <f t="shared" si="2"/>
        <v>0-30</v>
      </c>
      <c r="Q495" s="248"/>
      <c r="R495" s="194"/>
      <c r="S495" s="194"/>
      <c r="T495" s="194"/>
      <c r="U495" s="194"/>
      <c r="V495" s="194"/>
      <c r="W495" s="194"/>
      <c r="X495" s="194"/>
      <c r="Y495" s="194"/>
      <c r="Z495" s="194"/>
    </row>
    <row r="496" ht="12.0" customHeight="1">
      <c r="A496" s="241"/>
      <c r="B496" s="258">
        <v>45874.0</v>
      </c>
      <c r="C496" s="243" t="s">
        <v>60</v>
      </c>
      <c r="D496" s="259">
        <v>11619.0</v>
      </c>
      <c r="E496" s="259" t="s">
        <v>102</v>
      </c>
      <c r="F496" s="259">
        <v>0.5</v>
      </c>
      <c r="G496" s="259">
        <v>46.0</v>
      </c>
      <c r="H496" s="259" t="s">
        <v>275</v>
      </c>
      <c r="I496" s="259">
        <v>101.0</v>
      </c>
      <c r="J496" s="260"/>
      <c r="K496" s="243" t="s">
        <v>277</v>
      </c>
      <c r="L496" s="245" t="str">
        <f>IFERROR(VLOOKUP(D496,'Raw Material Used'!C:G,5,FALSE),"S")</f>
        <v>S</v>
      </c>
      <c r="M496" s="246">
        <f>SUMIFS('Raw Material Used'!D:D,'Raw Material Used'!C:C,D496)</f>
        <v>0</v>
      </c>
      <c r="N496" s="247"/>
      <c r="O496" s="248">
        <f t="shared" si="1"/>
        <v>101</v>
      </c>
      <c r="P496" s="245" t="str">
        <f t="shared" si="2"/>
        <v>0-30</v>
      </c>
      <c r="Q496" s="248"/>
      <c r="R496" s="194"/>
      <c r="S496" s="194"/>
      <c r="T496" s="194"/>
      <c r="U496" s="194"/>
      <c r="V496" s="194"/>
      <c r="W496" s="194"/>
      <c r="X496" s="194"/>
      <c r="Y496" s="194"/>
      <c r="Z496" s="194"/>
    </row>
    <row r="497" ht="12.0" customHeight="1">
      <c r="A497" s="249"/>
      <c r="B497" s="255">
        <v>45874.0</v>
      </c>
      <c r="C497" s="251" t="s">
        <v>60</v>
      </c>
      <c r="D497" s="256">
        <v>11620.0</v>
      </c>
      <c r="E497" s="256" t="s">
        <v>102</v>
      </c>
      <c r="F497" s="256">
        <v>0.5</v>
      </c>
      <c r="G497" s="256">
        <v>46.0</v>
      </c>
      <c r="H497" s="256" t="s">
        <v>275</v>
      </c>
      <c r="I497" s="256">
        <v>20.0</v>
      </c>
      <c r="J497" s="257"/>
      <c r="K497" s="251" t="s">
        <v>277</v>
      </c>
      <c r="L497" s="245" t="str">
        <f>IFERROR(VLOOKUP(D497,'Raw Material Used'!C:G,5,FALSE),"S")</f>
        <v>S</v>
      </c>
      <c r="M497" s="246">
        <f>SUMIFS('Raw Material Used'!D:D,'Raw Material Used'!C:C,D497)</f>
        <v>0</v>
      </c>
      <c r="N497" s="247"/>
      <c r="O497" s="248">
        <f t="shared" si="1"/>
        <v>20</v>
      </c>
      <c r="P497" s="245" t="str">
        <f t="shared" si="2"/>
        <v>0-30</v>
      </c>
      <c r="Q497" s="248"/>
      <c r="R497" s="194"/>
      <c r="S497" s="194"/>
      <c r="T497" s="194"/>
      <c r="U497" s="194"/>
      <c r="V497" s="194"/>
      <c r="W497" s="194"/>
      <c r="X497" s="194"/>
      <c r="Y497" s="194"/>
      <c r="Z497" s="194"/>
    </row>
    <row r="498" ht="12.0" customHeight="1">
      <c r="A498" s="241"/>
      <c r="B498" s="258">
        <v>45874.0</v>
      </c>
      <c r="C498" s="243" t="s">
        <v>60</v>
      </c>
      <c r="D498" s="259">
        <v>11621.0</v>
      </c>
      <c r="E498" s="259" t="s">
        <v>102</v>
      </c>
      <c r="F498" s="259">
        <v>0.5</v>
      </c>
      <c r="G498" s="259">
        <v>46.0</v>
      </c>
      <c r="H498" s="259" t="s">
        <v>275</v>
      </c>
      <c r="I498" s="259">
        <v>20.0</v>
      </c>
      <c r="J498" s="260"/>
      <c r="K498" s="243" t="s">
        <v>277</v>
      </c>
      <c r="L498" s="245" t="str">
        <f>IFERROR(VLOOKUP(D498,'Raw Material Used'!C:G,5,FALSE),"S")</f>
        <v>S</v>
      </c>
      <c r="M498" s="246">
        <f>SUMIFS('Raw Material Used'!D:D,'Raw Material Used'!C:C,D498)</f>
        <v>0</v>
      </c>
      <c r="N498" s="247"/>
      <c r="O498" s="248">
        <f t="shared" si="1"/>
        <v>20</v>
      </c>
      <c r="P498" s="245" t="str">
        <f t="shared" si="2"/>
        <v>0-30</v>
      </c>
      <c r="Q498" s="248"/>
      <c r="R498" s="194"/>
      <c r="S498" s="194"/>
      <c r="T498" s="194"/>
      <c r="U498" s="194"/>
      <c r="V498" s="194"/>
      <c r="W498" s="194"/>
      <c r="X498" s="194"/>
      <c r="Y498" s="194"/>
      <c r="Z498" s="194"/>
    </row>
    <row r="499" ht="12.0" customHeight="1">
      <c r="A499" s="249"/>
      <c r="B499" s="255">
        <v>45874.0</v>
      </c>
      <c r="C499" s="251" t="s">
        <v>60</v>
      </c>
      <c r="D499" s="256">
        <v>11622.0</v>
      </c>
      <c r="E499" s="256" t="s">
        <v>102</v>
      </c>
      <c r="F499" s="256">
        <v>0.5</v>
      </c>
      <c r="G499" s="256">
        <v>47.0</v>
      </c>
      <c r="H499" s="256" t="s">
        <v>275</v>
      </c>
      <c r="I499" s="256">
        <v>107.0</v>
      </c>
      <c r="J499" s="257"/>
      <c r="K499" s="251" t="s">
        <v>277</v>
      </c>
      <c r="L499" s="245" t="str">
        <f>IFERROR(VLOOKUP(D499,'Raw Material Used'!C:G,5,FALSE),"S")</f>
        <v>S</v>
      </c>
      <c r="M499" s="246">
        <f>SUMIFS('Raw Material Used'!D:D,'Raw Material Used'!C:C,D499)</f>
        <v>0</v>
      </c>
      <c r="N499" s="247"/>
      <c r="O499" s="248">
        <f t="shared" si="1"/>
        <v>107</v>
      </c>
      <c r="P499" s="245" t="str">
        <f t="shared" si="2"/>
        <v>0-30</v>
      </c>
      <c r="Q499" s="248"/>
      <c r="R499" s="194"/>
      <c r="S499" s="194"/>
      <c r="T499" s="194"/>
      <c r="U499" s="194"/>
      <c r="V499" s="194"/>
      <c r="W499" s="194"/>
      <c r="X499" s="194"/>
      <c r="Y499" s="194"/>
      <c r="Z499" s="194"/>
    </row>
    <row r="500" ht="12.0" customHeight="1">
      <c r="A500" s="241"/>
      <c r="B500" s="258">
        <v>45874.0</v>
      </c>
      <c r="C500" s="243" t="s">
        <v>60</v>
      </c>
      <c r="D500" s="259">
        <v>11623.0</v>
      </c>
      <c r="E500" s="259" t="s">
        <v>102</v>
      </c>
      <c r="F500" s="259">
        <v>0.5</v>
      </c>
      <c r="G500" s="259">
        <v>47.0</v>
      </c>
      <c r="H500" s="259" t="s">
        <v>275</v>
      </c>
      <c r="I500" s="259">
        <v>20.0</v>
      </c>
      <c r="J500" s="260"/>
      <c r="K500" s="243" t="s">
        <v>277</v>
      </c>
      <c r="L500" s="245" t="str">
        <f>IFERROR(VLOOKUP(D500,'Raw Material Used'!C:G,5,FALSE),"S")</f>
        <v>S</v>
      </c>
      <c r="M500" s="246">
        <f>SUMIFS('Raw Material Used'!D:D,'Raw Material Used'!C:C,D500)</f>
        <v>0</v>
      </c>
      <c r="N500" s="247"/>
      <c r="O500" s="248">
        <f t="shared" si="1"/>
        <v>20</v>
      </c>
      <c r="P500" s="245" t="str">
        <f t="shared" si="2"/>
        <v>0-30</v>
      </c>
      <c r="Q500" s="248"/>
      <c r="R500" s="194"/>
      <c r="S500" s="194"/>
      <c r="T500" s="194"/>
      <c r="U500" s="194"/>
      <c r="V500" s="194"/>
      <c r="W500" s="194"/>
      <c r="X500" s="194"/>
      <c r="Y500" s="194"/>
      <c r="Z500" s="194"/>
    </row>
    <row r="501" ht="12.0" customHeight="1">
      <c r="A501" s="249"/>
      <c r="B501" s="255">
        <v>45874.0</v>
      </c>
      <c r="C501" s="251" t="s">
        <v>60</v>
      </c>
      <c r="D501" s="256">
        <v>11624.0</v>
      </c>
      <c r="E501" s="256" t="s">
        <v>102</v>
      </c>
      <c r="F501" s="256">
        <v>0.5</v>
      </c>
      <c r="G501" s="256">
        <v>47.0</v>
      </c>
      <c r="H501" s="256" t="s">
        <v>275</v>
      </c>
      <c r="I501" s="256">
        <v>20.0</v>
      </c>
      <c r="J501" s="257"/>
      <c r="K501" s="251" t="s">
        <v>277</v>
      </c>
      <c r="L501" s="245" t="str">
        <f>IFERROR(VLOOKUP(D501,'Raw Material Used'!C:G,5,FALSE),"S")</f>
        <v>S</v>
      </c>
      <c r="M501" s="246">
        <f>SUMIFS('Raw Material Used'!D:D,'Raw Material Used'!C:C,D501)</f>
        <v>0</v>
      </c>
      <c r="N501" s="247"/>
      <c r="O501" s="248">
        <f t="shared" si="1"/>
        <v>20</v>
      </c>
      <c r="P501" s="245" t="str">
        <f t="shared" si="2"/>
        <v>0-30</v>
      </c>
      <c r="Q501" s="248"/>
      <c r="R501" s="194"/>
      <c r="S501" s="194"/>
      <c r="T501" s="194"/>
      <c r="U501" s="194"/>
      <c r="V501" s="194"/>
      <c r="W501" s="194"/>
      <c r="X501" s="194"/>
      <c r="Y501" s="194"/>
      <c r="Z501" s="194"/>
    </row>
    <row r="502" ht="12.0" customHeight="1">
      <c r="A502" s="241"/>
      <c r="B502" s="258">
        <v>45874.0</v>
      </c>
      <c r="C502" s="243" t="s">
        <v>60</v>
      </c>
      <c r="D502" s="259">
        <v>11625.0</v>
      </c>
      <c r="E502" s="259" t="s">
        <v>102</v>
      </c>
      <c r="F502" s="259">
        <v>0.5</v>
      </c>
      <c r="G502" s="259">
        <v>47.0</v>
      </c>
      <c r="H502" s="259" t="s">
        <v>275</v>
      </c>
      <c r="I502" s="259">
        <v>20.0</v>
      </c>
      <c r="J502" s="260"/>
      <c r="K502" s="243" t="s">
        <v>277</v>
      </c>
      <c r="L502" s="245" t="str">
        <f>IFERROR(VLOOKUP(D502,'Raw Material Used'!C:G,5,FALSE),"S")</f>
        <v>S</v>
      </c>
      <c r="M502" s="246">
        <f>SUMIFS('Raw Material Used'!D:D,'Raw Material Used'!C:C,D502)</f>
        <v>0</v>
      </c>
      <c r="N502" s="247"/>
      <c r="O502" s="248">
        <f t="shared" si="1"/>
        <v>20</v>
      </c>
      <c r="P502" s="245" t="str">
        <f t="shared" si="2"/>
        <v>0-30</v>
      </c>
      <c r="Q502" s="248"/>
      <c r="R502" s="194"/>
      <c r="S502" s="194"/>
      <c r="T502" s="194"/>
      <c r="U502" s="194"/>
      <c r="V502" s="194"/>
      <c r="W502" s="194"/>
      <c r="X502" s="194"/>
      <c r="Y502" s="194"/>
      <c r="Z502" s="194"/>
    </row>
    <row r="503" ht="12.0" customHeight="1">
      <c r="A503" s="249"/>
      <c r="B503" s="255">
        <v>45874.0</v>
      </c>
      <c r="C503" s="251" t="s">
        <v>60</v>
      </c>
      <c r="D503" s="256">
        <v>11626.0</v>
      </c>
      <c r="E503" s="256" t="s">
        <v>102</v>
      </c>
      <c r="F503" s="256">
        <v>0.5</v>
      </c>
      <c r="G503" s="256">
        <v>47.0</v>
      </c>
      <c r="H503" s="256" t="s">
        <v>275</v>
      </c>
      <c r="I503" s="256">
        <v>20.0</v>
      </c>
      <c r="J503" s="257"/>
      <c r="K503" s="251" t="s">
        <v>277</v>
      </c>
      <c r="L503" s="245" t="str">
        <f>IFERROR(VLOOKUP(D503,'Raw Material Used'!C:G,5,FALSE),"S")</f>
        <v>S</v>
      </c>
      <c r="M503" s="246">
        <f>SUMIFS('Raw Material Used'!D:D,'Raw Material Used'!C:C,D503)</f>
        <v>0</v>
      </c>
      <c r="N503" s="247"/>
      <c r="O503" s="248">
        <f t="shared" si="1"/>
        <v>20</v>
      </c>
      <c r="P503" s="245" t="str">
        <f t="shared" si="2"/>
        <v>0-30</v>
      </c>
      <c r="Q503" s="248"/>
      <c r="R503" s="194"/>
      <c r="S503" s="194"/>
      <c r="T503" s="194"/>
      <c r="U503" s="194"/>
      <c r="V503" s="194"/>
      <c r="W503" s="194"/>
      <c r="X503" s="194"/>
      <c r="Y503" s="194"/>
      <c r="Z503" s="194"/>
    </row>
    <row r="504" ht="12.0" customHeight="1">
      <c r="A504" s="241"/>
      <c r="B504" s="258">
        <v>45874.0</v>
      </c>
      <c r="C504" s="243" t="s">
        <v>60</v>
      </c>
      <c r="D504" s="259">
        <v>11627.0</v>
      </c>
      <c r="E504" s="259" t="s">
        <v>102</v>
      </c>
      <c r="F504" s="259">
        <v>0.5</v>
      </c>
      <c r="G504" s="259">
        <v>47.0</v>
      </c>
      <c r="H504" s="259" t="s">
        <v>275</v>
      </c>
      <c r="I504" s="259">
        <v>192.0</v>
      </c>
      <c r="J504" s="260"/>
      <c r="K504" s="243" t="s">
        <v>277</v>
      </c>
      <c r="L504" s="245" t="str">
        <f>IFERROR(VLOOKUP(D504,'Raw Material Used'!C:G,5,FALSE),"S")</f>
        <v>S</v>
      </c>
      <c r="M504" s="246">
        <f>SUMIFS('Raw Material Used'!D:D,'Raw Material Used'!C:C,D504)</f>
        <v>0</v>
      </c>
      <c r="N504" s="247"/>
      <c r="O504" s="248">
        <f t="shared" si="1"/>
        <v>192</v>
      </c>
      <c r="P504" s="245" t="str">
        <f t="shared" si="2"/>
        <v>0-30</v>
      </c>
      <c r="Q504" s="248"/>
      <c r="R504" s="194"/>
      <c r="S504" s="194"/>
      <c r="T504" s="194"/>
      <c r="U504" s="194"/>
      <c r="V504" s="194"/>
      <c r="W504" s="194"/>
      <c r="X504" s="194"/>
      <c r="Y504" s="194"/>
      <c r="Z504" s="194"/>
    </row>
    <row r="505" ht="12.0" customHeight="1">
      <c r="A505" s="249"/>
      <c r="B505" s="255">
        <v>45874.0</v>
      </c>
      <c r="C505" s="251" t="s">
        <v>60</v>
      </c>
      <c r="D505" s="256">
        <v>11628.0</v>
      </c>
      <c r="E505" s="256" t="s">
        <v>102</v>
      </c>
      <c r="F505" s="256">
        <v>0.5</v>
      </c>
      <c r="G505" s="256">
        <v>47.0</v>
      </c>
      <c r="H505" s="256" t="s">
        <v>275</v>
      </c>
      <c r="I505" s="256">
        <v>172.0</v>
      </c>
      <c r="J505" s="257"/>
      <c r="K505" s="251" t="s">
        <v>277</v>
      </c>
      <c r="L505" s="245" t="str">
        <f>IFERROR(VLOOKUP(D505,'Raw Material Used'!C:G,5,FALSE),"S")</f>
        <v>S</v>
      </c>
      <c r="M505" s="246">
        <f>SUMIFS('Raw Material Used'!D:D,'Raw Material Used'!C:C,D505)</f>
        <v>0</v>
      </c>
      <c r="N505" s="247"/>
      <c r="O505" s="248">
        <f t="shared" si="1"/>
        <v>172</v>
      </c>
      <c r="P505" s="245" t="str">
        <f t="shared" si="2"/>
        <v>0-30</v>
      </c>
      <c r="Q505" s="248"/>
      <c r="R505" s="194"/>
      <c r="S505" s="194"/>
      <c r="T505" s="194"/>
      <c r="U505" s="194"/>
      <c r="V505" s="194"/>
      <c r="W505" s="194"/>
      <c r="X505" s="194"/>
      <c r="Y505" s="194"/>
      <c r="Z505" s="194"/>
    </row>
    <row r="506" ht="12.0" customHeight="1">
      <c r="A506" s="241"/>
      <c r="B506" s="258">
        <v>45874.0</v>
      </c>
      <c r="C506" s="243" t="s">
        <v>60</v>
      </c>
      <c r="D506" s="259">
        <v>11629.0</v>
      </c>
      <c r="E506" s="259" t="s">
        <v>102</v>
      </c>
      <c r="F506" s="259">
        <v>0.5</v>
      </c>
      <c r="G506" s="259">
        <v>47.0</v>
      </c>
      <c r="H506" s="259" t="s">
        <v>275</v>
      </c>
      <c r="I506" s="259">
        <v>104.0</v>
      </c>
      <c r="J506" s="260"/>
      <c r="K506" s="243" t="s">
        <v>277</v>
      </c>
      <c r="L506" s="245" t="str">
        <f>IFERROR(VLOOKUP(D506,'Raw Material Used'!C:G,5,FALSE),"S")</f>
        <v>S</v>
      </c>
      <c r="M506" s="246">
        <f>SUMIFS('Raw Material Used'!D:D,'Raw Material Used'!C:C,D506)</f>
        <v>0</v>
      </c>
      <c r="N506" s="247"/>
      <c r="O506" s="248">
        <f t="shared" si="1"/>
        <v>104</v>
      </c>
      <c r="P506" s="245" t="str">
        <f t="shared" si="2"/>
        <v>0-30</v>
      </c>
      <c r="Q506" s="248"/>
      <c r="R506" s="194"/>
      <c r="S506" s="194"/>
      <c r="T506" s="194"/>
      <c r="U506" s="194"/>
      <c r="V506" s="194"/>
      <c r="W506" s="194"/>
      <c r="X506" s="194"/>
      <c r="Y506" s="194"/>
      <c r="Z506" s="194"/>
    </row>
    <row r="507" ht="12.0" customHeight="1">
      <c r="A507" s="249"/>
      <c r="B507" s="255">
        <v>45874.0</v>
      </c>
      <c r="C507" s="251" t="s">
        <v>60</v>
      </c>
      <c r="D507" s="256">
        <v>11630.0</v>
      </c>
      <c r="E507" s="256" t="s">
        <v>102</v>
      </c>
      <c r="F507" s="256">
        <v>0.5</v>
      </c>
      <c r="G507" s="256">
        <v>47.0</v>
      </c>
      <c r="H507" s="256" t="s">
        <v>275</v>
      </c>
      <c r="I507" s="256">
        <v>104.0</v>
      </c>
      <c r="J507" s="257"/>
      <c r="K507" s="251" t="s">
        <v>277</v>
      </c>
      <c r="L507" s="245" t="str">
        <f>IFERROR(VLOOKUP(D507,'Raw Material Used'!C:G,5,FALSE),"S")</f>
        <v>S</v>
      </c>
      <c r="M507" s="246">
        <f>SUMIFS('Raw Material Used'!D:D,'Raw Material Used'!C:C,D507)</f>
        <v>0</v>
      </c>
      <c r="N507" s="247"/>
      <c r="O507" s="248">
        <f t="shared" si="1"/>
        <v>104</v>
      </c>
      <c r="P507" s="245" t="str">
        <f t="shared" si="2"/>
        <v>0-30</v>
      </c>
      <c r="Q507" s="248"/>
      <c r="R507" s="194"/>
      <c r="S507" s="194"/>
      <c r="T507" s="194"/>
      <c r="U507" s="194"/>
      <c r="V507" s="194"/>
      <c r="W507" s="194"/>
      <c r="X507" s="194"/>
      <c r="Y507" s="194"/>
      <c r="Z507" s="194"/>
    </row>
    <row r="508" ht="12.0" customHeight="1">
      <c r="A508" s="241"/>
      <c r="B508" s="258">
        <v>45874.0</v>
      </c>
      <c r="C508" s="243" t="s">
        <v>60</v>
      </c>
      <c r="D508" s="259">
        <v>11631.0</v>
      </c>
      <c r="E508" s="259" t="s">
        <v>102</v>
      </c>
      <c r="F508" s="259">
        <v>0.5</v>
      </c>
      <c r="G508" s="259">
        <v>47.0</v>
      </c>
      <c r="H508" s="259" t="s">
        <v>275</v>
      </c>
      <c r="I508" s="259">
        <v>104.0</v>
      </c>
      <c r="J508" s="260"/>
      <c r="K508" s="243" t="s">
        <v>277</v>
      </c>
      <c r="L508" s="245" t="str">
        <f>IFERROR(VLOOKUP(D508,'Raw Material Used'!C:G,5,FALSE),"S")</f>
        <v>S</v>
      </c>
      <c r="M508" s="246">
        <f>SUMIFS('Raw Material Used'!D:D,'Raw Material Used'!C:C,D508)</f>
        <v>0</v>
      </c>
      <c r="N508" s="247"/>
      <c r="O508" s="248">
        <f t="shared" si="1"/>
        <v>104</v>
      </c>
      <c r="P508" s="245" t="str">
        <f t="shared" si="2"/>
        <v>0-30</v>
      </c>
      <c r="Q508" s="248"/>
      <c r="R508" s="194"/>
      <c r="S508" s="194"/>
      <c r="T508" s="194"/>
      <c r="U508" s="194"/>
      <c r="V508" s="194"/>
      <c r="W508" s="194"/>
      <c r="X508" s="194"/>
      <c r="Y508" s="194"/>
      <c r="Z508" s="194"/>
    </row>
    <row r="509" ht="12.0" customHeight="1">
      <c r="A509" s="249"/>
      <c r="B509" s="255">
        <v>45874.0</v>
      </c>
      <c r="C509" s="251" t="s">
        <v>60</v>
      </c>
      <c r="D509" s="256">
        <v>11632.0</v>
      </c>
      <c r="E509" s="256" t="s">
        <v>102</v>
      </c>
      <c r="F509" s="256">
        <v>0.5</v>
      </c>
      <c r="G509" s="256">
        <v>47.0</v>
      </c>
      <c r="H509" s="256" t="s">
        <v>275</v>
      </c>
      <c r="I509" s="256">
        <v>164.0</v>
      </c>
      <c r="J509" s="257"/>
      <c r="K509" s="251" t="s">
        <v>277</v>
      </c>
      <c r="L509" s="245" t="str">
        <f>IFERROR(VLOOKUP(D509,'Raw Material Used'!C:G,5,FALSE),"S")</f>
        <v>S</v>
      </c>
      <c r="M509" s="246">
        <f>SUMIFS('Raw Material Used'!D:D,'Raw Material Used'!C:C,D509)</f>
        <v>0</v>
      </c>
      <c r="N509" s="247"/>
      <c r="O509" s="248">
        <f t="shared" si="1"/>
        <v>164</v>
      </c>
      <c r="P509" s="245" t="str">
        <f t="shared" si="2"/>
        <v>0-30</v>
      </c>
      <c r="Q509" s="248"/>
      <c r="R509" s="194"/>
      <c r="S509" s="194"/>
      <c r="T509" s="194"/>
      <c r="U509" s="194"/>
      <c r="V509" s="194"/>
      <c r="W509" s="194"/>
      <c r="X509" s="194"/>
      <c r="Y509" s="194"/>
      <c r="Z509" s="194"/>
    </row>
    <row r="510" ht="12.0" customHeight="1">
      <c r="A510" s="241"/>
      <c r="B510" s="258">
        <v>45874.0</v>
      </c>
      <c r="C510" s="243" t="s">
        <v>60</v>
      </c>
      <c r="D510" s="259">
        <v>11633.0</v>
      </c>
      <c r="E510" s="259" t="s">
        <v>102</v>
      </c>
      <c r="F510" s="259">
        <v>0.5</v>
      </c>
      <c r="G510" s="259">
        <v>47.0</v>
      </c>
      <c r="H510" s="259" t="s">
        <v>275</v>
      </c>
      <c r="I510" s="259">
        <v>104.0</v>
      </c>
      <c r="J510" s="260"/>
      <c r="K510" s="243" t="s">
        <v>277</v>
      </c>
      <c r="L510" s="245" t="str">
        <f>IFERROR(VLOOKUP(D510,'Raw Material Used'!C:G,5,FALSE),"S")</f>
        <v>S</v>
      </c>
      <c r="M510" s="246">
        <f>SUMIFS('Raw Material Used'!D:D,'Raw Material Used'!C:C,D510)</f>
        <v>0</v>
      </c>
      <c r="N510" s="247"/>
      <c r="O510" s="248">
        <f t="shared" si="1"/>
        <v>104</v>
      </c>
      <c r="P510" s="245" t="str">
        <f t="shared" si="2"/>
        <v>0-30</v>
      </c>
      <c r="Q510" s="248"/>
      <c r="R510" s="194"/>
      <c r="S510" s="194"/>
      <c r="T510" s="194"/>
      <c r="U510" s="194"/>
      <c r="V510" s="194"/>
      <c r="W510" s="194"/>
      <c r="X510" s="194"/>
      <c r="Y510" s="194"/>
      <c r="Z510" s="194"/>
    </row>
    <row r="511" ht="12.0" customHeight="1">
      <c r="A511" s="249"/>
      <c r="B511" s="255">
        <v>45874.0</v>
      </c>
      <c r="C511" s="251" t="s">
        <v>60</v>
      </c>
      <c r="D511" s="256">
        <v>11634.0</v>
      </c>
      <c r="E511" s="256" t="s">
        <v>102</v>
      </c>
      <c r="F511" s="256">
        <v>0.5</v>
      </c>
      <c r="G511" s="256">
        <v>53.0</v>
      </c>
      <c r="H511" s="256" t="s">
        <v>275</v>
      </c>
      <c r="I511" s="256">
        <v>184.0</v>
      </c>
      <c r="J511" s="257"/>
      <c r="K511" s="251" t="s">
        <v>277</v>
      </c>
      <c r="L511" s="245" t="str">
        <f>IFERROR(VLOOKUP(D511,'Raw Material Used'!C:G,5,FALSE),"S")</f>
        <v>S</v>
      </c>
      <c r="M511" s="246">
        <f>SUMIFS('Raw Material Used'!D:D,'Raw Material Used'!C:C,D511)</f>
        <v>0</v>
      </c>
      <c r="N511" s="247"/>
      <c r="O511" s="248">
        <f t="shared" si="1"/>
        <v>184</v>
      </c>
      <c r="P511" s="245" t="str">
        <f t="shared" si="2"/>
        <v>0-30</v>
      </c>
      <c r="Q511" s="248"/>
      <c r="R511" s="194"/>
      <c r="S511" s="194"/>
      <c r="T511" s="194"/>
      <c r="U511" s="194"/>
      <c r="V511" s="194"/>
      <c r="W511" s="194"/>
      <c r="X511" s="194"/>
      <c r="Y511" s="194"/>
      <c r="Z511" s="194"/>
    </row>
    <row r="512" ht="12.0" customHeight="1">
      <c r="A512" s="241"/>
      <c r="B512" s="258">
        <v>45874.0</v>
      </c>
      <c r="C512" s="243" t="s">
        <v>60</v>
      </c>
      <c r="D512" s="259">
        <v>11635.0</v>
      </c>
      <c r="E512" s="259" t="s">
        <v>102</v>
      </c>
      <c r="F512" s="259">
        <v>0.5</v>
      </c>
      <c r="G512" s="259">
        <v>53.0</v>
      </c>
      <c r="H512" s="259" t="s">
        <v>275</v>
      </c>
      <c r="I512" s="259">
        <v>120.0</v>
      </c>
      <c r="J512" s="260"/>
      <c r="K512" s="243" t="s">
        <v>277</v>
      </c>
      <c r="L512" s="245" t="str">
        <f>IFERROR(VLOOKUP(D512,'Raw Material Used'!C:G,5,FALSE),"S")</f>
        <v>S</v>
      </c>
      <c r="M512" s="246">
        <f>SUMIFS('Raw Material Used'!D:D,'Raw Material Used'!C:C,D512)</f>
        <v>0</v>
      </c>
      <c r="N512" s="247"/>
      <c r="O512" s="248">
        <f t="shared" si="1"/>
        <v>120</v>
      </c>
      <c r="P512" s="245" t="str">
        <f t="shared" si="2"/>
        <v>0-30</v>
      </c>
      <c r="Q512" s="248"/>
      <c r="R512" s="194"/>
      <c r="S512" s="194"/>
      <c r="T512" s="194"/>
      <c r="U512" s="194"/>
      <c r="V512" s="194"/>
      <c r="W512" s="194"/>
      <c r="X512" s="194"/>
      <c r="Y512" s="194"/>
      <c r="Z512" s="194"/>
    </row>
    <row r="513" ht="12.0" customHeight="1">
      <c r="A513" s="249"/>
      <c r="B513" s="255">
        <v>45874.0</v>
      </c>
      <c r="C513" s="251" t="s">
        <v>60</v>
      </c>
      <c r="D513" s="256">
        <v>11636.0</v>
      </c>
      <c r="E513" s="256" t="s">
        <v>102</v>
      </c>
      <c r="F513" s="256">
        <v>0.5</v>
      </c>
      <c r="G513" s="256">
        <v>53.0</v>
      </c>
      <c r="H513" s="256" t="s">
        <v>275</v>
      </c>
      <c r="I513" s="256">
        <v>256.0</v>
      </c>
      <c r="J513" s="257"/>
      <c r="K513" s="251" t="s">
        <v>277</v>
      </c>
      <c r="L513" s="245" t="str">
        <f>IFERROR(VLOOKUP(D513,'Raw Material Used'!C:G,5,FALSE),"S")</f>
        <v>S</v>
      </c>
      <c r="M513" s="246">
        <f>SUMIFS('Raw Material Used'!D:D,'Raw Material Used'!C:C,D513)</f>
        <v>0</v>
      </c>
      <c r="N513" s="247"/>
      <c r="O513" s="248">
        <f t="shared" si="1"/>
        <v>256</v>
      </c>
      <c r="P513" s="245" t="str">
        <f t="shared" si="2"/>
        <v>0-30</v>
      </c>
      <c r="Q513" s="248"/>
      <c r="R513" s="194"/>
      <c r="S513" s="194"/>
      <c r="T513" s="194"/>
      <c r="U513" s="194"/>
      <c r="V513" s="194"/>
      <c r="W513" s="194"/>
      <c r="X513" s="194"/>
      <c r="Y513" s="194"/>
      <c r="Z513" s="194"/>
    </row>
    <row r="514" ht="12.0" customHeight="1">
      <c r="A514" s="241"/>
      <c r="B514" s="258">
        <v>45874.0</v>
      </c>
      <c r="C514" s="243" t="s">
        <v>60</v>
      </c>
      <c r="D514" s="259">
        <v>11637.0</v>
      </c>
      <c r="E514" s="259" t="s">
        <v>102</v>
      </c>
      <c r="F514" s="259">
        <v>0.5</v>
      </c>
      <c r="G514" s="259">
        <v>53.0</v>
      </c>
      <c r="H514" s="259" t="s">
        <v>275</v>
      </c>
      <c r="I514" s="259">
        <v>23.0</v>
      </c>
      <c r="J514" s="260"/>
      <c r="K514" s="243" t="s">
        <v>277</v>
      </c>
      <c r="L514" s="245" t="str">
        <f>IFERROR(VLOOKUP(D514,'Raw Material Used'!C:G,5,FALSE),"S")</f>
        <v>S</v>
      </c>
      <c r="M514" s="246">
        <f>SUMIFS('Raw Material Used'!D:D,'Raw Material Used'!C:C,D514)</f>
        <v>0</v>
      </c>
      <c r="N514" s="247"/>
      <c r="O514" s="248">
        <f t="shared" si="1"/>
        <v>23</v>
      </c>
      <c r="P514" s="245" t="str">
        <f t="shared" si="2"/>
        <v>0-30</v>
      </c>
      <c r="Q514" s="248"/>
      <c r="R514" s="194"/>
      <c r="S514" s="194"/>
      <c r="T514" s="194"/>
      <c r="U514" s="194"/>
      <c r="V514" s="194"/>
      <c r="W514" s="194"/>
      <c r="X514" s="194"/>
      <c r="Y514" s="194"/>
      <c r="Z514" s="194"/>
    </row>
    <row r="515" ht="12.0" customHeight="1">
      <c r="A515" s="249"/>
      <c r="B515" s="255">
        <v>45874.0</v>
      </c>
      <c r="C515" s="251" t="s">
        <v>60</v>
      </c>
      <c r="D515" s="256">
        <v>11638.0</v>
      </c>
      <c r="E515" s="256" t="s">
        <v>102</v>
      </c>
      <c r="F515" s="256">
        <v>0.5</v>
      </c>
      <c r="G515" s="256">
        <v>53.0</v>
      </c>
      <c r="H515" s="256" t="s">
        <v>275</v>
      </c>
      <c r="I515" s="256">
        <v>217.0</v>
      </c>
      <c r="J515" s="257"/>
      <c r="K515" s="251" t="s">
        <v>277</v>
      </c>
      <c r="L515" s="245" t="str">
        <f>IFERROR(VLOOKUP(D515,'Raw Material Used'!C:G,5,FALSE),"S")</f>
        <v>S</v>
      </c>
      <c r="M515" s="246">
        <f>SUMIFS('Raw Material Used'!D:D,'Raw Material Used'!C:C,D515)</f>
        <v>0</v>
      </c>
      <c r="N515" s="247"/>
      <c r="O515" s="248">
        <f t="shared" si="1"/>
        <v>217</v>
      </c>
      <c r="P515" s="245" t="str">
        <f t="shared" si="2"/>
        <v>0-30</v>
      </c>
      <c r="Q515" s="248"/>
      <c r="R515" s="194"/>
      <c r="S515" s="194"/>
      <c r="T515" s="194"/>
      <c r="U515" s="194"/>
      <c r="V515" s="194"/>
      <c r="W515" s="194"/>
      <c r="X515" s="194"/>
      <c r="Y515" s="194"/>
      <c r="Z515" s="194"/>
    </row>
    <row r="516" ht="12.0" customHeight="1">
      <c r="A516" s="241"/>
      <c r="B516" s="258">
        <v>45874.0</v>
      </c>
      <c r="C516" s="243" t="s">
        <v>60</v>
      </c>
      <c r="D516" s="259">
        <v>11639.0</v>
      </c>
      <c r="E516" s="259" t="s">
        <v>102</v>
      </c>
      <c r="F516" s="259">
        <v>0.5</v>
      </c>
      <c r="G516" s="259">
        <v>53.0</v>
      </c>
      <c r="H516" s="259" t="s">
        <v>275</v>
      </c>
      <c r="I516" s="259">
        <v>194.0</v>
      </c>
      <c r="J516" s="260"/>
      <c r="K516" s="243" t="s">
        <v>277</v>
      </c>
      <c r="L516" s="245" t="str">
        <f>IFERROR(VLOOKUP(D516,'Raw Material Used'!C:G,5,FALSE),"S")</f>
        <v>S</v>
      </c>
      <c r="M516" s="246">
        <f>SUMIFS('Raw Material Used'!D:D,'Raw Material Used'!C:C,D516)</f>
        <v>0</v>
      </c>
      <c r="N516" s="247"/>
      <c r="O516" s="248">
        <f t="shared" si="1"/>
        <v>194</v>
      </c>
      <c r="P516" s="245" t="str">
        <f t="shared" si="2"/>
        <v>0-30</v>
      </c>
      <c r="Q516" s="248"/>
      <c r="R516" s="194"/>
      <c r="S516" s="194"/>
      <c r="T516" s="194"/>
      <c r="U516" s="194"/>
      <c r="V516" s="194"/>
      <c r="W516" s="194"/>
      <c r="X516" s="194"/>
      <c r="Y516" s="194"/>
      <c r="Z516" s="194"/>
    </row>
    <row r="517" ht="12.0" customHeight="1">
      <c r="A517" s="249"/>
      <c r="B517" s="255">
        <v>45874.0</v>
      </c>
      <c r="C517" s="251" t="s">
        <v>60</v>
      </c>
      <c r="D517" s="256">
        <v>11640.0</v>
      </c>
      <c r="E517" s="256" t="s">
        <v>102</v>
      </c>
      <c r="F517" s="256">
        <v>0.5</v>
      </c>
      <c r="G517" s="256">
        <v>53.0</v>
      </c>
      <c r="H517" s="256" t="s">
        <v>275</v>
      </c>
      <c r="I517" s="256">
        <v>118.0</v>
      </c>
      <c r="J517" s="257"/>
      <c r="K517" s="251" t="s">
        <v>277</v>
      </c>
      <c r="L517" s="245" t="str">
        <f>IFERROR(VLOOKUP(D517,'Raw Material Used'!C:G,5,FALSE),"S")</f>
        <v>S</v>
      </c>
      <c r="M517" s="246">
        <f>SUMIFS('Raw Material Used'!D:D,'Raw Material Used'!C:C,D517)</f>
        <v>0</v>
      </c>
      <c r="N517" s="247"/>
      <c r="O517" s="248">
        <f t="shared" si="1"/>
        <v>118</v>
      </c>
      <c r="P517" s="245" t="str">
        <f t="shared" si="2"/>
        <v>0-30</v>
      </c>
      <c r="Q517" s="248"/>
      <c r="R517" s="194"/>
      <c r="S517" s="194"/>
      <c r="T517" s="194"/>
      <c r="U517" s="194"/>
      <c r="V517" s="194"/>
      <c r="W517" s="194"/>
      <c r="X517" s="194"/>
      <c r="Y517" s="194"/>
      <c r="Z517" s="194"/>
    </row>
    <row r="518" ht="12.0" customHeight="1">
      <c r="A518" s="241"/>
      <c r="B518" s="258">
        <v>45874.0</v>
      </c>
      <c r="C518" s="243" t="s">
        <v>60</v>
      </c>
      <c r="D518" s="259">
        <v>11641.0</v>
      </c>
      <c r="E518" s="259" t="s">
        <v>102</v>
      </c>
      <c r="F518" s="259">
        <v>0.5</v>
      </c>
      <c r="G518" s="259">
        <v>53.0</v>
      </c>
      <c r="H518" s="259" t="s">
        <v>275</v>
      </c>
      <c r="I518" s="259">
        <v>72.0</v>
      </c>
      <c r="J518" s="260"/>
      <c r="K518" s="243" t="s">
        <v>277</v>
      </c>
      <c r="L518" s="245" t="str">
        <f>IFERROR(VLOOKUP(D518,'Raw Material Used'!C:G,5,FALSE),"S")</f>
        <v>S</v>
      </c>
      <c r="M518" s="246">
        <f>SUMIFS('Raw Material Used'!D:D,'Raw Material Used'!C:C,D518)</f>
        <v>0</v>
      </c>
      <c r="N518" s="247"/>
      <c r="O518" s="248">
        <f t="shared" si="1"/>
        <v>72</v>
      </c>
      <c r="P518" s="245" t="str">
        <f t="shared" si="2"/>
        <v>0-30</v>
      </c>
      <c r="Q518" s="248"/>
      <c r="R518" s="194"/>
      <c r="S518" s="194"/>
      <c r="T518" s="194"/>
      <c r="U518" s="194"/>
      <c r="V518" s="194"/>
      <c r="W518" s="194"/>
      <c r="X518" s="194"/>
      <c r="Y518" s="194"/>
      <c r="Z518" s="194"/>
    </row>
    <row r="519" ht="12.0" customHeight="1">
      <c r="A519" s="249"/>
      <c r="B519" s="255">
        <v>45874.0</v>
      </c>
      <c r="C519" s="251" t="s">
        <v>60</v>
      </c>
      <c r="D519" s="256">
        <v>11642.0</v>
      </c>
      <c r="E519" s="256" t="s">
        <v>102</v>
      </c>
      <c r="F519" s="256">
        <v>0.5</v>
      </c>
      <c r="G519" s="256">
        <v>68.0</v>
      </c>
      <c r="H519" s="256" t="s">
        <v>275</v>
      </c>
      <c r="I519" s="256">
        <v>154.0</v>
      </c>
      <c r="J519" s="257"/>
      <c r="K519" s="251" t="s">
        <v>277</v>
      </c>
      <c r="L519" s="245" t="str">
        <f>IFERROR(VLOOKUP(D519,'Raw Material Used'!C:G,5,FALSE),"S")</f>
        <v>S</v>
      </c>
      <c r="M519" s="246">
        <f>SUMIFS('Raw Material Used'!D:D,'Raw Material Used'!C:C,D519)</f>
        <v>0</v>
      </c>
      <c r="N519" s="247"/>
      <c r="O519" s="248">
        <f t="shared" si="1"/>
        <v>154</v>
      </c>
      <c r="P519" s="245" t="str">
        <f t="shared" si="2"/>
        <v>0-30</v>
      </c>
      <c r="Q519" s="248"/>
      <c r="R519" s="194"/>
      <c r="S519" s="194"/>
      <c r="T519" s="194"/>
      <c r="U519" s="194"/>
      <c r="V519" s="194"/>
      <c r="W519" s="194"/>
      <c r="X519" s="194"/>
      <c r="Y519" s="194"/>
      <c r="Z519" s="194"/>
    </row>
    <row r="520" ht="12.0" customHeight="1">
      <c r="A520" s="241"/>
      <c r="B520" s="258">
        <v>45874.0</v>
      </c>
      <c r="C520" s="243" t="s">
        <v>60</v>
      </c>
      <c r="D520" s="259">
        <v>11643.0</v>
      </c>
      <c r="E520" s="259" t="s">
        <v>102</v>
      </c>
      <c r="F520" s="259">
        <v>0.5</v>
      </c>
      <c r="G520" s="259">
        <v>68.0</v>
      </c>
      <c r="H520" s="259" t="s">
        <v>275</v>
      </c>
      <c r="I520" s="259">
        <v>29.0</v>
      </c>
      <c r="J520" s="260"/>
      <c r="K520" s="243" t="s">
        <v>277</v>
      </c>
      <c r="L520" s="245" t="str">
        <f>IFERROR(VLOOKUP(D520,'Raw Material Used'!C:G,5,FALSE),"S")</f>
        <v>S</v>
      </c>
      <c r="M520" s="246">
        <f>SUMIFS('Raw Material Used'!D:D,'Raw Material Used'!C:C,D520)</f>
        <v>0</v>
      </c>
      <c r="N520" s="247"/>
      <c r="O520" s="248">
        <f t="shared" si="1"/>
        <v>29</v>
      </c>
      <c r="P520" s="245" t="str">
        <f t="shared" si="2"/>
        <v>0-30</v>
      </c>
      <c r="Q520" s="248"/>
      <c r="R520" s="194"/>
      <c r="S520" s="194"/>
      <c r="T520" s="194"/>
      <c r="U520" s="194"/>
      <c r="V520" s="194"/>
      <c r="W520" s="194"/>
      <c r="X520" s="194"/>
      <c r="Y520" s="194"/>
      <c r="Z520" s="194"/>
    </row>
    <row r="521" ht="12.0" customHeight="1">
      <c r="A521" s="249"/>
      <c r="B521" s="255">
        <v>45874.0</v>
      </c>
      <c r="C521" s="251" t="s">
        <v>60</v>
      </c>
      <c r="D521" s="256">
        <v>11644.0</v>
      </c>
      <c r="E521" s="256" t="s">
        <v>102</v>
      </c>
      <c r="F521" s="256">
        <v>0.5</v>
      </c>
      <c r="G521" s="256">
        <v>68.0</v>
      </c>
      <c r="H521" s="256" t="s">
        <v>275</v>
      </c>
      <c r="I521" s="256">
        <v>250.0</v>
      </c>
      <c r="J521" s="257"/>
      <c r="K521" s="251" t="s">
        <v>277</v>
      </c>
      <c r="L521" s="245" t="str">
        <f>IFERROR(VLOOKUP(D521,'Raw Material Used'!C:G,5,FALSE),"S")</f>
        <v>S</v>
      </c>
      <c r="M521" s="246">
        <f>SUMIFS('Raw Material Used'!D:D,'Raw Material Used'!C:C,D521)</f>
        <v>0</v>
      </c>
      <c r="N521" s="247"/>
      <c r="O521" s="248">
        <f t="shared" si="1"/>
        <v>250</v>
      </c>
      <c r="P521" s="245" t="str">
        <f t="shared" si="2"/>
        <v>0-30</v>
      </c>
      <c r="Q521" s="248"/>
      <c r="R521" s="194"/>
      <c r="S521" s="194"/>
      <c r="T521" s="194"/>
      <c r="U521" s="194"/>
      <c r="V521" s="194"/>
      <c r="W521" s="194"/>
      <c r="X521" s="194"/>
      <c r="Y521" s="194"/>
      <c r="Z521" s="194"/>
    </row>
    <row r="522" ht="12.0" customHeight="1">
      <c r="A522" s="241"/>
      <c r="B522" s="258">
        <v>45874.0</v>
      </c>
      <c r="C522" s="243" t="s">
        <v>60</v>
      </c>
      <c r="D522" s="259">
        <v>11645.0</v>
      </c>
      <c r="E522" s="259" t="s">
        <v>102</v>
      </c>
      <c r="F522" s="259">
        <v>0.5</v>
      </c>
      <c r="G522" s="259">
        <v>68.0</v>
      </c>
      <c r="H522" s="259" t="s">
        <v>275</v>
      </c>
      <c r="I522" s="259">
        <v>92.0</v>
      </c>
      <c r="J522" s="260"/>
      <c r="K522" s="243" t="s">
        <v>277</v>
      </c>
      <c r="L522" s="245" t="str">
        <f>IFERROR(VLOOKUP(D522,'Raw Material Used'!C:G,5,FALSE),"S")</f>
        <v>S</v>
      </c>
      <c r="M522" s="246">
        <f>SUMIFS('Raw Material Used'!D:D,'Raw Material Used'!C:C,D522)</f>
        <v>0</v>
      </c>
      <c r="N522" s="247"/>
      <c r="O522" s="248">
        <f t="shared" si="1"/>
        <v>92</v>
      </c>
      <c r="P522" s="245" t="str">
        <f t="shared" si="2"/>
        <v>0-30</v>
      </c>
      <c r="Q522" s="248"/>
      <c r="R522" s="194"/>
      <c r="S522" s="194"/>
      <c r="T522" s="194"/>
      <c r="U522" s="194"/>
      <c r="V522" s="194"/>
      <c r="W522" s="194"/>
      <c r="X522" s="194"/>
      <c r="Y522" s="194"/>
      <c r="Z522" s="194"/>
    </row>
    <row r="523" ht="12.0" customHeight="1">
      <c r="A523" s="249"/>
      <c r="B523" s="255">
        <v>45874.0</v>
      </c>
      <c r="C523" s="251" t="s">
        <v>60</v>
      </c>
      <c r="D523" s="256">
        <v>11646.0</v>
      </c>
      <c r="E523" s="256" t="s">
        <v>102</v>
      </c>
      <c r="F523" s="256">
        <v>0.5</v>
      </c>
      <c r="G523" s="256">
        <v>68.0</v>
      </c>
      <c r="H523" s="256" t="s">
        <v>275</v>
      </c>
      <c r="I523" s="256">
        <v>150.0</v>
      </c>
      <c r="J523" s="257"/>
      <c r="K523" s="251" t="s">
        <v>277</v>
      </c>
      <c r="L523" s="245" t="str">
        <f>IFERROR(VLOOKUP(D523,'Raw Material Used'!C:G,5,FALSE),"S")</f>
        <v>S</v>
      </c>
      <c r="M523" s="246">
        <f>SUMIFS('Raw Material Used'!D:D,'Raw Material Used'!C:C,D523)</f>
        <v>0</v>
      </c>
      <c r="N523" s="247"/>
      <c r="O523" s="248">
        <f t="shared" si="1"/>
        <v>150</v>
      </c>
      <c r="P523" s="245" t="str">
        <f t="shared" si="2"/>
        <v>0-30</v>
      </c>
      <c r="Q523" s="248"/>
      <c r="R523" s="194"/>
      <c r="S523" s="194"/>
      <c r="T523" s="194"/>
      <c r="U523" s="194"/>
      <c r="V523" s="194"/>
      <c r="W523" s="194"/>
      <c r="X523" s="194"/>
      <c r="Y523" s="194"/>
      <c r="Z523" s="194"/>
    </row>
    <row r="524" ht="12.0" customHeight="1">
      <c r="A524" s="241"/>
      <c r="B524" s="258">
        <v>45874.0</v>
      </c>
      <c r="C524" s="243" t="s">
        <v>60</v>
      </c>
      <c r="D524" s="259">
        <v>11647.0</v>
      </c>
      <c r="E524" s="259" t="s">
        <v>102</v>
      </c>
      <c r="F524" s="259">
        <v>0.5</v>
      </c>
      <c r="G524" s="259">
        <v>68.0</v>
      </c>
      <c r="H524" s="259" t="s">
        <v>275</v>
      </c>
      <c r="I524" s="259">
        <v>328.0</v>
      </c>
      <c r="J524" s="260"/>
      <c r="K524" s="243" t="s">
        <v>277</v>
      </c>
      <c r="L524" s="245" t="str">
        <f>IFERROR(VLOOKUP(D524,'Raw Material Used'!C:G,5,FALSE),"S")</f>
        <v>S</v>
      </c>
      <c r="M524" s="246">
        <f>SUMIFS('Raw Material Used'!D:D,'Raw Material Used'!C:C,D524)</f>
        <v>0</v>
      </c>
      <c r="N524" s="247"/>
      <c r="O524" s="248">
        <f t="shared" si="1"/>
        <v>328</v>
      </c>
      <c r="P524" s="245" t="str">
        <f t="shared" si="2"/>
        <v>0-30</v>
      </c>
      <c r="Q524" s="248"/>
      <c r="R524" s="194"/>
      <c r="S524" s="194"/>
      <c r="T524" s="194"/>
      <c r="U524" s="194"/>
      <c r="V524" s="194"/>
      <c r="W524" s="194"/>
      <c r="X524" s="194"/>
      <c r="Y524" s="194"/>
      <c r="Z524" s="194"/>
    </row>
    <row r="525" ht="12.0" customHeight="1">
      <c r="A525" s="249"/>
      <c r="B525" s="255">
        <v>45874.0</v>
      </c>
      <c r="C525" s="251" t="s">
        <v>60</v>
      </c>
      <c r="D525" s="256">
        <v>11648.0</v>
      </c>
      <c r="E525" s="256" t="s">
        <v>102</v>
      </c>
      <c r="F525" s="256">
        <v>0.5</v>
      </c>
      <c r="G525" s="256">
        <v>99.0</v>
      </c>
      <c r="H525" s="256" t="s">
        <v>275</v>
      </c>
      <c r="I525" s="256">
        <v>404.0</v>
      </c>
      <c r="J525" s="257"/>
      <c r="K525" s="251" t="s">
        <v>277</v>
      </c>
      <c r="L525" s="245">
        <f>IFERROR(VLOOKUP(D525,'Raw Material Used'!C:G,5,FALSE),"S")</f>
        <v>45887</v>
      </c>
      <c r="M525" s="246">
        <f>SUMIFS('Raw Material Used'!D:D,'Raw Material Used'!C:C,D525)</f>
        <v>404</v>
      </c>
      <c r="N525" s="247"/>
      <c r="O525" s="246">
        <f t="shared" si="1"/>
        <v>0</v>
      </c>
      <c r="P525" s="245" t="str">
        <f t="shared" si="2"/>
        <v>0-30</v>
      </c>
      <c r="Q525" s="248"/>
      <c r="R525" s="194"/>
      <c r="S525" s="194"/>
      <c r="T525" s="194"/>
      <c r="U525" s="194"/>
      <c r="V525" s="194"/>
      <c r="W525" s="194"/>
      <c r="X525" s="194"/>
      <c r="Y525" s="194"/>
      <c r="Z525" s="194"/>
    </row>
    <row r="526" ht="12.0" customHeight="1">
      <c r="A526" s="241"/>
      <c r="B526" s="258">
        <v>45874.0</v>
      </c>
      <c r="C526" s="243" t="s">
        <v>60</v>
      </c>
      <c r="D526" s="259">
        <v>11649.0</v>
      </c>
      <c r="E526" s="259" t="s">
        <v>102</v>
      </c>
      <c r="F526" s="259">
        <v>0.5</v>
      </c>
      <c r="G526" s="259">
        <v>99.0</v>
      </c>
      <c r="H526" s="259" t="s">
        <v>275</v>
      </c>
      <c r="I526" s="259">
        <v>345.0</v>
      </c>
      <c r="J526" s="260"/>
      <c r="K526" s="243" t="s">
        <v>277</v>
      </c>
      <c r="L526" s="245" t="str">
        <f>IFERROR(VLOOKUP(D526,'Raw Material Used'!C:G,5,FALSE),"S")</f>
        <v>S</v>
      </c>
      <c r="M526" s="246">
        <f>SUMIFS('Raw Material Used'!D:D,'Raw Material Used'!C:C,D526)</f>
        <v>0</v>
      </c>
      <c r="N526" s="247"/>
      <c r="O526" s="248">
        <f t="shared" si="1"/>
        <v>345</v>
      </c>
      <c r="P526" s="245" t="str">
        <f t="shared" si="2"/>
        <v>0-30</v>
      </c>
      <c r="Q526" s="248"/>
      <c r="R526" s="194"/>
      <c r="S526" s="194"/>
      <c r="T526" s="194"/>
      <c r="U526" s="194"/>
      <c r="V526" s="194"/>
      <c r="W526" s="194"/>
      <c r="X526" s="194"/>
      <c r="Y526" s="194"/>
      <c r="Z526" s="194"/>
    </row>
    <row r="527" ht="12.0" customHeight="1">
      <c r="A527" s="249"/>
      <c r="B527" s="255">
        <v>45874.0</v>
      </c>
      <c r="C527" s="251" t="s">
        <v>60</v>
      </c>
      <c r="D527" s="256">
        <v>11650.0</v>
      </c>
      <c r="E527" s="256" t="s">
        <v>102</v>
      </c>
      <c r="F527" s="256">
        <v>0.5</v>
      </c>
      <c r="G527" s="256">
        <v>106.0</v>
      </c>
      <c r="H527" s="256" t="s">
        <v>275</v>
      </c>
      <c r="I527" s="256">
        <v>433.0</v>
      </c>
      <c r="J527" s="257"/>
      <c r="K527" s="251" t="s">
        <v>277</v>
      </c>
      <c r="L527" s="245" t="str">
        <f>IFERROR(VLOOKUP(D527,'Raw Material Used'!C:G,5,FALSE),"S")</f>
        <v>S</v>
      </c>
      <c r="M527" s="246">
        <f>SUMIFS('Raw Material Used'!D:D,'Raw Material Used'!C:C,D527)</f>
        <v>0</v>
      </c>
      <c r="N527" s="247"/>
      <c r="O527" s="248">
        <f t="shared" si="1"/>
        <v>433</v>
      </c>
      <c r="P527" s="245" t="str">
        <f t="shared" si="2"/>
        <v>0-30</v>
      </c>
      <c r="Q527" s="248"/>
      <c r="R527" s="194"/>
      <c r="S527" s="194"/>
      <c r="T527" s="194"/>
      <c r="U527" s="194"/>
      <c r="V527" s="194"/>
      <c r="W527" s="194"/>
      <c r="X527" s="194"/>
      <c r="Y527" s="194"/>
      <c r="Z527" s="194"/>
    </row>
    <row r="528" ht="12.0" customHeight="1">
      <c r="A528" s="241"/>
      <c r="B528" s="258">
        <v>45874.0</v>
      </c>
      <c r="C528" s="243" t="s">
        <v>60</v>
      </c>
      <c r="D528" s="259">
        <v>11651.0</v>
      </c>
      <c r="E528" s="259" t="s">
        <v>102</v>
      </c>
      <c r="F528" s="259">
        <v>0.5</v>
      </c>
      <c r="G528" s="259">
        <v>106.0</v>
      </c>
      <c r="H528" s="259" t="s">
        <v>275</v>
      </c>
      <c r="I528" s="259">
        <v>369.0</v>
      </c>
      <c r="J528" s="260"/>
      <c r="K528" s="243" t="s">
        <v>277</v>
      </c>
      <c r="L528" s="245">
        <f>IFERROR(VLOOKUP(D528,'Raw Material Used'!C:G,5,FALSE),"S")</f>
        <v>45890</v>
      </c>
      <c r="M528" s="246">
        <f>SUMIFS('Raw Material Used'!D:D,'Raw Material Used'!C:C,D528)</f>
        <v>250.2</v>
      </c>
      <c r="N528" s="247"/>
      <c r="O528" s="246">
        <f t="shared" si="1"/>
        <v>118.8</v>
      </c>
      <c r="P528" s="245" t="str">
        <f t="shared" si="2"/>
        <v>0-30</v>
      </c>
      <c r="Q528" s="248"/>
      <c r="R528" s="194"/>
      <c r="S528" s="194"/>
      <c r="T528" s="194"/>
      <c r="U528" s="194"/>
      <c r="V528" s="194"/>
      <c r="W528" s="194"/>
      <c r="X528" s="194"/>
      <c r="Y528" s="194"/>
      <c r="Z528" s="194"/>
    </row>
    <row r="529" ht="12.0" customHeight="1">
      <c r="A529" s="249"/>
      <c r="B529" s="255">
        <v>45874.0</v>
      </c>
      <c r="C529" s="251" t="s">
        <v>60</v>
      </c>
      <c r="D529" s="256">
        <v>11652.0</v>
      </c>
      <c r="E529" s="256" t="s">
        <v>102</v>
      </c>
      <c r="F529" s="256">
        <v>0.5</v>
      </c>
      <c r="G529" s="256">
        <v>152.4</v>
      </c>
      <c r="H529" s="256" t="s">
        <v>275</v>
      </c>
      <c r="I529" s="256">
        <v>346.0</v>
      </c>
      <c r="J529" s="257"/>
      <c r="K529" s="251" t="s">
        <v>277</v>
      </c>
      <c r="L529" s="245">
        <f>IFERROR(VLOOKUP(D529,'Raw Material Used'!C:G,5,FALSE),"S")</f>
        <v>45898</v>
      </c>
      <c r="M529" s="246">
        <f>SUMIFS('Raw Material Used'!D:D,'Raw Material Used'!C:C,D529)</f>
        <v>346</v>
      </c>
      <c r="N529" s="247"/>
      <c r="O529" s="246">
        <f t="shared" si="1"/>
        <v>0</v>
      </c>
      <c r="P529" s="245" t="str">
        <f t="shared" si="2"/>
        <v>0-30</v>
      </c>
      <c r="Q529" s="248"/>
      <c r="R529" s="194"/>
      <c r="S529" s="194"/>
      <c r="T529" s="194"/>
      <c r="U529" s="194"/>
      <c r="V529" s="194"/>
      <c r="W529" s="194"/>
      <c r="X529" s="194"/>
      <c r="Y529" s="194"/>
      <c r="Z529" s="194"/>
    </row>
    <row r="530" ht="12.0" customHeight="1">
      <c r="A530" s="241"/>
      <c r="B530" s="258">
        <v>45874.0</v>
      </c>
      <c r="C530" s="243" t="s">
        <v>60</v>
      </c>
      <c r="D530" s="259">
        <v>11653.0</v>
      </c>
      <c r="E530" s="259" t="s">
        <v>102</v>
      </c>
      <c r="F530" s="259">
        <v>0.5</v>
      </c>
      <c r="G530" s="259">
        <v>152.4</v>
      </c>
      <c r="H530" s="259" t="s">
        <v>275</v>
      </c>
      <c r="I530" s="259">
        <v>346.0</v>
      </c>
      <c r="J530" s="260"/>
      <c r="K530" s="243" t="s">
        <v>277</v>
      </c>
      <c r="L530" s="245">
        <f>IFERROR(VLOOKUP(D530,'Raw Material Used'!C:G,5,FALSE),"S")</f>
        <v>45898</v>
      </c>
      <c r="M530" s="246">
        <f>SUMIFS('Raw Material Used'!D:D,'Raw Material Used'!C:C,D530)</f>
        <v>346</v>
      </c>
      <c r="N530" s="247"/>
      <c r="O530" s="246">
        <f t="shared" si="1"/>
        <v>0</v>
      </c>
      <c r="P530" s="245" t="str">
        <f t="shared" si="2"/>
        <v>0-30</v>
      </c>
      <c r="Q530" s="248"/>
      <c r="R530" s="194"/>
      <c r="S530" s="194"/>
      <c r="T530" s="194"/>
      <c r="U530" s="194"/>
      <c r="V530" s="194"/>
      <c r="W530" s="194"/>
      <c r="X530" s="194"/>
      <c r="Y530" s="194"/>
      <c r="Z530" s="194"/>
    </row>
    <row r="531" ht="12.0" customHeight="1">
      <c r="A531" s="249"/>
      <c r="B531" s="255">
        <v>45874.0</v>
      </c>
      <c r="C531" s="251" t="s">
        <v>60</v>
      </c>
      <c r="D531" s="256">
        <v>11654.0</v>
      </c>
      <c r="E531" s="256" t="s">
        <v>102</v>
      </c>
      <c r="F531" s="256">
        <v>0.5</v>
      </c>
      <c r="G531" s="256">
        <v>202.2</v>
      </c>
      <c r="H531" s="256" t="s">
        <v>275</v>
      </c>
      <c r="I531" s="256">
        <v>458.0</v>
      </c>
      <c r="J531" s="257"/>
      <c r="K531" s="251" t="s">
        <v>277</v>
      </c>
      <c r="L531" s="245">
        <f>IFERROR(VLOOKUP(D531,'Raw Material Used'!C:G,5,FALSE),"S")</f>
        <v>45876</v>
      </c>
      <c r="M531" s="246">
        <f>SUMIFS('Raw Material Used'!D:D,'Raw Material Used'!C:C,D531)</f>
        <v>458</v>
      </c>
      <c r="N531" s="247"/>
      <c r="O531" s="246">
        <f t="shared" si="1"/>
        <v>0</v>
      </c>
      <c r="P531" s="245" t="str">
        <f t="shared" si="2"/>
        <v>0-30</v>
      </c>
      <c r="Q531" s="248"/>
      <c r="R531" s="194"/>
      <c r="S531" s="194"/>
      <c r="T531" s="194"/>
      <c r="U531" s="194"/>
      <c r="V531" s="194"/>
      <c r="W531" s="194"/>
      <c r="X531" s="194"/>
      <c r="Y531" s="194"/>
      <c r="Z531" s="194"/>
    </row>
    <row r="532" ht="12.0" customHeight="1">
      <c r="A532" s="241"/>
      <c r="B532" s="258">
        <v>45874.0</v>
      </c>
      <c r="C532" s="243" t="s">
        <v>60</v>
      </c>
      <c r="D532" s="259">
        <v>11655.0</v>
      </c>
      <c r="E532" s="259" t="s">
        <v>102</v>
      </c>
      <c r="F532" s="259">
        <v>0.5</v>
      </c>
      <c r="G532" s="259">
        <v>202.2</v>
      </c>
      <c r="H532" s="259" t="s">
        <v>275</v>
      </c>
      <c r="I532" s="259">
        <v>742.0</v>
      </c>
      <c r="J532" s="260"/>
      <c r="K532" s="243" t="s">
        <v>277</v>
      </c>
      <c r="L532" s="245">
        <f>IFERROR(VLOOKUP(D532,'Raw Material Used'!C:G,5,FALSE),"S")</f>
        <v>45876</v>
      </c>
      <c r="M532" s="246">
        <f>SUMIFS('Raw Material Used'!D:D,'Raw Material Used'!C:C,D532)</f>
        <v>742</v>
      </c>
      <c r="N532" s="247"/>
      <c r="O532" s="246">
        <f t="shared" si="1"/>
        <v>0</v>
      </c>
      <c r="P532" s="245" t="str">
        <f t="shared" si="2"/>
        <v>0-30</v>
      </c>
      <c r="Q532" s="248"/>
      <c r="R532" s="194"/>
      <c r="S532" s="194"/>
      <c r="T532" s="194"/>
      <c r="U532" s="194"/>
      <c r="V532" s="194"/>
      <c r="W532" s="194"/>
      <c r="X532" s="194"/>
      <c r="Y532" s="194"/>
      <c r="Z532" s="194"/>
    </row>
    <row r="533" ht="12.0" customHeight="1">
      <c r="A533" s="249"/>
      <c r="B533" s="255">
        <v>45874.0</v>
      </c>
      <c r="C533" s="251" t="s">
        <v>60</v>
      </c>
      <c r="D533" s="256">
        <v>11656.0</v>
      </c>
      <c r="E533" s="256" t="s">
        <v>102</v>
      </c>
      <c r="F533" s="256">
        <v>0.5</v>
      </c>
      <c r="G533" s="256">
        <v>333.0</v>
      </c>
      <c r="H533" s="256" t="s">
        <v>275</v>
      </c>
      <c r="I533" s="256">
        <v>451.0</v>
      </c>
      <c r="J533" s="257"/>
      <c r="K533" s="251" t="s">
        <v>277</v>
      </c>
      <c r="L533" s="245">
        <f>IFERROR(VLOOKUP(D533,'Raw Material Used'!C:G,5,FALSE),"S")</f>
        <v>45876</v>
      </c>
      <c r="M533" s="246">
        <f>SUMIFS('Raw Material Used'!D:D,'Raw Material Used'!C:C,D533)</f>
        <v>451</v>
      </c>
      <c r="N533" s="247"/>
      <c r="O533" s="246">
        <f t="shared" si="1"/>
        <v>0</v>
      </c>
      <c r="P533" s="245" t="str">
        <f t="shared" si="2"/>
        <v>0-30</v>
      </c>
      <c r="Q533" s="248"/>
      <c r="R533" s="194"/>
      <c r="S533" s="194"/>
      <c r="T533" s="194"/>
      <c r="U533" s="194"/>
      <c r="V533" s="194"/>
      <c r="W533" s="194"/>
      <c r="X533" s="194"/>
      <c r="Y533" s="194"/>
      <c r="Z533" s="194"/>
    </row>
    <row r="534" ht="12.0" customHeight="1">
      <c r="A534" s="241"/>
      <c r="B534" s="258">
        <v>45874.0</v>
      </c>
      <c r="C534" s="243" t="s">
        <v>60</v>
      </c>
      <c r="D534" s="259">
        <v>11657.0</v>
      </c>
      <c r="E534" s="259" t="s">
        <v>102</v>
      </c>
      <c r="F534" s="259">
        <v>0.5</v>
      </c>
      <c r="G534" s="259">
        <v>333.0</v>
      </c>
      <c r="H534" s="259" t="s">
        <v>275</v>
      </c>
      <c r="I534" s="259">
        <v>143.0</v>
      </c>
      <c r="J534" s="260"/>
      <c r="K534" s="243" t="s">
        <v>277</v>
      </c>
      <c r="L534" s="245">
        <f>IFERROR(VLOOKUP(D534,'Raw Material Used'!C:G,5,FALSE),"S")</f>
        <v>45876</v>
      </c>
      <c r="M534" s="246">
        <f>SUMIFS('Raw Material Used'!D:D,'Raw Material Used'!C:C,D534)</f>
        <v>143</v>
      </c>
      <c r="N534" s="247"/>
      <c r="O534" s="246">
        <f t="shared" si="1"/>
        <v>0</v>
      </c>
      <c r="P534" s="245" t="str">
        <f t="shared" si="2"/>
        <v>0-30</v>
      </c>
      <c r="Q534" s="248"/>
      <c r="R534" s="194"/>
      <c r="S534" s="194"/>
      <c r="T534" s="194"/>
      <c r="U534" s="194"/>
      <c r="V534" s="194"/>
      <c r="W534" s="194"/>
      <c r="X534" s="194"/>
      <c r="Y534" s="194"/>
      <c r="Z534" s="194"/>
    </row>
    <row r="535" ht="12.0" customHeight="1">
      <c r="A535" s="249"/>
      <c r="B535" s="255">
        <v>45874.0</v>
      </c>
      <c r="C535" s="251" t="s">
        <v>60</v>
      </c>
      <c r="D535" s="256">
        <v>11658.0</v>
      </c>
      <c r="E535" s="256" t="s">
        <v>102</v>
      </c>
      <c r="F535" s="256">
        <v>0.5</v>
      </c>
      <c r="G535" s="256">
        <v>333.0</v>
      </c>
      <c r="H535" s="256" t="s">
        <v>275</v>
      </c>
      <c r="I535" s="256">
        <v>736.0</v>
      </c>
      <c r="J535" s="257"/>
      <c r="K535" s="251" t="s">
        <v>277</v>
      </c>
      <c r="L535" s="245">
        <f>IFERROR(VLOOKUP(D535,'Raw Material Used'!C:G,5,FALSE),"S")</f>
        <v>45876</v>
      </c>
      <c r="M535" s="246">
        <f>SUMIFS('Raw Material Used'!D:D,'Raw Material Used'!C:C,D535)</f>
        <v>736</v>
      </c>
      <c r="N535" s="247"/>
      <c r="O535" s="246">
        <f t="shared" si="1"/>
        <v>0</v>
      </c>
      <c r="P535" s="245" t="str">
        <f t="shared" si="2"/>
        <v>0-30</v>
      </c>
      <c r="Q535" s="248"/>
      <c r="R535" s="194"/>
      <c r="S535" s="194"/>
      <c r="T535" s="194"/>
      <c r="U535" s="194"/>
      <c r="V535" s="194"/>
      <c r="W535" s="194"/>
      <c r="X535" s="194"/>
      <c r="Y535" s="194"/>
      <c r="Z535" s="194"/>
    </row>
    <row r="536" ht="12.0" customHeight="1">
      <c r="A536" s="241"/>
      <c r="B536" s="258">
        <v>45874.0</v>
      </c>
      <c r="C536" s="243" t="s">
        <v>60</v>
      </c>
      <c r="D536" s="259">
        <v>11659.0</v>
      </c>
      <c r="E536" s="259" t="s">
        <v>102</v>
      </c>
      <c r="F536" s="259">
        <v>0.5</v>
      </c>
      <c r="G536" s="259">
        <v>333.0</v>
      </c>
      <c r="H536" s="259" t="s">
        <v>275</v>
      </c>
      <c r="I536" s="259">
        <v>1605.0</v>
      </c>
      <c r="J536" s="260"/>
      <c r="K536" s="243" t="s">
        <v>277</v>
      </c>
      <c r="L536" s="245">
        <f>IFERROR(VLOOKUP(D536,'Raw Material Used'!C:G,5,FALSE),"S")</f>
        <v>45876</v>
      </c>
      <c r="M536" s="246">
        <f>SUMIFS('Raw Material Used'!D:D,'Raw Material Used'!C:C,D536)</f>
        <v>1605</v>
      </c>
      <c r="N536" s="247"/>
      <c r="O536" s="246">
        <f t="shared" si="1"/>
        <v>0</v>
      </c>
      <c r="P536" s="245" t="str">
        <f t="shared" si="2"/>
        <v>0-30</v>
      </c>
      <c r="Q536" s="248"/>
      <c r="R536" s="194"/>
      <c r="S536" s="194"/>
      <c r="T536" s="194"/>
      <c r="U536" s="194"/>
      <c r="V536" s="194"/>
      <c r="W536" s="194"/>
      <c r="X536" s="194"/>
      <c r="Y536" s="194"/>
      <c r="Z536" s="194"/>
    </row>
    <row r="537" ht="12.0" customHeight="1">
      <c r="A537" s="249"/>
      <c r="B537" s="255">
        <v>45874.0</v>
      </c>
      <c r="C537" s="251" t="s">
        <v>61</v>
      </c>
      <c r="D537" s="256">
        <v>11660.0</v>
      </c>
      <c r="E537" s="256" t="s">
        <v>87</v>
      </c>
      <c r="F537" s="256">
        <v>0.35</v>
      </c>
      <c r="G537" s="256">
        <v>40.0</v>
      </c>
      <c r="H537" s="256" t="s">
        <v>275</v>
      </c>
      <c r="I537" s="256">
        <v>197.0</v>
      </c>
      <c r="J537" s="257"/>
      <c r="K537" s="251" t="s">
        <v>273</v>
      </c>
      <c r="L537" s="245" t="str">
        <f>IFERROR(VLOOKUP(D537,'Raw Material Used'!C:G,5,FALSE),"S")</f>
        <v>S</v>
      </c>
      <c r="M537" s="246">
        <f>SUMIFS('Raw Material Used'!D:D,'Raw Material Used'!C:C,D537)</f>
        <v>0</v>
      </c>
      <c r="N537" s="247"/>
      <c r="O537" s="248">
        <f t="shared" si="1"/>
        <v>197</v>
      </c>
      <c r="P537" s="245" t="str">
        <f t="shared" si="2"/>
        <v>0-30</v>
      </c>
      <c r="Q537" s="248"/>
      <c r="R537" s="194"/>
      <c r="S537" s="194"/>
      <c r="T537" s="194"/>
      <c r="U537" s="194"/>
      <c r="V537" s="194"/>
      <c r="W537" s="194"/>
      <c r="X537" s="194"/>
      <c r="Y537" s="194"/>
      <c r="Z537" s="194"/>
    </row>
    <row r="538" ht="12.0" customHeight="1">
      <c r="A538" s="241"/>
      <c r="B538" s="258">
        <v>45874.0</v>
      </c>
      <c r="C538" s="243" t="s">
        <v>61</v>
      </c>
      <c r="D538" s="259">
        <v>11661.0</v>
      </c>
      <c r="E538" s="259" t="s">
        <v>87</v>
      </c>
      <c r="F538" s="259">
        <v>0.35</v>
      </c>
      <c r="G538" s="259">
        <v>40.0</v>
      </c>
      <c r="H538" s="259" t="s">
        <v>275</v>
      </c>
      <c r="I538" s="259">
        <v>195.0</v>
      </c>
      <c r="J538" s="260"/>
      <c r="K538" s="243" t="s">
        <v>273</v>
      </c>
      <c r="L538" s="245" t="str">
        <f>IFERROR(VLOOKUP(D538,'Raw Material Used'!C:G,5,FALSE),"S")</f>
        <v>S</v>
      </c>
      <c r="M538" s="246">
        <f>SUMIFS('Raw Material Used'!D:D,'Raw Material Used'!C:C,D538)</f>
        <v>0</v>
      </c>
      <c r="N538" s="247"/>
      <c r="O538" s="248">
        <f t="shared" si="1"/>
        <v>195</v>
      </c>
      <c r="P538" s="245" t="str">
        <f t="shared" si="2"/>
        <v>0-30</v>
      </c>
      <c r="Q538" s="248"/>
      <c r="R538" s="194"/>
      <c r="S538" s="194"/>
      <c r="T538" s="194"/>
      <c r="U538" s="194"/>
      <c r="V538" s="194"/>
      <c r="W538" s="194"/>
      <c r="X538" s="194"/>
      <c r="Y538" s="194"/>
      <c r="Z538" s="194"/>
    </row>
    <row r="539" ht="12.0" customHeight="1">
      <c r="A539" s="249"/>
      <c r="B539" s="255">
        <v>45874.0</v>
      </c>
      <c r="C539" s="251" t="s">
        <v>61</v>
      </c>
      <c r="D539" s="256">
        <v>11662.0</v>
      </c>
      <c r="E539" s="256" t="s">
        <v>87</v>
      </c>
      <c r="F539" s="256">
        <v>0.35</v>
      </c>
      <c r="G539" s="256">
        <v>40.0</v>
      </c>
      <c r="H539" s="256" t="s">
        <v>275</v>
      </c>
      <c r="I539" s="256">
        <v>151.0</v>
      </c>
      <c r="J539" s="257"/>
      <c r="K539" s="251" t="s">
        <v>273</v>
      </c>
      <c r="L539" s="245" t="str">
        <f>IFERROR(VLOOKUP(D539,'Raw Material Used'!C:G,5,FALSE),"S")</f>
        <v>S</v>
      </c>
      <c r="M539" s="246">
        <f>SUMIFS('Raw Material Used'!D:D,'Raw Material Used'!C:C,D539)</f>
        <v>0</v>
      </c>
      <c r="N539" s="247"/>
      <c r="O539" s="248">
        <f t="shared" si="1"/>
        <v>151</v>
      </c>
      <c r="P539" s="245" t="str">
        <f t="shared" si="2"/>
        <v>0-30</v>
      </c>
      <c r="Q539" s="248"/>
      <c r="R539" s="194"/>
      <c r="S539" s="194"/>
      <c r="T539" s="194"/>
      <c r="U539" s="194"/>
      <c r="V539" s="194"/>
      <c r="W539" s="194"/>
      <c r="X539" s="194"/>
      <c r="Y539" s="194"/>
      <c r="Z539" s="194"/>
    </row>
    <row r="540" ht="12.0" customHeight="1">
      <c r="A540" s="241"/>
      <c r="B540" s="258">
        <v>45874.0</v>
      </c>
      <c r="C540" s="243" t="s">
        <v>61</v>
      </c>
      <c r="D540" s="259">
        <v>11663.0</v>
      </c>
      <c r="E540" s="259" t="s">
        <v>87</v>
      </c>
      <c r="F540" s="259">
        <v>0.35</v>
      </c>
      <c r="G540" s="259">
        <v>40.0</v>
      </c>
      <c r="H540" s="259" t="s">
        <v>275</v>
      </c>
      <c r="I540" s="259">
        <v>157.0</v>
      </c>
      <c r="J540" s="260"/>
      <c r="K540" s="243" t="s">
        <v>273</v>
      </c>
      <c r="L540" s="245" t="str">
        <f>IFERROR(VLOOKUP(D540,'Raw Material Used'!C:G,5,FALSE),"S")</f>
        <v>S</v>
      </c>
      <c r="M540" s="246">
        <f>SUMIFS('Raw Material Used'!D:D,'Raw Material Used'!C:C,D540)</f>
        <v>0</v>
      </c>
      <c r="N540" s="247"/>
      <c r="O540" s="248">
        <f t="shared" si="1"/>
        <v>157</v>
      </c>
      <c r="P540" s="245" t="str">
        <f t="shared" si="2"/>
        <v>0-30</v>
      </c>
      <c r="Q540" s="248"/>
      <c r="R540" s="194"/>
      <c r="S540" s="194"/>
      <c r="T540" s="194"/>
      <c r="U540" s="194"/>
      <c r="V540" s="194"/>
      <c r="W540" s="194"/>
      <c r="X540" s="194"/>
      <c r="Y540" s="194"/>
      <c r="Z540" s="194"/>
    </row>
    <row r="541" ht="12.0" customHeight="1">
      <c r="A541" s="249"/>
      <c r="B541" s="255">
        <v>45874.0</v>
      </c>
      <c r="C541" s="251" t="s">
        <v>61</v>
      </c>
      <c r="D541" s="256">
        <v>11664.0</v>
      </c>
      <c r="E541" s="256" t="s">
        <v>87</v>
      </c>
      <c r="F541" s="256">
        <v>0.35</v>
      </c>
      <c r="G541" s="256">
        <v>40.0</v>
      </c>
      <c r="H541" s="256" t="s">
        <v>275</v>
      </c>
      <c r="I541" s="256">
        <v>228.0</v>
      </c>
      <c r="J541" s="257"/>
      <c r="K541" s="251" t="s">
        <v>273</v>
      </c>
      <c r="L541" s="245" t="str">
        <f>IFERROR(VLOOKUP(D541,'Raw Material Used'!C:G,5,FALSE),"S")</f>
        <v>S</v>
      </c>
      <c r="M541" s="246">
        <f>SUMIFS('Raw Material Used'!D:D,'Raw Material Used'!C:C,D541)</f>
        <v>0</v>
      </c>
      <c r="N541" s="247"/>
      <c r="O541" s="248">
        <f t="shared" si="1"/>
        <v>228</v>
      </c>
      <c r="P541" s="245" t="str">
        <f t="shared" si="2"/>
        <v>0-30</v>
      </c>
      <c r="Q541" s="248"/>
      <c r="R541" s="194"/>
      <c r="S541" s="194"/>
      <c r="T541" s="194"/>
      <c r="U541" s="194"/>
      <c r="V541" s="194"/>
      <c r="W541" s="194"/>
      <c r="X541" s="194"/>
      <c r="Y541" s="194"/>
      <c r="Z541" s="194"/>
    </row>
    <row r="542" ht="12.0" customHeight="1">
      <c r="A542" s="241"/>
      <c r="B542" s="258">
        <v>45874.0</v>
      </c>
      <c r="C542" s="243" t="s">
        <v>61</v>
      </c>
      <c r="D542" s="259">
        <v>11665.0</v>
      </c>
      <c r="E542" s="259" t="s">
        <v>87</v>
      </c>
      <c r="F542" s="259">
        <v>0.35</v>
      </c>
      <c r="G542" s="259">
        <v>40.0</v>
      </c>
      <c r="H542" s="259" t="s">
        <v>275</v>
      </c>
      <c r="I542" s="259">
        <v>140.0</v>
      </c>
      <c r="J542" s="260"/>
      <c r="K542" s="243" t="s">
        <v>273</v>
      </c>
      <c r="L542" s="245" t="str">
        <f>IFERROR(VLOOKUP(D542,'Raw Material Used'!C:G,5,FALSE),"S")</f>
        <v>S</v>
      </c>
      <c r="M542" s="246">
        <f>SUMIFS('Raw Material Used'!D:D,'Raw Material Used'!C:C,D542)</f>
        <v>0</v>
      </c>
      <c r="N542" s="247"/>
      <c r="O542" s="248">
        <f t="shared" si="1"/>
        <v>140</v>
      </c>
      <c r="P542" s="245" t="str">
        <f t="shared" si="2"/>
        <v>0-30</v>
      </c>
      <c r="Q542" s="248"/>
      <c r="R542" s="194"/>
      <c r="S542" s="194"/>
      <c r="T542" s="194"/>
      <c r="U542" s="194"/>
      <c r="V542" s="194"/>
      <c r="W542" s="194"/>
      <c r="X542" s="194"/>
      <c r="Y542" s="194"/>
      <c r="Z542" s="194"/>
    </row>
    <row r="543" ht="12.0" customHeight="1">
      <c r="A543" s="249"/>
      <c r="B543" s="255">
        <v>45874.0</v>
      </c>
      <c r="C543" s="251" t="s">
        <v>61</v>
      </c>
      <c r="D543" s="256">
        <v>11666.0</v>
      </c>
      <c r="E543" s="256" t="s">
        <v>87</v>
      </c>
      <c r="F543" s="256">
        <v>0.35</v>
      </c>
      <c r="G543" s="256">
        <v>60.0</v>
      </c>
      <c r="H543" s="256" t="s">
        <v>275</v>
      </c>
      <c r="I543" s="256">
        <v>296.0</v>
      </c>
      <c r="J543" s="257"/>
      <c r="K543" s="251" t="s">
        <v>273</v>
      </c>
      <c r="L543" s="245" t="str">
        <f>IFERROR(VLOOKUP(D543,'Raw Material Used'!C:G,5,FALSE),"S")</f>
        <v>S</v>
      </c>
      <c r="M543" s="246">
        <f>SUMIFS('Raw Material Used'!D:D,'Raw Material Used'!C:C,D543)</f>
        <v>0</v>
      </c>
      <c r="N543" s="247"/>
      <c r="O543" s="248">
        <f t="shared" si="1"/>
        <v>296</v>
      </c>
      <c r="P543" s="245" t="str">
        <f t="shared" si="2"/>
        <v>0-30</v>
      </c>
      <c r="Q543" s="248"/>
      <c r="R543" s="194"/>
      <c r="S543" s="194"/>
      <c r="T543" s="194"/>
      <c r="U543" s="194"/>
      <c r="V543" s="194"/>
      <c r="W543" s="194"/>
      <c r="X543" s="194"/>
      <c r="Y543" s="194"/>
      <c r="Z543" s="194"/>
    </row>
    <row r="544" ht="12.0" customHeight="1">
      <c r="A544" s="241"/>
      <c r="B544" s="258">
        <v>45874.0</v>
      </c>
      <c r="C544" s="243" t="s">
        <v>61</v>
      </c>
      <c r="D544" s="259">
        <v>11667.0</v>
      </c>
      <c r="E544" s="259" t="s">
        <v>87</v>
      </c>
      <c r="F544" s="259">
        <v>0.35</v>
      </c>
      <c r="G544" s="259">
        <v>60.0</v>
      </c>
      <c r="H544" s="259" t="s">
        <v>275</v>
      </c>
      <c r="I544" s="259">
        <v>292.0</v>
      </c>
      <c r="J544" s="260"/>
      <c r="K544" s="243" t="s">
        <v>273</v>
      </c>
      <c r="L544" s="245" t="str">
        <f>IFERROR(VLOOKUP(D544,'Raw Material Used'!C:G,5,FALSE),"S")</f>
        <v>S</v>
      </c>
      <c r="M544" s="246">
        <f>SUMIFS('Raw Material Used'!D:D,'Raw Material Used'!C:C,D544)</f>
        <v>0</v>
      </c>
      <c r="N544" s="247"/>
      <c r="O544" s="248">
        <f t="shared" si="1"/>
        <v>292</v>
      </c>
      <c r="P544" s="245" t="str">
        <f t="shared" si="2"/>
        <v>0-30</v>
      </c>
      <c r="Q544" s="248"/>
      <c r="R544" s="194"/>
      <c r="S544" s="194"/>
      <c r="T544" s="194"/>
      <c r="U544" s="194"/>
      <c r="V544" s="194"/>
      <c r="W544" s="194"/>
      <c r="X544" s="194"/>
      <c r="Y544" s="194"/>
      <c r="Z544" s="194"/>
    </row>
    <row r="545" ht="12.0" customHeight="1">
      <c r="A545" s="249"/>
      <c r="B545" s="255">
        <v>45874.0</v>
      </c>
      <c r="C545" s="251" t="s">
        <v>61</v>
      </c>
      <c r="D545" s="256">
        <v>11668.0</v>
      </c>
      <c r="E545" s="256" t="s">
        <v>87</v>
      </c>
      <c r="F545" s="256">
        <v>0.35</v>
      </c>
      <c r="G545" s="256">
        <v>60.0</v>
      </c>
      <c r="H545" s="256" t="s">
        <v>275</v>
      </c>
      <c r="I545" s="256">
        <v>226.0</v>
      </c>
      <c r="J545" s="257"/>
      <c r="K545" s="251" t="s">
        <v>273</v>
      </c>
      <c r="L545" s="245" t="str">
        <f>IFERROR(VLOOKUP(D545,'Raw Material Used'!C:G,5,FALSE),"S")</f>
        <v>S</v>
      </c>
      <c r="M545" s="246">
        <f>SUMIFS('Raw Material Used'!D:D,'Raw Material Used'!C:C,D545)</f>
        <v>0</v>
      </c>
      <c r="N545" s="247"/>
      <c r="O545" s="248">
        <f t="shared" si="1"/>
        <v>226</v>
      </c>
      <c r="P545" s="245" t="str">
        <f t="shared" si="2"/>
        <v>0-30</v>
      </c>
      <c r="Q545" s="248"/>
      <c r="R545" s="194"/>
      <c r="S545" s="194"/>
      <c r="T545" s="194"/>
      <c r="U545" s="194"/>
      <c r="V545" s="194"/>
      <c r="W545" s="194"/>
      <c r="X545" s="194"/>
      <c r="Y545" s="194"/>
      <c r="Z545" s="194"/>
    </row>
    <row r="546" ht="12.0" customHeight="1">
      <c r="A546" s="241"/>
      <c r="B546" s="258">
        <v>45874.0</v>
      </c>
      <c r="C546" s="243" t="s">
        <v>61</v>
      </c>
      <c r="D546" s="259">
        <v>11669.0</v>
      </c>
      <c r="E546" s="259" t="s">
        <v>87</v>
      </c>
      <c r="F546" s="259">
        <v>0.35</v>
      </c>
      <c r="G546" s="259">
        <v>60.0</v>
      </c>
      <c r="H546" s="259" t="s">
        <v>275</v>
      </c>
      <c r="I546" s="259">
        <v>235.0</v>
      </c>
      <c r="J546" s="260"/>
      <c r="K546" s="243" t="s">
        <v>273</v>
      </c>
      <c r="L546" s="245" t="str">
        <f>IFERROR(VLOOKUP(D546,'Raw Material Used'!C:G,5,FALSE),"S")</f>
        <v>S</v>
      </c>
      <c r="M546" s="246">
        <f>SUMIFS('Raw Material Used'!D:D,'Raw Material Used'!C:C,D546)</f>
        <v>0</v>
      </c>
      <c r="N546" s="247"/>
      <c r="O546" s="248">
        <f t="shared" si="1"/>
        <v>235</v>
      </c>
      <c r="P546" s="245" t="str">
        <f t="shared" si="2"/>
        <v>0-30</v>
      </c>
      <c r="Q546" s="248"/>
      <c r="R546" s="194"/>
      <c r="S546" s="194"/>
      <c r="T546" s="194"/>
      <c r="U546" s="194"/>
      <c r="V546" s="194"/>
      <c r="W546" s="194"/>
      <c r="X546" s="194"/>
      <c r="Y546" s="194"/>
      <c r="Z546" s="194"/>
    </row>
    <row r="547" ht="12.0" customHeight="1">
      <c r="A547" s="249"/>
      <c r="B547" s="255">
        <v>45874.0</v>
      </c>
      <c r="C547" s="251" t="s">
        <v>61</v>
      </c>
      <c r="D547" s="256">
        <v>11670.0</v>
      </c>
      <c r="E547" s="256" t="s">
        <v>87</v>
      </c>
      <c r="F547" s="256">
        <v>0.35</v>
      </c>
      <c r="G547" s="256">
        <v>60.0</v>
      </c>
      <c r="H547" s="256" t="s">
        <v>275</v>
      </c>
      <c r="I547" s="256">
        <v>342.0</v>
      </c>
      <c r="J547" s="257"/>
      <c r="K547" s="251" t="s">
        <v>273</v>
      </c>
      <c r="L547" s="245" t="str">
        <f>IFERROR(VLOOKUP(D547,'Raw Material Used'!C:G,5,FALSE),"S")</f>
        <v>S</v>
      </c>
      <c r="M547" s="246">
        <f>SUMIFS('Raw Material Used'!D:D,'Raw Material Used'!C:C,D547)</f>
        <v>0</v>
      </c>
      <c r="N547" s="247"/>
      <c r="O547" s="248">
        <f t="shared" si="1"/>
        <v>342</v>
      </c>
      <c r="P547" s="245" t="str">
        <f t="shared" si="2"/>
        <v>0-30</v>
      </c>
      <c r="Q547" s="248"/>
      <c r="R547" s="194"/>
      <c r="S547" s="194"/>
      <c r="T547" s="194"/>
      <c r="U547" s="194"/>
      <c r="V547" s="194"/>
      <c r="W547" s="194"/>
      <c r="X547" s="194"/>
      <c r="Y547" s="194"/>
      <c r="Z547" s="194"/>
    </row>
    <row r="548" ht="12.0" customHeight="1">
      <c r="A548" s="241"/>
      <c r="B548" s="258">
        <v>45874.0</v>
      </c>
      <c r="C548" s="243" t="s">
        <v>61</v>
      </c>
      <c r="D548" s="259">
        <v>11671.0</v>
      </c>
      <c r="E548" s="259" t="s">
        <v>87</v>
      </c>
      <c r="F548" s="259">
        <v>0.35</v>
      </c>
      <c r="G548" s="259">
        <v>60.0</v>
      </c>
      <c r="H548" s="259" t="s">
        <v>275</v>
      </c>
      <c r="I548" s="259">
        <v>210.0</v>
      </c>
      <c r="J548" s="260"/>
      <c r="K548" s="243" t="s">
        <v>273</v>
      </c>
      <c r="L548" s="245" t="str">
        <f>IFERROR(VLOOKUP(D548,'Raw Material Used'!C:G,5,FALSE),"S")</f>
        <v>S</v>
      </c>
      <c r="M548" s="246">
        <f>SUMIFS('Raw Material Used'!D:D,'Raw Material Used'!C:C,D548)</f>
        <v>0</v>
      </c>
      <c r="N548" s="247"/>
      <c r="O548" s="248">
        <f t="shared" si="1"/>
        <v>210</v>
      </c>
      <c r="P548" s="245" t="str">
        <f t="shared" si="2"/>
        <v>0-30</v>
      </c>
      <c r="Q548" s="248"/>
      <c r="R548" s="194"/>
      <c r="S548" s="194"/>
      <c r="T548" s="194"/>
      <c r="U548" s="194"/>
      <c r="V548" s="194"/>
      <c r="W548" s="194"/>
      <c r="X548" s="194"/>
      <c r="Y548" s="194"/>
      <c r="Z548" s="194"/>
    </row>
    <row r="549" ht="12.0" customHeight="1">
      <c r="A549" s="249"/>
      <c r="B549" s="255">
        <v>45874.0</v>
      </c>
      <c r="C549" s="251" t="s">
        <v>61</v>
      </c>
      <c r="D549" s="256">
        <v>11672.0</v>
      </c>
      <c r="E549" s="256" t="s">
        <v>91</v>
      </c>
      <c r="F549" s="256">
        <v>0.35</v>
      </c>
      <c r="G549" s="256">
        <v>60.0</v>
      </c>
      <c r="H549" s="256" t="s">
        <v>275</v>
      </c>
      <c r="I549" s="256">
        <v>52.0</v>
      </c>
      <c r="J549" s="257"/>
      <c r="K549" s="251" t="s">
        <v>318</v>
      </c>
      <c r="L549" s="245" t="str">
        <f>IFERROR(VLOOKUP(D549,'Raw Material Used'!C:G,5,FALSE),"S")</f>
        <v>S</v>
      </c>
      <c r="M549" s="246">
        <f>SUMIFS('Raw Material Used'!D:D,'Raw Material Used'!C:C,D549)</f>
        <v>0</v>
      </c>
      <c r="N549" s="247"/>
      <c r="O549" s="248">
        <f t="shared" si="1"/>
        <v>52</v>
      </c>
      <c r="P549" s="245" t="str">
        <f t="shared" si="2"/>
        <v>0-30</v>
      </c>
      <c r="Q549" s="248"/>
      <c r="R549" s="194"/>
      <c r="S549" s="194"/>
      <c r="T549" s="194"/>
      <c r="U549" s="194"/>
      <c r="V549" s="194"/>
      <c r="W549" s="194"/>
      <c r="X549" s="194"/>
      <c r="Y549" s="194"/>
      <c r="Z549" s="194"/>
    </row>
    <row r="550" ht="12.0" customHeight="1">
      <c r="A550" s="241"/>
      <c r="B550" s="258">
        <v>45874.0</v>
      </c>
      <c r="C550" s="243" t="s">
        <v>61</v>
      </c>
      <c r="D550" s="259">
        <v>11673.0</v>
      </c>
      <c r="E550" s="259" t="s">
        <v>91</v>
      </c>
      <c r="F550" s="259">
        <v>0.35</v>
      </c>
      <c r="G550" s="259">
        <v>60.0</v>
      </c>
      <c r="H550" s="259" t="s">
        <v>275</v>
      </c>
      <c r="I550" s="259">
        <v>52.0</v>
      </c>
      <c r="J550" s="260"/>
      <c r="K550" s="243" t="s">
        <v>318</v>
      </c>
      <c r="L550" s="245" t="str">
        <f>IFERROR(VLOOKUP(D550,'Raw Material Used'!C:G,5,FALSE),"S")</f>
        <v>S</v>
      </c>
      <c r="M550" s="246">
        <f>SUMIFS('Raw Material Used'!D:D,'Raw Material Used'!C:C,D550)</f>
        <v>0</v>
      </c>
      <c r="N550" s="247"/>
      <c r="O550" s="248">
        <f t="shared" si="1"/>
        <v>52</v>
      </c>
      <c r="P550" s="245" t="str">
        <f t="shared" si="2"/>
        <v>0-30</v>
      </c>
      <c r="Q550" s="248"/>
      <c r="R550" s="194"/>
      <c r="S550" s="194"/>
      <c r="T550" s="194"/>
      <c r="U550" s="194"/>
      <c r="V550" s="194"/>
      <c r="W550" s="194"/>
      <c r="X550" s="194"/>
      <c r="Y550" s="194"/>
      <c r="Z550" s="194"/>
    </row>
    <row r="551" ht="12.0" customHeight="1">
      <c r="A551" s="249"/>
      <c r="B551" s="255">
        <v>45874.0</v>
      </c>
      <c r="C551" s="251" t="s">
        <v>61</v>
      </c>
      <c r="D551" s="256">
        <v>11674.0</v>
      </c>
      <c r="E551" s="256" t="s">
        <v>91</v>
      </c>
      <c r="F551" s="256">
        <v>0.35</v>
      </c>
      <c r="G551" s="256">
        <v>60.0</v>
      </c>
      <c r="H551" s="256" t="s">
        <v>275</v>
      </c>
      <c r="I551" s="256">
        <v>223.0</v>
      </c>
      <c r="J551" s="257"/>
      <c r="K551" s="251" t="s">
        <v>318</v>
      </c>
      <c r="L551" s="245" t="str">
        <f>IFERROR(VLOOKUP(D551,'Raw Material Used'!C:G,5,FALSE),"S")</f>
        <v>S</v>
      </c>
      <c r="M551" s="246">
        <f>SUMIFS('Raw Material Used'!D:D,'Raw Material Used'!C:C,D551)</f>
        <v>0</v>
      </c>
      <c r="N551" s="247"/>
      <c r="O551" s="248">
        <f t="shared" si="1"/>
        <v>223</v>
      </c>
      <c r="P551" s="245" t="str">
        <f t="shared" si="2"/>
        <v>0-30</v>
      </c>
      <c r="Q551" s="248"/>
      <c r="R551" s="194"/>
      <c r="S551" s="194"/>
      <c r="T551" s="194"/>
      <c r="U551" s="194"/>
      <c r="V551" s="194"/>
      <c r="W551" s="194"/>
      <c r="X551" s="194"/>
      <c r="Y551" s="194"/>
      <c r="Z551" s="194"/>
    </row>
    <row r="552" ht="12.0" customHeight="1">
      <c r="A552" s="241"/>
      <c r="B552" s="258">
        <v>45874.0</v>
      </c>
      <c r="C552" s="243" t="s">
        <v>61</v>
      </c>
      <c r="D552" s="259">
        <v>11675.0</v>
      </c>
      <c r="E552" s="259" t="s">
        <v>91</v>
      </c>
      <c r="F552" s="259">
        <v>0.35</v>
      </c>
      <c r="G552" s="259">
        <v>60.0</v>
      </c>
      <c r="H552" s="259" t="s">
        <v>275</v>
      </c>
      <c r="I552" s="259">
        <v>223.0</v>
      </c>
      <c r="J552" s="260"/>
      <c r="K552" s="243" t="s">
        <v>318</v>
      </c>
      <c r="L552" s="245" t="str">
        <f>IFERROR(VLOOKUP(D552,'Raw Material Used'!C:G,5,FALSE),"S")</f>
        <v>S</v>
      </c>
      <c r="M552" s="246">
        <f>SUMIFS('Raw Material Used'!D:D,'Raw Material Used'!C:C,D552)</f>
        <v>0</v>
      </c>
      <c r="N552" s="247"/>
      <c r="O552" s="248">
        <f t="shared" si="1"/>
        <v>223</v>
      </c>
      <c r="P552" s="245" t="str">
        <f t="shared" si="2"/>
        <v>0-30</v>
      </c>
      <c r="Q552" s="248"/>
      <c r="R552" s="194"/>
      <c r="S552" s="194"/>
      <c r="T552" s="194"/>
      <c r="U552" s="194"/>
      <c r="V552" s="194"/>
      <c r="W552" s="194"/>
      <c r="X552" s="194"/>
      <c r="Y552" s="194"/>
      <c r="Z552" s="194"/>
    </row>
    <row r="553" ht="12.0" customHeight="1">
      <c r="A553" s="249"/>
      <c r="B553" s="255">
        <v>45874.0</v>
      </c>
      <c r="C553" s="251" t="s">
        <v>61</v>
      </c>
      <c r="D553" s="256">
        <v>11676.0</v>
      </c>
      <c r="E553" s="256" t="s">
        <v>91</v>
      </c>
      <c r="F553" s="256">
        <v>0.35</v>
      </c>
      <c r="G553" s="256">
        <v>60.0</v>
      </c>
      <c r="H553" s="256" t="s">
        <v>275</v>
      </c>
      <c r="I553" s="256">
        <v>170.0</v>
      </c>
      <c r="J553" s="257"/>
      <c r="K553" s="251" t="s">
        <v>318</v>
      </c>
      <c r="L553" s="245" t="str">
        <f>IFERROR(VLOOKUP(D553,'Raw Material Used'!C:G,5,FALSE),"S")</f>
        <v>S</v>
      </c>
      <c r="M553" s="246">
        <f>SUMIFS('Raw Material Used'!D:D,'Raw Material Used'!C:C,D553)</f>
        <v>0</v>
      </c>
      <c r="N553" s="247"/>
      <c r="O553" s="248">
        <f t="shared" si="1"/>
        <v>170</v>
      </c>
      <c r="P553" s="245" t="str">
        <f t="shared" si="2"/>
        <v>0-30</v>
      </c>
      <c r="Q553" s="248"/>
      <c r="R553" s="194"/>
      <c r="S553" s="194"/>
      <c r="T553" s="194"/>
      <c r="U553" s="194"/>
      <c r="V553" s="194"/>
      <c r="W553" s="194"/>
      <c r="X553" s="194"/>
      <c r="Y553" s="194"/>
      <c r="Z553" s="194"/>
    </row>
    <row r="554" ht="12.0" customHeight="1">
      <c r="A554" s="241"/>
      <c r="B554" s="258">
        <v>45874.0</v>
      </c>
      <c r="C554" s="243" t="s">
        <v>61</v>
      </c>
      <c r="D554" s="259">
        <v>11677.0</v>
      </c>
      <c r="E554" s="259" t="s">
        <v>91</v>
      </c>
      <c r="F554" s="259">
        <v>0.35</v>
      </c>
      <c r="G554" s="259">
        <v>60.0</v>
      </c>
      <c r="H554" s="259" t="s">
        <v>275</v>
      </c>
      <c r="I554" s="259">
        <v>170.0</v>
      </c>
      <c r="J554" s="260"/>
      <c r="K554" s="243" t="s">
        <v>318</v>
      </c>
      <c r="L554" s="245" t="str">
        <f>IFERROR(VLOOKUP(D554,'Raw Material Used'!C:G,5,FALSE),"S")</f>
        <v>S</v>
      </c>
      <c r="M554" s="246">
        <f>SUMIFS('Raw Material Used'!D:D,'Raw Material Used'!C:C,D554)</f>
        <v>0</v>
      </c>
      <c r="N554" s="247"/>
      <c r="O554" s="248">
        <f t="shared" si="1"/>
        <v>170</v>
      </c>
      <c r="P554" s="245" t="str">
        <f t="shared" si="2"/>
        <v>0-30</v>
      </c>
      <c r="Q554" s="248"/>
      <c r="R554" s="194"/>
      <c r="S554" s="194"/>
      <c r="T554" s="194"/>
      <c r="U554" s="194"/>
      <c r="V554" s="194"/>
      <c r="W554" s="194"/>
      <c r="X554" s="194"/>
      <c r="Y554" s="194"/>
      <c r="Z554" s="194"/>
    </row>
    <row r="555" ht="12.0" customHeight="1">
      <c r="A555" s="249"/>
      <c r="B555" s="255">
        <v>45874.0</v>
      </c>
      <c r="C555" s="251" t="s">
        <v>61</v>
      </c>
      <c r="D555" s="256">
        <v>11678.0</v>
      </c>
      <c r="E555" s="256" t="s">
        <v>91</v>
      </c>
      <c r="F555" s="256">
        <v>0.35</v>
      </c>
      <c r="G555" s="256">
        <v>80.0</v>
      </c>
      <c r="H555" s="256" t="s">
        <v>275</v>
      </c>
      <c r="I555" s="256">
        <v>68.0</v>
      </c>
      <c r="J555" s="257"/>
      <c r="K555" s="251" t="s">
        <v>318</v>
      </c>
      <c r="L555" s="245" t="str">
        <f>IFERROR(VLOOKUP(D555,'Raw Material Used'!C:G,5,FALSE),"S")</f>
        <v>S</v>
      </c>
      <c r="M555" s="246">
        <f>SUMIFS('Raw Material Used'!D:D,'Raw Material Used'!C:C,D555)</f>
        <v>0</v>
      </c>
      <c r="N555" s="247"/>
      <c r="O555" s="248">
        <f t="shared" si="1"/>
        <v>68</v>
      </c>
      <c r="P555" s="245" t="str">
        <f t="shared" si="2"/>
        <v>0-30</v>
      </c>
      <c r="Q555" s="248"/>
      <c r="R555" s="194"/>
      <c r="S555" s="194"/>
      <c r="T555" s="194"/>
      <c r="U555" s="194"/>
      <c r="V555" s="194"/>
      <c r="W555" s="194"/>
      <c r="X555" s="194"/>
      <c r="Y555" s="194"/>
      <c r="Z555" s="194"/>
    </row>
    <row r="556" ht="12.0" customHeight="1">
      <c r="A556" s="241"/>
      <c r="B556" s="258">
        <v>45874.0</v>
      </c>
      <c r="C556" s="243" t="s">
        <v>61</v>
      </c>
      <c r="D556" s="259">
        <v>11679.0</v>
      </c>
      <c r="E556" s="259" t="s">
        <v>91</v>
      </c>
      <c r="F556" s="259">
        <v>0.35</v>
      </c>
      <c r="G556" s="259">
        <v>80.0</v>
      </c>
      <c r="H556" s="259" t="s">
        <v>275</v>
      </c>
      <c r="I556" s="259">
        <v>68.0</v>
      </c>
      <c r="J556" s="260"/>
      <c r="K556" s="243" t="s">
        <v>318</v>
      </c>
      <c r="L556" s="245" t="str">
        <f>IFERROR(VLOOKUP(D556,'Raw Material Used'!C:G,5,FALSE),"S")</f>
        <v>S</v>
      </c>
      <c r="M556" s="246">
        <f>SUMIFS('Raw Material Used'!D:D,'Raw Material Used'!C:C,D556)</f>
        <v>0</v>
      </c>
      <c r="N556" s="247"/>
      <c r="O556" s="248">
        <f t="shared" si="1"/>
        <v>68</v>
      </c>
      <c r="P556" s="245" t="str">
        <f t="shared" si="2"/>
        <v>0-30</v>
      </c>
      <c r="Q556" s="248"/>
      <c r="R556" s="194"/>
      <c r="S556" s="194"/>
      <c r="T556" s="194"/>
      <c r="U556" s="194"/>
      <c r="V556" s="194"/>
      <c r="W556" s="194"/>
      <c r="X556" s="194"/>
      <c r="Y556" s="194"/>
      <c r="Z556" s="194"/>
    </row>
    <row r="557" ht="12.0" customHeight="1">
      <c r="A557" s="249"/>
      <c r="B557" s="255">
        <v>45874.0</v>
      </c>
      <c r="C557" s="251" t="s">
        <v>61</v>
      </c>
      <c r="D557" s="256">
        <v>11680.0</v>
      </c>
      <c r="E557" s="256" t="s">
        <v>91</v>
      </c>
      <c r="F557" s="256">
        <v>0.35</v>
      </c>
      <c r="G557" s="256">
        <v>80.0</v>
      </c>
      <c r="H557" s="256" t="s">
        <v>275</v>
      </c>
      <c r="I557" s="256">
        <v>299.0</v>
      </c>
      <c r="J557" s="257"/>
      <c r="K557" s="251" t="s">
        <v>318</v>
      </c>
      <c r="L557" s="245" t="str">
        <f>IFERROR(VLOOKUP(D557,'Raw Material Used'!C:G,5,FALSE),"S")</f>
        <v>S</v>
      </c>
      <c r="M557" s="246">
        <f>SUMIFS('Raw Material Used'!D:D,'Raw Material Used'!C:C,D557)</f>
        <v>0</v>
      </c>
      <c r="N557" s="247"/>
      <c r="O557" s="248">
        <f t="shared" si="1"/>
        <v>299</v>
      </c>
      <c r="P557" s="245" t="str">
        <f t="shared" si="2"/>
        <v>0-30</v>
      </c>
      <c r="Q557" s="248"/>
      <c r="R557" s="194"/>
      <c r="S557" s="194"/>
      <c r="T557" s="194"/>
      <c r="U557" s="194"/>
      <c r="V557" s="194"/>
      <c r="W557" s="194"/>
      <c r="X557" s="194"/>
      <c r="Y557" s="194"/>
      <c r="Z557" s="194"/>
    </row>
    <row r="558" ht="12.0" customHeight="1">
      <c r="A558" s="241"/>
      <c r="B558" s="258">
        <v>45874.0</v>
      </c>
      <c r="C558" s="243" t="s">
        <v>61</v>
      </c>
      <c r="D558" s="259">
        <v>11681.0</v>
      </c>
      <c r="E558" s="259" t="s">
        <v>91</v>
      </c>
      <c r="F558" s="259">
        <v>0.35</v>
      </c>
      <c r="G558" s="259">
        <v>80.0</v>
      </c>
      <c r="H558" s="259" t="s">
        <v>275</v>
      </c>
      <c r="I558" s="259">
        <v>299.0</v>
      </c>
      <c r="J558" s="260"/>
      <c r="K558" s="243" t="s">
        <v>318</v>
      </c>
      <c r="L558" s="245" t="str">
        <f>IFERROR(VLOOKUP(D558,'Raw Material Used'!C:G,5,FALSE),"S")</f>
        <v>S</v>
      </c>
      <c r="M558" s="246">
        <f>SUMIFS('Raw Material Used'!D:D,'Raw Material Used'!C:C,D558)</f>
        <v>0</v>
      </c>
      <c r="N558" s="247"/>
      <c r="O558" s="248">
        <f t="shared" si="1"/>
        <v>299</v>
      </c>
      <c r="P558" s="245" t="str">
        <f t="shared" si="2"/>
        <v>0-30</v>
      </c>
      <c r="Q558" s="248"/>
      <c r="R558" s="194"/>
      <c r="S558" s="194"/>
      <c r="T558" s="194"/>
      <c r="U558" s="194"/>
      <c r="V558" s="194"/>
      <c r="W558" s="194"/>
      <c r="X558" s="194"/>
      <c r="Y558" s="194"/>
      <c r="Z558" s="194"/>
    </row>
    <row r="559" ht="12.0" customHeight="1">
      <c r="A559" s="249"/>
      <c r="B559" s="255">
        <v>45874.0</v>
      </c>
      <c r="C559" s="251" t="s">
        <v>61</v>
      </c>
      <c r="D559" s="256">
        <v>11682.0</v>
      </c>
      <c r="E559" s="256" t="s">
        <v>91</v>
      </c>
      <c r="F559" s="256">
        <v>0.35</v>
      </c>
      <c r="G559" s="256">
        <v>80.0</v>
      </c>
      <c r="H559" s="256" t="s">
        <v>275</v>
      </c>
      <c r="I559" s="256">
        <v>227.0</v>
      </c>
      <c r="J559" s="257"/>
      <c r="K559" s="251" t="s">
        <v>318</v>
      </c>
      <c r="L559" s="245" t="str">
        <f>IFERROR(VLOOKUP(D559,'Raw Material Used'!C:G,5,FALSE),"S")</f>
        <v>S</v>
      </c>
      <c r="M559" s="246">
        <f>SUMIFS('Raw Material Used'!D:D,'Raw Material Used'!C:C,D559)</f>
        <v>0</v>
      </c>
      <c r="N559" s="247"/>
      <c r="O559" s="248">
        <f t="shared" si="1"/>
        <v>227</v>
      </c>
      <c r="P559" s="245" t="str">
        <f t="shared" si="2"/>
        <v>0-30</v>
      </c>
      <c r="Q559" s="248"/>
      <c r="R559" s="194"/>
      <c r="S559" s="194"/>
      <c r="T559" s="194"/>
      <c r="U559" s="194"/>
      <c r="V559" s="194"/>
      <c r="W559" s="194"/>
      <c r="X559" s="194"/>
      <c r="Y559" s="194"/>
      <c r="Z559" s="194"/>
    </row>
    <row r="560" ht="12.0" customHeight="1">
      <c r="A560" s="241"/>
      <c r="B560" s="258">
        <v>45874.0</v>
      </c>
      <c r="C560" s="243" t="s">
        <v>61</v>
      </c>
      <c r="D560" s="259">
        <v>11683.0</v>
      </c>
      <c r="E560" s="259" t="s">
        <v>91</v>
      </c>
      <c r="F560" s="259">
        <v>0.35</v>
      </c>
      <c r="G560" s="259">
        <v>80.0</v>
      </c>
      <c r="H560" s="259" t="s">
        <v>275</v>
      </c>
      <c r="I560" s="259">
        <v>227.0</v>
      </c>
      <c r="J560" s="260"/>
      <c r="K560" s="243" t="s">
        <v>318</v>
      </c>
      <c r="L560" s="245" t="str">
        <f>IFERROR(VLOOKUP(D560,'Raw Material Used'!C:G,5,FALSE),"S")</f>
        <v>S</v>
      </c>
      <c r="M560" s="246">
        <f>SUMIFS('Raw Material Used'!D:D,'Raw Material Used'!C:C,D560)</f>
        <v>0</v>
      </c>
      <c r="N560" s="247"/>
      <c r="O560" s="248">
        <f t="shared" si="1"/>
        <v>227</v>
      </c>
      <c r="P560" s="245" t="str">
        <f t="shared" si="2"/>
        <v>0-30</v>
      </c>
      <c r="Q560" s="248"/>
      <c r="R560" s="194"/>
      <c r="S560" s="194"/>
      <c r="T560" s="194"/>
      <c r="U560" s="194"/>
      <c r="V560" s="194"/>
      <c r="W560" s="194"/>
      <c r="X560" s="194"/>
      <c r="Y560" s="194"/>
      <c r="Z560" s="194"/>
    </row>
    <row r="561" ht="12.0" customHeight="1">
      <c r="A561" s="249"/>
      <c r="B561" s="255">
        <v>45892.0</v>
      </c>
      <c r="C561" s="251" t="s">
        <v>60</v>
      </c>
      <c r="D561" s="256">
        <v>11684.0</v>
      </c>
      <c r="E561" s="256" t="s">
        <v>96</v>
      </c>
      <c r="F561" s="256">
        <v>0.5</v>
      </c>
      <c r="G561" s="256">
        <v>235.0</v>
      </c>
      <c r="H561" s="256" t="s">
        <v>275</v>
      </c>
      <c r="I561" s="256">
        <v>719.0</v>
      </c>
      <c r="J561" s="257"/>
      <c r="K561" s="251" t="s">
        <v>277</v>
      </c>
      <c r="L561" s="245" t="str">
        <f>IFERROR(VLOOKUP(D561,'Raw Material Used'!C:G,5,FALSE),"S")</f>
        <v>S</v>
      </c>
      <c r="M561" s="246">
        <f>SUMIFS('Raw Material Used'!D:D,'Raw Material Used'!C:C,D561)</f>
        <v>0</v>
      </c>
      <c r="N561" s="247"/>
      <c r="O561" s="248">
        <f t="shared" si="1"/>
        <v>719</v>
      </c>
      <c r="P561" s="245" t="str">
        <f t="shared" si="2"/>
        <v>0-30</v>
      </c>
      <c r="Q561" s="248"/>
      <c r="R561" s="194"/>
      <c r="S561" s="194"/>
      <c r="T561" s="194"/>
      <c r="U561" s="194"/>
      <c r="V561" s="194"/>
      <c r="W561" s="194"/>
      <c r="X561" s="194"/>
      <c r="Y561" s="194"/>
      <c r="Z561" s="194"/>
    </row>
    <row r="562" ht="12.0" customHeight="1">
      <c r="A562" s="241"/>
      <c r="B562" s="258">
        <v>45892.0</v>
      </c>
      <c r="C562" s="243" t="s">
        <v>60</v>
      </c>
      <c r="D562" s="259">
        <v>11685.0</v>
      </c>
      <c r="E562" s="259" t="s">
        <v>96</v>
      </c>
      <c r="F562" s="259">
        <v>0.5</v>
      </c>
      <c r="G562" s="259">
        <v>235.0</v>
      </c>
      <c r="H562" s="259" t="s">
        <v>275</v>
      </c>
      <c r="I562" s="259">
        <v>719.0</v>
      </c>
      <c r="J562" s="260"/>
      <c r="K562" s="243" t="s">
        <v>277</v>
      </c>
      <c r="L562" s="245" t="str">
        <f>IFERROR(VLOOKUP(D562,'Raw Material Used'!C:G,5,FALSE),"S")</f>
        <v>S</v>
      </c>
      <c r="M562" s="246">
        <f>SUMIFS('Raw Material Used'!D:D,'Raw Material Used'!C:C,D562)</f>
        <v>0</v>
      </c>
      <c r="N562" s="247"/>
      <c r="O562" s="248">
        <f t="shared" si="1"/>
        <v>719</v>
      </c>
      <c r="P562" s="245" t="str">
        <f t="shared" si="2"/>
        <v>0-30</v>
      </c>
      <c r="Q562" s="248"/>
      <c r="R562" s="194"/>
      <c r="S562" s="194"/>
      <c r="T562" s="194"/>
      <c r="U562" s="194"/>
      <c r="V562" s="194"/>
      <c r="W562" s="194"/>
      <c r="X562" s="194"/>
      <c r="Y562" s="194"/>
      <c r="Z562" s="194"/>
    </row>
    <row r="563" ht="12.0" customHeight="1">
      <c r="A563" s="249"/>
      <c r="B563" s="255">
        <v>45892.0</v>
      </c>
      <c r="C563" s="251" t="s">
        <v>60</v>
      </c>
      <c r="D563" s="256">
        <v>11686.0</v>
      </c>
      <c r="E563" s="256" t="s">
        <v>96</v>
      </c>
      <c r="F563" s="256">
        <v>0.5</v>
      </c>
      <c r="G563" s="256">
        <v>235.0</v>
      </c>
      <c r="H563" s="256" t="s">
        <v>275</v>
      </c>
      <c r="I563" s="256">
        <v>745.0</v>
      </c>
      <c r="J563" s="257"/>
      <c r="K563" s="251" t="s">
        <v>277</v>
      </c>
      <c r="L563" s="245" t="str">
        <f>IFERROR(VLOOKUP(D563,'Raw Material Used'!C:G,5,FALSE),"S")</f>
        <v>S</v>
      </c>
      <c r="M563" s="246">
        <f>SUMIFS('Raw Material Used'!D:D,'Raw Material Used'!C:C,D563)</f>
        <v>0</v>
      </c>
      <c r="N563" s="247"/>
      <c r="O563" s="248">
        <f t="shared" si="1"/>
        <v>745</v>
      </c>
      <c r="P563" s="245" t="str">
        <f t="shared" si="2"/>
        <v>0-30</v>
      </c>
      <c r="Q563" s="248"/>
      <c r="R563" s="194"/>
      <c r="S563" s="194"/>
      <c r="T563" s="194"/>
      <c r="U563" s="194"/>
      <c r="V563" s="194"/>
      <c r="W563" s="194"/>
      <c r="X563" s="194"/>
      <c r="Y563" s="194"/>
      <c r="Z563" s="194"/>
    </row>
    <row r="564" ht="12.0" customHeight="1">
      <c r="A564" s="241"/>
      <c r="B564" s="258">
        <v>45892.0</v>
      </c>
      <c r="C564" s="243" t="s">
        <v>60</v>
      </c>
      <c r="D564" s="259">
        <v>11687.0</v>
      </c>
      <c r="E564" s="259" t="s">
        <v>96</v>
      </c>
      <c r="F564" s="259">
        <v>0.5</v>
      </c>
      <c r="G564" s="259">
        <v>235.0</v>
      </c>
      <c r="H564" s="259" t="s">
        <v>275</v>
      </c>
      <c r="I564" s="259">
        <v>728.0</v>
      </c>
      <c r="J564" s="260"/>
      <c r="K564" s="243" t="s">
        <v>277</v>
      </c>
      <c r="L564" s="245" t="str">
        <f>IFERROR(VLOOKUP(D564,'Raw Material Used'!C:G,5,FALSE),"S")</f>
        <v>S</v>
      </c>
      <c r="M564" s="246">
        <f>SUMIFS('Raw Material Used'!D:D,'Raw Material Used'!C:C,D564)</f>
        <v>0</v>
      </c>
      <c r="N564" s="247"/>
      <c r="O564" s="248">
        <f t="shared" si="1"/>
        <v>728</v>
      </c>
      <c r="P564" s="245" t="str">
        <f t="shared" si="2"/>
        <v>0-30</v>
      </c>
      <c r="Q564" s="248"/>
      <c r="R564" s="194"/>
      <c r="S564" s="194"/>
      <c r="T564" s="194"/>
      <c r="U564" s="194"/>
      <c r="V564" s="194"/>
      <c r="W564" s="194"/>
      <c r="X564" s="194"/>
      <c r="Y564" s="194"/>
      <c r="Z564" s="194"/>
    </row>
    <row r="565" ht="12.0" customHeight="1">
      <c r="A565" s="249"/>
      <c r="B565" s="255">
        <v>45892.0</v>
      </c>
      <c r="C565" s="251" t="s">
        <v>60</v>
      </c>
      <c r="D565" s="256">
        <v>11688.0</v>
      </c>
      <c r="E565" s="256" t="s">
        <v>96</v>
      </c>
      <c r="F565" s="256">
        <v>0.5</v>
      </c>
      <c r="G565" s="256">
        <v>235.0</v>
      </c>
      <c r="H565" s="256" t="s">
        <v>275</v>
      </c>
      <c r="I565" s="256">
        <v>835.0</v>
      </c>
      <c r="J565" s="257"/>
      <c r="K565" s="251" t="s">
        <v>277</v>
      </c>
      <c r="L565" s="245" t="str">
        <f>IFERROR(VLOOKUP(D565,'Raw Material Used'!C:G,5,FALSE),"S")</f>
        <v>S</v>
      </c>
      <c r="M565" s="246">
        <f>SUMIFS('Raw Material Used'!D:D,'Raw Material Used'!C:C,D565)</f>
        <v>0</v>
      </c>
      <c r="N565" s="247"/>
      <c r="O565" s="248">
        <f t="shared" si="1"/>
        <v>835</v>
      </c>
      <c r="P565" s="245" t="str">
        <f t="shared" si="2"/>
        <v>0-30</v>
      </c>
      <c r="Q565" s="248"/>
      <c r="R565" s="194"/>
      <c r="S565" s="194"/>
      <c r="T565" s="194"/>
      <c r="U565" s="194"/>
      <c r="V565" s="194"/>
      <c r="W565" s="194"/>
      <c r="X565" s="194"/>
      <c r="Y565" s="194"/>
      <c r="Z565" s="194"/>
    </row>
    <row r="566" ht="12.0" customHeight="1">
      <c r="A566" s="241"/>
      <c r="B566" s="258">
        <v>45892.0</v>
      </c>
      <c r="C566" s="243" t="s">
        <v>60</v>
      </c>
      <c r="D566" s="259">
        <v>11689.0</v>
      </c>
      <c r="E566" s="259" t="s">
        <v>96</v>
      </c>
      <c r="F566" s="259">
        <v>0.5</v>
      </c>
      <c r="G566" s="259">
        <v>235.0</v>
      </c>
      <c r="H566" s="259" t="s">
        <v>275</v>
      </c>
      <c r="I566" s="259">
        <v>826.0</v>
      </c>
      <c r="J566" s="260"/>
      <c r="K566" s="243" t="s">
        <v>277</v>
      </c>
      <c r="L566" s="245" t="str">
        <f>IFERROR(VLOOKUP(D566,'Raw Material Used'!C:G,5,FALSE),"S")</f>
        <v>S</v>
      </c>
      <c r="M566" s="246">
        <f>SUMIFS('Raw Material Used'!D:D,'Raw Material Used'!C:C,D566)</f>
        <v>0</v>
      </c>
      <c r="N566" s="247"/>
      <c r="O566" s="248">
        <f t="shared" si="1"/>
        <v>826</v>
      </c>
      <c r="P566" s="245" t="str">
        <f t="shared" si="2"/>
        <v>0-30</v>
      </c>
      <c r="Q566" s="248"/>
      <c r="R566" s="194"/>
      <c r="S566" s="194"/>
      <c r="T566" s="194"/>
      <c r="U566" s="194"/>
      <c r="V566" s="194"/>
      <c r="W566" s="194"/>
      <c r="X566" s="194"/>
      <c r="Y566" s="194"/>
      <c r="Z566" s="194"/>
    </row>
    <row r="567" ht="12.0" customHeight="1">
      <c r="A567" s="249"/>
      <c r="B567" s="255">
        <v>45892.0</v>
      </c>
      <c r="C567" s="251" t="s">
        <v>60</v>
      </c>
      <c r="D567" s="256">
        <v>11690.0</v>
      </c>
      <c r="E567" s="256" t="s">
        <v>96</v>
      </c>
      <c r="F567" s="256">
        <v>0.5</v>
      </c>
      <c r="G567" s="256">
        <v>235.0</v>
      </c>
      <c r="H567" s="256" t="s">
        <v>275</v>
      </c>
      <c r="I567" s="256">
        <v>976.0</v>
      </c>
      <c r="J567" s="257"/>
      <c r="K567" s="251" t="s">
        <v>277</v>
      </c>
      <c r="L567" s="245" t="str">
        <f>IFERROR(VLOOKUP(D567,'Raw Material Used'!C:G,5,FALSE),"S")</f>
        <v>S</v>
      </c>
      <c r="M567" s="246">
        <f>SUMIFS('Raw Material Used'!D:D,'Raw Material Used'!C:C,D567)</f>
        <v>0</v>
      </c>
      <c r="N567" s="247"/>
      <c r="O567" s="248">
        <f t="shared" si="1"/>
        <v>976</v>
      </c>
      <c r="P567" s="245" t="str">
        <f t="shared" si="2"/>
        <v>0-30</v>
      </c>
      <c r="Q567" s="248"/>
      <c r="R567" s="194"/>
      <c r="S567" s="194"/>
      <c r="T567" s="194"/>
      <c r="U567" s="194"/>
      <c r="V567" s="194"/>
      <c r="W567" s="194"/>
      <c r="X567" s="194"/>
      <c r="Y567" s="194"/>
      <c r="Z567" s="194"/>
    </row>
    <row r="568" ht="12.0" customHeight="1">
      <c r="A568" s="241"/>
      <c r="B568" s="258">
        <v>45892.0</v>
      </c>
      <c r="C568" s="243" t="s">
        <v>60</v>
      </c>
      <c r="D568" s="259">
        <v>11691.0</v>
      </c>
      <c r="E568" s="259" t="s">
        <v>96</v>
      </c>
      <c r="F568" s="259">
        <v>0.5</v>
      </c>
      <c r="G568" s="259">
        <v>235.0</v>
      </c>
      <c r="H568" s="259" t="s">
        <v>275</v>
      </c>
      <c r="I568" s="259">
        <v>976.0</v>
      </c>
      <c r="J568" s="260"/>
      <c r="K568" s="243" t="s">
        <v>277</v>
      </c>
      <c r="L568" s="245" t="str">
        <f>IFERROR(VLOOKUP(D568,'Raw Material Used'!C:G,5,FALSE),"S")</f>
        <v>S</v>
      </c>
      <c r="M568" s="246">
        <f>SUMIFS('Raw Material Used'!D:D,'Raw Material Used'!C:C,D568)</f>
        <v>0</v>
      </c>
      <c r="N568" s="247"/>
      <c r="O568" s="248">
        <f t="shared" si="1"/>
        <v>976</v>
      </c>
      <c r="P568" s="245" t="str">
        <f t="shared" si="2"/>
        <v>0-30</v>
      </c>
      <c r="Q568" s="248"/>
      <c r="R568" s="194"/>
      <c r="S568" s="194"/>
      <c r="T568" s="194"/>
      <c r="U568" s="194"/>
      <c r="V568" s="194"/>
      <c r="W568" s="194"/>
      <c r="X568" s="194"/>
      <c r="Y568" s="194"/>
      <c r="Z568" s="194"/>
    </row>
    <row r="569" ht="12.0" customHeight="1">
      <c r="A569" s="249"/>
      <c r="B569" s="255">
        <v>45892.0</v>
      </c>
      <c r="C569" s="251" t="s">
        <v>60</v>
      </c>
      <c r="D569" s="256">
        <v>11692.0</v>
      </c>
      <c r="E569" s="256" t="s">
        <v>96</v>
      </c>
      <c r="F569" s="256">
        <v>0.5</v>
      </c>
      <c r="G569" s="256">
        <v>235.0</v>
      </c>
      <c r="H569" s="256" t="s">
        <v>275</v>
      </c>
      <c r="I569" s="256">
        <v>745.0</v>
      </c>
      <c r="J569" s="257"/>
      <c r="K569" s="251" t="s">
        <v>277</v>
      </c>
      <c r="L569" s="245" t="str">
        <f>IFERROR(VLOOKUP(D569,'Raw Material Used'!C:G,5,FALSE),"S")</f>
        <v>S</v>
      </c>
      <c r="M569" s="246">
        <f>SUMIFS('Raw Material Used'!D:D,'Raw Material Used'!C:C,D569)</f>
        <v>0</v>
      </c>
      <c r="N569" s="247"/>
      <c r="O569" s="248">
        <f t="shared" si="1"/>
        <v>745</v>
      </c>
      <c r="P569" s="245" t="str">
        <f t="shared" si="2"/>
        <v>0-30</v>
      </c>
      <c r="Q569" s="248"/>
      <c r="R569" s="194"/>
      <c r="S569" s="194"/>
      <c r="T569" s="194"/>
      <c r="U569" s="194"/>
      <c r="V569" s="194"/>
      <c r="W569" s="194"/>
      <c r="X569" s="194"/>
      <c r="Y569" s="194"/>
      <c r="Z569" s="194"/>
    </row>
    <row r="570" ht="12.0" customHeight="1">
      <c r="A570" s="241"/>
      <c r="B570" s="258">
        <v>45892.0</v>
      </c>
      <c r="C570" s="243" t="s">
        <v>60</v>
      </c>
      <c r="D570" s="259">
        <v>11693.0</v>
      </c>
      <c r="E570" s="259" t="s">
        <v>96</v>
      </c>
      <c r="F570" s="259">
        <v>0.5</v>
      </c>
      <c r="G570" s="259">
        <v>235.0</v>
      </c>
      <c r="H570" s="259" t="s">
        <v>275</v>
      </c>
      <c r="I570" s="259">
        <v>719.0</v>
      </c>
      <c r="J570" s="260"/>
      <c r="K570" s="243" t="s">
        <v>277</v>
      </c>
      <c r="L570" s="245" t="str">
        <f>IFERROR(VLOOKUP(D570,'Raw Material Used'!C:G,5,FALSE),"S")</f>
        <v>S</v>
      </c>
      <c r="M570" s="246">
        <f>SUMIFS('Raw Material Used'!D:D,'Raw Material Used'!C:C,D570)</f>
        <v>0</v>
      </c>
      <c r="N570" s="247"/>
      <c r="O570" s="248">
        <f t="shared" si="1"/>
        <v>719</v>
      </c>
      <c r="P570" s="245" t="str">
        <f t="shared" si="2"/>
        <v>0-30</v>
      </c>
      <c r="Q570" s="248"/>
      <c r="R570" s="194"/>
      <c r="S570" s="194"/>
      <c r="T570" s="194"/>
      <c r="U570" s="194"/>
      <c r="V570" s="194"/>
      <c r="W570" s="194"/>
      <c r="X570" s="194"/>
      <c r="Y570" s="194"/>
      <c r="Z570" s="194"/>
    </row>
    <row r="571" ht="12.0" customHeight="1">
      <c r="A571" s="249"/>
      <c r="B571" s="255">
        <v>45892.0</v>
      </c>
      <c r="C571" s="251" t="s">
        <v>60</v>
      </c>
      <c r="D571" s="256">
        <v>11694.0</v>
      </c>
      <c r="E571" s="256" t="s">
        <v>96</v>
      </c>
      <c r="F571" s="256">
        <v>0.5</v>
      </c>
      <c r="G571" s="256">
        <v>152.4</v>
      </c>
      <c r="H571" s="256" t="s">
        <v>275</v>
      </c>
      <c r="I571" s="256">
        <v>632.0</v>
      </c>
      <c r="J571" s="257"/>
      <c r="K571" s="251" t="s">
        <v>277</v>
      </c>
      <c r="L571" s="245">
        <f>IFERROR(VLOOKUP(D571,'Raw Material Used'!C:G,5,FALSE),"S")</f>
        <v>45898</v>
      </c>
      <c r="M571" s="246">
        <f>SUMIFS('Raw Material Used'!D:D,'Raw Material Used'!C:C,D571)</f>
        <v>632</v>
      </c>
      <c r="N571" s="247"/>
      <c r="O571" s="246">
        <f t="shared" si="1"/>
        <v>0</v>
      </c>
      <c r="P571" s="245" t="str">
        <f t="shared" si="2"/>
        <v>0-30</v>
      </c>
      <c r="Q571" s="248"/>
      <c r="R571" s="194"/>
      <c r="S571" s="194"/>
      <c r="T571" s="194"/>
      <c r="U571" s="194"/>
      <c r="V571" s="194"/>
      <c r="W571" s="194"/>
      <c r="X571" s="194"/>
      <c r="Y571" s="194"/>
      <c r="Z571" s="194"/>
    </row>
    <row r="572" ht="12.0" customHeight="1">
      <c r="A572" s="241"/>
      <c r="B572" s="258">
        <v>45892.0</v>
      </c>
      <c r="C572" s="243" t="s">
        <v>60</v>
      </c>
      <c r="D572" s="259">
        <v>11695.0</v>
      </c>
      <c r="E572" s="259" t="s">
        <v>96</v>
      </c>
      <c r="F572" s="259">
        <v>0.5</v>
      </c>
      <c r="G572" s="259">
        <v>152.4</v>
      </c>
      <c r="H572" s="259" t="s">
        <v>275</v>
      </c>
      <c r="I572" s="259">
        <v>632.0</v>
      </c>
      <c r="J572" s="260"/>
      <c r="K572" s="243" t="s">
        <v>277</v>
      </c>
      <c r="L572" s="245">
        <f>IFERROR(VLOOKUP(D572,'Raw Material Used'!C:G,5,FALSE),"S")</f>
        <v>45898</v>
      </c>
      <c r="M572" s="246">
        <f>SUMIFS('Raw Material Used'!D:D,'Raw Material Used'!C:C,D572)</f>
        <v>632</v>
      </c>
      <c r="N572" s="247"/>
      <c r="O572" s="246">
        <f t="shared" si="1"/>
        <v>0</v>
      </c>
      <c r="P572" s="245" t="str">
        <f t="shared" si="2"/>
        <v>0-30</v>
      </c>
      <c r="Q572" s="248"/>
      <c r="R572" s="194"/>
      <c r="S572" s="194"/>
      <c r="T572" s="194"/>
      <c r="U572" s="194"/>
      <c r="V572" s="194"/>
      <c r="W572" s="194"/>
      <c r="X572" s="194"/>
      <c r="Y572" s="194"/>
      <c r="Z572" s="194"/>
    </row>
    <row r="573" ht="12.0" customHeight="1">
      <c r="A573" s="249"/>
      <c r="B573" s="255">
        <v>45892.0</v>
      </c>
      <c r="C573" s="251" t="s">
        <v>60</v>
      </c>
      <c r="D573" s="256">
        <v>11696.0</v>
      </c>
      <c r="E573" s="256" t="s">
        <v>96</v>
      </c>
      <c r="F573" s="256">
        <v>0.5</v>
      </c>
      <c r="G573" s="256">
        <v>152.4</v>
      </c>
      <c r="H573" s="256" t="s">
        <v>275</v>
      </c>
      <c r="I573" s="256">
        <v>535.0</v>
      </c>
      <c r="J573" s="257"/>
      <c r="K573" s="251" t="s">
        <v>277</v>
      </c>
      <c r="L573" s="245">
        <f>IFERROR(VLOOKUP(D573,'Raw Material Used'!C:G,5,FALSE),"S")</f>
        <v>45898</v>
      </c>
      <c r="M573" s="246">
        <f>SUMIFS('Raw Material Used'!D:D,'Raw Material Used'!C:C,D573)</f>
        <v>535</v>
      </c>
      <c r="N573" s="247"/>
      <c r="O573" s="246">
        <f t="shared" si="1"/>
        <v>0</v>
      </c>
      <c r="P573" s="245" t="str">
        <f t="shared" si="2"/>
        <v>0-30</v>
      </c>
      <c r="Q573" s="248"/>
      <c r="R573" s="194"/>
      <c r="S573" s="194"/>
      <c r="T573" s="194"/>
      <c r="U573" s="194"/>
      <c r="V573" s="194"/>
      <c r="W573" s="194"/>
      <c r="X573" s="194"/>
      <c r="Y573" s="194"/>
      <c r="Z573" s="194"/>
    </row>
    <row r="574" ht="12.0" customHeight="1">
      <c r="A574" s="241"/>
      <c r="B574" s="258">
        <v>45892.0</v>
      </c>
      <c r="C574" s="243" t="s">
        <v>60</v>
      </c>
      <c r="D574" s="259">
        <v>11697.0</v>
      </c>
      <c r="E574" s="259" t="s">
        <v>96</v>
      </c>
      <c r="F574" s="259">
        <v>0.5</v>
      </c>
      <c r="G574" s="259">
        <v>152.4</v>
      </c>
      <c r="H574" s="259" t="s">
        <v>275</v>
      </c>
      <c r="I574" s="259">
        <v>535.0</v>
      </c>
      <c r="J574" s="260"/>
      <c r="K574" s="243" t="s">
        <v>277</v>
      </c>
      <c r="L574" s="245">
        <f>IFERROR(VLOOKUP(D574,'Raw Material Used'!C:G,5,FALSE),"S")</f>
        <v>45899</v>
      </c>
      <c r="M574" s="246">
        <f>SUMIFS('Raw Material Used'!D:D,'Raw Material Used'!C:C,D574)</f>
        <v>535</v>
      </c>
      <c r="N574" s="247"/>
      <c r="O574" s="246">
        <f t="shared" si="1"/>
        <v>0</v>
      </c>
      <c r="P574" s="245" t="str">
        <f t="shared" si="2"/>
        <v>0-30</v>
      </c>
      <c r="Q574" s="248"/>
      <c r="R574" s="194"/>
      <c r="S574" s="194"/>
      <c r="T574" s="194"/>
      <c r="U574" s="194"/>
      <c r="V574" s="194"/>
      <c r="W574" s="194"/>
      <c r="X574" s="194"/>
      <c r="Y574" s="194"/>
      <c r="Z574" s="194"/>
    </row>
    <row r="575" ht="12.0" customHeight="1">
      <c r="A575" s="249"/>
      <c r="B575" s="255">
        <v>45892.0</v>
      </c>
      <c r="C575" s="251" t="s">
        <v>60</v>
      </c>
      <c r="D575" s="256">
        <v>11698.0</v>
      </c>
      <c r="E575" s="256" t="s">
        <v>96</v>
      </c>
      <c r="F575" s="256">
        <v>0.5</v>
      </c>
      <c r="G575" s="256">
        <v>184.15</v>
      </c>
      <c r="H575" s="256" t="s">
        <v>275</v>
      </c>
      <c r="I575" s="256">
        <v>583.0</v>
      </c>
      <c r="J575" s="257"/>
      <c r="K575" s="251" t="s">
        <v>277</v>
      </c>
      <c r="L575" s="245">
        <f>IFERROR(VLOOKUP(D575,'Raw Material Used'!C:G,5,FALSE),"S")</f>
        <v>45898</v>
      </c>
      <c r="M575" s="246">
        <f>SUMIFS('Raw Material Used'!D:D,'Raw Material Used'!C:C,D575)</f>
        <v>583</v>
      </c>
      <c r="N575" s="247"/>
      <c r="O575" s="246">
        <f t="shared" si="1"/>
        <v>0</v>
      </c>
      <c r="P575" s="245" t="str">
        <f t="shared" si="2"/>
        <v>0-30</v>
      </c>
      <c r="Q575" s="248"/>
      <c r="R575" s="194"/>
      <c r="S575" s="194"/>
      <c r="T575" s="194"/>
      <c r="U575" s="194"/>
      <c r="V575" s="194"/>
      <c r="W575" s="194"/>
      <c r="X575" s="194"/>
      <c r="Y575" s="194"/>
      <c r="Z575" s="194"/>
    </row>
    <row r="576" ht="12.0" customHeight="1">
      <c r="A576" s="241"/>
      <c r="B576" s="258">
        <v>45892.0</v>
      </c>
      <c r="C576" s="243" t="s">
        <v>60</v>
      </c>
      <c r="D576" s="259">
        <v>11699.0</v>
      </c>
      <c r="E576" s="259" t="s">
        <v>96</v>
      </c>
      <c r="F576" s="259">
        <v>0.5</v>
      </c>
      <c r="G576" s="259">
        <v>184.15</v>
      </c>
      <c r="H576" s="259" t="s">
        <v>275</v>
      </c>
      <c r="I576" s="259">
        <v>583.0</v>
      </c>
      <c r="J576" s="260"/>
      <c r="K576" s="243" t="s">
        <v>277</v>
      </c>
      <c r="L576" s="245">
        <f>IFERROR(VLOOKUP(D576,'Raw Material Used'!C:G,5,FALSE),"S")</f>
        <v>45898</v>
      </c>
      <c r="M576" s="246">
        <f>SUMIFS('Raw Material Used'!D:D,'Raw Material Used'!C:C,D576)</f>
        <v>583</v>
      </c>
      <c r="N576" s="247"/>
      <c r="O576" s="246">
        <f t="shared" si="1"/>
        <v>0</v>
      </c>
      <c r="P576" s="245" t="str">
        <f t="shared" si="2"/>
        <v>0-30</v>
      </c>
      <c r="Q576" s="248"/>
      <c r="R576" s="194"/>
      <c r="S576" s="194"/>
      <c r="T576" s="194"/>
      <c r="U576" s="194"/>
      <c r="V576" s="194"/>
      <c r="W576" s="194"/>
      <c r="X576" s="194"/>
      <c r="Y576" s="194"/>
      <c r="Z576" s="194"/>
    </row>
    <row r="577" ht="12.0" customHeight="1">
      <c r="A577" s="249"/>
      <c r="B577" s="255">
        <v>45892.0</v>
      </c>
      <c r="C577" s="251" t="s">
        <v>60</v>
      </c>
      <c r="D577" s="256">
        <v>11700.0</v>
      </c>
      <c r="E577" s="256" t="s">
        <v>96</v>
      </c>
      <c r="F577" s="256">
        <v>0.5</v>
      </c>
      <c r="G577" s="256">
        <v>184.15</v>
      </c>
      <c r="H577" s="256" t="s">
        <v>275</v>
      </c>
      <c r="I577" s="256">
        <v>647.0</v>
      </c>
      <c r="J577" s="257"/>
      <c r="K577" s="251" t="s">
        <v>277</v>
      </c>
      <c r="L577" s="245" t="str">
        <f>IFERROR(VLOOKUP(D577,'Raw Material Used'!C:G,5,FALSE),"S")</f>
        <v>S</v>
      </c>
      <c r="M577" s="246">
        <f>SUMIFS('Raw Material Used'!D:D,'Raw Material Used'!C:C,D577)</f>
        <v>0</v>
      </c>
      <c r="N577" s="247"/>
      <c r="O577" s="248">
        <f t="shared" si="1"/>
        <v>647</v>
      </c>
      <c r="P577" s="245" t="str">
        <f t="shared" si="2"/>
        <v>0-30</v>
      </c>
      <c r="Q577" s="248"/>
      <c r="R577" s="194"/>
      <c r="S577" s="194"/>
      <c r="T577" s="194"/>
      <c r="U577" s="194"/>
      <c r="V577" s="194"/>
      <c r="W577" s="194"/>
      <c r="X577" s="194"/>
      <c r="Y577" s="194"/>
      <c r="Z577" s="194"/>
    </row>
    <row r="578" ht="12.0" customHeight="1">
      <c r="A578" s="241"/>
      <c r="B578" s="258">
        <v>45892.0</v>
      </c>
      <c r="C578" s="243" t="s">
        <v>60</v>
      </c>
      <c r="D578" s="259">
        <v>11701.0</v>
      </c>
      <c r="E578" s="259" t="s">
        <v>96</v>
      </c>
      <c r="F578" s="259">
        <v>0.5</v>
      </c>
      <c r="G578" s="259">
        <v>184.15</v>
      </c>
      <c r="H578" s="259" t="s">
        <v>275</v>
      </c>
      <c r="I578" s="259">
        <v>571.0</v>
      </c>
      <c r="J578" s="260"/>
      <c r="K578" s="243" t="s">
        <v>277</v>
      </c>
      <c r="L578" s="245" t="str">
        <f>IFERROR(VLOOKUP(D578,'Raw Material Used'!C:G,5,FALSE),"S")</f>
        <v>S</v>
      </c>
      <c r="M578" s="246">
        <f>SUMIFS('Raw Material Used'!D:D,'Raw Material Used'!C:C,D578)</f>
        <v>0</v>
      </c>
      <c r="N578" s="247"/>
      <c r="O578" s="248">
        <f t="shared" si="1"/>
        <v>571</v>
      </c>
      <c r="P578" s="245" t="str">
        <f t="shared" si="2"/>
        <v>0-30</v>
      </c>
      <c r="Q578" s="248"/>
      <c r="R578" s="194"/>
      <c r="S578" s="194"/>
      <c r="T578" s="194"/>
      <c r="U578" s="194"/>
      <c r="V578" s="194"/>
      <c r="W578" s="194"/>
      <c r="X578" s="194"/>
      <c r="Y578" s="194"/>
      <c r="Z578" s="194"/>
    </row>
    <row r="579" ht="12.0" customHeight="1">
      <c r="A579" s="249"/>
      <c r="B579" s="255">
        <v>45892.0</v>
      </c>
      <c r="C579" s="251" t="s">
        <v>60</v>
      </c>
      <c r="D579" s="256">
        <v>11702.0</v>
      </c>
      <c r="E579" s="256" t="s">
        <v>96</v>
      </c>
      <c r="F579" s="256">
        <v>0.5</v>
      </c>
      <c r="G579" s="256">
        <v>184.15</v>
      </c>
      <c r="H579" s="256" t="s">
        <v>275</v>
      </c>
      <c r="I579" s="256">
        <v>564.0</v>
      </c>
      <c r="J579" s="257"/>
      <c r="K579" s="251" t="s">
        <v>277</v>
      </c>
      <c r="L579" s="245" t="str">
        <f>IFERROR(VLOOKUP(D579,'Raw Material Used'!C:G,5,FALSE),"S")</f>
        <v>S</v>
      </c>
      <c r="M579" s="246">
        <f>SUMIFS('Raw Material Used'!D:D,'Raw Material Used'!C:C,D579)</f>
        <v>0</v>
      </c>
      <c r="N579" s="247"/>
      <c r="O579" s="248">
        <f t="shared" si="1"/>
        <v>564</v>
      </c>
      <c r="P579" s="245" t="str">
        <f t="shared" si="2"/>
        <v>0-30</v>
      </c>
      <c r="Q579" s="248"/>
      <c r="R579" s="194"/>
      <c r="S579" s="194"/>
      <c r="T579" s="194"/>
      <c r="U579" s="194"/>
      <c r="V579" s="194"/>
      <c r="W579" s="194"/>
      <c r="X579" s="194"/>
      <c r="Y579" s="194"/>
      <c r="Z579" s="194"/>
    </row>
    <row r="580" ht="12.0" customHeight="1">
      <c r="A580" s="241"/>
      <c r="B580" s="258">
        <v>45892.0</v>
      </c>
      <c r="C580" s="243" t="s">
        <v>60</v>
      </c>
      <c r="D580" s="259">
        <v>11703.0</v>
      </c>
      <c r="E580" s="259" t="s">
        <v>96</v>
      </c>
      <c r="F580" s="259">
        <v>0.5</v>
      </c>
      <c r="G580" s="259">
        <v>184.15</v>
      </c>
      <c r="H580" s="259" t="s">
        <v>275</v>
      </c>
      <c r="I580" s="259">
        <v>564.0</v>
      </c>
      <c r="J580" s="260"/>
      <c r="K580" s="243" t="s">
        <v>277</v>
      </c>
      <c r="L580" s="245" t="str">
        <f>IFERROR(VLOOKUP(D580,'Raw Material Used'!C:G,5,FALSE),"S")</f>
        <v>S</v>
      </c>
      <c r="M580" s="246">
        <f>SUMIFS('Raw Material Used'!D:D,'Raw Material Used'!C:C,D580)</f>
        <v>0</v>
      </c>
      <c r="N580" s="247"/>
      <c r="O580" s="248">
        <f t="shared" si="1"/>
        <v>564</v>
      </c>
      <c r="P580" s="245" t="str">
        <f t="shared" si="2"/>
        <v>0-30</v>
      </c>
      <c r="Q580" s="248"/>
      <c r="R580" s="194"/>
      <c r="S580" s="194"/>
      <c r="T580" s="194"/>
      <c r="U580" s="194"/>
      <c r="V580" s="194"/>
      <c r="W580" s="194"/>
      <c r="X580" s="194"/>
      <c r="Y580" s="194"/>
      <c r="Z580" s="194"/>
    </row>
    <row r="581" ht="12.0" customHeight="1">
      <c r="A581" s="249"/>
      <c r="B581" s="255">
        <v>45892.0</v>
      </c>
      <c r="C581" s="251" t="s">
        <v>60</v>
      </c>
      <c r="D581" s="256">
        <v>11704.0</v>
      </c>
      <c r="E581" s="256" t="s">
        <v>96</v>
      </c>
      <c r="F581" s="256">
        <v>0.5</v>
      </c>
      <c r="G581" s="256">
        <v>184.15</v>
      </c>
      <c r="H581" s="256" t="s">
        <v>275</v>
      </c>
      <c r="I581" s="256">
        <v>571.0</v>
      </c>
      <c r="J581" s="257"/>
      <c r="K581" s="251" t="s">
        <v>277</v>
      </c>
      <c r="L581" s="245" t="str">
        <f>IFERROR(VLOOKUP(D581,'Raw Material Used'!C:G,5,FALSE),"S")</f>
        <v>S</v>
      </c>
      <c r="M581" s="246">
        <f>SUMIFS('Raw Material Used'!D:D,'Raw Material Used'!C:C,D581)</f>
        <v>0</v>
      </c>
      <c r="N581" s="247"/>
      <c r="O581" s="248">
        <f t="shared" si="1"/>
        <v>571</v>
      </c>
      <c r="P581" s="245" t="str">
        <f t="shared" si="2"/>
        <v>0-30</v>
      </c>
      <c r="Q581" s="248"/>
      <c r="R581" s="194"/>
      <c r="S581" s="194"/>
      <c r="T581" s="194"/>
      <c r="U581" s="194"/>
      <c r="V581" s="194"/>
      <c r="W581" s="194"/>
      <c r="X581" s="194"/>
      <c r="Y581" s="194"/>
      <c r="Z581" s="194"/>
    </row>
    <row r="582" ht="12.0" customHeight="1">
      <c r="A582" s="241"/>
      <c r="B582" s="258">
        <v>45892.0</v>
      </c>
      <c r="C582" s="243" t="s">
        <v>60</v>
      </c>
      <c r="D582" s="259">
        <v>11705.0</v>
      </c>
      <c r="E582" s="259" t="s">
        <v>96</v>
      </c>
      <c r="F582" s="259">
        <v>0.5</v>
      </c>
      <c r="G582" s="259">
        <v>184.15</v>
      </c>
      <c r="H582" s="259" t="s">
        <v>275</v>
      </c>
      <c r="I582" s="259">
        <v>764.0</v>
      </c>
      <c r="J582" s="260"/>
      <c r="K582" s="243" t="s">
        <v>277</v>
      </c>
      <c r="L582" s="245" t="str">
        <f>IFERROR(VLOOKUP(D582,'Raw Material Used'!C:G,5,FALSE),"S")</f>
        <v>S</v>
      </c>
      <c r="M582" s="246">
        <f>SUMIFS('Raw Material Used'!D:D,'Raw Material Used'!C:C,D582)</f>
        <v>0</v>
      </c>
      <c r="N582" s="247"/>
      <c r="O582" s="248">
        <f t="shared" si="1"/>
        <v>764</v>
      </c>
      <c r="P582" s="245" t="str">
        <f t="shared" si="2"/>
        <v>0-30</v>
      </c>
      <c r="Q582" s="248"/>
      <c r="R582" s="194"/>
      <c r="S582" s="194"/>
      <c r="T582" s="194"/>
      <c r="U582" s="194"/>
      <c r="V582" s="194"/>
      <c r="W582" s="194"/>
      <c r="X582" s="194"/>
      <c r="Y582" s="194"/>
      <c r="Z582" s="194"/>
    </row>
    <row r="583" ht="12.0" customHeight="1">
      <c r="A583" s="249"/>
      <c r="B583" s="255">
        <v>45892.0</v>
      </c>
      <c r="C583" s="251" t="s">
        <v>60</v>
      </c>
      <c r="D583" s="256">
        <v>11706.0</v>
      </c>
      <c r="E583" s="256" t="s">
        <v>96</v>
      </c>
      <c r="F583" s="256">
        <v>0.5</v>
      </c>
      <c r="G583" s="256">
        <v>31.0</v>
      </c>
      <c r="H583" s="256" t="s">
        <v>275</v>
      </c>
      <c r="I583" s="256">
        <v>99.0</v>
      </c>
      <c r="J583" s="257"/>
      <c r="K583" s="251" t="s">
        <v>277</v>
      </c>
      <c r="L583" s="245" t="str">
        <f>IFERROR(VLOOKUP(D583,'Raw Material Used'!C:G,5,FALSE),"S")</f>
        <v>S</v>
      </c>
      <c r="M583" s="246">
        <f>SUMIFS('Raw Material Used'!D:D,'Raw Material Used'!C:C,D583)</f>
        <v>0</v>
      </c>
      <c r="N583" s="247"/>
      <c r="O583" s="248">
        <f t="shared" si="1"/>
        <v>99</v>
      </c>
      <c r="P583" s="245" t="str">
        <f t="shared" si="2"/>
        <v>0-30</v>
      </c>
      <c r="Q583" s="248"/>
      <c r="R583" s="194"/>
      <c r="S583" s="194"/>
      <c r="T583" s="194"/>
      <c r="U583" s="194"/>
      <c r="V583" s="194"/>
      <c r="W583" s="194"/>
      <c r="X583" s="194"/>
      <c r="Y583" s="194"/>
      <c r="Z583" s="194"/>
    </row>
    <row r="584" ht="12.0" customHeight="1">
      <c r="A584" s="241"/>
      <c r="B584" s="258">
        <v>45892.0</v>
      </c>
      <c r="C584" s="243" t="s">
        <v>60</v>
      </c>
      <c r="D584" s="259">
        <v>11707.0</v>
      </c>
      <c r="E584" s="259" t="s">
        <v>96</v>
      </c>
      <c r="F584" s="259">
        <v>0.5</v>
      </c>
      <c r="G584" s="259">
        <v>31.0</v>
      </c>
      <c r="H584" s="259" t="s">
        <v>275</v>
      </c>
      <c r="I584" s="259">
        <v>95.0</v>
      </c>
      <c r="J584" s="260"/>
      <c r="K584" s="243" t="s">
        <v>277</v>
      </c>
      <c r="L584" s="245" t="str">
        <f>IFERROR(VLOOKUP(D584,'Raw Material Used'!C:G,5,FALSE),"S")</f>
        <v>S</v>
      </c>
      <c r="M584" s="246">
        <f>SUMIFS('Raw Material Used'!D:D,'Raw Material Used'!C:C,D584)</f>
        <v>0</v>
      </c>
      <c r="N584" s="247"/>
      <c r="O584" s="248">
        <f t="shared" si="1"/>
        <v>95</v>
      </c>
      <c r="P584" s="245" t="str">
        <f t="shared" si="2"/>
        <v>0-30</v>
      </c>
      <c r="Q584" s="248"/>
      <c r="R584" s="194"/>
      <c r="S584" s="194"/>
      <c r="T584" s="194"/>
      <c r="U584" s="194"/>
      <c r="V584" s="194"/>
      <c r="W584" s="194"/>
      <c r="X584" s="194"/>
      <c r="Y584" s="194"/>
      <c r="Z584" s="194"/>
    </row>
    <row r="585" ht="12.0" customHeight="1">
      <c r="A585" s="249"/>
      <c r="B585" s="255">
        <v>45892.0</v>
      </c>
      <c r="C585" s="251" t="s">
        <v>60</v>
      </c>
      <c r="D585" s="256">
        <v>11708.0</v>
      </c>
      <c r="E585" s="256" t="s">
        <v>96</v>
      </c>
      <c r="F585" s="256">
        <v>0.5</v>
      </c>
      <c r="G585" s="256">
        <v>31.0</v>
      </c>
      <c r="H585" s="256" t="s">
        <v>275</v>
      </c>
      <c r="I585" s="256">
        <v>96.0</v>
      </c>
      <c r="J585" s="257"/>
      <c r="K585" s="251" t="s">
        <v>277</v>
      </c>
      <c r="L585" s="245" t="str">
        <f>IFERROR(VLOOKUP(D585,'Raw Material Used'!C:G,5,FALSE),"S")</f>
        <v>S</v>
      </c>
      <c r="M585" s="246">
        <f>SUMIFS('Raw Material Used'!D:D,'Raw Material Used'!C:C,D585)</f>
        <v>0</v>
      </c>
      <c r="N585" s="247"/>
      <c r="O585" s="248">
        <f t="shared" si="1"/>
        <v>96</v>
      </c>
      <c r="P585" s="245" t="str">
        <f t="shared" si="2"/>
        <v>0-30</v>
      </c>
      <c r="Q585" s="248"/>
      <c r="R585" s="194"/>
      <c r="S585" s="194"/>
      <c r="T585" s="194"/>
      <c r="U585" s="194"/>
      <c r="V585" s="194"/>
      <c r="W585" s="194"/>
      <c r="X585" s="194"/>
      <c r="Y585" s="194"/>
      <c r="Z585" s="194"/>
    </row>
    <row r="586" ht="12.0" customHeight="1">
      <c r="A586" s="241"/>
      <c r="B586" s="258">
        <v>45892.0</v>
      </c>
      <c r="C586" s="243" t="s">
        <v>60</v>
      </c>
      <c r="D586" s="259">
        <v>11709.0</v>
      </c>
      <c r="E586" s="259" t="s">
        <v>96</v>
      </c>
      <c r="F586" s="259">
        <v>0.5</v>
      </c>
      <c r="G586" s="259">
        <v>50.0</v>
      </c>
      <c r="H586" s="259" t="s">
        <v>275</v>
      </c>
      <c r="I586" s="259">
        <v>153.0</v>
      </c>
      <c r="J586" s="260"/>
      <c r="K586" s="243" t="s">
        <v>277</v>
      </c>
      <c r="L586" s="245">
        <f>IFERROR(VLOOKUP(D586,'Raw Material Used'!C:G,5,FALSE),"S")</f>
        <v>45894</v>
      </c>
      <c r="M586" s="246">
        <f>SUMIFS('Raw Material Used'!D:D,'Raw Material Used'!C:C,D586)</f>
        <v>153</v>
      </c>
      <c r="N586" s="247"/>
      <c r="O586" s="246">
        <f t="shared" si="1"/>
        <v>0</v>
      </c>
      <c r="P586" s="245" t="str">
        <f t="shared" si="2"/>
        <v>0-30</v>
      </c>
      <c r="Q586" s="248"/>
      <c r="R586" s="194"/>
      <c r="S586" s="194"/>
      <c r="T586" s="194"/>
      <c r="U586" s="194"/>
      <c r="V586" s="194"/>
      <c r="W586" s="194"/>
      <c r="X586" s="194"/>
      <c r="Y586" s="194"/>
      <c r="Z586" s="194"/>
    </row>
    <row r="587" ht="12.0" customHeight="1">
      <c r="A587" s="249"/>
      <c r="B587" s="255">
        <v>45892.0</v>
      </c>
      <c r="C587" s="251" t="s">
        <v>60</v>
      </c>
      <c r="D587" s="256">
        <v>11710.0</v>
      </c>
      <c r="E587" s="256" t="s">
        <v>96</v>
      </c>
      <c r="F587" s="256">
        <v>0.5</v>
      </c>
      <c r="G587" s="256">
        <v>50.0</v>
      </c>
      <c r="H587" s="256" t="s">
        <v>275</v>
      </c>
      <c r="I587" s="256">
        <v>154.0</v>
      </c>
      <c r="J587" s="257"/>
      <c r="K587" s="251" t="s">
        <v>277</v>
      </c>
      <c r="L587" s="245">
        <f>IFERROR(VLOOKUP(D587,'Raw Material Used'!C:G,5,FALSE),"S")</f>
        <v>45895</v>
      </c>
      <c r="M587" s="246">
        <f>SUMIFS('Raw Material Used'!D:D,'Raw Material Used'!C:C,D587)</f>
        <v>154</v>
      </c>
      <c r="N587" s="247"/>
      <c r="O587" s="246">
        <f t="shared" si="1"/>
        <v>0</v>
      </c>
      <c r="P587" s="245" t="str">
        <f t="shared" si="2"/>
        <v>0-30</v>
      </c>
      <c r="Q587" s="248"/>
      <c r="R587" s="194"/>
      <c r="S587" s="194"/>
      <c r="T587" s="194"/>
      <c r="U587" s="194"/>
      <c r="V587" s="194"/>
      <c r="W587" s="194"/>
      <c r="X587" s="194"/>
      <c r="Y587" s="194"/>
      <c r="Z587" s="194"/>
    </row>
    <row r="588" ht="12.0" customHeight="1">
      <c r="A588" s="241"/>
      <c r="B588" s="258">
        <v>45892.0</v>
      </c>
      <c r="C588" s="243" t="s">
        <v>60</v>
      </c>
      <c r="D588" s="259">
        <v>11711.0</v>
      </c>
      <c r="E588" s="259" t="s">
        <v>96</v>
      </c>
      <c r="F588" s="259">
        <v>0.5</v>
      </c>
      <c r="G588" s="259">
        <v>50.0</v>
      </c>
      <c r="H588" s="259" t="s">
        <v>275</v>
      </c>
      <c r="I588" s="259">
        <v>154.0</v>
      </c>
      <c r="J588" s="260"/>
      <c r="K588" s="243" t="s">
        <v>277</v>
      </c>
      <c r="L588" s="245">
        <f>IFERROR(VLOOKUP(D588,'Raw Material Used'!C:G,5,FALSE),"S")</f>
        <v>45895</v>
      </c>
      <c r="M588" s="246">
        <f>SUMIFS('Raw Material Used'!D:D,'Raw Material Used'!C:C,D588)</f>
        <v>154</v>
      </c>
      <c r="N588" s="247"/>
      <c r="O588" s="246">
        <f t="shared" si="1"/>
        <v>0</v>
      </c>
      <c r="P588" s="245" t="str">
        <f t="shared" si="2"/>
        <v>0-30</v>
      </c>
      <c r="Q588" s="248"/>
      <c r="R588" s="194"/>
      <c r="S588" s="194"/>
      <c r="T588" s="194"/>
      <c r="U588" s="194"/>
      <c r="V588" s="194"/>
      <c r="W588" s="194"/>
      <c r="X588" s="194"/>
      <c r="Y588" s="194"/>
      <c r="Z588" s="194"/>
    </row>
    <row r="589" ht="12.0" customHeight="1">
      <c r="A589" s="249"/>
      <c r="B589" s="255">
        <v>45892.0</v>
      </c>
      <c r="C589" s="251" t="s">
        <v>60</v>
      </c>
      <c r="D589" s="256">
        <v>11712.0</v>
      </c>
      <c r="E589" s="256" t="s">
        <v>96</v>
      </c>
      <c r="F589" s="256">
        <v>0.5</v>
      </c>
      <c r="G589" s="256">
        <v>50.0</v>
      </c>
      <c r="H589" s="256" t="s">
        <v>275</v>
      </c>
      <c r="I589" s="256">
        <v>153.0</v>
      </c>
      <c r="J589" s="257"/>
      <c r="K589" s="251" t="s">
        <v>277</v>
      </c>
      <c r="L589" s="245">
        <f>IFERROR(VLOOKUP(D589,'Raw Material Used'!C:G,5,FALSE),"S")</f>
        <v>45895</v>
      </c>
      <c r="M589" s="246">
        <f>SUMIFS('Raw Material Used'!D:D,'Raw Material Used'!C:C,D589)</f>
        <v>153</v>
      </c>
      <c r="N589" s="247"/>
      <c r="O589" s="246">
        <f t="shared" si="1"/>
        <v>0</v>
      </c>
      <c r="P589" s="245" t="str">
        <f t="shared" si="2"/>
        <v>0-30</v>
      </c>
      <c r="Q589" s="248"/>
      <c r="R589" s="194"/>
      <c r="S589" s="194"/>
      <c r="T589" s="194"/>
      <c r="U589" s="194"/>
      <c r="V589" s="194"/>
      <c r="W589" s="194"/>
      <c r="X589" s="194"/>
      <c r="Y589" s="194"/>
      <c r="Z589" s="194"/>
    </row>
    <row r="590" ht="12.0" customHeight="1">
      <c r="A590" s="241"/>
      <c r="B590" s="258">
        <v>45892.0</v>
      </c>
      <c r="C590" s="243" t="s">
        <v>60</v>
      </c>
      <c r="D590" s="259">
        <v>11713.0</v>
      </c>
      <c r="E590" s="259" t="s">
        <v>96</v>
      </c>
      <c r="F590" s="259">
        <v>0.5</v>
      </c>
      <c r="G590" s="259">
        <v>50.0</v>
      </c>
      <c r="H590" s="259" t="s">
        <v>275</v>
      </c>
      <c r="I590" s="259">
        <v>159.0</v>
      </c>
      <c r="J590" s="260"/>
      <c r="K590" s="243" t="s">
        <v>277</v>
      </c>
      <c r="L590" s="245">
        <f>IFERROR(VLOOKUP(D590,'Raw Material Used'!C:G,5,FALSE),"S")</f>
        <v>45895</v>
      </c>
      <c r="M590" s="246">
        <f>SUMIFS('Raw Material Used'!D:D,'Raw Material Used'!C:C,D590)</f>
        <v>82.2</v>
      </c>
      <c r="N590" s="247"/>
      <c r="O590" s="246">
        <f t="shared" si="1"/>
        <v>76.8</v>
      </c>
      <c r="P590" s="245" t="str">
        <f t="shared" si="2"/>
        <v>0-30</v>
      </c>
      <c r="Q590" s="248"/>
      <c r="R590" s="194"/>
      <c r="S590" s="194"/>
      <c r="T590" s="194"/>
      <c r="U590" s="194"/>
      <c r="V590" s="194"/>
      <c r="W590" s="194"/>
      <c r="X590" s="194"/>
      <c r="Y590" s="194"/>
      <c r="Z590" s="194"/>
    </row>
    <row r="591" ht="12.0" customHeight="1">
      <c r="A591" s="249"/>
      <c r="B591" s="255">
        <v>45892.0</v>
      </c>
      <c r="C591" s="251" t="s">
        <v>60</v>
      </c>
      <c r="D591" s="256">
        <v>11714.0</v>
      </c>
      <c r="E591" s="256" t="s">
        <v>96</v>
      </c>
      <c r="F591" s="256">
        <v>0.5</v>
      </c>
      <c r="G591" s="256">
        <v>50.0</v>
      </c>
      <c r="H591" s="256" t="s">
        <v>275</v>
      </c>
      <c r="I591" s="256">
        <v>159.0</v>
      </c>
      <c r="J591" s="257"/>
      <c r="K591" s="251" t="s">
        <v>277</v>
      </c>
      <c r="L591" s="245" t="str">
        <f>IFERROR(VLOOKUP(D591,'Raw Material Used'!C:G,5,FALSE),"S")</f>
        <v>S</v>
      </c>
      <c r="M591" s="246">
        <f>SUMIFS('Raw Material Used'!D:D,'Raw Material Used'!C:C,D591)</f>
        <v>0</v>
      </c>
      <c r="N591" s="247"/>
      <c r="O591" s="248">
        <f t="shared" si="1"/>
        <v>159</v>
      </c>
      <c r="P591" s="245" t="str">
        <f t="shared" si="2"/>
        <v>0-30</v>
      </c>
      <c r="Q591" s="248"/>
      <c r="R591" s="194"/>
      <c r="S591" s="194"/>
      <c r="T591" s="194"/>
      <c r="U591" s="194"/>
      <c r="V591" s="194"/>
      <c r="W591" s="194"/>
      <c r="X591" s="194"/>
      <c r="Y591" s="194"/>
      <c r="Z591" s="194"/>
    </row>
    <row r="592" ht="12.0" customHeight="1">
      <c r="A592" s="241"/>
      <c r="B592" s="258">
        <v>45892.0</v>
      </c>
      <c r="C592" s="243" t="s">
        <v>60</v>
      </c>
      <c r="D592" s="259">
        <v>11715.0</v>
      </c>
      <c r="E592" s="259" t="s">
        <v>96</v>
      </c>
      <c r="F592" s="259">
        <v>0.5</v>
      </c>
      <c r="G592" s="259">
        <v>50.0</v>
      </c>
      <c r="H592" s="259" t="s">
        <v>275</v>
      </c>
      <c r="I592" s="259">
        <v>176.0</v>
      </c>
      <c r="J592" s="260"/>
      <c r="K592" s="243" t="s">
        <v>277</v>
      </c>
      <c r="L592" s="245" t="str">
        <f>IFERROR(VLOOKUP(D592,'Raw Material Used'!C:G,5,FALSE),"S")</f>
        <v>S</v>
      </c>
      <c r="M592" s="246">
        <f>SUMIFS('Raw Material Used'!D:D,'Raw Material Used'!C:C,D592)</f>
        <v>0</v>
      </c>
      <c r="N592" s="247"/>
      <c r="O592" s="248">
        <f t="shared" si="1"/>
        <v>176</v>
      </c>
      <c r="P592" s="245" t="str">
        <f t="shared" si="2"/>
        <v>0-30</v>
      </c>
      <c r="Q592" s="248"/>
      <c r="R592" s="194"/>
      <c r="S592" s="194"/>
      <c r="T592" s="194"/>
      <c r="U592" s="194"/>
      <c r="V592" s="194"/>
      <c r="W592" s="194"/>
      <c r="X592" s="194"/>
      <c r="Y592" s="194"/>
      <c r="Z592" s="194"/>
    </row>
    <row r="593" ht="12.0" customHeight="1">
      <c r="A593" s="249"/>
      <c r="B593" s="255">
        <v>45892.0</v>
      </c>
      <c r="C593" s="251" t="s">
        <v>60</v>
      </c>
      <c r="D593" s="256">
        <v>11716.0</v>
      </c>
      <c r="E593" s="256" t="s">
        <v>96</v>
      </c>
      <c r="F593" s="256">
        <v>0.5</v>
      </c>
      <c r="G593" s="256">
        <v>50.0</v>
      </c>
      <c r="H593" s="256" t="s">
        <v>275</v>
      </c>
      <c r="I593" s="256">
        <v>207.0</v>
      </c>
      <c r="J593" s="257"/>
      <c r="K593" s="251" t="s">
        <v>277</v>
      </c>
      <c r="L593" s="245" t="str">
        <f>IFERROR(VLOOKUP(D593,'Raw Material Used'!C:G,5,FALSE),"S")</f>
        <v>S</v>
      </c>
      <c r="M593" s="246">
        <f>SUMIFS('Raw Material Used'!D:D,'Raw Material Used'!C:C,D593)</f>
        <v>0</v>
      </c>
      <c r="N593" s="247"/>
      <c r="O593" s="248">
        <f t="shared" si="1"/>
        <v>207</v>
      </c>
      <c r="P593" s="245" t="str">
        <f t="shared" si="2"/>
        <v>0-30</v>
      </c>
      <c r="Q593" s="248"/>
      <c r="R593" s="194"/>
      <c r="S593" s="194"/>
      <c r="T593" s="194"/>
      <c r="U593" s="194"/>
      <c r="V593" s="194"/>
      <c r="W593" s="194"/>
      <c r="X593" s="194"/>
      <c r="Y593" s="194"/>
      <c r="Z593" s="194"/>
    </row>
    <row r="594" ht="12.0" customHeight="1">
      <c r="A594" s="241"/>
      <c r="B594" s="258">
        <v>45892.0</v>
      </c>
      <c r="C594" s="243" t="s">
        <v>60</v>
      </c>
      <c r="D594" s="259">
        <v>11717.0</v>
      </c>
      <c r="E594" s="259" t="s">
        <v>96</v>
      </c>
      <c r="F594" s="259">
        <v>0.5</v>
      </c>
      <c r="G594" s="259">
        <v>47.0</v>
      </c>
      <c r="H594" s="259" t="s">
        <v>275</v>
      </c>
      <c r="I594" s="259">
        <v>143.0</v>
      </c>
      <c r="J594" s="260"/>
      <c r="K594" s="243" t="s">
        <v>277</v>
      </c>
      <c r="L594" s="245" t="str">
        <f>IFERROR(VLOOKUP(D594,'Raw Material Used'!C:G,5,FALSE),"S")</f>
        <v>S</v>
      </c>
      <c r="M594" s="246">
        <f>SUMIFS('Raw Material Used'!D:D,'Raw Material Used'!C:C,D594)</f>
        <v>0</v>
      </c>
      <c r="N594" s="247"/>
      <c r="O594" s="248">
        <f t="shared" si="1"/>
        <v>143</v>
      </c>
      <c r="P594" s="245" t="str">
        <f t="shared" si="2"/>
        <v>0-30</v>
      </c>
      <c r="Q594" s="248"/>
      <c r="R594" s="194"/>
      <c r="S594" s="194"/>
      <c r="T594" s="194"/>
      <c r="U594" s="194"/>
      <c r="V594" s="194"/>
      <c r="W594" s="194"/>
      <c r="X594" s="194"/>
      <c r="Y594" s="194"/>
      <c r="Z594" s="194"/>
    </row>
    <row r="595" ht="12.0" customHeight="1">
      <c r="A595" s="249"/>
      <c r="B595" s="255">
        <v>45892.0</v>
      </c>
      <c r="C595" s="251" t="s">
        <v>60</v>
      </c>
      <c r="D595" s="256">
        <v>11718.0</v>
      </c>
      <c r="E595" s="256" t="s">
        <v>96</v>
      </c>
      <c r="F595" s="256">
        <v>0.5</v>
      </c>
      <c r="G595" s="256">
        <v>47.0</v>
      </c>
      <c r="H595" s="256" t="s">
        <v>275</v>
      </c>
      <c r="I595" s="256">
        <v>149.0</v>
      </c>
      <c r="J595" s="257"/>
      <c r="K595" s="251" t="s">
        <v>277</v>
      </c>
      <c r="L595" s="245" t="str">
        <f>IFERROR(VLOOKUP(D595,'Raw Material Used'!C:G,5,FALSE),"S")</f>
        <v>S</v>
      </c>
      <c r="M595" s="246">
        <f>SUMIFS('Raw Material Used'!D:D,'Raw Material Used'!C:C,D595)</f>
        <v>0</v>
      </c>
      <c r="N595" s="247"/>
      <c r="O595" s="248">
        <f t="shared" si="1"/>
        <v>149</v>
      </c>
      <c r="P595" s="245" t="str">
        <f t="shared" si="2"/>
        <v>0-30</v>
      </c>
      <c r="Q595" s="248"/>
      <c r="R595" s="194"/>
      <c r="S595" s="194"/>
      <c r="T595" s="194"/>
      <c r="U595" s="194"/>
      <c r="V595" s="194"/>
      <c r="W595" s="194"/>
      <c r="X595" s="194"/>
      <c r="Y595" s="194"/>
      <c r="Z595" s="194"/>
    </row>
    <row r="596" ht="12.0" customHeight="1">
      <c r="A596" s="241"/>
      <c r="B596" s="258">
        <v>45892.0</v>
      </c>
      <c r="C596" s="243" t="s">
        <v>60</v>
      </c>
      <c r="D596" s="259">
        <v>11719.0</v>
      </c>
      <c r="E596" s="259" t="s">
        <v>96</v>
      </c>
      <c r="F596" s="259">
        <v>0.5</v>
      </c>
      <c r="G596" s="259">
        <v>47.0</v>
      </c>
      <c r="H596" s="259" t="s">
        <v>275</v>
      </c>
      <c r="I596" s="259">
        <v>145.0</v>
      </c>
      <c r="J596" s="260"/>
      <c r="K596" s="243" t="s">
        <v>277</v>
      </c>
      <c r="L596" s="245" t="str">
        <f>IFERROR(VLOOKUP(D596,'Raw Material Used'!C:G,5,FALSE),"S")</f>
        <v>S</v>
      </c>
      <c r="M596" s="246">
        <f>SUMIFS('Raw Material Used'!D:D,'Raw Material Used'!C:C,D596)</f>
        <v>0</v>
      </c>
      <c r="N596" s="247"/>
      <c r="O596" s="248">
        <f t="shared" si="1"/>
        <v>145</v>
      </c>
      <c r="P596" s="245" t="str">
        <f t="shared" si="2"/>
        <v>0-30</v>
      </c>
      <c r="Q596" s="248"/>
      <c r="R596" s="194"/>
      <c r="S596" s="194"/>
      <c r="T596" s="194"/>
      <c r="U596" s="194"/>
      <c r="V596" s="194"/>
      <c r="W596" s="194"/>
      <c r="X596" s="194"/>
      <c r="Y596" s="194"/>
      <c r="Z596" s="194"/>
    </row>
    <row r="597" ht="12.0" customHeight="1">
      <c r="A597" s="249"/>
      <c r="B597" s="255">
        <v>45892.0</v>
      </c>
      <c r="C597" s="251" t="s">
        <v>60</v>
      </c>
      <c r="D597" s="256">
        <v>11720.0</v>
      </c>
      <c r="E597" s="256" t="s">
        <v>96</v>
      </c>
      <c r="F597" s="256">
        <v>0.5</v>
      </c>
      <c r="G597" s="256">
        <v>47.0</v>
      </c>
      <c r="H597" s="256" t="s">
        <v>275</v>
      </c>
      <c r="I597" s="256">
        <v>166.0</v>
      </c>
      <c r="J597" s="257"/>
      <c r="K597" s="251" t="s">
        <v>277</v>
      </c>
      <c r="L597" s="245" t="str">
        <f>IFERROR(VLOOKUP(D597,'Raw Material Used'!C:G,5,FALSE),"S")</f>
        <v>S</v>
      </c>
      <c r="M597" s="246">
        <f>SUMIFS('Raw Material Used'!D:D,'Raw Material Used'!C:C,D597)</f>
        <v>0</v>
      </c>
      <c r="N597" s="247"/>
      <c r="O597" s="248">
        <f t="shared" si="1"/>
        <v>166</v>
      </c>
      <c r="P597" s="245" t="str">
        <f t="shared" si="2"/>
        <v>0-30</v>
      </c>
      <c r="Q597" s="248"/>
      <c r="R597" s="194"/>
      <c r="S597" s="194"/>
      <c r="T597" s="194"/>
      <c r="U597" s="194"/>
      <c r="V597" s="194"/>
      <c r="W597" s="194"/>
      <c r="X597" s="194"/>
      <c r="Y597" s="194"/>
      <c r="Z597" s="194"/>
    </row>
    <row r="598" ht="12.0" customHeight="1">
      <c r="A598" s="241"/>
      <c r="B598" s="258">
        <v>45892.0</v>
      </c>
      <c r="C598" s="243" t="s">
        <v>60</v>
      </c>
      <c r="D598" s="259">
        <v>11721.0</v>
      </c>
      <c r="E598" s="259" t="s">
        <v>96</v>
      </c>
      <c r="F598" s="259">
        <v>0.5</v>
      </c>
      <c r="G598" s="259">
        <v>47.0</v>
      </c>
      <c r="H598" s="259" t="s">
        <v>275</v>
      </c>
      <c r="I598" s="259">
        <v>166.0</v>
      </c>
      <c r="J598" s="260"/>
      <c r="K598" s="243" t="s">
        <v>277</v>
      </c>
      <c r="L598" s="245" t="str">
        <f>IFERROR(VLOOKUP(D598,'Raw Material Used'!C:G,5,FALSE),"S")</f>
        <v>S</v>
      </c>
      <c r="M598" s="246">
        <f>SUMIFS('Raw Material Used'!D:D,'Raw Material Used'!C:C,D598)</f>
        <v>0</v>
      </c>
      <c r="N598" s="247"/>
      <c r="O598" s="248">
        <f t="shared" si="1"/>
        <v>166</v>
      </c>
      <c r="P598" s="245" t="str">
        <f t="shared" si="2"/>
        <v>0-30</v>
      </c>
      <c r="Q598" s="248"/>
      <c r="R598" s="194"/>
      <c r="S598" s="194"/>
      <c r="T598" s="194"/>
      <c r="U598" s="194"/>
      <c r="V598" s="194"/>
      <c r="W598" s="194"/>
      <c r="X598" s="194"/>
      <c r="Y598" s="194"/>
      <c r="Z598" s="194"/>
    </row>
    <row r="599" ht="12.0" customHeight="1">
      <c r="A599" s="249"/>
      <c r="B599" s="255">
        <v>45892.0</v>
      </c>
      <c r="C599" s="251" t="s">
        <v>60</v>
      </c>
      <c r="D599" s="256">
        <v>11722.0</v>
      </c>
      <c r="E599" s="256" t="s">
        <v>96</v>
      </c>
      <c r="F599" s="256">
        <v>0.5</v>
      </c>
      <c r="G599" s="256">
        <v>47.0</v>
      </c>
      <c r="H599" s="256" t="s">
        <v>275</v>
      </c>
      <c r="I599" s="256">
        <v>195.0</v>
      </c>
      <c r="J599" s="257"/>
      <c r="K599" s="251" t="s">
        <v>277</v>
      </c>
      <c r="L599" s="245" t="str">
        <f>IFERROR(VLOOKUP(D599,'Raw Material Used'!C:G,5,FALSE),"S")</f>
        <v>S</v>
      </c>
      <c r="M599" s="246">
        <f>SUMIFS('Raw Material Used'!D:D,'Raw Material Used'!C:C,D599)</f>
        <v>0</v>
      </c>
      <c r="N599" s="247"/>
      <c r="O599" s="248">
        <f t="shared" si="1"/>
        <v>195</v>
      </c>
      <c r="P599" s="245" t="str">
        <f t="shared" si="2"/>
        <v>0-30</v>
      </c>
      <c r="Q599" s="248"/>
      <c r="R599" s="194"/>
      <c r="S599" s="194"/>
      <c r="T599" s="194"/>
      <c r="U599" s="194"/>
      <c r="V599" s="194"/>
      <c r="W599" s="194"/>
      <c r="X599" s="194"/>
      <c r="Y599" s="194"/>
      <c r="Z599" s="194"/>
    </row>
    <row r="600" ht="12.0" customHeight="1">
      <c r="A600" s="241"/>
      <c r="B600" s="258">
        <v>45892.0</v>
      </c>
      <c r="C600" s="243" t="s">
        <v>60</v>
      </c>
      <c r="D600" s="259">
        <v>11723.0</v>
      </c>
      <c r="E600" s="259" t="s">
        <v>96</v>
      </c>
      <c r="F600" s="259">
        <v>0.5</v>
      </c>
      <c r="G600" s="259">
        <v>47.0</v>
      </c>
      <c r="H600" s="259" t="s">
        <v>275</v>
      </c>
      <c r="I600" s="259">
        <v>195.0</v>
      </c>
      <c r="J600" s="260"/>
      <c r="K600" s="243" t="s">
        <v>277</v>
      </c>
      <c r="L600" s="245" t="str">
        <f>IFERROR(VLOOKUP(D600,'Raw Material Used'!C:G,5,FALSE),"S")</f>
        <v>S</v>
      </c>
      <c r="M600" s="246">
        <f>SUMIFS('Raw Material Used'!D:D,'Raw Material Used'!C:C,D600)</f>
        <v>0</v>
      </c>
      <c r="N600" s="247"/>
      <c r="O600" s="248">
        <f t="shared" si="1"/>
        <v>195</v>
      </c>
      <c r="P600" s="245" t="str">
        <f t="shared" si="2"/>
        <v>0-30</v>
      </c>
      <c r="Q600" s="248"/>
      <c r="R600" s="194"/>
      <c r="S600" s="194"/>
      <c r="T600" s="194"/>
      <c r="U600" s="194"/>
      <c r="V600" s="194"/>
      <c r="W600" s="194"/>
      <c r="X600" s="194"/>
      <c r="Y600" s="194"/>
      <c r="Z600" s="194"/>
    </row>
    <row r="601" ht="12.0" customHeight="1">
      <c r="A601" s="249"/>
      <c r="B601" s="255">
        <v>45892.0</v>
      </c>
      <c r="C601" s="251" t="s">
        <v>60</v>
      </c>
      <c r="D601" s="256">
        <v>11724.0</v>
      </c>
      <c r="E601" s="256" t="s">
        <v>96</v>
      </c>
      <c r="F601" s="256">
        <v>0.5</v>
      </c>
      <c r="G601" s="256">
        <v>45.0</v>
      </c>
      <c r="H601" s="256" t="s">
        <v>275</v>
      </c>
      <c r="I601" s="256">
        <v>140.0</v>
      </c>
      <c r="J601" s="257"/>
      <c r="K601" s="251" t="s">
        <v>277</v>
      </c>
      <c r="L601" s="245">
        <f>IFERROR(VLOOKUP(D601,'Raw Material Used'!C:G,5,FALSE),"S")</f>
        <v>45895</v>
      </c>
      <c r="M601" s="246">
        <f>SUMIFS('Raw Material Used'!D:D,'Raw Material Used'!C:C,D601)</f>
        <v>140</v>
      </c>
      <c r="N601" s="247"/>
      <c r="O601" s="246">
        <f t="shared" si="1"/>
        <v>0</v>
      </c>
      <c r="P601" s="245" t="str">
        <f t="shared" si="2"/>
        <v>0-30</v>
      </c>
      <c r="Q601" s="248"/>
      <c r="R601" s="194"/>
      <c r="S601" s="194"/>
      <c r="T601" s="194"/>
      <c r="U601" s="194"/>
      <c r="V601" s="194"/>
      <c r="W601" s="194"/>
      <c r="X601" s="194"/>
      <c r="Y601" s="194"/>
      <c r="Z601" s="194"/>
    </row>
    <row r="602" ht="12.0" customHeight="1">
      <c r="A602" s="241"/>
      <c r="B602" s="258">
        <v>45892.0</v>
      </c>
      <c r="C602" s="243" t="s">
        <v>60</v>
      </c>
      <c r="D602" s="259">
        <v>11725.0</v>
      </c>
      <c r="E602" s="259" t="s">
        <v>96</v>
      </c>
      <c r="F602" s="259">
        <v>0.5</v>
      </c>
      <c r="G602" s="259">
        <v>45.0</v>
      </c>
      <c r="H602" s="259" t="s">
        <v>275</v>
      </c>
      <c r="I602" s="259">
        <v>140.0</v>
      </c>
      <c r="J602" s="260"/>
      <c r="K602" s="243" t="s">
        <v>277</v>
      </c>
      <c r="L602" s="245">
        <f>IFERROR(VLOOKUP(D602,'Raw Material Used'!C:G,5,FALSE),"S")</f>
        <v>45895</v>
      </c>
      <c r="M602" s="246">
        <f>SUMIFS('Raw Material Used'!D:D,'Raw Material Used'!C:C,D602)</f>
        <v>140</v>
      </c>
      <c r="N602" s="247"/>
      <c r="O602" s="246">
        <f t="shared" si="1"/>
        <v>0</v>
      </c>
      <c r="P602" s="245" t="str">
        <f t="shared" si="2"/>
        <v>0-30</v>
      </c>
      <c r="Q602" s="248"/>
      <c r="R602" s="194"/>
      <c r="S602" s="194"/>
      <c r="T602" s="194"/>
      <c r="U602" s="194"/>
      <c r="V602" s="194"/>
      <c r="W602" s="194"/>
      <c r="X602" s="194"/>
      <c r="Y602" s="194"/>
      <c r="Z602" s="194"/>
    </row>
    <row r="603" ht="12.0" customHeight="1">
      <c r="A603" s="249"/>
      <c r="B603" s="255">
        <v>45892.0</v>
      </c>
      <c r="C603" s="251" t="s">
        <v>60</v>
      </c>
      <c r="D603" s="256">
        <v>11726.0</v>
      </c>
      <c r="E603" s="256" t="s">
        <v>96</v>
      </c>
      <c r="F603" s="256">
        <v>0.5</v>
      </c>
      <c r="G603" s="256">
        <v>45.0</v>
      </c>
      <c r="H603" s="256" t="s">
        <v>275</v>
      </c>
      <c r="I603" s="256">
        <v>140.0</v>
      </c>
      <c r="J603" s="257"/>
      <c r="K603" s="251" t="s">
        <v>277</v>
      </c>
      <c r="L603" s="245">
        <f>IFERROR(VLOOKUP(D603,'Raw Material Used'!C:G,5,FALSE),"S")</f>
        <v>45895</v>
      </c>
      <c r="M603" s="246">
        <f>SUMIFS('Raw Material Used'!D:D,'Raw Material Used'!C:C,D603)</f>
        <v>140</v>
      </c>
      <c r="N603" s="247"/>
      <c r="O603" s="246">
        <f t="shared" si="1"/>
        <v>0</v>
      </c>
      <c r="P603" s="245" t="str">
        <f t="shared" si="2"/>
        <v>0-30</v>
      </c>
      <c r="Q603" s="248"/>
      <c r="R603" s="194"/>
      <c r="S603" s="194"/>
      <c r="T603" s="194"/>
      <c r="U603" s="194"/>
      <c r="V603" s="194"/>
      <c r="W603" s="194"/>
      <c r="X603" s="194"/>
      <c r="Y603" s="194"/>
      <c r="Z603" s="194"/>
    </row>
    <row r="604" ht="12.0" customHeight="1">
      <c r="A604" s="241"/>
      <c r="B604" s="258">
        <v>45892.0</v>
      </c>
      <c r="C604" s="243" t="s">
        <v>60</v>
      </c>
      <c r="D604" s="259">
        <v>11727.0</v>
      </c>
      <c r="E604" s="259" t="s">
        <v>96</v>
      </c>
      <c r="F604" s="259">
        <v>0.5</v>
      </c>
      <c r="G604" s="259">
        <v>45.0</v>
      </c>
      <c r="H604" s="259" t="s">
        <v>275</v>
      </c>
      <c r="I604" s="259">
        <v>138.0</v>
      </c>
      <c r="J604" s="260"/>
      <c r="K604" s="243" t="s">
        <v>277</v>
      </c>
      <c r="L604" s="245">
        <f>IFERROR(VLOOKUP(D604,'Raw Material Used'!C:G,5,FALSE),"S")</f>
        <v>45895</v>
      </c>
      <c r="M604" s="246">
        <f>SUMIFS('Raw Material Used'!D:D,'Raw Material Used'!C:C,D604)</f>
        <v>138</v>
      </c>
      <c r="N604" s="247"/>
      <c r="O604" s="246">
        <f t="shared" si="1"/>
        <v>0</v>
      </c>
      <c r="P604" s="245" t="str">
        <f t="shared" si="2"/>
        <v>0-30</v>
      </c>
      <c r="Q604" s="248"/>
      <c r="R604" s="194"/>
      <c r="S604" s="194"/>
      <c r="T604" s="194"/>
      <c r="U604" s="194"/>
      <c r="V604" s="194"/>
      <c r="W604" s="194"/>
      <c r="X604" s="194"/>
      <c r="Y604" s="194"/>
      <c r="Z604" s="194"/>
    </row>
    <row r="605" ht="12.0" customHeight="1">
      <c r="A605" s="249"/>
      <c r="B605" s="255">
        <v>45892.0</v>
      </c>
      <c r="C605" s="251" t="s">
        <v>60</v>
      </c>
      <c r="D605" s="256">
        <v>11728.0</v>
      </c>
      <c r="E605" s="256" t="s">
        <v>96</v>
      </c>
      <c r="F605" s="256">
        <v>0.5</v>
      </c>
      <c r="G605" s="256">
        <v>45.0</v>
      </c>
      <c r="H605" s="256" t="s">
        <v>275</v>
      </c>
      <c r="I605" s="256">
        <v>138.0</v>
      </c>
      <c r="J605" s="257"/>
      <c r="K605" s="251" t="s">
        <v>277</v>
      </c>
      <c r="L605" s="245">
        <f>IFERROR(VLOOKUP(D605,'Raw Material Used'!C:G,5,FALSE),"S")</f>
        <v>45896</v>
      </c>
      <c r="M605" s="246">
        <f>SUMIFS('Raw Material Used'!D:D,'Raw Material Used'!C:C,D605)</f>
        <v>138</v>
      </c>
      <c r="N605" s="247"/>
      <c r="O605" s="246">
        <f t="shared" si="1"/>
        <v>0</v>
      </c>
      <c r="P605" s="245" t="str">
        <f t="shared" si="2"/>
        <v>0-30</v>
      </c>
      <c r="Q605" s="248"/>
      <c r="R605" s="194"/>
      <c r="S605" s="194"/>
      <c r="T605" s="194"/>
      <c r="U605" s="194"/>
      <c r="V605" s="194"/>
      <c r="W605" s="194"/>
      <c r="X605" s="194"/>
      <c r="Y605" s="194"/>
      <c r="Z605" s="194"/>
    </row>
    <row r="606" ht="12.0" customHeight="1">
      <c r="A606" s="241"/>
      <c r="B606" s="258">
        <v>45892.0</v>
      </c>
      <c r="C606" s="243" t="s">
        <v>60</v>
      </c>
      <c r="D606" s="259">
        <v>11729.0</v>
      </c>
      <c r="E606" s="259" t="s">
        <v>96</v>
      </c>
      <c r="F606" s="259">
        <v>0.5</v>
      </c>
      <c r="G606" s="259">
        <v>45.0</v>
      </c>
      <c r="H606" s="259" t="s">
        <v>275</v>
      </c>
      <c r="I606" s="259">
        <v>138.0</v>
      </c>
      <c r="J606" s="260"/>
      <c r="K606" s="243" t="s">
        <v>277</v>
      </c>
      <c r="L606" s="245">
        <f>IFERROR(VLOOKUP(D606,'Raw Material Used'!C:G,5,FALSE),"S")</f>
        <v>45896</v>
      </c>
      <c r="M606" s="246">
        <f>SUMIFS('Raw Material Used'!D:D,'Raw Material Used'!C:C,D606)</f>
        <v>138</v>
      </c>
      <c r="N606" s="247"/>
      <c r="O606" s="246">
        <f t="shared" si="1"/>
        <v>0</v>
      </c>
      <c r="P606" s="245" t="str">
        <f t="shared" si="2"/>
        <v>0-30</v>
      </c>
      <c r="Q606" s="248"/>
      <c r="R606" s="194"/>
      <c r="S606" s="194"/>
      <c r="T606" s="194"/>
      <c r="U606" s="194"/>
      <c r="V606" s="194"/>
      <c r="W606" s="194"/>
      <c r="X606" s="194"/>
      <c r="Y606" s="194"/>
      <c r="Z606" s="194"/>
    </row>
    <row r="607" ht="12.0" customHeight="1">
      <c r="A607" s="249"/>
      <c r="B607" s="255">
        <v>45892.0</v>
      </c>
      <c r="C607" s="251" t="s">
        <v>60</v>
      </c>
      <c r="D607" s="256">
        <v>11730.0</v>
      </c>
      <c r="E607" s="256" t="s">
        <v>96</v>
      </c>
      <c r="F607" s="256">
        <v>0.5</v>
      </c>
      <c r="G607" s="256">
        <v>45.0</v>
      </c>
      <c r="H607" s="256" t="s">
        <v>275</v>
      </c>
      <c r="I607" s="256">
        <v>143.0</v>
      </c>
      <c r="J607" s="257"/>
      <c r="K607" s="251" t="s">
        <v>277</v>
      </c>
      <c r="L607" s="245">
        <f>IFERROR(VLOOKUP(D607,'Raw Material Used'!C:G,5,FALSE),"S")</f>
        <v>45896</v>
      </c>
      <c r="M607" s="246">
        <f>SUMIFS('Raw Material Used'!D:D,'Raw Material Used'!C:C,D607)</f>
        <v>143</v>
      </c>
      <c r="N607" s="247"/>
      <c r="O607" s="246">
        <f t="shared" si="1"/>
        <v>0</v>
      </c>
      <c r="P607" s="245" t="str">
        <f t="shared" si="2"/>
        <v>0-30</v>
      </c>
      <c r="Q607" s="248"/>
      <c r="R607" s="194"/>
      <c r="S607" s="194"/>
      <c r="T607" s="194"/>
      <c r="U607" s="194"/>
      <c r="V607" s="194"/>
      <c r="W607" s="194"/>
      <c r="X607" s="194"/>
      <c r="Y607" s="194"/>
      <c r="Z607" s="194"/>
    </row>
    <row r="608" ht="12.0" customHeight="1">
      <c r="A608" s="241"/>
      <c r="B608" s="258">
        <v>45892.0</v>
      </c>
      <c r="C608" s="243" t="s">
        <v>60</v>
      </c>
      <c r="D608" s="259">
        <v>11731.0</v>
      </c>
      <c r="E608" s="259" t="s">
        <v>96</v>
      </c>
      <c r="F608" s="259">
        <v>0.5</v>
      </c>
      <c r="G608" s="259">
        <v>45.0</v>
      </c>
      <c r="H608" s="259" t="s">
        <v>275</v>
      </c>
      <c r="I608" s="259">
        <v>143.0</v>
      </c>
      <c r="J608" s="260"/>
      <c r="K608" s="243" t="s">
        <v>277</v>
      </c>
      <c r="L608" s="245">
        <f>IFERROR(VLOOKUP(D608,'Raw Material Used'!C:G,5,FALSE),"S")</f>
        <v>45896</v>
      </c>
      <c r="M608" s="246">
        <f>SUMIFS('Raw Material Used'!D:D,'Raw Material Used'!C:C,D608)</f>
        <v>143</v>
      </c>
      <c r="N608" s="247"/>
      <c r="O608" s="246">
        <f t="shared" si="1"/>
        <v>0</v>
      </c>
      <c r="P608" s="245" t="str">
        <f t="shared" si="2"/>
        <v>0-30</v>
      </c>
      <c r="Q608" s="248"/>
      <c r="R608" s="194"/>
      <c r="S608" s="194"/>
      <c r="T608" s="194"/>
      <c r="U608" s="194"/>
      <c r="V608" s="194"/>
      <c r="W608" s="194"/>
      <c r="X608" s="194"/>
      <c r="Y608" s="194"/>
      <c r="Z608" s="194"/>
    </row>
    <row r="609" ht="12.0" customHeight="1">
      <c r="A609" s="249"/>
      <c r="B609" s="255">
        <v>45892.0</v>
      </c>
      <c r="C609" s="251" t="s">
        <v>60</v>
      </c>
      <c r="D609" s="256">
        <v>11732.0</v>
      </c>
      <c r="E609" s="256" t="s">
        <v>96</v>
      </c>
      <c r="F609" s="256">
        <v>0.5</v>
      </c>
      <c r="G609" s="256">
        <v>45.0</v>
      </c>
      <c r="H609" s="256" t="s">
        <v>275</v>
      </c>
      <c r="I609" s="256">
        <v>143.0</v>
      </c>
      <c r="J609" s="257"/>
      <c r="K609" s="251" t="s">
        <v>277</v>
      </c>
      <c r="L609" s="245">
        <f>IFERROR(VLOOKUP(D609,'Raw Material Used'!C:G,5,FALSE),"S")</f>
        <v>45896</v>
      </c>
      <c r="M609" s="246">
        <f>SUMIFS('Raw Material Used'!D:D,'Raw Material Used'!C:C,D609)</f>
        <v>143</v>
      </c>
      <c r="N609" s="247"/>
      <c r="O609" s="246">
        <f t="shared" si="1"/>
        <v>0</v>
      </c>
      <c r="P609" s="245" t="str">
        <f t="shared" si="2"/>
        <v>0-30</v>
      </c>
      <c r="Q609" s="248"/>
      <c r="R609" s="194"/>
      <c r="S609" s="194"/>
      <c r="T609" s="194"/>
      <c r="U609" s="194"/>
      <c r="V609" s="194"/>
      <c r="W609" s="194"/>
      <c r="X609" s="194"/>
      <c r="Y609" s="194"/>
      <c r="Z609" s="194"/>
    </row>
    <row r="610" ht="12.0" customHeight="1">
      <c r="A610" s="241"/>
      <c r="B610" s="258">
        <v>45892.0</v>
      </c>
      <c r="C610" s="243" t="s">
        <v>60</v>
      </c>
      <c r="D610" s="259">
        <v>11733.0</v>
      </c>
      <c r="E610" s="259" t="s">
        <v>96</v>
      </c>
      <c r="F610" s="259">
        <v>0.5</v>
      </c>
      <c r="G610" s="259">
        <v>45.0</v>
      </c>
      <c r="H610" s="259" t="s">
        <v>275</v>
      </c>
      <c r="I610" s="259">
        <v>158.0</v>
      </c>
      <c r="J610" s="260"/>
      <c r="K610" s="243" t="s">
        <v>277</v>
      </c>
      <c r="L610" s="245">
        <f>IFERROR(VLOOKUP(D610,'Raw Material Used'!C:G,5,FALSE),"S")</f>
        <v>45897</v>
      </c>
      <c r="M610" s="246">
        <f>SUMIFS('Raw Material Used'!D:D,'Raw Material Used'!C:C,D610)</f>
        <v>158</v>
      </c>
      <c r="N610" s="247"/>
      <c r="O610" s="246">
        <f t="shared" si="1"/>
        <v>0</v>
      </c>
      <c r="P610" s="245" t="str">
        <f t="shared" si="2"/>
        <v>0-30</v>
      </c>
      <c r="Q610" s="248"/>
      <c r="R610" s="194"/>
      <c r="S610" s="194"/>
      <c r="T610" s="194"/>
      <c r="U610" s="194"/>
      <c r="V610" s="194"/>
      <c r="W610" s="194"/>
      <c r="X610" s="194"/>
      <c r="Y610" s="194"/>
      <c r="Z610" s="194"/>
    </row>
    <row r="611" ht="12.0" customHeight="1">
      <c r="A611" s="249"/>
      <c r="B611" s="255">
        <v>45892.0</v>
      </c>
      <c r="C611" s="251" t="s">
        <v>60</v>
      </c>
      <c r="D611" s="256">
        <v>11734.0</v>
      </c>
      <c r="E611" s="256" t="s">
        <v>96</v>
      </c>
      <c r="F611" s="256">
        <v>0.5</v>
      </c>
      <c r="G611" s="256">
        <v>45.0</v>
      </c>
      <c r="H611" s="256" t="s">
        <v>275</v>
      </c>
      <c r="I611" s="256">
        <v>158.0</v>
      </c>
      <c r="J611" s="257"/>
      <c r="K611" s="251" t="s">
        <v>277</v>
      </c>
      <c r="L611" s="245">
        <f>IFERROR(VLOOKUP(D611,'Raw Material Used'!C:G,5,FALSE),"S")</f>
        <v>45897</v>
      </c>
      <c r="M611" s="246">
        <f>SUMIFS('Raw Material Used'!D:D,'Raw Material Used'!C:C,D611)</f>
        <v>132</v>
      </c>
      <c r="N611" s="247"/>
      <c r="O611" s="246">
        <f t="shared" si="1"/>
        <v>26</v>
      </c>
      <c r="P611" s="245" t="str">
        <f t="shared" si="2"/>
        <v>0-30</v>
      </c>
      <c r="Q611" s="248"/>
      <c r="R611" s="194"/>
      <c r="S611" s="194"/>
      <c r="T611" s="194"/>
      <c r="U611" s="194"/>
      <c r="V611" s="194"/>
      <c r="W611" s="194"/>
      <c r="X611" s="194"/>
      <c r="Y611" s="194"/>
      <c r="Z611" s="194"/>
    </row>
    <row r="612" ht="12.0" customHeight="1">
      <c r="A612" s="241"/>
      <c r="B612" s="258">
        <v>45892.0</v>
      </c>
      <c r="C612" s="243" t="s">
        <v>60</v>
      </c>
      <c r="D612" s="259">
        <v>11735.0</v>
      </c>
      <c r="E612" s="259" t="s">
        <v>96</v>
      </c>
      <c r="F612" s="259">
        <v>0.5</v>
      </c>
      <c r="G612" s="259">
        <v>45.0</v>
      </c>
      <c r="H612" s="259" t="s">
        <v>275</v>
      </c>
      <c r="I612" s="259">
        <v>186.0</v>
      </c>
      <c r="J612" s="260"/>
      <c r="K612" s="243" t="s">
        <v>277</v>
      </c>
      <c r="L612" s="245" t="str">
        <f>IFERROR(VLOOKUP(D612,'Raw Material Used'!C:G,5,FALSE),"S")</f>
        <v>S</v>
      </c>
      <c r="M612" s="246">
        <f>SUMIFS('Raw Material Used'!D:D,'Raw Material Used'!C:C,D612)</f>
        <v>0</v>
      </c>
      <c r="N612" s="247"/>
      <c r="O612" s="248">
        <f t="shared" si="1"/>
        <v>186</v>
      </c>
      <c r="P612" s="245" t="str">
        <f t="shared" si="2"/>
        <v>0-30</v>
      </c>
      <c r="Q612" s="248"/>
      <c r="R612" s="194"/>
      <c r="S612" s="194"/>
      <c r="T612" s="194"/>
      <c r="U612" s="194"/>
      <c r="V612" s="194"/>
      <c r="W612" s="194"/>
      <c r="X612" s="194"/>
      <c r="Y612" s="194"/>
      <c r="Z612" s="194"/>
    </row>
    <row r="613" ht="12.0" customHeight="1">
      <c r="A613" s="249"/>
      <c r="B613" s="255">
        <v>45892.0</v>
      </c>
      <c r="C613" s="251" t="s">
        <v>60</v>
      </c>
      <c r="D613" s="256">
        <v>11736.0</v>
      </c>
      <c r="E613" s="256" t="s">
        <v>96</v>
      </c>
      <c r="F613" s="256">
        <v>0.5</v>
      </c>
      <c r="G613" s="256">
        <v>45.0</v>
      </c>
      <c r="H613" s="256" t="s">
        <v>275</v>
      </c>
      <c r="I613" s="256">
        <v>186.0</v>
      </c>
      <c r="J613" s="257"/>
      <c r="K613" s="251" t="s">
        <v>277</v>
      </c>
      <c r="L613" s="245" t="str">
        <f>IFERROR(VLOOKUP(D613,'Raw Material Used'!C:G,5,FALSE),"S")</f>
        <v>S</v>
      </c>
      <c r="M613" s="246">
        <f>SUMIFS('Raw Material Used'!D:D,'Raw Material Used'!C:C,D613)</f>
        <v>0</v>
      </c>
      <c r="N613" s="247"/>
      <c r="O613" s="248">
        <f t="shared" si="1"/>
        <v>186</v>
      </c>
      <c r="P613" s="245" t="str">
        <f t="shared" si="2"/>
        <v>0-30</v>
      </c>
      <c r="Q613" s="248"/>
      <c r="R613" s="194"/>
      <c r="S613" s="194"/>
      <c r="T613" s="194"/>
      <c r="U613" s="194"/>
      <c r="V613" s="194"/>
      <c r="W613" s="194"/>
      <c r="X613" s="194"/>
      <c r="Y613" s="194"/>
      <c r="Z613" s="194"/>
    </row>
    <row r="614" ht="12.0" customHeight="1">
      <c r="A614" s="241"/>
      <c r="B614" s="258">
        <v>45892.0</v>
      </c>
      <c r="C614" s="243" t="s">
        <v>61</v>
      </c>
      <c r="D614" s="260"/>
      <c r="E614" s="259" t="s">
        <v>91</v>
      </c>
      <c r="F614" s="259">
        <v>0.35</v>
      </c>
      <c r="G614" s="260">
        <v>287.0</v>
      </c>
      <c r="H614" s="259" t="s">
        <v>275</v>
      </c>
      <c r="I614" s="259">
        <v>1235.0</v>
      </c>
      <c r="J614" s="260"/>
      <c r="K614" s="243" t="s">
        <v>318</v>
      </c>
      <c r="L614" s="245" t="str">
        <f>IFERROR(VLOOKUP(D614,'Raw Material Used'!C:G,5,FALSE),"S")</f>
        <v>S</v>
      </c>
      <c r="M614" s="246">
        <f>SUMIFS('Raw Material Used'!D:D,'Raw Material Used'!C:C,D614)</f>
        <v>0</v>
      </c>
      <c r="N614" s="247"/>
      <c r="O614" s="248">
        <f t="shared" si="1"/>
        <v>1235</v>
      </c>
      <c r="P614" s="245" t="str">
        <f t="shared" si="2"/>
        <v>0-30</v>
      </c>
      <c r="Q614" s="248"/>
      <c r="R614" s="194"/>
      <c r="S614" s="194"/>
      <c r="T614" s="194"/>
      <c r="U614" s="194"/>
      <c r="V614" s="194"/>
      <c r="W614" s="194"/>
      <c r="X614" s="194"/>
      <c r="Y614" s="194"/>
      <c r="Z614" s="194"/>
    </row>
    <row r="615" ht="12.0" customHeight="1">
      <c r="A615" s="249"/>
      <c r="B615" s="255">
        <v>45892.0</v>
      </c>
      <c r="C615" s="251" t="s">
        <v>61</v>
      </c>
      <c r="D615" s="257"/>
      <c r="E615" s="256" t="s">
        <v>91</v>
      </c>
      <c r="F615" s="256">
        <v>0.35</v>
      </c>
      <c r="G615" s="257">
        <v>287.0</v>
      </c>
      <c r="H615" s="256" t="s">
        <v>275</v>
      </c>
      <c r="I615" s="256">
        <v>1234.0</v>
      </c>
      <c r="J615" s="257"/>
      <c r="K615" s="251" t="s">
        <v>318</v>
      </c>
      <c r="L615" s="245" t="str">
        <f>IFERROR(VLOOKUP(D615,'Raw Material Used'!C:G,5,FALSE),"S")</f>
        <v>S</v>
      </c>
      <c r="M615" s="246">
        <f>SUMIFS('Raw Material Used'!D:D,'Raw Material Used'!C:C,D615)</f>
        <v>0</v>
      </c>
      <c r="N615" s="247"/>
      <c r="O615" s="248">
        <f t="shared" si="1"/>
        <v>1234</v>
      </c>
      <c r="P615" s="245" t="str">
        <f t="shared" si="2"/>
        <v>0-30</v>
      </c>
      <c r="Q615" s="248"/>
      <c r="R615" s="194"/>
      <c r="S615" s="194"/>
      <c r="T615" s="194"/>
      <c r="U615" s="194"/>
      <c r="V615" s="194"/>
      <c r="W615" s="194"/>
      <c r="X615" s="194"/>
      <c r="Y615" s="194"/>
      <c r="Z615" s="194"/>
    </row>
    <row r="616" ht="12.0" customHeight="1">
      <c r="A616" s="241"/>
      <c r="B616" s="258">
        <v>45892.0</v>
      </c>
      <c r="C616" s="243" t="s">
        <v>61</v>
      </c>
      <c r="D616" s="260"/>
      <c r="E616" s="259" t="s">
        <v>91</v>
      </c>
      <c r="F616" s="259">
        <v>0.35</v>
      </c>
      <c r="G616" s="260">
        <v>283.0</v>
      </c>
      <c r="H616" s="259" t="s">
        <v>275</v>
      </c>
      <c r="I616" s="259">
        <v>1254.0</v>
      </c>
      <c r="J616" s="260"/>
      <c r="K616" s="243" t="s">
        <v>318</v>
      </c>
      <c r="L616" s="245" t="str">
        <f>IFERROR(VLOOKUP(D616,'Raw Material Used'!C:G,5,FALSE),"S")</f>
        <v>S</v>
      </c>
      <c r="M616" s="246">
        <f>SUMIFS('Raw Material Used'!D:D,'Raw Material Used'!C:C,D616)</f>
        <v>0</v>
      </c>
      <c r="N616" s="247"/>
      <c r="O616" s="248">
        <f t="shared" si="1"/>
        <v>1254</v>
      </c>
      <c r="P616" s="245" t="str">
        <f t="shared" si="2"/>
        <v>0-30</v>
      </c>
      <c r="Q616" s="248"/>
      <c r="R616" s="194"/>
      <c r="S616" s="194"/>
      <c r="T616" s="194"/>
      <c r="U616" s="194"/>
      <c r="V616" s="194"/>
      <c r="W616" s="194"/>
      <c r="X616" s="194"/>
      <c r="Y616" s="194"/>
      <c r="Z616" s="194"/>
    </row>
    <row r="617" ht="12.0" customHeight="1">
      <c r="A617" s="249"/>
      <c r="B617" s="255">
        <v>45892.0</v>
      </c>
      <c r="C617" s="251" t="s">
        <v>61</v>
      </c>
      <c r="D617" s="257"/>
      <c r="E617" s="256" t="s">
        <v>91</v>
      </c>
      <c r="F617" s="256">
        <v>0.35</v>
      </c>
      <c r="G617" s="257">
        <v>283.0</v>
      </c>
      <c r="H617" s="256" t="s">
        <v>275</v>
      </c>
      <c r="I617" s="256">
        <v>1254.0</v>
      </c>
      <c r="J617" s="257"/>
      <c r="K617" s="251" t="s">
        <v>318</v>
      </c>
      <c r="L617" s="245" t="str">
        <f>IFERROR(VLOOKUP(D617,'Raw Material Used'!C:G,5,FALSE),"S")</f>
        <v>S</v>
      </c>
      <c r="M617" s="246">
        <f>SUMIFS('Raw Material Used'!D:D,'Raw Material Used'!C:C,D617)</f>
        <v>0</v>
      </c>
      <c r="N617" s="247"/>
      <c r="O617" s="248">
        <f t="shared" si="1"/>
        <v>1254</v>
      </c>
      <c r="P617" s="245" t="str">
        <f t="shared" si="2"/>
        <v>0-30</v>
      </c>
      <c r="Q617" s="248"/>
      <c r="R617" s="194"/>
      <c r="S617" s="194"/>
      <c r="T617" s="194"/>
      <c r="U617" s="194"/>
      <c r="V617" s="194"/>
      <c r="W617" s="194"/>
      <c r="X617" s="194"/>
      <c r="Y617" s="194"/>
      <c r="Z617" s="194"/>
    </row>
    <row r="618" ht="12.0" customHeight="1">
      <c r="A618" s="261"/>
      <c r="B618" s="262">
        <v>45892.0</v>
      </c>
      <c r="C618" s="263" t="s">
        <v>61</v>
      </c>
      <c r="D618" s="264"/>
      <c r="E618" s="265" t="s">
        <v>91</v>
      </c>
      <c r="F618" s="266">
        <v>0.35</v>
      </c>
      <c r="G618" s="267">
        <v>283.0</v>
      </c>
      <c r="H618" s="265" t="s">
        <v>275</v>
      </c>
      <c r="I618" s="266">
        <v>1254.0</v>
      </c>
      <c r="J618" s="264"/>
      <c r="K618" s="263" t="s">
        <v>318</v>
      </c>
      <c r="L618" s="268"/>
      <c r="M618" s="269"/>
      <c r="N618" s="270"/>
      <c r="O618" s="271"/>
      <c r="P618" s="268"/>
      <c r="Q618" s="272"/>
      <c r="R618" s="194"/>
      <c r="S618" s="194"/>
      <c r="T618" s="194"/>
      <c r="U618" s="194"/>
      <c r="V618" s="194"/>
      <c r="W618" s="194"/>
      <c r="X618" s="194"/>
      <c r="Y618" s="194"/>
      <c r="Z618" s="194"/>
    </row>
    <row r="619" ht="12.0" customHeight="1">
      <c r="A619" s="194"/>
      <c r="B619" s="194"/>
      <c r="C619" s="194"/>
      <c r="D619" s="194"/>
      <c r="E619" s="194"/>
      <c r="F619" s="194"/>
      <c r="G619" s="194"/>
      <c r="H619" s="194"/>
      <c r="I619" s="194"/>
      <c r="J619" s="194"/>
      <c r="K619" s="194"/>
      <c r="L619" s="273"/>
      <c r="M619" s="274"/>
      <c r="N619" s="273"/>
      <c r="O619" s="194"/>
      <c r="P619" s="27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</row>
    <row r="620" ht="12.0" customHeight="1">
      <c r="A620" s="194"/>
      <c r="B620" s="194"/>
      <c r="C620" s="194"/>
      <c r="D620" s="194"/>
      <c r="E620" s="194"/>
      <c r="F620" s="194"/>
      <c r="G620" s="194"/>
      <c r="H620" s="194"/>
      <c r="I620" s="194"/>
      <c r="J620" s="194"/>
      <c r="K620" s="194"/>
      <c r="L620" s="273"/>
      <c r="M620" s="274"/>
      <c r="N620" s="273"/>
      <c r="O620" s="194"/>
      <c r="P620" s="27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4"/>
    </row>
    <row r="621" ht="12.0" customHeight="1">
      <c r="A621" s="194"/>
      <c r="B621" s="194"/>
      <c r="C621" s="194"/>
      <c r="D621" s="194"/>
      <c r="E621" s="194"/>
      <c r="F621" s="194"/>
      <c r="G621" s="194"/>
      <c r="H621" s="194"/>
      <c r="I621" s="194"/>
      <c r="J621" s="194"/>
      <c r="K621" s="194"/>
      <c r="L621" s="273"/>
      <c r="M621" s="274"/>
      <c r="N621" s="273"/>
      <c r="O621" s="194"/>
      <c r="P621" s="27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</row>
    <row r="622" ht="12.0" customHeight="1">
      <c r="A622" s="194"/>
      <c r="B622" s="194"/>
      <c r="C622" s="194"/>
      <c r="D622" s="194"/>
      <c r="E622" s="194"/>
      <c r="F622" s="194"/>
      <c r="G622" s="194"/>
      <c r="H622" s="194"/>
      <c r="I622" s="194"/>
      <c r="J622" s="194"/>
      <c r="K622" s="194"/>
      <c r="L622" s="273"/>
      <c r="M622" s="274"/>
      <c r="N622" s="273"/>
      <c r="O622" s="194"/>
      <c r="P622" s="27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4"/>
    </row>
    <row r="623" ht="12.0" customHeight="1">
      <c r="A623" s="194"/>
      <c r="B623" s="194"/>
      <c r="C623" s="194"/>
      <c r="D623" s="194"/>
      <c r="E623" s="194"/>
      <c r="F623" s="194"/>
      <c r="G623" s="194"/>
      <c r="H623" s="194"/>
      <c r="I623" s="194"/>
      <c r="J623" s="194"/>
      <c r="K623" s="194"/>
      <c r="L623" s="273"/>
      <c r="M623" s="274"/>
      <c r="N623" s="273"/>
      <c r="O623" s="194"/>
      <c r="P623" s="27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4"/>
    </row>
    <row r="624" ht="12.0" customHeight="1">
      <c r="A624" s="194"/>
      <c r="B624" s="194"/>
      <c r="C624" s="194"/>
      <c r="D624" s="194"/>
      <c r="E624" s="194"/>
      <c r="F624" s="194"/>
      <c r="G624" s="194"/>
      <c r="H624" s="194"/>
      <c r="I624" s="194"/>
      <c r="J624" s="194"/>
      <c r="K624" s="194"/>
      <c r="L624" s="273"/>
      <c r="M624" s="274"/>
      <c r="N624" s="273"/>
      <c r="O624" s="194"/>
      <c r="P624" s="27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4"/>
    </row>
    <row r="625" ht="12.0" customHeight="1">
      <c r="A625" s="194"/>
      <c r="B625" s="194"/>
      <c r="C625" s="194"/>
      <c r="D625" s="194"/>
      <c r="E625" s="194"/>
      <c r="F625" s="194"/>
      <c r="G625" s="194"/>
      <c r="H625" s="194"/>
      <c r="I625" s="194"/>
      <c r="J625" s="194"/>
      <c r="K625" s="194"/>
      <c r="L625" s="273"/>
      <c r="M625" s="274"/>
      <c r="N625" s="273"/>
      <c r="O625" s="194"/>
      <c r="P625" s="27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4"/>
    </row>
    <row r="626" ht="12.0" customHeight="1">
      <c r="A626" s="194"/>
      <c r="B626" s="194"/>
      <c r="C626" s="194"/>
      <c r="D626" s="194"/>
      <c r="E626" s="194"/>
      <c r="F626" s="194"/>
      <c r="G626" s="194"/>
      <c r="H626" s="194"/>
      <c r="I626" s="194"/>
      <c r="J626" s="194"/>
      <c r="K626" s="194"/>
      <c r="L626" s="273"/>
      <c r="M626" s="274"/>
      <c r="N626" s="273"/>
      <c r="O626" s="194"/>
      <c r="P626" s="27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4"/>
    </row>
    <row r="627" ht="12.0" customHeight="1">
      <c r="A627" s="194"/>
      <c r="B627" s="194"/>
      <c r="C627" s="194"/>
      <c r="D627" s="194"/>
      <c r="E627" s="194"/>
      <c r="F627" s="194"/>
      <c r="G627" s="194"/>
      <c r="H627" s="194"/>
      <c r="I627" s="194"/>
      <c r="J627" s="194"/>
      <c r="K627" s="194"/>
      <c r="L627" s="273"/>
      <c r="M627" s="274"/>
      <c r="N627" s="273"/>
      <c r="O627" s="194"/>
      <c r="P627" s="27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4"/>
    </row>
    <row r="628" ht="12.0" customHeight="1">
      <c r="A628" s="194"/>
      <c r="B628" s="194"/>
      <c r="C628" s="194"/>
      <c r="D628" s="194"/>
      <c r="E628" s="194"/>
      <c r="F628" s="194"/>
      <c r="G628" s="194"/>
      <c r="H628" s="194"/>
      <c r="I628" s="194"/>
      <c r="J628" s="194"/>
      <c r="K628" s="194"/>
      <c r="L628" s="273"/>
      <c r="M628" s="274"/>
      <c r="N628" s="273"/>
      <c r="O628" s="194"/>
      <c r="P628" s="27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4"/>
    </row>
    <row r="629" ht="12.0" customHeight="1">
      <c r="A629" s="194"/>
      <c r="B629" s="194"/>
      <c r="C629" s="194"/>
      <c r="D629" s="194"/>
      <c r="E629" s="194"/>
      <c r="F629" s="194"/>
      <c r="G629" s="194"/>
      <c r="H629" s="194"/>
      <c r="I629" s="194"/>
      <c r="J629" s="194"/>
      <c r="K629" s="194"/>
      <c r="L629" s="273"/>
      <c r="M629" s="274"/>
      <c r="N629" s="273"/>
      <c r="O629" s="194"/>
      <c r="P629" s="27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4"/>
    </row>
    <row r="630" ht="12.0" customHeight="1">
      <c r="A630" s="194"/>
      <c r="B630" s="194"/>
      <c r="C630" s="194"/>
      <c r="D630" s="194"/>
      <c r="E630" s="194"/>
      <c r="F630" s="194"/>
      <c r="G630" s="194"/>
      <c r="H630" s="194"/>
      <c r="I630" s="194"/>
      <c r="J630" s="194"/>
      <c r="K630" s="194"/>
      <c r="L630" s="273"/>
      <c r="M630" s="274"/>
      <c r="N630" s="273"/>
      <c r="O630" s="194"/>
      <c r="P630" s="27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4"/>
    </row>
    <row r="631" ht="12.0" customHeight="1">
      <c r="A631" s="194"/>
      <c r="B631" s="194"/>
      <c r="C631" s="194"/>
      <c r="D631" s="194"/>
      <c r="E631" s="194"/>
      <c r="F631" s="194"/>
      <c r="G631" s="194"/>
      <c r="H631" s="194"/>
      <c r="I631" s="194"/>
      <c r="J631" s="194"/>
      <c r="K631" s="194"/>
      <c r="L631" s="273"/>
      <c r="M631" s="274"/>
      <c r="N631" s="273"/>
      <c r="O631" s="194"/>
      <c r="P631" s="27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4"/>
    </row>
    <row r="632" ht="12.0" customHeight="1">
      <c r="A632" s="194"/>
      <c r="B632" s="194"/>
      <c r="C632" s="194"/>
      <c r="D632" s="194"/>
      <c r="E632" s="194"/>
      <c r="F632" s="194"/>
      <c r="G632" s="194"/>
      <c r="H632" s="194"/>
      <c r="I632" s="194"/>
      <c r="J632" s="194"/>
      <c r="K632" s="194"/>
      <c r="L632" s="273"/>
      <c r="M632" s="274"/>
      <c r="N632" s="273"/>
      <c r="O632" s="194"/>
      <c r="P632" s="27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4"/>
    </row>
    <row r="633" ht="12.0" customHeight="1">
      <c r="A633" s="194"/>
      <c r="B633" s="194"/>
      <c r="C633" s="194"/>
      <c r="D633" s="194"/>
      <c r="E633" s="194"/>
      <c r="F633" s="194"/>
      <c r="G633" s="194"/>
      <c r="H633" s="194"/>
      <c r="I633" s="194"/>
      <c r="J633" s="194"/>
      <c r="K633" s="194"/>
      <c r="L633" s="273"/>
      <c r="M633" s="274"/>
      <c r="N633" s="273"/>
      <c r="O633" s="194"/>
      <c r="P633" s="27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4"/>
    </row>
    <row r="634" ht="12.0" customHeight="1">
      <c r="A634" s="194"/>
      <c r="B634" s="194"/>
      <c r="C634" s="194"/>
      <c r="D634" s="194"/>
      <c r="E634" s="194"/>
      <c r="F634" s="194"/>
      <c r="G634" s="194"/>
      <c r="H634" s="194"/>
      <c r="I634" s="194"/>
      <c r="J634" s="194"/>
      <c r="K634" s="194"/>
      <c r="L634" s="273"/>
      <c r="M634" s="274"/>
      <c r="N634" s="273"/>
      <c r="O634" s="194"/>
      <c r="P634" s="27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4"/>
    </row>
    <row r="635" ht="12.0" customHeight="1">
      <c r="A635" s="194"/>
      <c r="B635" s="194"/>
      <c r="C635" s="194"/>
      <c r="D635" s="194"/>
      <c r="E635" s="194"/>
      <c r="F635" s="194"/>
      <c r="G635" s="194"/>
      <c r="H635" s="194"/>
      <c r="I635" s="194"/>
      <c r="J635" s="194"/>
      <c r="K635" s="194"/>
      <c r="L635" s="273"/>
      <c r="M635" s="274"/>
      <c r="N635" s="273"/>
      <c r="O635" s="194"/>
      <c r="P635" s="27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4"/>
    </row>
    <row r="636" ht="12.0" customHeight="1">
      <c r="A636" s="194"/>
      <c r="B636" s="194"/>
      <c r="C636" s="194"/>
      <c r="D636" s="194"/>
      <c r="E636" s="194"/>
      <c r="F636" s="194"/>
      <c r="G636" s="194"/>
      <c r="H636" s="194"/>
      <c r="I636" s="194"/>
      <c r="J636" s="194"/>
      <c r="K636" s="194"/>
      <c r="L636" s="273"/>
      <c r="M636" s="274"/>
      <c r="N636" s="273"/>
      <c r="O636" s="194"/>
      <c r="P636" s="27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4"/>
    </row>
    <row r="637" ht="12.0" customHeight="1">
      <c r="A637" s="194"/>
      <c r="B637" s="194"/>
      <c r="C637" s="194"/>
      <c r="D637" s="194"/>
      <c r="E637" s="194"/>
      <c r="F637" s="194"/>
      <c r="G637" s="194"/>
      <c r="H637" s="194"/>
      <c r="I637" s="194"/>
      <c r="J637" s="194"/>
      <c r="K637" s="194"/>
      <c r="L637" s="273"/>
      <c r="M637" s="274"/>
      <c r="N637" s="273"/>
      <c r="O637" s="194"/>
      <c r="P637" s="27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4"/>
    </row>
    <row r="638" ht="12.0" customHeight="1">
      <c r="A638" s="194"/>
      <c r="B638" s="194"/>
      <c r="C638" s="194"/>
      <c r="D638" s="194"/>
      <c r="E638" s="194"/>
      <c r="F638" s="194"/>
      <c r="G638" s="194"/>
      <c r="H638" s="194"/>
      <c r="I638" s="194"/>
      <c r="J638" s="194"/>
      <c r="K638" s="194"/>
      <c r="L638" s="273"/>
      <c r="M638" s="274"/>
      <c r="N638" s="273"/>
      <c r="O638" s="194"/>
      <c r="P638" s="27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4"/>
    </row>
    <row r="639" ht="12.0" customHeight="1">
      <c r="A639" s="194"/>
      <c r="B639" s="194"/>
      <c r="C639" s="194"/>
      <c r="D639" s="194"/>
      <c r="E639" s="194"/>
      <c r="F639" s="194"/>
      <c r="G639" s="194"/>
      <c r="H639" s="194"/>
      <c r="I639" s="194"/>
      <c r="J639" s="194"/>
      <c r="K639" s="194"/>
      <c r="L639" s="273"/>
      <c r="M639" s="274"/>
      <c r="N639" s="273"/>
      <c r="O639" s="194"/>
      <c r="P639" s="27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4"/>
    </row>
    <row r="640" ht="12.0" customHeight="1">
      <c r="A640" s="194"/>
      <c r="B640" s="194"/>
      <c r="C640" s="194"/>
      <c r="D640" s="194"/>
      <c r="E640" s="194"/>
      <c r="F640" s="194"/>
      <c r="G640" s="194"/>
      <c r="H640" s="194"/>
      <c r="I640" s="194"/>
      <c r="J640" s="194"/>
      <c r="K640" s="194"/>
      <c r="L640" s="273"/>
      <c r="M640" s="274"/>
      <c r="N640" s="273"/>
      <c r="O640" s="194"/>
      <c r="P640" s="27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4"/>
    </row>
    <row r="641" ht="12.0" customHeight="1">
      <c r="A641" s="194"/>
      <c r="B641" s="194"/>
      <c r="C641" s="194"/>
      <c r="D641" s="194"/>
      <c r="E641" s="194"/>
      <c r="F641" s="194"/>
      <c r="G641" s="194"/>
      <c r="H641" s="194"/>
      <c r="I641" s="194"/>
      <c r="J641" s="194"/>
      <c r="K641" s="194"/>
      <c r="L641" s="273"/>
      <c r="M641" s="274"/>
      <c r="N641" s="273"/>
      <c r="O641" s="194"/>
      <c r="P641" s="27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4"/>
    </row>
    <row r="642" ht="12.0" customHeight="1">
      <c r="A642" s="194"/>
      <c r="B642" s="194"/>
      <c r="C642" s="194"/>
      <c r="D642" s="194"/>
      <c r="E642" s="194"/>
      <c r="F642" s="194"/>
      <c r="G642" s="194"/>
      <c r="H642" s="194"/>
      <c r="I642" s="194"/>
      <c r="J642" s="194"/>
      <c r="K642" s="194"/>
      <c r="L642" s="273"/>
      <c r="M642" s="274"/>
      <c r="N642" s="273"/>
      <c r="O642" s="194"/>
      <c r="P642" s="27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4"/>
    </row>
    <row r="643" ht="12.0" customHeight="1">
      <c r="A643" s="194"/>
      <c r="B643" s="194"/>
      <c r="C643" s="194"/>
      <c r="D643" s="194"/>
      <c r="E643" s="194"/>
      <c r="F643" s="194"/>
      <c r="G643" s="194"/>
      <c r="H643" s="194"/>
      <c r="I643" s="194"/>
      <c r="J643" s="194"/>
      <c r="K643" s="194"/>
      <c r="L643" s="273"/>
      <c r="M643" s="274"/>
      <c r="N643" s="273"/>
      <c r="O643" s="194"/>
      <c r="P643" s="27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4"/>
    </row>
    <row r="644" ht="12.0" customHeight="1">
      <c r="A644" s="194"/>
      <c r="B644" s="194"/>
      <c r="C644" s="194"/>
      <c r="D644" s="194"/>
      <c r="E644" s="194"/>
      <c r="F644" s="194"/>
      <c r="G644" s="194"/>
      <c r="H644" s="194"/>
      <c r="I644" s="194"/>
      <c r="J644" s="194"/>
      <c r="K644" s="194"/>
      <c r="L644" s="273"/>
      <c r="M644" s="274"/>
      <c r="N644" s="273"/>
      <c r="O644" s="194"/>
      <c r="P644" s="27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4"/>
    </row>
    <row r="645" ht="12.0" customHeight="1">
      <c r="A645" s="194"/>
      <c r="B645" s="194"/>
      <c r="C645" s="194"/>
      <c r="D645" s="194"/>
      <c r="E645" s="194"/>
      <c r="F645" s="194"/>
      <c r="G645" s="194"/>
      <c r="H645" s="194"/>
      <c r="I645" s="194"/>
      <c r="J645" s="194"/>
      <c r="K645" s="194"/>
      <c r="L645" s="273"/>
      <c r="M645" s="274"/>
      <c r="N645" s="273"/>
      <c r="O645" s="194"/>
      <c r="P645" s="27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</row>
    <row r="646" ht="12.0" customHeight="1">
      <c r="A646" s="194"/>
      <c r="B646" s="194"/>
      <c r="C646" s="194"/>
      <c r="D646" s="194"/>
      <c r="E646" s="194"/>
      <c r="F646" s="194"/>
      <c r="G646" s="194"/>
      <c r="H646" s="194"/>
      <c r="I646" s="194"/>
      <c r="J646" s="194"/>
      <c r="K646" s="194"/>
      <c r="L646" s="273"/>
      <c r="M646" s="274"/>
      <c r="N646" s="273"/>
      <c r="O646" s="194"/>
      <c r="P646" s="27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4"/>
    </row>
    <row r="647" ht="12.0" customHeight="1">
      <c r="A647" s="194"/>
      <c r="B647" s="194"/>
      <c r="C647" s="194"/>
      <c r="D647" s="194"/>
      <c r="E647" s="194"/>
      <c r="F647" s="194"/>
      <c r="G647" s="194"/>
      <c r="H647" s="194"/>
      <c r="I647" s="194"/>
      <c r="J647" s="194"/>
      <c r="K647" s="194"/>
      <c r="L647" s="273"/>
      <c r="M647" s="274"/>
      <c r="N647" s="273"/>
      <c r="O647" s="194"/>
      <c r="P647" s="27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4"/>
    </row>
    <row r="648" ht="12.0" customHeight="1">
      <c r="A648" s="194"/>
      <c r="B648" s="194"/>
      <c r="C648" s="194"/>
      <c r="D648" s="194"/>
      <c r="E648" s="194"/>
      <c r="F648" s="194"/>
      <c r="G648" s="194"/>
      <c r="H648" s="194"/>
      <c r="I648" s="194"/>
      <c r="J648" s="194"/>
      <c r="K648" s="194"/>
      <c r="L648" s="273"/>
      <c r="M648" s="274"/>
      <c r="N648" s="273"/>
      <c r="O648" s="194"/>
      <c r="P648" s="27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4"/>
    </row>
    <row r="649" ht="12.0" customHeight="1">
      <c r="A649" s="194"/>
      <c r="B649" s="194"/>
      <c r="C649" s="194"/>
      <c r="D649" s="194"/>
      <c r="E649" s="194"/>
      <c r="F649" s="194"/>
      <c r="G649" s="194"/>
      <c r="H649" s="194"/>
      <c r="I649" s="194"/>
      <c r="J649" s="194"/>
      <c r="K649" s="194"/>
      <c r="L649" s="273"/>
      <c r="M649" s="274"/>
      <c r="N649" s="273"/>
      <c r="O649" s="194"/>
      <c r="P649" s="27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4"/>
    </row>
    <row r="650" ht="12.0" customHeight="1">
      <c r="A650" s="194"/>
      <c r="B650" s="194"/>
      <c r="C650" s="194"/>
      <c r="D650" s="194"/>
      <c r="E650" s="194"/>
      <c r="F650" s="194"/>
      <c r="G650" s="194"/>
      <c r="H650" s="194"/>
      <c r="I650" s="194"/>
      <c r="J650" s="194"/>
      <c r="K650" s="194"/>
      <c r="L650" s="273"/>
      <c r="M650" s="274"/>
      <c r="N650" s="273"/>
      <c r="O650" s="194"/>
      <c r="P650" s="27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4"/>
    </row>
    <row r="651" ht="12.0" customHeight="1">
      <c r="A651" s="194"/>
      <c r="B651" s="194"/>
      <c r="C651" s="194"/>
      <c r="D651" s="194"/>
      <c r="E651" s="194"/>
      <c r="F651" s="194"/>
      <c r="G651" s="194"/>
      <c r="H651" s="194"/>
      <c r="I651" s="194"/>
      <c r="J651" s="194"/>
      <c r="K651" s="194"/>
      <c r="L651" s="273"/>
      <c r="M651" s="274"/>
      <c r="N651" s="273"/>
      <c r="O651" s="194"/>
      <c r="P651" s="27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4"/>
    </row>
    <row r="652" ht="12.0" customHeight="1">
      <c r="A652" s="194"/>
      <c r="B652" s="194"/>
      <c r="C652" s="194"/>
      <c r="D652" s="194"/>
      <c r="E652" s="194"/>
      <c r="F652" s="194"/>
      <c r="G652" s="194"/>
      <c r="H652" s="194"/>
      <c r="I652" s="194"/>
      <c r="J652" s="194"/>
      <c r="K652" s="194"/>
      <c r="L652" s="273"/>
      <c r="M652" s="274"/>
      <c r="N652" s="273"/>
      <c r="O652" s="194"/>
      <c r="P652" s="27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4"/>
    </row>
    <row r="653" ht="12.0" customHeight="1">
      <c r="A653" s="194"/>
      <c r="B653" s="194"/>
      <c r="C653" s="194"/>
      <c r="D653" s="194"/>
      <c r="E653" s="194"/>
      <c r="F653" s="194"/>
      <c r="G653" s="194"/>
      <c r="H653" s="194"/>
      <c r="I653" s="194"/>
      <c r="J653" s="194"/>
      <c r="K653" s="194"/>
      <c r="L653" s="273"/>
      <c r="M653" s="274"/>
      <c r="N653" s="273"/>
      <c r="O653" s="194"/>
      <c r="P653" s="27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4"/>
    </row>
    <row r="654" ht="12.0" customHeight="1">
      <c r="A654" s="194"/>
      <c r="B654" s="194"/>
      <c r="C654" s="194"/>
      <c r="D654" s="194"/>
      <c r="E654" s="194"/>
      <c r="F654" s="194"/>
      <c r="G654" s="194"/>
      <c r="H654" s="194"/>
      <c r="I654" s="194"/>
      <c r="J654" s="194"/>
      <c r="K654" s="194"/>
      <c r="L654" s="273"/>
      <c r="M654" s="274"/>
      <c r="N654" s="273"/>
      <c r="O654" s="194"/>
      <c r="P654" s="27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4"/>
    </row>
    <row r="655" ht="12.0" customHeight="1">
      <c r="A655" s="194"/>
      <c r="B655" s="194"/>
      <c r="C655" s="194"/>
      <c r="D655" s="194"/>
      <c r="E655" s="194"/>
      <c r="F655" s="194"/>
      <c r="G655" s="194"/>
      <c r="H655" s="194"/>
      <c r="I655" s="194"/>
      <c r="J655" s="194"/>
      <c r="K655" s="194"/>
      <c r="L655" s="273"/>
      <c r="M655" s="274"/>
      <c r="N655" s="273"/>
      <c r="O655" s="194"/>
      <c r="P655" s="27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</row>
    <row r="656" ht="12.0" customHeight="1">
      <c r="A656" s="194"/>
      <c r="B656" s="194"/>
      <c r="C656" s="194"/>
      <c r="D656" s="194"/>
      <c r="E656" s="194"/>
      <c r="F656" s="194"/>
      <c r="G656" s="194"/>
      <c r="H656" s="194"/>
      <c r="I656" s="194"/>
      <c r="J656" s="194"/>
      <c r="K656" s="194"/>
      <c r="L656" s="273"/>
      <c r="M656" s="274"/>
      <c r="N656" s="273"/>
      <c r="O656" s="194"/>
      <c r="P656" s="27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4"/>
    </row>
    <row r="657" ht="12.0" customHeight="1">
      <c r="A657" s="194"/>
      <c r="B657" s="194"/>
      <c r="C657" s="194"/>
      <c r="D657" s="194"/>
      <c r="E657" s="194"/>
      <c r="F657" s="194"/>
      <c r="G657" s="194"/>
      <c r="H657" s="194"/>
      <c r="I657" s="194"/>
      <c r="J657" s="194"/>
      <c r="K657" s="194"/>
      <c r="L657" s="273"/>
      <c r="M657" s="274"/>
      <c r="N657" s="273"/>
      <c r="O657" s="194"/>
      <c r="P657" s="27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</row>
    <row r="658" ht="12.0" customHeight="1">
      <c r="A658" s="194"/>
      <c r="B658" s="194"/>
      <c r="C658" s="194"/>
      <c r="D658" s="194"/>
      <c r="E658" s="194"/>
      <c r="F658" s="194"/>
      <c r="G658" s="194"/>
      <c r="H658" s="194"/>
      <c r="I658" s="194"/>
      <c r="J658" s="194"/>
      <c r="K658" s="194"/>
      <c r="L658" s="273"/>
      <c r="M658" s="274"/>
      <c r="N658" s="273"/>
      <c r="O658" s="194"/>
      <c r="P658" s="27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4"/>
    </row>
    <row r="659" ht="12.0" customHeight="1">
      <c r="A659" s="194"/>
      <c r="B659" s="194"/>
      <c r="C659" s="194"/>
      <c r="D659" s="194"/>
      <c r="E659" s="194"/>
      <c r="F659" s="194"/>
      <c r="G659" s="194"/>
      <c r="H659" s="194"/>
      <c r="I659" s="194"/>
      <c r="J659" s="194"/>
      <c r="K659" s="194"/>
      <c r="L659" s="273"/>
      <c r="M659" s="274"/>
      <c r="N659" s="273"/>
      <c r="O659" s="194"/>
      <c r="P659" s="27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4"/>
    </row>
    <row r="660" ht="12.0" customHeight="1">
      <c r="A660" s="194"/>
      <c r="B660" s="194"/>
      <c r="C660" s="194"/>
      <c r="D660" s="194"/>
      <c r="E660" s="194"/>
      <c r="F660" s="194"/>
      <c r="G660" s="194"/>
      <c r="H660" s="194"/>
      <c r="I660" s="194"/>
      <c r="J660" s="194"/>
      <c r="K660" s="194"/>
      <c r="L660" s="273"/>
      <c r="M660" s="274"/>
      <c r="N660" s="273"/>
      <c r="O660" s="194"/>
      <c r="P660" s="27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4"/>
    </row>
    <row r="661" ht="12.0" customHeight="1">
      <c r="A661" s="194"/>
      <c r="B661" s="194"/>
      <c r="C661" s="194"/>
      <c r="D661" s="194"/>
      <c r="E661" s="194"/>
      <c r="F661" s="194"/>
      <c r="G661" s="194"/>
      <c r="H661" s="194"/>
      <c r="I661" s="194"/>
      <c r="J661" s="194"/>
      <c r="K661" s="194"/>
      <c r="L661" s="273"/>
      <c r="M661" s="274"/>
      <c r="N661" s="273"/>
      <c r="O661" s="194"/>
      <c r="P661" s="27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4"/>
    </row>
    <row r="662" ht="12.0" customHeight="1">
      <c r="A662" s="194"/>
      <c r="B662" s="194"/>
      <c r="C662" s="194"/>
      <c r="D662" s="194"/>
      <c r="E662" s="194"/>
      <c r="F662" s="194"/>
      <c r="G662" s="194"/>
      <c r="H662" s="194"/>
      <c r="I662" s="194"/>
      <c r="J662" s="194"/>
      <c r="K662" s="194"/>
      <c r="L662" s="273"/>
      <c r="M662" s="274"/>
      <c r="N662" s="273"/>
      <c r="O662" s="194"/>
      <c r="P662" s="27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4"/>
    </row>
    <row r="663" ht="12.0" customHeight="1">
      <c r="A663" s="194"/>
      <c r="B663" s="194"/>
      <c r="C663" s="194"/>
      <c r="D663" s="194"/>
      <c r="E663" s="194"/>
      <c r="F663" s="194"/>
      <c r="G663" s="194"/>
      <c r="H663" s="194"/>
      <c r="I663" s="194"/>
      <c r="J663" s="194"/>
      <c r="K663" s="194"/>
      <c r="L663" s="273"/>
      <c r="M663" s="274"/>
      <c r="N663" s="273"/>
      <c r="O663" s="194"/>
      <c r="P663" s="27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4"/>
    </row>
    <row r="664" ht="12.0" customHeight="1">
      <c r="A664" s="194"/>
      <c r="B664" s="194"/>
      <c r="C664" s="194"/>
      <c r="D664" s="194"/>
      <c r="E664" s="194"/>
      <c r="F664" s="194"/>
      <c r="G664" s="194"/>
      <c r="H664" s="194"/>
      <c r="I664" s="194"/>
      <c r="J664" s="194"/>
      <c r="K664" s="194"/>
      <c r="L664" s="273"/>
      <c r="M664" s="274"/>
      <c r="N664" s="273"/>
      <c r="O664" s="194"/>
      <c r="P664" s="27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4"/>
    </row>
    <row r="665" ht="12.0" customHeight="1">
      <c r="A665" s="194"/>
      <c r="B665" s="194"/>
      <c r="C665" s="194"/>
      <c r="D665" s="194"/>
      <c r="E665" s="194"/>
      <c r="F665" s="194"/>
      <c r="G665" s="194"/>
      <c r="H665" s="194"/>
      <c r="I665" s="194"/>
      <c r="J665" s="194"/>
      <c r="K665" s="194"/>
      <c r="L665" s="273"/>
      <c r="M665" s="274"/>
      <c r="N665" s="273"/>
      <c r="O665" s="194"/>
      <c r="P665" s="27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4"/>
    </row>
    <row r="666" ht="12.0" customHeight="1">
      <c r="A666" s="194"/>
      <c r="B666" s="194"/>
      <c r="C666" s="194"/>
      <c r="D666" s="194"/>
      <c r="E666" s="194"/>
      <c r="F666" s="194"/>
      <c r="G666" s="194"/>
      <c r="H666" s="194"/>
      <c r="I666" s="194"/>
      <c r="J666" s="194"/>
      <c r="K666" s="194"/>
      <c r="L666" s="273"/>
      <c r="M666" s="274"/>
      <c r="N666" s="273"/>
      <c r="O666" s="194"/>
      <c r="P666" s="27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4"/>
    </row>
    <row r="667" ht="12.0" customHeight="1">
      <c r="A667" s="194"/>
      <c r="B667" s="194"/>
      <c r="C667" s="194"/>
      <c r="D667" s="194"/>
      <c r="E667" s="194"/>
      <c r="F667" s="194"/>
      <c r="G667" s="194"/>
      <c r="H667" s="194"/>
      <c r="I667" s="194"/>
      <c r="J667" s="194"/>
      <c r="K667" s="194"/>
      <c r="L667" s="273"/>
      <c r="M667" s="274"/>
      <c r="N667" s="273"/>
      <c r="O667" s="194"/>
      <c r="P667" s="27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4"/>
    </row>
    <row r="668" ht="12.0" customHeight="1">
      <c r="A668" s="194"/>
      <c r="B668" s="194"/>
      <c r="C668" s="194"/>
      <c r="D668" s="194"/>
      <c r="E668" s="194"/>
      <c r="F668" s="194"/>
      <c r="G668" s="194"/>
      <c r="H668" s="194"/>
      <c r="I668" s="194"/>
      <c r="J668" s="194"/>
      <c r="K668" s="194"/>
      <c r="L668" s="273"/>
      <c r="M668" s="274"/>
      <c r="N668" s="273"/>
      <c r="O668" s="194"/>
      <c r="P668" s="27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4"/>
    </row>
    <row r="669" ht="12.0" customHeight="1">
      <c r="A669" s="194"/>
      <c r="B669" s="194"/>
      <c r="C669" s="194"/>
      <c r="D669" s="194"/>
      <c r="E669" s="194"/>
      <c r="F669" s="194"/>
      <c r="G669" s="194"/>
      <c r="H669" s="194"/>
      <c r="I669" s="194"/>
      <c r="J669" s="194"/>
      <c r="K669" s="194"/>
      <c r="L669" s="273"/>
      <c r="M669" s="274"/>
      <c r="N669" s="273"/>
      <c r="O669" s="194"/>
      <c r="P669" s="27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4"/>
    </row>
    <row r="670" ht="12.0" customHeight="1">
      <c r="A670" s="194"/>
      <c r="B670" s="194"/>
      <c r="C670" s="194"/>
      <c r="D670" s="194"/>
      <c r="E670" s="194"/>
      <c r="F670" s="194"/>
      <c r="G670" s="194"/>
      <c r="H670" s="194"/>
      <c r="I670" s="194"/>
      <c r="J670" s="194"/>
      <c r="K670" s="194"/>
      <c r="L670" s="273"/>
      <c r="M670" s="274"/>
      <c r="N670" s="273"/>
      <c r="O670" s="194"/>
      <c r="P670" s="27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4"/>
    </row>
    <row r="671" ht="12.0" customHeight="1">
      <c r="A671" s="194"/>
      <c r="B671" s="194"/>
      <c r="C671" s="194"/>
      <c r="D671" s="194"/>
      <c r="E671" s="194"/>
      <c r="F671" s="194"/>
      <c r="G671" s="194"/>
      <c r="H671" s="194"/>
      <c r="I671" s="194"/>
      <c r="J671" s="194"/>
      <c r="K671" s="194"/>
      <c r="L671" s="273"/>
      <c r="M671" s="274"/>
      <c r="N671" s="273"/>
      <c r="O671" s="194"/>
      <c r="P671" s="27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4"/>
    </row>
    <row r="672" ht="12.0" customHeight="1">
      <c r="A672" s="194"/>
      <c r="B672" s="194"/>
      <c r="C672" s="194"/>
      <c r="D672" s="194"/>
      <c r="E672" s="194"/>
      <c r="F672" s="194"/>
      <c r="G672" s="194"/>
      <c r="H672" s="194"/>
      <c r="I672" s="194"/>
      <c r="J672" s="194"/>
      <c r="K672" s="194"/>
      <c r="L672" s="273"/>
      <c r="M672" s="274"/>
      <c r="N672" s="273"/>
      <c r="O672" s="194"/>
      <c r="P672" s="27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4"/>
    </row>
    <row r="673" ht="12.0" customHeight="1">
      <c r="A673" s="194"/>
      <c r="B673" s="194"/>
      <c r="C673" s="194"/>
      <c r="D673" s="194"/>
      <c r="E673" s="194"/>
      <c r="F673" s="194"/>
      <c r="G673" s="194"/>
      <c r="H673" s="194"/>
      <c r="I673" s="194"/>
      <c r="J673" s="194"/>
      <c r="K673" s="194"/>
      <c r="L673" s="273"/>
      <c r="M673" s="274"/>
      <c r="N673" s="273"/>
      <c r="O673" s="194"/>
      <c r="P673" s="27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4"/>
    </row>
    <row r="674" ht="12.0" customHeight="1">
      <c r="A674" s="194"/>
      <c r="B674" s="194"/>
      <c r="C674" s="194"/>
      <c r="D674" s="194"/>
      <c r="E674" s="194"/>
      <c r="F674" s="194"/>
      <c r="G674" s="194"/>
      <c r="H674" s="194"/>
      <c r="I674" s="194"/>
      <c r="J674" s="194"/>
      <c r="K674" s="194"/>
      <c r="L674" s="273"/>
      <c r="M674" s="274"/>
      <c r="N674" s="273"/>
      <c r="O674" s="194"/>
      <c r="P674" s="27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4"/>
    </row>
    <row r="675" ht="12.0" customHeight="1">
      <c r="A675" s="194"/>
      <c r="B675" s="194"/>
      <c r="C675" s="194"/>
      <c r="D675" s="194"/>
      <c r="E675" s="194"/>
      <c r="F675" s="194"/>
      <c r="G675" s="194"/>
      <c r="H675" s="194"/>
      <c r="I675" s="194"/>
      <c r="J675" s="194"/>
      <c r="K675" s="194"/>
      <c r="L675" s="273"/>
      <c r="M675" s="274"/>
      <c r="N675" s="273"/>
      <c r="O675" s="194"/>
      <c r="P675" s="27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4"/>
    </row>
    <row r="676" ht="12.0" customHeight="1">
      <c r="A676" s="194"/>
      <c r="B676" s="194"/>
      <c r="C676" s="194"/>
      <c r="D676" s="194"/>
      <c r="E676" s="194"/>
      <c r="F676" s="194"/>
      <c r="G676" s="194"/>
      <c r="H676" s="194"/>
      <c r="I676" s="194"/>
      <c r="J676" s="194"/>
      <c r="K676" s="194"/>
      <c r="L676" s="273"/>
      <c r="M676" s="274"/>
      <c r="N676" s="273"/>
      <c r="O676" s="194"/>
      <c r="P676" s="27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4"/>
    </row>
    <row r="677" ht="12.0" customHeight="1">
      <c r="A677" s="194"/>
      <c r="B677" s="194"/>
      <c r="C677" s="194"/>
      <c r="D677" s="194"/>
      <c r="E677" s="194"/>
      <c r="F677" s="194"/>
      <c r="G677" s="194"/>
      <c r="H677" s="194"/>
      <c r="I677" s="194"/>
      <c r="J677" s="194"/>
      <c r="K677" s="194"/>
      <c r="L677" s="273"/>
      <c r="M677" s="274"/>
      <c r="N677" s="273"/>
      <c r="O677" s="194"/>
      <c r="P677" s="27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4"/>
    </row>
    <row r="678" ht="12.0" customHeight="1">
      <c r="A678" s="194"/>
      <c r="B678" s="194"/>
      <c r="C678" s="194"/>
      <c r="D678" s="194"/>
      <c r="E678" s="194"/>
      <c r="F678" s="194"/>
      <c r="G678" s="194"/>
      <c r="H678" s="194"/>
      <c r="I678" s="194"/>
      <c r="J678" s="194"/>
      <c r="K678" s="194"/>
      <c r="L678" s="273"/>
      <c r="M678" s="274"/>
      <c r="N678" s="273"/>
      <c r="O678" s="194"/>
      <c r="P678" s="27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4"/>
    </row>
    <row r="679" ht="12.0" customHeight="1">
      <c r="A679" s="194"/>
      <c r="B679" s="194"/>
      <c r="C679" s="194"/>
      <c r="D679" s="194"/>
      <c r="E679" s="194"/>
      <c r="F679" s="194"/>
      <c r="G679" s="194"/>
      <c r="H679" s="194"/>
      <c r="I679" s="194"/>
      <c r="J679" s="194"/>
      <c r="K679" s="194"/>
      <c r="L679" s="273"/>
      <c r="M679" s="274"/>
      <c r="N679" s="273"/>
      <c r="O679" s="194"/>
      <c r="P679" s="27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4"/>
    </row>
    <row r="680" ht="12.0" customHeight="1">
      <c r="A680" s="194"/>
      <c r="B680" s="194"/>
      <c r="C680" s="194"/>
      <c r="D680" s="194"/>
      <c r="E680" s="194"/>
      <c r="F680" s="194"/>
      <c r="G680" s="194"/>
      <c r="H680" s="194"/>
      <c r="I680" s="194"/>
      <c r="J680" s="194"/>
      <c r="K680" s="194"/>
      <c r="L680" s="273"/>
      <c r="M680" s="274"/>
      <c r="N680" s="273"/>
      <c r="O680" s="194"/>
      <c r="P680" s="27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4"/>
    </row>
    <row r="681" ht="12.0" customHeight="1">
      <c r="A681" s="194"/>
      <c r="B681" s="194"/>
      <c r="C681" s="194"/>
      <c r="D681" s="194"/>
      <c r="E681" s="194"/>
      <c r="F681" s="194"/>
      <c r="G681" s="194"/>
      <c r="H681" s="194"/>
      <c r="I681" s="194"/>
      <c r="J681" s="194"/>
      <c r="K681" s="194"/>
      <c r="L681" s="273"/>
      <c r="M681" s="274"/>
      <c r="N681" s="273"/>
      <c r="O681" s="194"/>
      <c r="P681" s="27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4"/>
    </row>
    <row r="682" ht="12.0" customHeight="1">
      <c r="A682" s="194"/>
      <c r="B682" s="194"/>
      <c r="C682" s="194"/>
      <c r="D682" s="194"/>
      <c r="E682" s="194"/>
      <c r="F682" s="194"/>
      <c r="G682" s="194"/>
      <c r="H682" s="194"/>
      <c r="I682" s="194"/>
      <c r="J682" s="194"/>
      <c r="K682" s="194"/>
      <c r="L682" s="273"/>
      <c r="M682" s="274"/>
      <c r="N682" s="273"/>
      <c r="O682" s="194"/>
      <c r="P682" s="27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4"/>
    </row>
    <row r="683" ht="12.0" customHeight="1">
      <c r="A683" s="194"/>
      <c r="B683" s="194"/>
      <c r="C683" s="194"/>
      <c r="D683" s="194"/>
      <c r="E683" s="194"/>
      <c r="F683" s="194"/>
      <c r="G683" s="194"/>
      <c r="H683" s="194"/>
      <c r="I683" s="194"/>
      <c r="J683" s="194"/>
      <c r="K683" s="194"/>
      <c r="L683" s="273"/>
      <c r="M683" s="274"/>
      <c r="N683" s="273"/>
      <c r="O683" s="194"/>
      <c r="P683" s="27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4"/>
    </row>
    <row r="684" ht="12.0" customHeight="1">
      <c r="A684" s="194"/>
      <c r="B684" s="194"/>
      <c r="C684" s="194"/>
      <c r="D684" s="194"/>
      <c r="E684" s="194"/>
      <c r="F684" s="194"/>
      <c r="G684" s="194"/>
      <c r="H684" s="194"/>
      <c r="I684" s="194"/>
      <c r="J684" s="194"/>
      <c r="K684" s="194"/>
      <c r="L684" s="273"/>
      <c r="M684" s="274"/>
      <c r="N684" s="273"/>
      <c r="O684" s="194"/>
      <c r="P684" s="27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4"/>
    </row>
    <row r="685" ht="12.0" customHeight="1">
      <c r="A685" s="194"/>
      <c r="B685" s="194"/>
      <c r="C685" s="194"/>
      <c r="D685" s="194"/>
      <c r="E685" s="194"/>
      <c r="F685" s="194"/>
      <c r="G685" s="194"/>
      <c r="H685" s="194"/>
      <c r="I685" s="194"/>
      <c r="J685" s="194"/>
      <c r="K685" s="194"/>
      <c r="L685" s="273"/>
      <c r="M685" s="274"/>
      <c r="N685" s="273"/>
      <c r="O685" s="194"/>
      <c r="P685" s="27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4"/>
    </row>
    <row r="686" ht="12.0" customHeight="1">
      <c r="A686" s="194"/>
      <c r="B686" s="194"/>
      <c r="C686" s="194"/>
      <c r="D686" s="194"/>
      <c r="E686" s="194"/>
      <c r="F686" s="194"/>
      <c r="G686" s="194"/>
      <c r="H686" s="194"/>
      <c r="I686" s="194"/>
      <c r="J686" s="194"/>
      <c r="K686" s="194"/>
      <c r="L686" s="273"/>
      <c r="M686" s="274"/>
      <c r="N686" s="273"/>
      <c r="O686" s="194"/>
      <c r="P686" s="27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4"/>
    </row>
    <row r="687" ht="12.0" customHeight="1">
      <c r="A687" s="194"/>
      <c r="B687" s="194"/>
      <c r="C687" s="194"/>
      <c r="D687" s="194"/>
      <c r="E687" s="194"/>
      <c r="F687" s="194"/>
      <c r="G687" s="194"/>
      <c r="H687" s="194"/>
      <c r="I687" s="194"/>
      <c r="J687" s="194"/>
      <c r="K687" s="194"/>
      <c r="L687" s="273"/>
      <c r="M687" s="274"/>
      <c r="N687" s="273"/>
      <c r="O687" s="194"/>
      <c r="P687" s="27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4"/>
    </row>
    <row r="688" ht="12.0" customHeight="1">
      <c r="A688" s="194"/>
      <c r="B688" s="194"/>
      <c r="C688" s="194"/>
      <c r="D688" s="194"/>
      <c r="E688" s="194"/>
      <c r="F688" s="194"/>
      <c r="G688" s="194"/>
      <c r="H688" s="194"/>
      <c r="I688" s="194"/>
      <c r="J688" s="194"/>
      <c r="K688" s="194"/>
      <c r="L688" s="273"/>
      <c r="M688" s="274"/>
      <c r="N688" s="273"/>
      <c r="O688" s="194"/>
      <c r="P688" s="27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4"/>
    </row>
    <row r="689" ht="12.0" customHeight="1">
      <c r="A689" s="194"/>
      <c r="B689" s="194"/>
      <c r="C689" s="194"/>
      <c r="D689" s="194"/>
      <c r="E689" s="194"/>
      <c r="F689" s="194"/>
      <c r="G689" s="194"/>
      <c r="H689" s="194"/>
      <c r="I689" s="194"/>
      <c r="J689" s="194"/>
      <c r="K689" s="194"/>
      <c r="L689" s="273"/>
      <c r="M689" s="274"/>
      <c r="N689" s="273"/>
      <c r="O689" s="194"/>
      <c r="P689" s="27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4"/>
    </row>
    <row r="690" ht="12.0" customHeight="1">
      <c r="A690" s="194"/>
      <c r="B690" s="194"/>
      <c r="C690" s="194"/>
      <c r="D690" s="194"/>
      <c r="E690" s="194"/>
      <c r="F690" s="194"/>
      <c r="G690" s="194"/>
      <c r="H690" s="194"/>
      <c r="I690" s="194"/>
      <c r="J690" s="194"/>
      <c r="K690" s="194"/>
      <c r="L690" s="273"/>
      <c r="M690" s="274"/>
      <c r="N690" s="273"/>
      <c r="O690" s="194"/>
      <c r="P690" s="27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4"/>
    </row>
    <row r="691" ht="12.0" customHeight="1">
      <c r="A691" s="194"/>
      <c r="B691" s="194"/>
      <c r="C691" s="194"/>
      <c r="D691" s="194"/>
      <c r="E691" s="194"/>
      <c r="F691" s="194"/>
      <c r="G691" s="194"/>
      <c r="H691" s="194"/>
      <c r="I691" s="194"/>
      <c r="J691" s="194"/>
      <c r="K691" s="194"/>
      <c r="L691" s="273"/>
      <c r="M691" s="274"/>
      <c r="N691" s="273"/>
      <c r="O691" s="194"/>
      <c r="P691" s="27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4"/>
    </row>
    <row r="692" ht="12.0" customHeight="1">
      <c r="A692" s="194"/>
      <c r="B692" s="194"/>
      <c r="C692" s="194"/>
      <c r="D692" s="194"/>
      <c r="E692" s="194"/>
      <c r="F692" s="194"/>
      <c r="G692" s="194"/>
      <c r="H692" s="194"/>
      <c r="I692" s="194"/>
      <c r="J692" s="194"/>
      <c r="K692" s="194"/>
      <c r="L692" s="273"/>
      <c r="M692" s="274"/>
      <c r="N692" s="273"/>
      <c r="O692" s="194"/>
      <c r="P692" s="27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4"/>
    </row>
    <row r="693" ht="12.0" customHeight="1">
      <c r="A693" s="194"/>
      <c r="B693" s="194"/>
      <c r="C693" s="194"/>
      <c r="D693" s="194"/>
      <c r="E693" s="194"/>
      <c r="F693" s="194"/>
      <c r="G693" s="194"/>
      <c r="H693" s="194"/>
      <c r="I693" s="194"/>
      <c r="J693" s="194"/>
      <c r="K693" s="194"/>
      <c r="L693" s="273"/>
      <c r="M693" s="274"/>
      <c r="N693" s="273"/>
      <c r="O693" s="194"/>
      <c r="P693" s="27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4"/>
    </row>
    <row r="694" ht="12.0" customHeight="1">
      <c r="A694" s="194"/>
      <c r="B694" s="194"/>
      <c r="C694" s="194"/>
      <c r="D694" s="194"/>
      <c r="E694" s="194"/>
      <c r="F694" s="194"/>
      <c r="G694" s="194"/>
      <c r="H694" s="194"/>
      <c r="I694" s="194"/>
      <c r="J694" s="194"/>
      <c r="K694" s="194"/>
      <c r="L694" s="273"/>
      <c r="M694" s="274"/>
      <c r="N694" s="273"/>
      <c r="O694" s="194"/>
      <c r="P694" s="27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4"/>
    </row>
    <row r="695" ht="12.0" customHeight="1">
      <c r="A695" s="194"/>
      <c r="B695" s="194"/>
      <c r="C695" s="194"/>
      <c r="D695" s="194"/>
      <c r="E695" s="194"/>
      <c r="F695" s="194"/>
      <c r="G695" s="194"/>
      <c r="H695" s="194"/>
      <c r="I695" s="194"/>
      <c r="J695" s="194"/>
      <c r="K695" s="194"/>
      <c r="L695" s="273"/>
      <c r="M695" s="274"/>
      <c r="N695" s="273"/>
      <c r="O695" s="194"/>
      <c r="P695" s="27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4"/>
    </row>
    <row r="696" ht="12.0" customHeight="1">
      <c r="A696" s="194"/>
      <c r="B696" s="194"/>
      <c r="C696" s="194"/>
      <c r="D696" s="194"/>
      <c r="E696" s="194"/>
      <c r="F696" s="194"/>
      <c r="G696" s="194"/>
      <c r="H696" s="194"/>
      <c r="I696" s="194"/>
      <c r="J696" s="194"/>
      <c r="K696" s="194"/>
      <c r="L696" s="273"/>
      <c r="M696" s="274"/>
      <c r="N696" s="273"/>
      <c r="O696" s="194"/>
      <c r="P696" s="27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4"/>
    </row>
    <row r="697" ht="12.0" customHeight="1">
      <c r="A697" s="194"/>
      <c r="B697" s="194"/>
      <c r="C697" s="194"/>
      <c r="D697" s="194"/>
      <c r="E697" s="194"/>
      <c r="F697" s="194"/>
      <c r="G697" s="194"/>
      <c r="H697" s="194"/>
      <c r="I697" s="194"/>
      <c r="J697" s="194"/>
      <c r="K697" s="194"/>
      <c r="L697" s="273"/>
      <c r="M697" s="274"/>
      <c r="N697" s="273"/>
      <c r="O697" s="194"/>
      <c r="P697" s="27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</row>
    <row r="698" ht="12.0" customHeight="1">
      <c r="A698" s="194"/>
      <c r="B698" s="194"/>
      <c r="C698" s="194"/>
      <c r="D698" s="194"/>
      <c r="E698" s="194"/>
      <c r="F698" s="194"/>
      <c r="G698" s="194"/>
      <c r="H698" s="194"/>
      <c r="I698" s="194"/>
      <c r="J698" s="194"/>
      <c r="K698" s="194"/>
      <c r="L698" s="273"/>
      <c r="M698" s="274"/>
      <c r="N698" s="273"/>
      <c r="O698" s="194"/>
      <c r="P698" s="27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4"/>
    </row>
    <row r="699" ht="12.0" customHeight="1">
      <c r="A699" s="194"/>
      <c r="B699" s="194"/>
      <c r="C699" s="194"/>
      <c r="D699" s="194"/>
      <c r="E699" s="194"/>
      <c r="F699" s="194"/>
      <c r="G699" s="194"/>
      <c r="H699" s="194"/>
      <c r="I699" s="194"/>
      <c r="J699" s="194"/>
      <c r="K699" s="194"/>
      <c r="L699" s="273"/>
      <c r="M699" s="274"/>
      <c r="N699" s="273"/>
      <c r="O699" s="194"/>
      <c r="P699" s="27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4"/>
    </row>
    <row r="700" ht="12.0" customHeight="1">
      <c r="A700" s="194"/>
      <c r="B700" s="194"/>
      <c r="C700" s="194"/>
      <c r="D700" s="194"/>
      <c r="E700" s="194"/>
      <c r="F700" s="194"/>
      <c r="G700" s="194"/>
      <c r="H700" s="194"/>
      <c r="I700" s="194"/>
      <c r="J700" s="194"/>
      <c r="K700" s="194"/>
      <c r="L700" s="273"/>
      <c r="M700" s="274"/>
      <c r="N700" s="273"/>
      <c r="O700" s="194"/>
      <c r="P700" s="27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4"/>
    </row>
    <row r="701" ht="12.0" customHeight="1">
      <c r="A701" s="194"/>
      <c r="B701" s="194"/>
      <c r="C701" s="194"/>
      <c r="D701" s="194"/>
      <c r="E701" s="194"/>
      <c r="F701" s="194"/>
      <c r="G701" s="194"/>
      <c r="H701" s="194"/>
      <c r="I701" s="194"/>
      <c r="J701" s="194"/>
      <c r="K701" s="194"/>
      <c r="L701" s="273"/>
      <c r="M701" s="274"/>
      <c r="N701" s="273"/>
      <c r="O701" s="194"/>
      <c r="P701" s="27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</row>
    <row r="702" ht="12.0" customHeight="1">
      <c r="A702" s="194"/>
      <c r="B702" s="194"/>
      <c r="C702" s="194"/>
      <c r="D702" s="194"/>
      <c r="E702" s="194"/>
      <c r="F702" s="194"/>
      <c r="G702" s="194"/>
      <c r="H702" s="194"/>
      <c r="I702" s="194"/>
      <c r="J702" s="194"/>
      <c r="K702" s="194"/>
      <c r="L702" s="273"/>
      <c r="M702" s="274"/>
      <c r="N702" s="273"/>
      <c r="O702" s="194"/>
      <c r="P702" s="27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4"/>
    </row>
    <row r="703" ht="12.0" customHeight="1">
      <c r="A703" s="194"/>
      <c r="B703" s="194"/>
      <c r="C703" s="194"/>
      <c r="D703" s="194"/>
      <c r="E703" s="194"/>
      <c r="F703" s="194"/>
      <c r="G703" s="194"/>
      <c r="H703" s="194"/>
      <c r="I703" s="194"/>
      <c r="J703" s="194"/>
      <c r="K703" s="194"/>
      <c r="L703" s="273"/>
      <c r="M703" s="274"/>
      <c r="N703" s="273"/>
      <c r="O703" s="194"/>
      <c r="P703" s="27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</row>
    <row r="704" ht="12.0" customHeight="1">
      <c r="A704" s="194"/>
      <c r="B704" s="194"/>
      <c r="C704" s="194"/>
      <c r="D704" s="194"/>
      <c r="E704" s="194"/>
      <c r="F704" s="194"/>
      <c r="G704" s="194"/>
      <c r="H704" s="194"/>
      <c r="I704" s="194"/>
      <c r="J704" s="194"/>
      <c r="K704" s="194"/>
      <c r="L704" s="273"/>
      <c r="M704" s="274"/>
      <c r="N704" s="273"/>
      <c r="O704" s="194"/>
      <c r="P704" s="27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4"/>
    </row>
    <row r="705" ht="12.0" customHeight="1">
      <c r="A705" s="194"/>
      <c r="B705" s="194"/>
      <c r="C705" s="194"/>
      <c r="D705" s="194"/>
      <c r="E705" s="194"/>
      <c r="F705" s="194"/>
      <c r="G705" s="194"/>
      <c r="H705" s="194"/>
      <c r="I705" s="194"/>
      <c r="J705" s="194"/>
      <c r="K705" s="194"/>
      <c r="L705" s="273"/>
      <c r="M705" s="274"/>
      <c r="N705" s="273"/>
      <c r="O705" s="194"/>
      <c r="P705" s="27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4"/>
    </row>
    <row r="706" ht="12.0" customHeight="1">
      <c r="A706" s="194"/>
      <c r="B706" s="194"/>
      <c r="C706" s="194"/>
      <c r="D706" s="194"/>
      <c r="E706" s="194"/>
      <c r="F706" s="194"/>
      <c r="G706" s="194"/>
      <c r="H706" s="194"/>
      <c r="I706" s="194"/>
      <c r="J706" s="194"/>
      <c r="K706" s="194"/>
      <c r="L706" s="273"/>
      <c r="M706" s="274"/>
      <c r="N706" s="273"/>
      <c r="O706" s="194"/>
      <c r="P706" s="27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4"/>
    </row>
    <row r="707" ht="12.0" customHeight="1">
      <c r="A707" s="194"/>
      <c r="B707" s="194"/>
      <c r="C707" s="194"/>
      <c r="D707" s="194"/>
      <c r="E707" s="194"/>
      <c r="F707" s="194"/>
      <c r="G707" s="194"/>
      <c r="H707" s="194"/>
      <c r="I707" s="194"/>
      <c r="J707" s="194"/>
      <c r="K707" s="194"/>
      <c r="L707" s="273"/>
      <c r="M707" s="274"/>
      <c r="N707" s="273"/>
      <c r="O707" s="194"/>
      <c r="P707" s="27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4"/>
    </row>
    <row r="708" ht="12.0" customHeight="1">
      <c r="A708" s="194"/>
      <c r="B708" s="194"/>
      <c r="C708" s="194"/>
      <c r="D708" s="194"/>
      <c r="E708" s="194"/>
      <c r="F708" s="194"/>
      <c r="G708" s="194"/>
      <c r="H708" s="194"/>
      <c r="I708" s="194"/>
      <c r="J708" s="194"/>
      <c r="K708" s="194"/>
      <c r="L708" s="273"/>
      <c r="M708" s="274"/>
      <c r="N708" s="273"/>
      <c r="O708" s="194"/>
      <c r="P708" s="27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4"/>
    </row>
    <row r="709" ht="12.0" customHeight="1">
      <c r="A709" s="194"/>
      <c r="B709" s="194"/>
      <c r="C709" s="194"/>
      <c r="D709" s="194"/>
      <c r="E709" s="194"/>
      <c r="F709" s="194"/>
      <c r="G709" s="194"/>
      <c r="H709" s="194"/>
      <c r="I709" s="194"/>
      <c r="J709" s="194"/>
      <c r="K709" s="194"/>
      <c r="L709" s="273"/>
      <c r="M709" s="274"/>
      <c r="N709" s="273"/>
      <c r="O709" s="194"/>
      <c r="P709" s="27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4"/>
    </row>
    <row r="710" ht="12.0" customHeight="1">
      <c r="A710" s="194"/>
      <c r="B710" s="194"/>
      <c r="C710" s="194"/>
      <c r="D710" s="194"/>
      <c r="E710" s="194"/>
      <c r="F710" s="194"/>
      <c r="G710" s="194"/>
      <c r="H710" s="194"/>
      <c r="I710" s="194"/>
      <c r="J710" s="194"/>
      <c r="K710" s="194"/>
      <c r="L710" s="273"/>
      <c r="M710" s="274"/>
      <c r="N710" s="273"/>
      <c r="O710" s="194"/>
      <c r="P710" s="27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4"/>
    </row>
    <row r="711" ht="12.0" customHeight="1">
      <c r="A711" s="194"/>
      <c r="B711" s="194"/>
      <c r="C711" s="194"/>
      <c r="D711" s="194"/>
      <c r="E711" s="194"/>
      <c r="F711" s="194"/>
      <c r="G711" s="194"/>
      <c r="H711" s="194"/>
      <c r="I711" s="194"/>
      <c r="J711" s="194"/>
      <c r="K711" s="194"/>
      <c r="L711" s="273"/>
      <c r="M711" s="274"/>
      <c r="N711" s="273"/>
      <c r="O711" s="194"/>
      <c r="P711" s="27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4"/>
    </row>
    <row r="712" ht="12.0" customHeight="1">
      <c r="A712" s="194"/>
      <c r="B712" s="194"/>
      <c r="C712" s="194"/>
      <c r="D712" s="194"/>
      <c r="E712" s="194"/>
      <c r="F712" s="194"/>
      <c r="G712" s="194"/>
      <c r="H712" s="194"/>
      <c r="I712" s="194"/>
      <c r="J712" s="194"/>
      <c r="K712" s="194"/>
      <c r="L712" s="273"/>
      <c r="M712" s="274"/>
      <c r="N712" s="273"/>
      <c r="O712" s="194"/>
      <c r="P712" s="27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4"/>
    </row>
    <row r="713" ht="12.0" customHeight="1">
      <c r="A713" s="194"/>
      <c r="B713" s="194"/>
      <c r="C713" s="194"/>
      <c r="D713" s="194"/>
      <c r="E713" s="194"/>
      <c r="F713" s="194"/>
      <c r="G713" s="194"/>
      <c r="H713" s="194"/>
      <c r="I713" s="194"/>
      <c r="J713" s="194"/>
      <c r="K713" s="194"/>
      <c r="L713" s="273"/>
      <c r="M713" s="274"/>
      <c r="N713" s="273"/>
      <c r="O713" s="194"/>
      <c r="P713" s="27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4"/>
    </row>
    <row r="714" ht="12.0" customHeight="1">
      <c r="A714" s="194"/>
      <c r="B714" s="194"/>
      <c r="C714" s="194"/>
      <c r="D714" s="194"/>
      <c r="E714" s="194"/>
      <c r="F714" s="194"/>
      <c r="G714" s="194"/>
      <c r="H714" s="194"/>
      <c r="I714" s="194"/>
      <c r="J714" s="194"/>
      <c r="K714" s="194"/>
      <c r="L714" s="273"/>
      <c r="M714" s="274"/>
      <c r="N714" s="273"/>
      <c r="O714" s="194"/>
      <c r="P714" s="27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4"/>
    </row>
    <row r="715" ht="12.0" customHeight="1">
      <c r="A715" s="194"/>
      <c r="B715" s="194"/>
      <c r="C715" s="194"/>
      <c r="D715" s="194"/>
      <c r="E715" s="194"/>
      <c r="F715" s="194"/>
      <c r="G715" s="194"/>
      <c r="H715" s="194"/>
      <c r="I715" s="194"/>
      <c r="J715" s="194"/>
      <c r="K715" s="194"/>
      <c r="L715" s="273"/>
      <c r="M715" s="274"/>
      <c r="N715" s="273"/>
      <c r="O715" s="194"/>
      <c r="P715" s="27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4"/>
    </row>
    <row r="716" ht="12.0" customHeight="1">
      <c r="A716" s="194"/>
      <c r="B716" s="194"/>
      <c r="C716" s="194"/>
      <c r="D716" s="194"/>
      <c r="E716" s="194"/>
      <c r="F716" s="194"/>
      <c r="G716" s="194"/>
      <c r="H716" s="194"/>
      <c r="I716" s="194"/>
      <c r="J716" s="194"/>
      <c r="K716" s="194"/>
      <c r="L716" s="273"/>
      <c r="M716" s="274"/>
      <c r="N716" s="273"/>
      <c r="O716" s="194"/>
      <c r="P716" s="27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4"/>
    </row>
    <row r="717" ht="12.0" customHeight="1">
      <c r="A717" s="194"/>
      <c r="B717" s="194"/>
      <c r="C717" s="194"/>
      <c r="D717" s="194"/>
      <c r="E717" s="194"/>
      <c r="F717" s="194"/>
      <c r="G717" s="194"/>
      <c r="H717" s="194"/>
      <c r="I717" s="194"/>
      <c r="J717" s="194"/>
      <c r="K717" s="194"/>
      <c r="L717" s="273"/>
      <c r="M717" s="274"/>
      <c r="N717" s="273"/>
      <c r="O717" s="194"/>
      <c r="P717" s="27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4"/>
    </row>
    <row r="718" ht="12.0" customHeight="1">
      <c r="A718" s="194"/>
      <c r="B718" s="194"/>
      <c r="C718" s="194"/>
      <c r="D718" s="194"/>
      <c r="E718" s="194"/>
      <c r="F718" s="194"/>
      <c r="G718" s="194"/>
      <c r="H718" s="194"/>
      <c r="I718" s="194"/>
      <c r="J718" s="194"/>
      <c r="K718" s="194"/>
      <c r="L718" s="273"/>
      <c r="M718" s="274"/>
      <c r="N718" s="273"/>
      <c r="O718" s="194"/>
      <c r="P718" s="27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4"/>
    </row>
    <row r="719" ht="12.0" customHeight="1">
      <c r="A719" s="194"/>
      <c r="B719" s="194"/>
      <c r="C719" s="194"/>
      <c r="D719" s="194"/>
      <c r="E719" s="194"/>
      <c r="F719" s="194"/>
      <c r="G719" s="194"/>
      <c r="H719" s="194"/>
      <c r="I719" s="194"/>
      <c r="J719" s="194"/>
      <c r="K719" s="194"/>
      <c r="L719" s="273"/>
      <c r="M719" s="274"/>
      <c r="N719" s="273"/>
      <c r="O719" s="194"/>
      <c r="P719" s="27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4"/>
    </row>
    <row r="720" ht="12.0" customHeight="1">
      <c r="A720" s="194"/>
      <c r="B720" s="194"/>
      <c r="C720" s="194"/>
      <c r="D720" s="194"/>
      <c r="E720" s="194"/>
      <c r="F720" s="194"/>
      <c r="G720" s="194"/>
      <c r="H720" s="194"/>
      <c r="I720" s="194"/>
      <c r="J720" s="194"/>
      <c r="K720" s="194"/>
      <c r="L720" s="273"/>
      <c r="M720" s="274"/>
      <c r="N720" s="273"/>
      <c r="O720" s="194"/>
      <c r="P720" s="27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4"/>
    </row>
    <row r="721" ht="12.0" customHeight="1">
      <c r="A721" s="194"/>
      <c r="B721" s="194"/>
      <c r="C721" s="194"/>
      <c r="D721" s="194"/>
      <c r="E721" s="194"/>
      <c r="F721" s="194"/>
      <c r="G721" s="194"/>
      <c r="H721" s="194"/>
      <c r="I721" s="194"/>
      <c r="J721" s="194"/>
      <c r="K721" s="194"/>
      <c r="L721" s="273"/>
      <c r="M721" s="274"/>
      <c r="N721" s="273"/>
      <c r="O721" s="194"/>
      <c r="P721" s="27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4"/>
    </row>
    <row r="722" ht="12.0" customHeight="1">
      <c r="A722" s="194"/>
      <c r="B722" s="194"/>
      <c r="C722" s="194"/>
      <c r="D722" s="194"/>
      <c r="E722" s="194"/>
      <c r="F722" s="194"/>
      <c r="G722" s="194"/>
      <c r="H722" s="194"/>
      <c r="I722" s="194"/>
      <c r="J722" s="194"/>
      <c r="K722" s="194"/>
      <c r="L722" s="273"/>
      <c r="M722" s="274"/>
      <c r="N722" s="273"/>
      <c r="O722" s="194"/>
      <c r="P722" s="27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4"/>
    </row>
    <row r="723" ht="12.0" customHeight="1">
      <c r="A723" s="194"/>
      <c r="B723" s="194"/>
      <c r="C723" s="194"/>
      <c r="D723" s="194"/>
      <c r="E723" s="194"/>
      <c r="F723" s="194"/>
      <c r="G723" s="194"/>
      <c r="H723" s="194"/>
      <c r="I723" s="194"/>
      <c r="J723" s="194"/>
      <c r="K723" s="194"/>
      <c r="L723" s="273"/>
      <c r="M723" s="274"/>
      <c r="N723" s="273"/>
      <c r="O723" s="194"/>
      <c r="P723" s="27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4"/>
    </row>
    <row r="724" ht="12.0" customHeight="1">
      <c r="A724" s="194"/>
      <c r="B724" s="194"/>
      <c r="C724" s="194"/>
      <c r="D724" s="194"/>
      <c r="E724" s="194"/>
      <c r="F724" s="194"/>
      <c r="G724" s="194"/>
      <c r="H724" s="194"/>
      <c r="I724" s="194"/>
      <c r="J724" s="194"/>
      <c r="K724" s="194"/>
      <c r="L724" s="273"/>
      <c r="M724" s="274"/>
      <c r="N724" s="273"/>
      <c r="O724" s="194"/>
      <c r="P724" s="27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4"/>
    </row>
    <row r="725" ht="12.0" customHeight="1">
      <c r="A725" s="194"/>
      <c r="B725" s="194"/>
      <c r="C725" s="194"/>
      <c r="D725" s="194"/>
      <c r="E725" s="194"/>
      <c r="F725" s="194"/>
      <c r="G725" s="194"/>
      <c r="H725" s="194"/>
      <c r="I725" s="194"/>
      <c r="J725" s="194"/>
      <c r="K725" s="194"/>
      <c r="L725" s="273"/>
      <c r="M725" s="274"/>
      <c r="N725" s="273"/>
      <c r="O725" s="194"/>
      <c r="P725" s="27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4"/>
    </row>
    <row r="726" ht="12.0" customHeight="1">
      <c r="A726" s="194"/>
      <c r="B726" s="194"/>
      <c r="C726" s="194"/>
      <c r="D726" s="194"/>
      <c r="E726" s="194"/>
      <c r="F726" s="194"/>
      <c r="G726" s="194"/>
      <c r="H726" s="194"/>
      <c r="I726" s="194"/>
      <c r="J726" s="194"/>
      <c r="K726" s="194"/>
      <c r="L726" s="273"/>
      <c r="M726" s="274"/>
      <c r="N726" s="273"/>
      <c r="O726" s="194"/>
      <c r="P726" s="27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4"/>
    </row>
    <row r="727" ht="12.0" customHeight="1">
      <c r="A727" s="194"/>
      <c r="B727" s="194"/>
      <c r="C727" s="194"/>
      <c r="D727" s="194"/>
      <c r="E727" s="194"/>
      <c r="F727" s="194"/>
      <c r="G727" s="194"/>
      <c r="H727" s="194"/>
      <c r="I727" s="194"/>
      <c r="J727" s="194"/>
      <c r="K727" s="194"/>
      <c r="L727" s="273"/>
      <c r="M727" s="274"/>
      <c r="N727" s="273"/>
      <c r="O727" s="194"/>
      <c r="P727" s="27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4"/>
    </row>
    <row r="728" ht="12.0" customHeight="1">
      <c r="A728" s="194"/>
      <c r="B728" s="194"/>
      <c r="C728" s="194"/>
      <c r="D728" s="194"/>
      <c r="E728" s="194"/>
      <c r="F728" s="194"/>
      <c r="G728" s="194"/>
      <c r="H728" s="194"/>
      <c r="I728" s="194"/>
      <c r="J728" s="194"/>
      <c r="K728" s="194"/>
      <c r="L728" s="273"/>
      <c r="M728" s="274"/>
      <c r="N728" s="273"/>
      <c r="O728" s="194"/>
      <c r="P728" s="27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4"/>
    </row>
    <row r="729" ht="12.0" customHeight="1">
      <c r="A729" s="194"/>
      <c r="B729" s="194"/>
      <c r="C729" s="194"/>
      <c r="D729" s="194"/>
      <c r="E729" s="194"/>
      <c r="F729" s="194"/>
      <c r="G729" s="194"/>
      <c r="H729" s="194"/>
      <c r="I729" s="194"/>
      <c r="J729" s="194"/>
      <c r="K729" s="194"/>
      <c r="L729" s="273"/>
      <c r="M729" s="274"/>
      <c r="N729" s="273"/>
      <c r="O729" s="194"/>
      <c r="P729" s="27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4"/>
    </row>
    <row r="730" ht="12.0" customHeight="1">
      <c r="A730" s="194"/>
      <c r="B730" s="194"/>
      <c r="C730" s="194"/>
      <c r="D730" s="194"/>
      <c r="E730" s="194"/>
      <c r="F730" s="194"/>
      <c r="G730" s="194"/>
      <c r="H730" s="194"/>
      <c r="I730" s="194"/>
      <c r="J730" s="194"/>
      <c r="K730" s="194"/>
      <c r="L730" s="273"/>
      <c r="M730" s="274"/>
      <c r="N730" s="273"/>
      <c r="O730" s="194"/>
      <c r="P730" s="27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4"/>
    </row>
    <row r="731" ht="12.0" customHeight="1">
      <c r="A731" s="194"/>
      <c r="B731" s="194"/>
      <c r="C731" s="194"/>
      <c r="D731" s="194"/>
      <c r="E731" s="194"/>
      <c r="F731" s="194"/>
      <c r="G731" s="194"/>
      <c r="H731" s="194"/>
      <c r="I731" s="194"/>
      <c r="J731" s="194"/>
      <c r="K731" s="194"/>
      <c r="L731" s="273"/>
      <c r="M731" s="274"/>
      <c r="N731" s="273"/>
      <c r="O731" s="194"/>
      <c r="P731" s="27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4"/>
    </row>
    <row r="732" ht="12.0" customHeight="1">
      <c r="A732" s="194"/>
      <c r="B732" s="194"/>
      <c r="C732" s="194"/>
      <c r="D732" s="194"/>
      <c r="E732" s="194"/>
      <c r="F732" s="194"/>
      <c r="G732" s="194"/>
      <c r="H732" s="194"/>
      <c r="I732" s="194"/>
      <c r="J732" s="194"/>
      <c r="K732" s="194"/>
      <c r="L732" s="273"/>
      <c r="M732" s="274"/>
      <c r="N732" s="273"/>
      <c r="O732" s="194"/>
      <c r="P732" s="27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4"/>
    </row>
    <row r="733" ht="12.0" customHeight="1">
      <c r="A733" s="194"/>
      <c r="B733" s="194"/>
      <c r="C733" s="194"/>
      <c r="D733" s="194"/>
      <c r="E733" s="194"/>
      <c r="F733" s="194"/>
      <c r="G733" s="194"/>
      <c r="H733" s="194"/>
      <c r="I733" s="194"/>
      <c r="J733" s="194"/>
      <c r="K733" s="194"/>
      <c r="L733" s="273"/>
      <c r="M733" s="274"/>
      <c r="N733" s="273"/>
      <c r="O733" s="194"/>
      <c r="P733" s="27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4"/>
    </row>
    <row r="734" ht="12.0" customHeight="1">
      <c r="A734" s="194"/>
      <c r="B734" s="194"/>
      <c r="C734" s="194"/>
      <c r="D734" s="194"/>
      <c r="E734" s="194"/>
      <c r="F734" s="194"/>
      <c r="G734" s="194"/>
      <c r="H734" s="194"/>
      <c r="I734" s="194"/>
      <c r="J734" s="194"/>
      <c r="K734" s="194"/>
      <c r="L734" s="273"/>
      <c r="M734" s="274"/>
      <c r="N734" s="273"/>
      <c r="O734" s="194"/>
      <c r="P734" s="27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4"/>
    </row>
    <row r="735" ht="12.0" customHeight="1">
      <c r="A735" s="194"/>
      <c r="B735" s="194"/>
      <c r="C735" s="194"/>
      <c r="D735" s="194"/>
      <c r="E735" s="194"/>
      <c r="F735" s="194"/>
      <c r="G735" s="194"/>
      <c r="H735" s="194"/>
      <c r="I735" s="194"/>
      <c r="J735" s="194"/>
      <c r="K735" s="194"/>
      <c r="L735" s="273"/>
      <c r="M735" s="274"/>
      <c r="N735" s="273"/>
      <c r="O735" s="194"/>
      <c r="P735" s="27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4"/>
    </row>
    <row r="736" ht="12.0" customHeight="1">
      <c r="A736" s="194"/>
      <c r="B736" s="194"/>
      <c r="C736" s="194"/>
      <c r="D736" s="194"/>
      <c r="E736" s="194"/>
      <c r="F736" s="194"/>
      <c r="G736" s="194"/>
      <c r="H736" s="194"/>
      <c r="I736" s="194"/>
      <c r="J736" s="194"/>
      <c r="K736" s="194"/>
      <c r="L736" s="273"/>
      <c r="M736" s="274"/>
      <c r="N736" s="273"/>
      <c r="O736" s="194"/>
      <c r="P736" s="27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4"/>
    </row>
    <row r="737" ht="12.0" customHeight="1">
      <c r="A737" s="194"/>
      <c r="B737" s="194"/>
      <c r="C737" s="194"/>
      <c r="D737" s="194"/>
      <c r="E737" s="194"/>
      <c r="F737" s="194"/>
      <c r="G737" s="194"/>
      <c r="H737" s="194"/>
      <c r="I737" s="194"/>
      <c r="J737" s="194"/>
      <c r="K737" s="194"/>
      <c r="L737" s="273"/>
      <c r="M737" s="274"/>
      <c r="N737" s="273"/>
      <c r="O737" s="194"/>
      <c r="P737" s="27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4"/>
    </row>
    <row r="738" ht="12.0" customHeight="1">
      <c r="A738" s="194"/>
      <c r="B738" s="194"/>
      <c r="C738" s="194"/>
      <c r="D738" s="194"/>
      <c r="E738" s="194"/>
      <c r="F738" s="194"/>
      <c r="G738" s="194"/>
      <c r="H738" s="194"/>
      <c r="I738" s="194"/>
      <c r="J738" s="194"/>
      <c r="K738" s="194"/>
      <c r="L738" s="273"/>
      <c r="M738" s="274"/>
      <c r="N738" s="273"/>
      <c r="O738" s="194"/>
      <c r="P738" s="27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4"/>
    </row>
    <row r="739" ht="12.0" customHeight="1">
      <c r="A739" s="194"/>
      <c r="B739" s="194"/>
      <c r="C739" s="194"/>
      <c r="D739" s="194"/>
      <c r="E739" s="194"/>
      <c r="F739" s="194"/>
      <c r="G739" s="194"/>
      <c r="H739" s="194"/>
      <c r="I739" s="194"/>
      <c r="J739" s="194"/>
      <c r="K739" s="194"/>
      <c r="L739" s="273"/>
      <c r="M739" s="274"/>
      <c r="N739" s="273"/>
      <c r="O739" s="194"/>
      <c r="P739" s="27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4"/>
    </row>
    <row r="740" ht="12.0" customHeight="1">
      <c r="A740" s="194"/>
      <c r="B740" s="194"/>
      <c r="C740" s="194"/>
      <c r="D740" s="194"/>
      <c r="E740" s="194"/>
      <c r="F740" s="194"/>
      <c r="G740" s="194"/>
      <c r="H740" s="194"/>
      <c r="I740" s="194"/>
      <c r="J740" s="194"/>
      <c r="K740" s="194"/>
      <c r="L740" s="273"/>
      <c r="M740" s="274"/>
      <c r="N740" s="273"/>
      <c r="O740" s="194"/>
      <c r="P740" s="27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4"/>
    </row>
    <row r="741" ht="12.0" customHeight="1">
      <c r="A741" s="194"/>
      <c r="B741" s="194"/>
      <c r="C741" s="194"/>
      <c r="D741" s="194"/>
      <c r="E741" s="194"/>
      <c r="F741" s="194"/>
      <c r="G741" s="194"/>
      <c r="H741" s="194"/>
      <c r="I741" s="194"/>
      <c r="J741" s="194"/>
      <c r="K741" s="194"/>
      <c r="L741" s="273"/>
      <c r="M741" s="274"/>
      <c r="N741" s="273"/>
      <c r="O741" s="194"/>
      <c r="P741" s="27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4"/>
    </row>
    <row r="742" ht="12.0" customHeight="1">
      <c r="A742" s="194"/>
      <c r="B742" s="194"/>
      <c r="C742" s="194"/>
      <c r="D742" s="194"/>
      <c r="E742" s="194"/>
      <c r="F742" s="194"/>
      <c r="G742" s="194"/>
      <c r="H742" s="194"/>
      <c r="I742" s="194"/>
      <c r="J742" s="194"/>
      <c r="K742" s="194"/>
      <c r="L742" s="273"/>
      <c r="M742" s="274"/>
      <c r="N742" s="273"/>
      <c r="O742" s="194"/>
      <c r="P742" s="27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4"/>
    </row>
    <row r="743" ht="12.0" customHeight="1">
      <c r="A743" s="194"/>
      <c r="B743" s="194"/>
      <c r="C743" s="194"/>
      <c r="D743" s="194"/>
      <c r="E743" s="194"/>
      <c r="F743" s="194"/>
      <c r="G743" s="194"/>
      <c r="H743" s="194"/>
      <c r="I743" s="194"/>
      <c r="J743" s="194"/>
      <c r="K743" s="194"/>
      <c r="L743" s="273"/>
      <c r="M743" s="274"/>
      <c r="N743" s="273"/>
      <c r="O743" s="194"/>
      <c r="P743" s="27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4"/>
    </row>
    <row r="744" ht="12.0" customHeight="1">
      <c r="A744" s="194"/>
      <c r="B744" s="194"/>
      <c r="C744" s="194"/>
      <c r="D744" s="194"/>
      <c r="E744" s="194"/>
      <c r="F744" s="194"/>
      <c r="G744" s="194"/>
      <c r="H744" s="194"/>
      <c r="I744" s="194"/>
      <c r="J744" s="194"/>
      <c r="K744" s="194"/>
      <c r="L744" s="273"/>
      <c r="M744" s="274"/>
      <c r="N744" s="273"/>
      <c r="O744" s="194"/>
      <c r="P744" s="27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4"/>
    </row>
    <row r="745" ht="12.0" customHeight="1">
      <c r="A745" s="194"/>
      <c r="B745" s="194"/>
      <c r="C745" s="194"/>
      <c r="D745" s="194"/>
      <c r="E745" s="194"/>
      <c r="F745" s="194"/>
      <c r="G745" s="194"/>
      <c r="H745" s="194"/>
      <c r="I745" s="194"/>
      <c r="J745" s="194"/>
      <c r="K745" s="194"/>
      <c r="L745" s="273"/>
      <c r="M745" s="274"/>
      <c r="N745" s="273"/>
      <c r="O745" s="194"/>
      <c r="P745" s="27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4"/>
    </row>
    <row r="746" ht="12.0" customHeight="1">
      <c r="A746" s="194"/>
      <c r="B746" s="194"/>
      <c r="C746" s="194"/>
      <c r="D746" s="194"/>
      <c r="E746" s="194"/>
      <c r="F746" s="194"/>
      <c r="G746" s="194"/>
      <c r="H746" s="194"/>
      <c r="I746" s="194"/>
      <c r="J746" s="194"/>
      <c r="K746" s="194"/>
      <c r="L746" s="273"/>
      <c r="M746" s="274"/>
      <c r="N746" s="273"/>
      <c r="O746" s="194"/>
      <c r="P746" s="27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4"/>
    </row>
    <row r="747" ht="12.0" customHeight="1">
      <c r="A747" s="194"/>
      <c r="B747" s="194"/>
      <c r="C747" s="194"/>
      <c r="D747" s="194"/>
      <c r="E747" s="194"/>
      <c r="F747" s="194"/>
      <c r="G747" s="194"/>
      <c r="H747" s="194"/>
      <c r="I747" s="194"/>
      <c r="J747" s="194"/>
      <c r="K747" s="194"/>
      <c r="L747" s="273"/>
      <c r="M747" s="274"/>
      <c r="N747" s="273"/>
      <c r="O747" s="194"/>
      <c r="P747" s="27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4"/>
    </row>
    <row r="748" ht="12.0" customHeight="1">
      <c r="A748" s="194"/>
      <c r="B748" s="194"/>
      <c r="C748" s="194"/>
      <c r="D748" s="194"/>
      <c r="E748" s="194"/>
      <c r="F748" s="194"/>
      <c r="G748" s="194"/>
      <c r="H748" s="194"/>
      <c r="I748" s="194"/>
      <c r="J748" s="194"/>
      <c r="K748" s="194"/>
      <c r="L748" s="273"/>
      <c r="M748" s="274"/>
      <c r="N748" s="273"/>
      <c r="O748" s="194"/>
      <c r="P748" s="27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4"/>
    </row>
    <row r="749" ht="12.0" customHeight="1">
      <c r="A749" s="194"/>
      <c r="B749" s="194"/>
      <c r="C749" s="194"/>
      <c r="D749" s="194"/>
      <c r="E749" s="194"/>
      <c r="F749" s="194"/>
      <c r="G749" s="194"/>
      <c r="H749" s="194"/>
      <c r="I749" s="194"/>
      <c r="J749" s="194"/>
      <c r="K749" s="194"/>
      <c r="L749" s="273"/>
      <c r="M749" s="274"/>
      <c r="N749" s="273"/>
      <c r="O749" s="194"/>
      <c r="P749" s="27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4"/>
    </row>
    <row r="750" ht="12.0" customHeight="1">
      <c r="A750" s="194"/>
      <c r="B750" s="194"/>
      <c r="C750" s="194"/>
      <c r="D750" s="194"/>
      <c r="E750" s="194"/>
      <c r="F750" s="194"/>
      <c r="G750" s="194"/>
      <c r="H750" s="194"/>
      <c r="I750" s="194"/>
      <c r="J750" s="194"/>
      <c r="K750" s="194"/>
      <c r="L750" s="273"/>
      <c r="M750" s="274"/>
      <c r="N750" s="273"/>
      <c r="O750" s="194"/>
      <c r="P750" s="27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4"/>
    </row>
    <row r="751" ht="12.0" customHeight="1">
      <c r="A751" s="194"/>
      <c r="B751" s="194"/>
      <c r="C751" s="194"/>
      <c r="D751" s="194"/>
      <c r="E751" s="194"/>
      <c r="F751" s="194"/>
      <c r="G751" s="194"/>
      <c r="H751" s="194"/>
      <c r="I751" s="194"/>
      <c r="J751" s="194"/>
      <c r="K751" s="194"/>
      <c r="L751" s="273"/>
      <c r="M751" s="274"/>
      <c r="N751" s="273"/>
      <c r="O751" s="194"/>
      <c r="P751" s="27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</row>
    <row r="752" ht="12.0" customHeight="1">
      <c r="A752" s="194"/>
      <c r="B752" s="194"/>
      <c r="C752" s="194"/>
      <c r="D752" s="194"/>
      <c r="E752" s="194"/>
      <c r="F752" s="194"/>
      <c r="G752" s="194"/>
      <c r="H752" s="194"/>
      <c r="I752" s="194"/>
      <c r="J752" s="194"/>
      <c r="K752" s="194"/>
      <c r="L752" s="273"/>
      <c r="M752" s="274"/>
      <c r="N752" s="273"/>
      <c r="O752" s="194"/>
      <c r="P752" s="27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4"/>
    </row>
    <row r="753" ht="12.0" customHeight="1">
      <c r="A753" s="194"/>
      <c r="B753" s="194"/>
      <c r="C753" s="194"/>
      <c r="D753" s="194"/>
      <c r="E753" s="194"/>
      <c r="F753" s="194"/>
      <c r="G753" s="194"/>
      <c r="H753" s="194"/>
      <c r="I753" s="194"/>
      <c r="J753" s="194"/>
      <c r="K753" s="194"/>
      <c r="L753" s="273"/>
      <c r="M753" s="274"/>
      <c r="N753" s="273"/>
      <c r="O753" s="194"/>
      <c r="P753" s="27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</row>
    <row r="754" ht="12.0" customHeight="1">
      <c r="A754" s="194"/>
      <c r="B754" s="194"/>
      <c r="C754" s="194"/>
      <c r="D754" s="194"/>
      <c r="E754" s="194"/>
      <c r="F754" s="194"/>
      <c r="G754" s="194"/>
      <c r="H754" s="194"/>
      <c r="I754" s="194"/>
      <c r="J754" s="194"/>
      <c r="K754" s="194"/>
      <c r="L754" s="273"/>
      <c r="M754" s="274"/>
      <c r="N754" s="273"/>
      <c r="O754" s="194"/>
      <c r="P754" s="27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4"/>
    </row>
    <row r="755" ht="12.0" customHeight="1">
      <c r="A755" s="194"/>
      <c r="B755" s="194"/>
      <c r="C755" s="194"/>
      <c r="D755" s="194"/>
      <c r="E755" s="194"/>
      <c r="F755" s="194"/>
      <c r="G755" s="194"/>
      <c r="H755" s="194"/>
      <c r="I755" s="194"/>
      <c r="J755" s="194"/>
      <c r="K755" s="194"/>
      <c r="L755" s="273"/>
      <c r="M755" s="274"/>
      <c r="N755" s="273"/>
      <c r="O755" s="194"/>
      <c r="P755" s="27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4"/>
    </row>
    <row r="756" ht="12.0" customHeight="1">
      <c r="A756" s="194"/>
      <c r="B756" s="194"/>
      <c r="C756" s="194"/>
      <c r="D756" s="194"/>
      <c r="E756" s="194"/>
      <c r="F756" s="194"/>
      <c r="G756" s="194"/>
      <c r="H756" s="194"/>
      <c r="I756" s="194"/>
      <c r="J756" s="194"/>
      <c r="K756" s="194"/>
      <c r="L756" s="273"/>
      <c r="M756" s="274"/>
      <c r="N756" s="273"/>
      <c r="O756" s="194"/>
      <c r="P756" s="27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4"/>
    </row>
    <row r="757" ht="12.0" customHeight="1">
      <c r="A757" s="194"/>
      <c r="B757" s="194"/>
      <c r="C757" s="194"/>
      <c r="D757" s="194"/>
      <c r="E757" s="194"/>
      <c r="F757" s="194"/>
      <c r="G757" s="194"/>
      <c r="H757" s="194"/>
      <c r="I757" s="194"/>
      <c r="J757" s="194"/>
      <c r="K757" s="194"/>
      <c r="L757" s="273"/>
      <c r="M757" s="274"/>
      <c r="N757" s="273"/>
      <c r="O757" s="194"/>
      <c r="P757" s="27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4"/>
    </row>
    <row r="758" ht="12.0" customHeight="1">
      <c r="A758" s="194"/>
      <c r="B758" s="194"/>
      <c r="C758" s="194"/>
      <c r="D758" s="194"/>
      <c r="E758" s="194"/>
      <c r="F758" s="194"/>
      <c r="G758" s="194"/>
      <c r="H758" s="194"/>
      <c r="I758" s="194"/>
      <c r="J758" s="194"/>
      <c r="K758" s="194"/>
      <c r="L758" s="273"/>
      <c r="M758" s="274"/>
      <c r="N758" s="273"/>
      <c r="O758" s="194"/>
      <c r="P758" s="27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4"/>
    </row>
    <row r="759" ht="12.0" customHeight="1">
      <c r="A759" s="194"/>
      <c r="B759" s="194"/>
      <c r="C759" s="194"/>
      <c r="D759" s="194"/>
      <c r="E759" s="194"/>
      <c r="F759" s="194"/>
      <c r="G759" s="194"/>
      <c r="H759" s="194"/>
      <c r="I759" s="194"/>
      <c r="J759" s="194"/>
      <c r="K759" s="194"/>
      <c r="L759" s="273"/>
      <c r="M759" s="274"/>
      <c r="N759" s="273"/>
      <c r="O759" s="194"/>
      <c r="P759" s="27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4"/>
    </row>
    <row r="760" ht="12.0" customHeight="1">
      <c r="A760" s="194"/>
      <c r="B760" s="194"/>
      <c r="C760" s="194"/>
      <c r="D760" s="194"/>
      <c r="E760" s="194"/>
      <c r="F760" s="194"/>
      <c r="G760" s="194"/>
      <c r="H760" s="194"/>
      <c r="I760" s="194"/>
      <c r="J760" s="194"/>
      <c r="K760" s="194"/>
      <c r="L760" s="273"/>
      <c r="M760" s="274"/>
      <c r="N760" s="273"/>
      <c r="O760" s="194"/>
      <c r="P760" s="27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4"/>
    </row>
    <row r="761" ht="12.0" customHeight="1">
      <c r="A761" s="194"/>
      <c r="B761" s="194"/>
      <c r="C761" s="194"/>
      <c r="D761" s="194"/>
      <c r="E761" s="194"/>
      <c r="F761" s="194"/>
      <c r="G761" s="194"/>
      <c r="H761" s="194"/>
      <c r="I761" s="194"/>
      <c r="J761" s="194"/>
      <c r="K761" s="194"/>
      <c r="L761" s="273"/>
      <c r="M761" s="274"/>
      <c r="N761" s="273"/>
      <c r="O761" s="194"/>
      <c r="P761" s="27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4"/>
    </row>
    <row r="762" ht="12.0" customHeight="1">
      <c r="A762" s="194"/>
      <c r="B762" s="194"/>
      <c r="C762" s="194"/>
      <c r="D762" s="194"/>
      <c r="E762" s="194"/>
      <c r="F762" s="194"/>
      <c r="G762" s="194"/>
      <c r="H762" s="194"/>
      <c r="I762" s="194"/>
      <c r="J762" s="194"/>
      <c r="K762" s="194"/>
      <c r="L762" s="273"/>
      <c r="M762" s="274"/>
      <c r="N762" s="273"/>
      <c r="O762" s="194"/>
      <c r="P762" s="27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4"/>
    </row>
    <row r="763" ht="12.0" customHeight="1">
      <c r="A763" s="194"/>
      <c r="B763" s="194"/>
      <c r="C763" s="194"/>
      <c r="D763" s="194"/>
      <c r="E763" s="194"/>
      <c r="F763" s="194"/>
      <c r="G763" s="194"/>
      <c r="H763" s="194"/>
      <c r="I763" s="194"/>
      <c r="J763" s="194"/>
      <c r="K763" s="194"/>
      <c r="L763" s="273"/>
      <c r="M763" s="274"/>
      <c r="N763" s="273"/>
      <c r="O763" s="194"/>
      <c r="P763" s="27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4"/>
    </row>
    <row r="764" ht="12.0" customHeight="1">
      <c r="A764" s="194"/>
      <c r="B764" s="194"/>
      <c r="C764" s="194"/>
      <c r="D764" s="194"/>
      <c r="E764" s="194"/>
      <c r="F764" s="194"/>
      <c r="G764" s="194"/>
      <c r="H764" s="194"/>
      <c r="I764" s="194"/>
      <c r="J764" s="194"/>
      <c r="K764" s="194"/>
      <c r="L764" s="273"/>
      <c r="M764" s="274"/>
      <c r="N764" s="273"/>
      <c r="O764" s="194"/>
      <c r="P764" s="27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4"/>
    </row>
    <row r="765" ht="12.0" customHeight="1">
      <c r="A765" s="194"/>
      <c r="B765" s="194"/>
      <c r="C765" s="194"/>
      <c r="D765" s="194"/>
      <c r="E765" s="194"/>
      <c r="F765" s="194"/>
      <c r="G765" s="194"/>
      <c r="H765" s="194"/>
      <c r="I765" s="194"/>
      <c r="J765" s="194"/>
      <c r="K765" s="194"/>
      <c r="L765" s="273"/>
      <c r="M765" s="274"/>
      <c r="N765" s="273"/>
      <c r="O765" s="194"/>
      <c r="P765" s="27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4"/>
    </row>
    <row r="766" ht="12.0" customHeight="1">
      <c r="A766" s="194"/>
      <c r="B766" s="194"/>
      <c r="C766" s="194"/>
      <c r="D766" s="194"/>
      <c r="E766" s="194"/>
      <c r="F766" s="194"/>
      <c r="G766" s="194"/>
      <c r="H766" s="194"/>
      <c r="I766" s="194"/>
      <c r="J766" s="194"/>
      <c r="K766" s="194"/>
      <c r="L766" s="273"/>
      <c r="M766" s="274"/>
      <c r="N766" s="273"/>
      <c r="O766" s="194"/>
      <c r="P766" s="27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4"/>
    </row>
    <row r="767" ht="12.0" customHeight="1">
      <c r="A767" s="194"/>
      <c r="B767" s="194"/>
      <c r="C767" s="194"/>
      <c r="D767" s="194"/>
      <c r="E767" s="194"/>
      <c r="F767" s="194"/>
      <c r="G767" s="194"/>
      <c r="H767" s="194"/>
      <c r="I767" s="194"/>
      <c r="J767" s="194"/>
      <c r="K767" s="194"/>
      <c r="L767" s="273"/>
      <c r="M767" s="274"/>
      <c r="N767" s="273"/>
      <c r="O767" s="194"/>
      <c r="P767" s="27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4"/>
    </row>
    <row r="768" ht="12.0" customHeight="1">
      <c r="A768" s="194"/>
      <c r="B768" s="194"/>
      <c r="C768" s="194"/>
      <c r="D768" s="194"/>
      <c r="E768" s="194"/>
      <c r="F768" s="194"/>
      <c r="G768" s="194"/>
      <c r="H768" s="194"/>
      <c r="I768" s="194"/>
      <c r="J768" s="194"/>
      <c r="K768" s="194"/>
      <c r="L768" s="273"/>
      <c r="M768" s="274"/>
      <c r="N768" s="273"/>
      <c r="O768" s="194"/>
      <c r="P768" s="27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4"/>
    </row>
    <row r="769" ht="12.0" customHeight="1">
      <c r="A769" s="194"/>
      <c r="B769" s="194"/>
      <c r="C769" s="194"/>
      <c r="D769" s="194"/>
      <c r="E769" s="194"/>
      <c r="F769" s="194"/>
      <c r="G769" s="194"/>
      <c r="H769" s="194"/>
      <c r="I769" s="194"/>
      <c r="J769" s="194"/>
      <c r="K769" s="194"/>
      <c r="L769" s="273"/>
      <c r="M769" s="274"/>
      <c r="N769" s="273"/>
      <c r="O769" s="194"/>
      <c r="P769" s="27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4"/>
    </row>
    <row r="770" ht="12.0" customHeight="1">
      <c r="A770" s="194"/>
      <c r="B770" s="194"/>
      <c r="C770" s="194"/>
      <c r="D770" s="194"/>
      <c r="E770" s="194"/>
      <c r="F770" s="194"/>
      <c r="G770" s="194"/>
      <c r="H770" s="194"/>
      <c r="I770" s="194"/>
      <c r="J770" s="194"/>
      <c r="K770" s="194"/>
      <c r="L770" s="273"/>
      <c r="M770" s="274"/>
      <c r="N770" s="273"/>
      <c r="O770" s="194"/>
      <c r="P770" s="27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4"/>
    </row>
    <row r="771" ht="12.0" customHeight="1">
      <c r="A771" s="194"/>
      <c r="B771" s="194"/>
      <c r="C771" s="194"/>
      <c r="D771" s="194"/>
      <c r="E771" s="194"/>
      <c r="F771" s="194"/>
      <c r="G771" s="194"/>
      <c r="H771" s="194"/>
      <c r="I771" s="194"/>
      <c r="J771" s="194"/>
      <c r="K771" s="194"/>
      <c r="L771" s="273"/>
      <c r="M771" s="274"/>
      <c r="N771" s="273"/>
      <c r="O771" s="194"/>
      <c r="P771" s="27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4"/>
    </row>
    <row r="772" ht="12.0" customHeight="1">
      <c r="A772" s="194"/>
      <c r="B772" s="194"/>
      <c r="C772" s="194"/>
      <c r="D772" s="194"/>
      <c r="E772" s="194"/>
      <c r="F772" s="194"/>
      <c r="G772" s="194"/>
      <c r="H772" s="194"/>
      <c r="I772" s="194"/>
      <c r="J772" s="194"/>
      <c r="K772" s="194"/>
      <c r="L772" s="273"/>
      <c r="M772" s="274"/>
      <c r="N772" s="273"/>
      <c r="O772" s="194"/>
      <c r="P772" s="27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4"/>
    </row>
    <row r="773" ht="12.0" customHeight="1">
      <c r="A773" s="194"/>
      <c r="B773" s="194"/>
      <c r="C773" s="194"/>
      <c r="D773" s="194"/>
      <c r="E773" s="194"/>
      <c r="F773" s="194"/>
      <c r="G773" s="194"/>
      <c r="H773" s="194"/>
      <c r="I773" s="194"/>
      <c r="J773" s="194"/>
      <c r="K773" s="194"/>
      <c r="L773" s="273"/>
      <c r="M773" s="274"/>
      <c r="N773" s="273"/>
      <c r="O773" s="194"/>
      <c r="P773" s="27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4"/>
    </row>
    <row r="774" ht="12.0" customHeight="1">
      <c r="A774" s="194"/>
      <c r="B774" s="194"/>
      <c r="C774" s="194"/>
      <c r="D774" s="194"/>
      <c r="E774" s="194"/>
      <c r="F774" s="194"/>
      <c r="G774" s="194"/>
      <c r="H774" s="194"/>
      <c r="I774" s="194"/>
      <c r="J774" s="194"/>
      <c r="K774" s="194"/>
      <c r="L774" s="273"/>
      <c r="M774" s="274"/>
      <c r="N774" s="273"/>
      <c r="O774" s="194"/>
      <c r="P774" s="27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4"/>
    </row>
    <row r="775" ht="12.0" customHeight="1">
      <c r="A775" s="194"/>
      <c r="B775" s="194"/>
      <c r="C775" s="194"/>
      <c r="D775" s="194"/>
      <c r="E775" s="194"/>
      <c r="F775" s="194"/>
      <c r="G775" s="194"/>
      <c r="H775" s="194"/>
      <c r="I775" s="194"/>
      <c r="J775" s="194"/>
      <c r="K775" s="194"/>
      <c r="L775" s="273"/>
      <c r="M775" s="274"/>
      <c r="N775" s="273"/>
      <c r="O775" s="194"/>
      <c r="P775" s="27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4"/>
    </row>
    <row r="776" ht="12.0" customHeight="1">
      <c r="A776" s="194"/>
      <c r="B776" s="194"/>
      <c r="C776" s="194"/>
      <c r="D776" s="194"/>
      <c r="E776" s="194"/>
      <c r="F776" s="194"/>
      <c r="G776" s="194"/>
      <c r="H776" s="194"/>
      <c r="I776" s="194"/>
      <c r="J776" s="194"/>
      <c r="K776" s="194"/>
      <c r="L776" s="273"/>
      <c r="M776" s="274"/>
      <c r="N776" s="273"/>
      <c r="O776" s="194"/>
      <c r="P776" s="27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4"/>
    </row>
    <row r="777" ht="12.0" customHeight="1">
      <c r="A777" s="194"/>
      <c r="B777" s="194"/>
      <c r="C777" s="194"/>
      <c r="D777" s="194"/>
      <c r="E777" s="194"/>
      <c r="F777" s="194"/>
      <c r="G777" s="194"/>
      <c r="H777" s="194"/>
      <c r="I777" s="194"/>
      <c r="J777" s="194"/>
      <c r="K777" s="194"/>
      <c r="L777" s="273"/>
      <c r="M777" s="274"/>
      <c r="N777" s="273"/>
      <c r="O777" s="194"/>
      <c r="P777" s="27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4"/>
    </row>
    <row r="778" ht="12.0" customHeight="1">
      <c r="A778" s="194"/>
      <c r="B778" s="194"/>
      <c r="C778" s="194"/>
      <c r="D778" s="194"/>
      <c r="E778" s="194"/>
      <c r="F778" s="194"/>
      <c r="G778" s="194"/>
      <c r="H778" s="194"/>
      <c r="I778" s="194"/>
      <c r="J778" s="194"/>
      <c r="K778" s="194"/>
      <c r="L778" s="273"/>
      <c r="M778" s="274"/>
      <c r="N778" s="273"/>
      <c r="O778" s="194"/>
      <c r="P778" s="27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4"/>
    </row>
    <row r="779" ht="12.0" customHeight="1">
      <c r="A779" s="194"/>
      <c r="B779" s="194"/>
      <c r="C779" s="194"/>
      <c r="D779" s="194"/>
      <c r="E779" s="194"/>
      <c r="F779" s="194"/>
      <c r="G779" s="194"/>
      <c r="H779" s="194"/>
      <c r="I779" s="194"/>
      <c r="J779" s="194"/>
      <c r="K779" s="194"/>
      <c r="L779" s="273"/>
      <c r="M779" s="274"/>
      <c r="N779" s="273"/>
      <c r="O779" s="194"/>
      <c r="P779" s="27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4"/>
    </row>
    <row r="780" ht="12.0" customHeight="1">
      <c r="A780" s="194"/>
      <c r="B780" s="194"/>
      <c r="C780" s="194"/>
      <c r="D780" s="194"/>
      <c r="E780" s="194"/>
      <c r="F780" s="194"/>
      <c r="G780" s="194"/>
      <c r="H780" s="194"/>
      <c r="I780" s="194"/>
      <c r="J780" s="194"/>
      <c r="K780" s="194"/>
      <c r="L780" s="273"/>
      <c r="M780" s="274"/>
      <c r="N780" s="273"/>
      <c r="O780" s="194"/>
      <c r="P780" s="27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4"/>
    </row>
    <row r="781" ht="12.0" customHeight="1">
      <c r="A781" s="194"/>
      <c r="B781" s="194"/>
      <c r="C781" s="194"/>
      <c r="D781" s="194"/>
      <c r="E781" s="194"/>
      <c r="F781" s="194"/>
      <c r="G781" s="194"/>
      <c r="H781" s="194"/>
      <c r="I781" s="194"/>
      <c r="J781" s="194"/>
      <c r="K781" s="194"/>
      <c r="L781" s="273"/>
      <c r="M781" s="274"/>
      <c r="N781" s="273"/>
      <c r="O781" s="194"/>
      <c r="P781" s="27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4"/>
    </row>
    <row r="782" ht="12.0" customHeight="1">
      <c r="A782" s="194"/>
      <c r="B782" s="194"/>
      <c r="C782" s="194"/>
      <c r="D782" s="194"/>
      <c r="E782" s="194"/>
      <c r="F782" s="194"/>
      <c r="G782" s="194"/>
      <c r="H782" s="194"/>
      <c r="I782" s="194"/>
      <c r="J782" s="194"/>
      <c r="K782" s="194"/>
      <c r="L782" s="273"/>
      <c r="M782" s="274"/>
      <c r="N782" s="273"/>
      <c r="O782" s="194"/>
      <c r="P782" s="27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4"/>
    </row>
    <row r="783" ht="12.0" customHeight="1">
      <c r="A783" s="194"/>
      <c r="B783" s="194"/>
      <c r="C783" s="194"/>
      <c r="D783" s="194"/>
      <c r="E783" s="194"/>
      <c r="F783" s="194"/>
      <c r="G783" s="194"/>
      <c r="H783" s="194"/>
      <c r="I783" s="194"/>
      <c r="J783" s="194"/>
      <c r="K783" s="194"/>
      <c r="L783" s="273"/>
      <c r="M783" s="274"/>
      <c r="N783" s="273"/>
      <c r="O783" s="194"/>
      <c r="P783" s="27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</row>
    <row r="784" ht="12.0" customHeight="1">
      <c r="A784" s="194"/>
      <c r="B784" s="194"/>
      <c r="C784" s="194"/>
      <c r="D784" s="194"/>
      <c r="E784" s="194"/>
      <c r="F784" s="194"/>
      <c r="G784" s="194"/>
      <c r="H784" s="194"/>
      <c r="I784" s="194"/>
      <c r="J784" s="194"/>
      <c r="K784" s="194"/>
      <c r="L784" s="273"/>
      <c r="M784" s="274"/>
      <c r="N784" s="273"/>
      <c r="O784" s="194"/>
      <c r="P784" s="27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4"/>
    </row>
    <row r="785" ht="12.0" customHeight="1">
      <c r="A785" s="194"/>
      <c r="B785" s="194"/>
      <c r="C785" s="194"/>
      <c r="D785" s="194"/>
      <c r="E785" s="194"/>
      <c r="F785" s="194"/>
      <c r="G785" s="194"/>
      <c r="H785" s="194"/>
      <c r="I785" s="194"/>
      <c r="J785" s="194"/>
      <c r="K785" s="194"/>
      <c r="L785" s="273"/>
      <c r="M785" s="274"/>
      <c r="N785" s="273"/>
      <c r="O785" s="194"/>
      <c r="P785" s="27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4"/>
    </row>
    <row r="786" ht="12.0" customHeight="1">
      <c r="A786" s="194"/>
      <c r="B786" s="194"/>
      <c r="C786" s="194"/>
      <c r="D786" s="194"/>
      <c r="E786" s="194"/>
      <c r="F786" s="194"/>
      <c r="G786" s="194"/>
      <c r="H786" s="194"/>
      <c r="I786" s="194"/>
      <c r="J786" s="194"/>
      <c r="K786" s="194"/>
      <c r="L786" s="273"/>
      <c r="M786" s="274"/>
      <c r="N786" s="273"/>
      <c r="O786" s="194"/>
      <c r="P786" s="27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4"/>
    </row>
    <row r="787" ht="12.0" customHeight="1">
      <c r="A787" s="194"/>
      <c r="B787" s="194"/>
      <c r="C787" s="194"/>
      <c r="D787" s="194"/>
      <c r="E787" s="194"/>
      <c r="F787" s="194"/>
      <c r="G787" s="194"/>
      <c r="H787" s="194"/>
      <c r="I787" s="194"/>
      <c r="J787" s="194"/>
      <c r="K787" s="194"/>
      <c r="L787" s="273"/>
      <c r="M787" s="274"/>
      <c r="N787" s="273"/>
      <c r="O787" s="194"/>
      <c r="P787" s="27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4"/>
    </row>
    <row r="788" ht="12.0" customHeight="1">
      <c r="A788" s="194"/>
      <c r="B788" s="194"/>
      <c r="C788" s="194"/>
      <c r="D788" s="194"/>
      <c r="E788" s="194"/>
      <c r="F788" s="194"/>
      <c r="G788" s="194"/>
      <c r="H788" s="194"/>
      <c r="I788" s="194"/>
      <c r="J788" s="194"/>
      <c r="K788" s="194"/>
      <c r="L788" s="273"/>
      <c r="M788" s="274"/>
      <c r="N788" s="273"/>
      <c r="O788" s="194"/>
      <c r="P788" s="27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4"/>
    </row>
    <row r="789" ht="12.0" customHeight="1">
      <c r="A789" s="194"/>
      <c r="B789" s="194"/>
      <c r="C789" s="194"/>
      <c r="D789" s="194"/>
      <c r="E789" s="194"/>
      <c r="F789" s="194"/>
      <c r="G789" s="194"/>
      <c r="H789" s="194"/>
      <c r="I789" s="194"/>
      <c r="J789" s="194"/>
      <c r="K789" s="194"/>
      <c r="L789" s="273"/>
      <c r="M789" s="274"/>
      <c r="N789" s="273"/>
      <c r="O789" s="194"/>
      <c r="P789" s="27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4"/>
    </row>
    <row r="790" ht="12.0" customHeight="1">
      <c r="A790" s="194"/>
      <c r="B790" s="194"/>
      <c r="C790" s="194"/>
      <c r="D790" s="194"/>
      <c r="E790" s="194"/>
      <c r="F790" s="194"/>
      <c r="G790" s="194"/>
      <c r="H790" s="194"/>
      <c r="I790" s="194"/>
      <c r="J790" s="194"/>
      <c r="K790" s="194"/>
      <c r="L790" s="273"/>
      <c r="M790" s="274"/>
      <c r="N790" s="273"/>
      <c r="O790" s="194"/>
      <c r="P790" s="27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4"/>
    </row>
    <row r="791" ht="12.0" customHeight="1">
      <c r="A791" s="194"/>
      <c r="B791" s="194"/>
      <c r="C791" s="194"/>
      <c r="D791" s="194"/>
      <c r="E791" s="194"/>
      <c r="F791" s="194"/>
      <c r="G791" s="194"/>
      <c r="H791" s="194"/>
      <c r="I791" s="194"/>
      <c r="J791" s="194"/>
      <c r="K791" s="194"/>
      <c r="L791" s="273"/>
      <c r="M791" s="274"/>
      <c r="N791" s="273"/>
      <c r="O791" s="194"/>
      <c r="P791" s="27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4"/>
    </row>
    <row r="792" ht="12.0" customHeight="1">
      <c r="A792" s="194"/>
      <c r="B792" s="194"/>
      <c r="C792" s="194"/>
      <c r="D792" s="194"/>
      <c r="E792" s="194"/>
      <c r="F792" s="194"/>
      <c r="G792" s="194"/>
      <c r="H792" s="194"/>
      <c r="I792" s="194"/>
      <c r="J792" s="194"/>
      <c r="K792" s="194"/>
      <c r="L792" s="273"/>
      <c r="M792" s="274"/>
      <c r="N792" s="273"/>
      <c r="O792" s="194"/>
      <c r="P792" s="27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4"/>
    </row>
    <row r="793" ht="12.0" customHeight="1">
      <c r="A793" s="194"/>
      <c r="B793" s="194"/>
      <c r="C793" s="194"/>
      <c r="D793" s="194"/>
      <c r="E793" s="194"/>
      <c r="F793" s="194"/>
      <c r="G793" s="194"/>
      <c r="H793" s="194"/>
      <c r="I793" s="194"/>
      <c r="J793" s="194"/>
      <c r="K793" s="194"/>
      <c r="L793" s="273"/>
      <c r="M793" s="274"/>
      <c r="N793" s="273"/>
      <c r="O793" s="194"/>
      <c r="P793" s="27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4"/>
    </row>
    <row r="794" ht="12.0" customHeight="1">
      <c r="A794" s="194"/>
      <c r="B794" s="194"/>
      <c r="C794" s="194"/>
      <c r="D794" s="194"/>
      <c r="E794" s="194"/>
      <c r="F794" s="194"/>
      <c r="G794" s="194"/>
      <c r="H794" s="194"/>
      <c r="I794" s="194"/>
      <c r="J794" s="194"/>
      <c r="K794" s="194"/>
      <c r="L794" s="273"/>
      <c r="M794" s="274"/>
      <c r="N794" s="273"/>
      <c r="O794" s="194"/>
      <c r="P794" s="27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4"/>
    </row>
    <row r="795" ht="12.0" customHeight="1">
      <c r="A795" s="194"/>
      <c r="B795" s="194"/>
      <c r="C795" s="194"/>
      <c r="D795" s="194"/>
      <c r="E795" s="194"/>
      <c r="F795" s="194"/>
      <c r="G795" s="194"/>
      <c r="H795" s="194"/>
      <c r="I795" s="194"/>
      <c r="J795" s="194"/>
      <c r="K795" s="194"/>
      <c r="L795" s="273"/>
      <c r="M795" s="274"/>
      <c r="N795" s="273"/>
      <c r="O795" s="194"/>
      <c r="P795" s="27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4"/>
    </row>
    <row r="796" ht="12.0" customHeight="1">
      <c r="A796" s="194"/>
      <c r="B796" s="194"/>
      <c r="C796" s="194"/>
      <c r="D796" s="194"/>
      <c r="E796" s="194"/>
      <c r="F796" s="194"/>
      <c r="G796" s="194"/>
      <c r="H796" s="194"/>
      <c r="I796" s="194"/>
      <c r="J796" s="194"/>
      <c r="K796" s="194"/>
      <c r="L796" s="273"/>
      <c r="M796" s="274"/>
      <c r="N796" s="273"/>
      <c r="O796" s="194"/>
      <c r="P796" s="27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4"/>
    </row>
    <row r="797" ht="12.0" customHeight="1">
      <c r="A797" s="194"/>
      <c r="B797" s="194"/>
      <c r="C797" s="194"/>
      <c r="D797" s="194"/>
      <c r="E797" s="194"/>
      <c r="F797" s="194"/>
      <c r="G797" s="194"/>
      <c r="H797" s="194"/>
      <c r="I797" s="194"/>
      <c r="J797" s="194"/>
      <c r="K797" s="194"/>
      <c r="L797" s="273"/>
      <c r="M797" s="274"/>
      <c r="N797" s="273"/>
      <c r="O797" s="194"/>
      <c r="P797" s="27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4"/>
    </row>
    <row r="798" ht="12.0" customHeight="1">
      <c r="A798" s="194"/>
      <c r="B798" s="194"/>
      <c r="C798" s="194"/>
      <c r="D798" s="194"/>
      <c r="E798" s="194"/>
      <c r="F798" s="194"/>
      <c r="G798" s="194"/>
      <c r="H798" s="194"/>
      <c r="I798" s="194"/>
      <c r="J798" s="194"/>
      <c r="K798" s="194"/>
      <c r="L798" s="273"/>
      <c r="M798" s="274"/>
      <c r="N798" s="273"/>
      <c r="O798" s="194"/>
      <c r="P798" s="27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4"/>
    </row>
    <row r="799" ht="12.0" customHeight="1">
      <c r="A799" s="194"/>
      <c r="B799" s="194"/>
      <c r="C799" s="194"/>
      <c r="D799" s="194"/>
      <c r="E799" s="194"/>
      <c r="F799" s="194"/>
      <c r="G799" s="194"/>
      <c r="H799" s="194"/>
      <c r="I799" s="194"/>
      <c r="J799" s="194"/>
      <c r="K799" s="194"/>
      <c r="L799" s="273"/>
      <c r="M799" s="274"/>
      <c r="N799" s="273"/>
      <c r="O799" s="194"/>
      <c r="P799" s="27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4"/>
    </row>
    <row r="800" ht="12.0" customHeight="1">
      <c r="A800" s="194"/>
      <c r="B800" s="194"/>
      <c r="C800" s="194"/>
      <c r="D800" s="194"/>
      <c r="E800" s="194"/>
      <c r="F800" s="194"/>
      <c r="G800" s="194"/>
      <c r="H800" s="194"/>
      <c r="I800" s="194"/>
      <c r="J800" s="194"/>
      <c r="K800" s="194"/>
      <c r="L800" s="273"/>
      <c r="M800" s="274"/>
      <c r="N800" s="273"/>
      <c r="O800" s="194"/>
      <c r="P800" s="27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</row>
    <row r="801" ht="12.0" customHeight="1">
      <c r="A801" s="194"/>
      <c r="B801" s="194"/>
      <c r="C801" s="194"/>
      <c r="D801" s="194"/>
      <c r="E801" s="194"/>
      <c r="F801" s="194"/>
      <c r="G801" s="194"/>
      <c r="H801" s="194"/>
      <c r="I801" s="194"/>
      <c r="J801" s="194"/>
      <c r="K801" s="194"/>
      <c r="L801" s="273"/>
      <c r="M801" s="274"/>
      <c r="N801" s="273"/>
      <c r="O801" s="194"/>
      <c r="P801" s="27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</row>
    <row r="802" ht="12.0" customHeight="1">
      <c r="A802" s="194"/>
      <c r="B802" s="194"/>
      <c r="C802" s="194"/>
      <c r="D802" s="194"/>
      <c r="E802" s="194"/>
      <c r="F802" s="194"/>
      <c r="G802" s="194"/>
      <c r="H802" s="194"/>
      <c r="I802" s="194"/>
      <c r="J802" s="194"/>
      <c r="K802" s="194"/>
      <c r="L802" s="273"/>
      <c r="M802" s="274"/>
      <c r="N802" s="273"/>
      <c r="O802" s="194"/>
      <c r="P802" s="27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</row>
    <row r="803" ht="12.0" customHeight="1">
      <c r="A803" s="194"/>
      <c r="B803" s="194"/>
      <c r="C803" s="194"/>
      <c r="D803" s="194"/>
      <c r="E803" s="194"/>
      <c r="F803" s="194"/>
      <c r="G803" s="194"/>
      <c r="H803" s="194"/>
      <c r="I803" s="194"/>
      <c r="J803" s="194"/>
      <c r="K803" s="194"/>
      <c r="L803" s="273"/>
      <c r="M803" s="274"/>
      <c r="N803" s="273"/>
      <c r="O803" s="194"/>
      <c r="P803" s="27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4"/>
    </row>
    <row r="804" ht="12.0" customHeight="1">
      <c r="A804" s="194"/>
      <c r="B804" s="194"/>
      <c r="C804" s="194"/>
      <c r="D804" s="194"/>
      <c r="E804" s="194"/>
      <c r="F804" s="194"/>
      <c r="G804" s="194"/>
      <c r="H804" s="194"/>
      <c r="I804" s="194"/>
      <c r="J804" s="194"/>
      <c r="K804" s="194"/>
      <c r="L804" s="273"/>
      <c r="M804" s="274"/>
      <c r="N804" s="273"/>
      <c r="O804" s="194"/>
      <c r="P804" s="27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4"/>
    </row>
    <row r="805" ht="12.0" customHeight="1">
      <c r="A805" s="194"/>
      <c r="B805" s="194"/>
      <c r="C805" s="194"/>
      <c r="D805" s="194"/>
      <c r="E805" s="194"/>
      <c r="F805" s="194"/>
      <c r="G805" s="194"/>
      <c r="H805" s="194"/>
      <c r="I805" s="194"/>
      <c r="J805" s="194"/>
      <c r="K805" s="194"/>
      <c r="L805" s="273"/>
      <c r="M805" s="274"/>
      <c r="N805" s="273"/>
      <c r="O805" s="194"/>
      <c r="P805" s="27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4"/>
    </row>
    <row r="806" ht="12.0" customHeight="1">
      <c r="A806" s="194"/>
      <c r="B806" s="194"/>
      <c r="C806" s="194"/>
      <c r="D806" s="194"/>
      <c r="E806" s="194"/>
      <c r="F806" s="194"/>
      <c r="G806" s="194"/>
      <c r="H806" s="194"/>
      <c r="I806" s="194"/>
      <c r="J806" s="194"/>
      <c r="K806" s="194"/>
      <c r="L806" s="273"/>
      <c r="M806" s="274"/>
      <c r="N806" s="273"/>
      <c r="O806" s="194"/>
      <c r="P806" s="27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4"/>
    </row>
    <row r="807" ht="12.0" customHeight="1">
      <c r="A807" s="194"/>
      <c r="B807" s="194"/>
      <c r="C807" s="194"/>
      <c r="D807" s="194"/>
      <c r="E807" s="194"/>
      <c r="F807" s="194"/>
      <c r="G807" s="194"/>
      <c r="H807" s="194"/>
      <c r="I807" s="194"/>
      <c r="J807" s="194"/>
      <c r="K807" s="194"/>
      <c r="L807" s="273"/>
      <c r="M807" s="274"/>
      <c r="N807" s="273"/>
      <c r="O807" s="194"/>
      <c r="P807" s="27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4"/>
    </row>
    <row r="808" ht="12.0" customHeight="1">
      <c r="A808" s="194"/>
      <c r="B808" s="194"/>
      <c r="C808" s="194"/>
      <c r="D808" s="194"/>
      <c r="E808" s="194"/>
      <c r="F808" s="194"/>
      <c r="G808" s="194"/>
      <c r="H808" s="194"/>
      <c r="I808" s="194"/>
      <c r="J808" s="194"/>
      <c r="K808" s="194"/>
      <c r="L808" s="273"/>
      <c r="M808" s="274"/>
      <c r="N808" s="273"/>
      <c r="O808" s="194"/>
      <c r="P808" s="27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4"/>
    </row>
    <row r="809" ht="12.0" customHeight="1">
      <c r="A809" s="194"/>
      <c r="B809" s="194"/>
      <c r="C809" s="194"/>
      <c r="D809" s="194"/>
      <c r="E809" s="194"/>
      <c r="F809" s="194"/>
      <c r="G809" s="194"/>
      <c r="H809" s="194"/>
      <c r="I809" s="194"/>
      <c r="J809" s="194"/>
      <c r="K809" s="194"/>
      <c r="L809" s="273"/>
      <c r="M809" s="274"/>
      <c r="N809" s="273"/>
      <c r="O809" s="194"/>
      <c r="P809" s="27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4"/>
    </row>
    <row r="810" ht="12.0" customHeight="1">
      <c r="A810" s="194"/>
      <c r="B810" s="194"/>
      <c r="C810" s="194"/>
      <c r="D810" s="194"/>
      <c r="E810" s="194"/>
      <c r="F810" s="194"/>
      <c r="G810" s="194"/>
      <c r="H810" s="194"/>
      <c r="I810" s="194"/>
      <c r="J810" s="194"/>
      <c r="K810" s="194"/>
      <c r="L810" s="273"/>
      <c r="M810" s="274"/>
      <c r="N810" s="273"/>
      <c r="O810" s="194"/>
      <c r="P810" s="27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4"/>
    </row>
    <row r="811" ht="12.0" customHeight="1">
      <c r="A811" s="194"/>
      <c r="B811" s="194"/>
      <c r="C811" s="194"/>
      <c r="D811" s="194"/>
      <c r="E811" s="194"/>
      <c r="F811" s="194"/>
      <c r="G811" s="194"/>
      <c r="H811" s="194"/>
      <c r="I811" s="194"/>
      <c r="J811" s="194"/>
      <c r="K811" s="194"/>
      <c r="L811" s="273"/>
      <c r="M811" s="274"/>
      <c r="N811" s="273"/>
      <c r="O811" s="194"/>
      <c r="P811" s="27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4"/>
    </row>
    <row r="812" ht="12.0" customHeight="1">
      <c r="A812" s="194"/>
      <c r="B812" s="194"/>
      <c r="C812" s="194"/>
      <c r="D812" s="194"/>
      <c r="E812" s="194"/>
      <c r="F812" s="194"/>
      <c r="G812" s="194"/>
      <c r="H812" s="194"/>
      <c r="I812" s="194"/>
      <c r="J812" s="194"/>
      <c r="K812" s="194"/>
      <c r="L812" s="273"/>
      <c r="M812" s="274"/>
      <c r="N812" s="273"/>
      <c r="O812" s="194"/>
      <c r="P812" s="27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4"/>
    </row>
    <row r="813" ht="12.0" customHeight="1">
      <c r="A813" s="194"/>
      <c r="B813" s="194"/>
      <c r="C813" s="194"/>
      <c r="D813" s="194"/>
      <c r="E813" s="194"/>
      <c r="F813" s="194"/>
      <c r="G813" s="194"/>
      <c r="H813" s="194"/>
      <c r="I813" s="194"/>
      <c r="J813" s="194"/>
      <c r="K813" s="194"/>
      <c r="L813" s="273"/>
      <c r="M813" s="274"/>
      <c r="N813" s="273"/>
      <c r="O813" s="194"/>
      <c r="P813" s="27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4"/>
    </row>
    <row r="814" ht="12.0" customHeight="1">
      <c r="A814" s="194"/>
      <c r="B814" s="194"/>
      <c r="C814" s="194"/>
      <c r="D814" s="194"/>
      <c r="E814" s="194"/>
      <c r="F814" s="194"/>
      <c r="G814" s="194"/>
      <c r="H814" s="194"/>
      <c r="I814" s="194"/>
      <c r="J814" s="194"/>
      <c r="K814" s="194"/>
      <c r="L814" s="273"/>
      <c r="M814" s="274"/>
      <c r="N814" s="273"/>
      <c r="O814" s="194"/>
      <c r="P814" s="27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4"/>
    </row>
    <row r="815" ht="12.0" customHeight="1">
      <c r="A815" s="194"/>
      <c r="B815" s="194"/>
      <c r="C815" s="194"/>
      <c r="D815" s="194"/>
      <c r="E815" s="194"/>
      <c r="F815" s="194"/>
      <c r="G815" s="194"/>
      <c r="H815" s="194"/>
      <c r="I815" s="194"/>
      <c r="J815" s="194"/>
      <c r="K815" s="194"/>
      <c r="L815" s="273"/>
      <c r="M815" s="274"/>
      <c r="N815" s="273"/>
      <c r="O815" s="194"/>
      <c r="P815" s="27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4"/>
    </row>
    <row r="816" ht="12.0" customHeight="1">
      <c r="A816" s="194"/>
      <c r="B816" s="194"/>
      <c r="C816" s="194"/>
      <c r="D816" s="194"/>
      <c r="E816" s="194"/>
      <c r="F816" s="194"/>
      <c r="G816" s="194"/>
      <c r="H816" s="194"/>
      <c r="I816" s="194"/>
      <c r="J816" s="194"/>
      <c r="K816" s="194"/>
      <c r="L816" s="273"/>
      <c r="M816" s="274"/>
      <c r="N816" s="273"/>
      <c r="O816" s="194"/>
      <c r="P816" s="27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4"/>
    </row>
    <row r="817" ht="12.0" customHeight="1">
      <c r="A817" s="194"/>
      <c r="B817" s="194"/>
      <c r="C817" s="194"/>
      <c r="D817" s="194"/>
      <c r="E817" s="194"/>
      <c r="F817" s="194"/>
      <c r="G817" s="194"/>
      <c r="H817" s="194"/>
      <c r="I817" s="194"/>
      <c r="J817" s="194"/>
      <c r="K817" s="194"/>
      <c r="L817" s="194"/>
      <c r="M817" s="274"/>
      <c r="N817" s="194"/>
      <c r="O817" s="194"/>
      <c r="P817" s="27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4"/>
    </row>
    <row r="818" ht="12.0" customHeight="1">
      <c r="A818" s="194"/>
      <c r="B818" s="194"/>
      <c r="C818" s="194"/>
      <c r="D818" s="194"/>
      <c r="E818" s="194"/>
      <c r="F818" s="194"/>
      <c r="G818" s="194"/>
      <c r="H818" s="194"/>
      <c r="I818" s="194"/>
      <c r="J818" s="194"/>
      <c r="K818" s="194"/>
      <c r="L818" s="194"/>
      <c r="M818" s="274"/>
      <c r="N818" s="194"/>
      <c r="O818" s="194"/>
      <c r="P818" s="27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4"/>
    </row>
    <row r="819" ht="12.0" customHeight="1">
      <c r="A819" s="194"/>
      <c r="B819" s="194"/>
      <c r="C819" s="194"/>
      <c r="D819" s="194"/>
      <c r="E819" s="194"/>
      <c r="F819" s="194"/>
      <c r="G819" s="194"/>
      <c r="H819" s="194"/>
      <c r="I819" s="194"/>
      <c r="J819" s="194"/>
      <c r="K819" s="194"/>
      <c r="L819" s="194"/>
      <c r="M819" s="274"/>
      <c r="N819" s="194"/>
      <c r="O819" s="194"/>
      <c r="P819" s="27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4"/>
    </row>
    <row r="820" ht="12.0" customHeight="1">
      <c r="A820" s="194"/>
      <c r="B820" s="194"/>
      <c r="C820" s="194"/>
      <c r="D820" s="194"/>
      <c r="E820" s="194"/>
      <c r="F820" s="194"/>
      <c r="G820" s="194"/>
      <c r="H820" s="194"/>
      <c r="I820" s="194"/>
      <c r="J820" s="194"/>
      <c r="K820" s="194"/>
      <c r="L820" s="194"/>
      <c r="M820" s="274"/>
      <c r="N820" s="194"/>
      <c r="O820" s="194"/>
      <c r="P820" s="27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4"/>
    </row>
    <row r="821" ht="12.0" customHeight="1">
      <c r="A821" s="194"/>
      <c r="B821" s="194"/>
      <c r="C821" s="194"/>
      <c r="D821" s="194"/>
      <c r="E821" s="194"/>
      <c r="F821" s="194"/>
      <c r="G821" s="194"/>
      <c r="H821" s="194"/>
      <c r="I821" s="194"/>
      <c r="J821" s="194"/>
      <c r="K821" s="194"/>
      <c r="L821" s="194"/>
      <c r="M821" s="274"/>
      <c r="N821" s="194"/>
      <c r="O821" s="194"/>
      <c r="P821" s="27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4"/>
    </row>
    <row r="822" ht="12.0" customHeight="1">
      <c r="A822" s="194"/>
      <c r="B822" s="194"/>
      <c r="C822" s="194"/>
      <c r="D822" s="194"/>
      <c r="E822" s="194"/>
      <c r="F822" s="194"/>
      <c r="G822" s="194"/>
      <c r="H822" s="194"/>
      <c r="I822" s="194"/>
      <c r="J822" s="194"/>
      <c r="K822" s="194"/>
      <c r="L822" s="194"/>
      <c r="M822" s="274"/>
      <c r="N822" s="194"/>
      <c r="O822" s="194"/>
      <c r="P822" s="27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4"/>
    </row>
    <row r="823" ht="12.0" customHeight="1">
      <c r="A823" s="194"/>
      <c r="B823" s="194"/>
      <c r="C823" s="194"/>
      <c r="D823" s="194"/>
      <c r="E823" s="194"/>
      <c r="F823" s="194"/>
      <c r="G823" s="194"/>
      <c r="H823" s="194"/>
      <c r="I823" s="194"/>
      <c r="J823" s="194"/>
      <c r="K823" s="194"/>
      <c r="L823" s="194"/>
      <c r="M823" s="274"/>
      <c r="N823" s="194"/>
      <c r="O823" s="194"/>
      <c r="P823" s="27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4"/>
    </row>
    <row r="824" ht="12.0" customHeight="1">
      <c r="A824" s="194"/>
      <c r="B824" s="194"/>
      <c r="C824" s="194"/>
      <c r="D824" s="194"/>
      <c r="E824" s="194"/>
      <c r="F824" s="194"/>
      <c r="G824" s="194"/>
      <c r="H824" s="194"/>
      <c r="I824" s="194"/>
      <c r="J824" s="194"/>
      <c r="K824" s="194"/>
      <c r="L824" s="194"/>
      <c r="M824" s="274"/>
      <c r="N824" s="194"/>
      <c r="O824" s="194"/>
      <c r="P824" s="27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4"/>
    </row>
    <row r="825" ht="12.0" customHeight="1">
      <c r="A825" s="194"/>
      <c r="B825" s="194"/>
      <c r="C825" s="194"/>
      <c r="D825" s="194"/>
      <c r="E825" s="194"/>
      <c r="F825" s="194"/>
      <c r="G825" s="194"/>
      <c r="H825" s="194"/>
      <c r="I825" s="194"/>
      <c r="J825" s="194"/>
      <c r="K825" s="194"/>
      <c r="L825" s="194"/>
      <c r="M825" s="274"/>
      <c r="N825" s="194"/>
      <c r="O825" s="194"/>
      <c r="P825" s="27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4"/>
    </row>
    <row r="826" ht="12.0" customHeight="1">
      <c r="A826" s="194"/>
      <c r="B826" s="194"/>
      <c r="C826" s="194"/>
      <c r="D826" s="194"/>
      <c r="E826" s="194"/>
      <c r="F826" s="194"/>
      <c r="G826" s="194"/>
      <c r="H826" s="194"/>
      <c r="I826" s="194"/>
      <c r="J826" s="194"/>
      <c r="K826" s="194"/>
      <c r="L826" s="194"/>
      <c r="M826" s="274"/>
      <c r="N826" s="194"/>
      <c r="O826" s="194"/>
      <c r="P826" s="27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4"/>
    </row>
    <row r="827" ht="12.0" customHeight="1">
      <c r="A827" s="194"/>
      <c r="B827" s="194"/>
      <c r="C827" s="194"/>
      <c r="D827" s="194"/>
      <c r="E827" s="194"/>
      <c r="F827" s="194"/>
      <c r="G827" s="194"/>
      <c r="H827" s="194"/>
      <c r="I827" s="194"/>
      <c r="J827" s="194"/>
      <c r="K827" s="194"/>
      <c r="L827" s="194"/>
      <c r="M827" s="274"/>
      <c r="N827" s="194"/>
      <c r="O827" s="194"/>
      <c r="P827" s="27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4"/>
    </row>
    <row r="828" ht="12.0" customHeight="1">
      <c r="A828" s="194"/>
      <c r="B828" s="194"/>
      <c r="C828" s="194"/>
      <c r="D828" s="194"/>
      <c r="E828" s="194"/>
      <c r="F828" s="194"/>
      <c r="G828" s="194"/>
      <c r="H828" s="194"/>
      <c r="I828" s="194"/>
      <c r="J828" s="194"/>
      <c r="K828" s="194"/>
      <c r="L828" s="194"/>
      <c r="M828" s="274"/>
      <c r="N828" s="194"/>
      <c r="O828" s="194"/>
      <c r="P828" s="27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4"/>
    </row>
    <row r="829" ht="12.0" customHeight="1">
      <c r="A829" s="194"/>
      <c r="B829" s="194"/>
      <c r="C829" s="194"/>
      <c r="D829" s="194"/>
      <c r="E829" s="194"/>
      <c r="F829" s="194"/>
      <c r="G829" s="194"/>
      <c r="H829" s="194"/>
      <c r="I829" s="194"/>
      <c r="J829" s="194"/>
      <c r="K829" s="194"/>
      <c r="L829" s="194"/>
      <c r="M829" s="274"/>
      <c r="N829" s="194"/>
      <c r="O829" s="194"/>
      <c r="P829" s="27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4"/>
    </row>
    <row r="830" ht="12.0" customHeight="1">
      <c r="A830" s="194"/>
      <c r="B830" s="194"/>
      <c r="C830" s="194"/>
      <c r="D830" s="194"/>
      <c r="E830" s="194"/>
      <c r="F830" s="194"/>
      <c r="G830" s="194"/>
      <c r="H830" s="194"/>
      <c r="I830" s="194"/>
      <c r="J830" s="194"/>
      <c r="K830" s="194"/>
      <c r="L830" s="194"/>
      <c r="M830" s="274"/>
      <c r="N830" s="194"/>
      <c r="O830" s="194"/>
      <c r="P830" s="27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4"/>
    </row>
    <row r="831" ht="12.0" customHeight="1">
      <c r="A831" s="194"/>
      <c r="B831" s="194"/>
      <c r="C831" s="194"/>
      <c r="D831" s="194"/>
      <c r="E831" s="194"/>
      <c r="F831" s="194"/>
      <c r="G831" s="194"/>
      <c r="H831" s="194"/>
      <c r="I831" s="194"/>
      <c r="J831" s="194"/>
      <c r="K831" s="194"/>
      <c r="L831" s="194"/>
      <c r="M831" s="274"/>
      <c r="N831" s="194"/>
      <c r="O831" s="194"/>
      <c r="P831" s="27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4"/>
    </row>
    <row r="832" ht="12.0" customHeight="1">
      <c r="A832" s="194"/>
      <c r="B832" s="194"/>
      <c r="C832" s="194"/>
      <c r="D832" s="194"/>
      <c r="E832" s="194"/>
      <c r="F832" s="194"/>
      <c r="G832" s="194"/>
      <c r="H832" s="194"/>
      <c r="I832" s="194"/>
      <c r="J832" s="194"/>
      <c r="K832" s="194"/>
      <c r="L832" s="194"/>
      <c r="M832" s="274"/>
      <c r="N832" s="194"/>
      <c r="O832" s="194"/>
      <c r="P832" s="27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4"/>
    </row>
    <row r="833" ht="12.0" customHeight="1">
      <c r="A833" s="194"/>
      <c r="B833" s="194"/>
      <c r="C833" s="194"/>
      <c r="D833" s="194"/>
      <c r="E833" s="194"/>
      <c r="F833" s="194"/>
      <c r="G833" s="194"/>
      <c r="H833" s="194"/>
      <c r="I833" s="194"/>
      <c r="J833" s="194"/>
      <c r="K833" s="194"/>
      <c r="L833" s="194"/>
      <c r="M833" s="274"/>
      <c r="N833" s="194"/>
      <c r="O833" s="194"/>
      <c r="P833" s="27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4"/>
    </row>
    <row r="834" ht="12.0" customHeight="1">
      <c r="A834" s="194"/>
      <c r="B834" s="194"/>
      <c r="C834" s="194"/>
      <c r="D834" s="194"/>
      <c r="E834" s="194"/>
      <c r="F834" s="194"/>
      <c r="G834" s="194"/>
      <c r="H834" s="194"/>
      <c r="I834" s="194"/>
      <c r="J834" s="194"/>
      <c r="K834" s="194"/>
      <c r="L834" s="194"/>
      <c r="M834" s="274"/>
      <c r="N834" s="194"/>
      <c r="O834" s="194"/>
      <c r="P834" s="27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4"/>
    </row>
    <row r="835" ht="12.0" customHeight="1">
      <c r="A835" s="194"/>
      <c r="B835" s="194"/>
      <c r="C835" s="194"/>
      <c r="D835" s="194"/>
      <c r="E835" s="194"/>
      <c r="F835" s="194"/>
      <c r="G835" s="194"/>
      <c r="H835" s="194"/>
      <c r="I835" s="194"/>
      <c r="J835" s="194"/>
      <c r="K835" s="194"/>
      <c r="L835" s="194"/>
      <c r="M835" s="274"/>
      <c r="N835" s="194"/>
      <c r="O835" s="194"/>
      <c r="P835" s="27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4"/>
    </row>
    <row r="836" ht="12.0" customHeight="1">
      <c r="A836" s="194"/>
      <c r="B836" s="194"/>
      <c r="C836" s="194"/>
      <c r="D836" s="194"/>
      <c r="E836" s="194"/>
      <c r="F836" s="194"/>
      <c r="G836" s="194"/>
      <c r="H836" s="194"/>
      <c r="I836" s="194"/>
      <c r="J836" s="194"/>
      <c r="K836" s="194"/>
      <c r="L836" s="194"/>
      <c r="M836" s="274"/>
      <c r="N836" s="194"/>
      <c r="O836" s="194"/>
      <c r="P836" s="27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4"/>
    </row>
    <row r="837" ht="12.0" customHeight="1">
      <c r="A837" s="194"/>
      <c r="B837" s="194"/>
      <c r="C837" s="194"/>
      <c r="D837" s="194"/>
      <c r="E837" s="194"/>
      <c r="F837" s="194"/>
      <c r="G837" s="194"/>
      <c r="H837" s="194"/>
      <c r="I837" s="194"/>
      <c r="J837" s="194"/>
      <c r="K837" s="194"/>
      <c r="L837" s="194"/>
      <c r="M837" s="274"/>
      <c r="N837" s="194"/>
      <c r="O837" s="194"/>
      <c r="P837" s="27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4"/>
    </row>
    <row r="838" ht="12.0" customHeight="1">
      <c r="A838" s="194"/>
      <c r="B838" s="194"/>
      <c r="C838" s="194"/>
      <c r="D838" s="194"/>
      <c r="E838" s="194"/>
      <c r="F838" s="194"/>
      <c r="G838" s="194"/>
      <c r="H838" s="194"/>
      <c r="I838" s="194"/>
      <c r="J838" s="194"/>
      <c r="K838" s="194"/>
      <c r="L838" s="194"/>
      <c r="M838" s="274"/>
      <c r="N838" s="194"/>
      <c r="O838" s="194"/>
      <c r="P838" s="27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4"/>
    </row>
    <row r="839" ht="12.0" customHeight="1">
      <c r="A839" s="194"/>
      <c r="B839" s="194"/>
      <c r="C839" s="194"/>
      <c r="D839" s="194"/>
      <c r="E839" s="194"/>
      <c r="F839" s="194"/>
      <c r="G839" s="194"/>
      <c r="H839" s="194"/>
      <c r="I839" s="194"/>
      <c r="J839" s="194"/>
      <c r="K839" s="194"/>
      <c r="L839" s="194"/>
      <c r="M839" s="274"/>
      <c r="N839" s="194"/>
      <c r="O839" s="194"/>
      <c r="P839" s="27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4"/>
    </row>
    <row r="840" ht="12.0" customHeight="1">
      <c r="A840" s="194"/>
      <c r="B840" s="194"/>
      <c r="C840" s="194"/>
      <c r="D840" s="194"/>
      <c r="E840" s="194"/>
      <c r="F840" s="194"/>
      <c r="G840" s="194"/>
      <c r="H840" s="194"/>
      <c r="I840" s="194"/>
      <c r="J840" s="194"/>
      <c r="K840" s="194"/>
      <c r="L840" s="194"/>
      <c r="M840" s="274"/>
      <c r="N840" s="194"/>
      <c r="O840" s="194"/>
      <c r="P840" s="27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4"/>
    </row>
    <row r="841" ht="12.0" customHeight="1">
      <c r="A841" s="194"/>
      <c r="B841" s="194"/>
      <c r="C841" s="194"/>
      <c r="D841" s="194"/>
      <c r="E841" s="194"/>
      <c r="F841" s="194"/>
      <c r="G841" s="194"/>
      <c r="H841" s="194"/>
      <c r="I841" s="194"/>
      <c r="J841" s="194"/>
      <c r="K841" s="194"/>
      <c r="L841" s="194"/>
      <c r="M841" s="274"/>
      <c r="N841" s="194"/>
      <c r="O841" s="194"/>
      <c r="P841" s="27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4"/>
    </row>
    <row r="842" ht="12.0" customHeight="1">
      <c r="A842" s="194"/>
      <c r="B842" s="194"/>
      <c r="C842" s="194"/>
      <c r="D842" s="194"/>
      <c r="E842" s="194"/>
      <c r="F842" s="194"/>
      <c r="G842" s="194"/>
      <c r="H842" s="194"/>
      <c r="I842" s="194"/>
      <c r="J842" s="194"/>
      <c r="K842" s="194"/>
      <c r="L842" s="194"/>
      <c r="M842" s="274"/>
      <c r="N842" s="194"/>
      <c r="O842" s="194"/>
      <c r="P842" s="27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4"/>
    </row>
    <row r="843" ht="12.0" customHeight="1">
      <c r="A843" s="194"/>
      <c r="B843" s="194"/>
      <c r="C843" s="194"/>
      <c r="D843" s="194"/>
      <c r="E843" s="194"/>
      <c r="F843" s="194"/>
      <c r="G843" s="194"/>
      <c r="H843" s="194"/>
      <c r="I843" s="194"/>
      <c r="J843" s="194"/>
      <c r="K843" s="194"/>
      <c r="L843" s="194"/>
      <c r="M843" s="274"/>
      <c r="N843" s="194"/>
      <c r="O843" s="194"/>
      <c r="P843" s="27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4"/>
    </row>
    <row r="844" ht="12.0" customHeight="1">
      <c r="A844" s="194"/>
      <c r="B844" s="194"/>
      <c r="C844" s="194"/>
      <c r="D844" s="194"/>
      <c r="E844" s="194"/>
      <c r="F844" s="194"/>
      <c r="G844" s="194"/>
      <c r="H844" s="194"/>
      <c r="I844" s="194"/>
      <c r="J844" s="194"/>
      <c r="K844" s="194"/>
      <c r="L844" s="194"/>
      <c r="M844" s="274"/>
      <c r="N844" s="194"/>
      <c r="O844" s="194"/>
      <c r="P844" s="27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4"/>
    </row>
    <row r="845" ht="12.0" customHeight="1">
      <c r="A845" s="194"/>
      <c r="B845" s="194"/>
      <c r="C845" s="194"/>
      <c r="D845" s="194"/>
      <c r="E845" s="194"/>
      <c r="F845" s="194"/>
      <c r="G845" s="194"/>
      <c r="H845" s="194"/>
      <c r="I845" s="194"/>
      <c r="J845" s="194"/>
      <c r="K845" s="194"/>
      <c r="L845" s="194"/>
      <c r="M845" s="274"/>
      <c r="N845" s="194"/>
      <c r="O845" s="194"/>
      <c r="P845" s="27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4"/>
    </row>
    <row r="846" ht="12.0" customHeight="1">
      <c r="A846" s="194"/>
      <c r="B846" s="194"/>
      <c r="C846" s="194"/>
      <c r="D846" s="194"/>
      <c r="E846" s="194"/>
      <c r="F846" s="194"/>
      <c r="G846" s="194"/>
      <c r="H846" s="194"/>
      <c r="I846" s="194"/>
      <c r="J846" s="194"/>
      <c r="K846" s="194"/>
      <c r="L846" s="194"/>
      <c r="M846" s="274"/>
      <c r="N846" s="194"/>
      <c r="O846" s="194"/>
      <c r="P846" s="27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4"/>
    </row>
    <row r="847" ht="12.0" customHeight="1">
      <c r="A847" s="194"/>
      <c r="B847" s="194"/>
      <c r="C847" s="194"/>
      <c r="D847" s="194"/>
      <c r="E847" s="194"/>
      <c r="F847" s="194"/>
      <c r="G847" s="194"/>
      <c r="H847" s="194"/>
      <c r="I847" s="194"/>
      <c r="J847" s="194"/>
      <c r="K847" s="194"/>
      <c r="L847" s="194"/>
      <c r="M847" s="274"/>
      <c r="N847" s="194"/>
      <c r="O847" s="194"/>
      <c r="P847" s="27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4"/>
    </row>
    <row r="848" ht="12.0" customHeight="1">
      <c r="A848" s="194"/>
      <c r="B848" s="194"/>
      <c r="C848" s="194"/>
      <c r="D848" s="194"/>
      <c r="E848" s="194"/>
      <c r="F848" s="194"/>
      <c r="G848" s="194"/>
      <c r="H848" s="194"/>
      <c r="I848" s="194"/>
      <c r="J848" s="194"/>
      <c r="K848" s="194"/>
      <c r="L848" s="194"/>
      <c r="M848" s="274"/>
      <c r="N848" s="194"/>
      <c r="O848" s="194"/>
      <c r="P848" s="27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4"/>
    </row>
    <row r="849" ht="12.0" customHeight="1">
      <c r="A849" s="194"/>
      <c r="B849" s="194"/>
      <c r="C849" s="194"/>
      <c r="D849" s="194"/>
      <c r="E849" s="194"/>
      <c r="F849" s="194"/>
      <c r="G849" s="194"/>
      <c r="H849" s="194"/>
      <c r="I849" s="194"/>
      <c r="J849" s="194"/>
      <c r="K849" s="194"/>
      <c r="L849" s="194"/>
      <c r="M849" s="274"/>
      <c r="N849" s="194"/>
      <c r="O849" s="194"/>
      <c r="P849" s="27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4"/>
    </row>
    <row r="850" ht="12.0" customHeight="1">
      <c r="A850" s="194"/>
      <c r="B850" s="194"/>
      <c r="C850" s="194"/>
      <c r="D850" s="194"/>
      <c r="E850" s="194"/>
      <c r="F850" s="194"/>
      <c r="G850" s="194"/>
      <c r="H850" s="194"/>
      <c r="I850" s="194"/>
      <c r="J850" s="194"/>
      <c r="K850" s="194"/>
      <c r="L850" s="194"/>
      <c r="M850" s="274"/>
      <c r="N850" s="194"/>
      <c r="O850" s="194"/>
      <c r="P850" s="27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4"/>
    </row>
    <row r="851" ht="12.0" customHeight="1">
      <c r="A851" s="194"/>
      <c r="B851" s="194"/>
      <c r="C851" s="194"/>
      <c r="D851" s="194"/>
      <c r="E851" s="194"/>
      <c r="F851" s="194"/>
      <c r="G851" s="194"/>
      <c r="H851" s="194"/>
      <c r="I851" s="194"/>
      <c r="J851" s="194"/>
      <c r="K851" s="194"/>
      <c r="L851" s="194"/>
      <c r="M851" s="274"/>
      <c r="N851" s="194"/>
      <c r="O851" s="194"/>
      <c r="P851" s="27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4"/>
    </row>
    <row r="852" ht="12.0" customHeight="1">
      <c r="A852" s="194"/>
      <c r="B852" s="194"/>
      <c r="C852" s="194"/>
      <c r="D852" s="194"/>
      <c r="E852" s="194"/>
      <c r="F852" s="194"/>
      <c r="G852" s="194"/>
      <c r="H852" s="194"/>
      <c r="I852" s="194"/>
      <c r="J852" s="194"/>
      <c r="K852" s="194"/>
      <c r="L852" s="194"/>
      <c r="M852" s="274"/>
      <c r="N852" s="194"/>
      <c r="O852" s="194"/>
      <c r="P852" s="27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4"/>
    </row>
    <row r="853" ht="12.0" customHeight="1">
      <c r="A853" s="194"/>
      <c r="B853" s="194"/>
      <c r="C853" s="194"/>
      <c r="D853" s="194"/>
      <c r="E853" s="194"/>
      <c r="F853" s="194"/>
      <c r="G853" s="194"/>
      <c r="H853" s="194"/>
      <c r="I853" s="194"/>
      <c r="J853" s="194"/>
      <c r="K853" s="194"/>
      <c r="L853" s="194"/>
      <c r="M853" s="274"/>
      <c r="N853" s="194"/>
      <c r="O853" s="194"/>
      <c r="P853" s="27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4"/>
    </row>
    <row r="854" ht="12.0" customHeight="1">
      <c r="A854" s="194"/>
      <c r="B854" s="194"/>
      <c r="C854" s="194"/>
      <c r="D854" s="194"/>
      <c r="E854" s="194"/>
      <c r="F854" s="194"/>
      <c r="G854" s="194"/>
      <c r="H854" s="194"/>
      <c r="I854" s="194"/>
      <c r="J854" s="194"/>
      <c r="K854" s="194"/>
      <c r="L854" s="194"/>
      <c r="M854" s="274"/>
      <c r="N854" s="194"/>
      <c r="O854" s="194"/>
      <c r="P854" s="27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4"/>
    </row>
    <row r="855" ht="12.0" customHeight="1">
      <c r="A855" s="194"/>
      <c r="B855" s="194"/>
      <c r="C855" s="194"/>
      <c r="D855" s="194"/>
      <c r="E855" s="194"/>
      <c r="F855" s="194"/>
      <c r="G855" s="194"/>
      <c r="H855" s="194"/>
      <c r="I855" s="194"/>
      <c r="J855" s="194"/>
      <c r="K855" s="194"/>
      <c r="L855" s="194"/>
      <c r="M855" s="274"/>
      <c r="N855" s="194"/>
      <c r="O855" s="194"/>
      <c r="P855" s="27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4"/>
    </row>
    <row r="856" ht="12.0" customHeight="1">
      <c r="A856" s="194"/>
      <c r="B856" s="194"/>
      <c r="C856" s="194"/>
      <c r="D856" s="194"/>
      <c r="E856" s="194"/>
      <c r="F856" s="194"/>
      <c r="G856" s="194"/>
      <c r="H856" s="194"/>
      <c r="I856" s="194"/>
      <c r="J856" s="194"/>
      <c r="K856" s="194"/>
      <c r="L856" s="194"/>
      <c r="M856" s="274"/>
      <c r="N856" s="194"/>
      <c r="O856" s="194"/>
      <c r="P856" s="27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4"/>
    </row>
    <row r="857" ht="12.0" customHeight="1">
      <c r="A857" s="194"/>
      <c r="B857" s="194"/>
      <c r="C857" s="194"/>
      <c r="D857" s="194"/>
      <c r="E857" s="194"/>
      <c r="F857" s="194"/>
      <c r="G857" s="194"/>
      <c r="H857" s="194"/>
      <c r="I857" s="194"/>
      <c r="J857" s="194"/>
      <c r="K857" s="194"/>
      <c r="L857" s="194"/>
      <c r="M857" s="274"/>
      <c r="N857" s="194"/>
      <c r="O857" s="194"/>
      <c r="P857" s="27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4"/>
    </row>
    <row r="858" ht="12.0" customHeight="1">
      <c r="A858" s="194"/>
      <c r="B858" s="194"/>
      <c r="C858" s="194"/>
      <c r="D858" s="194"/>
      <c r="E858" s="194"/>
      <c r="F858" s="194"/>
      <c r="G858" s="194"/>
      <c r="H858" s="194"/>
      <c r="I858" s="194"/>
      <c r="J858" s="194"/>
      <c r="K858" s="194"/>
      <c r="L858" s="194"/>
      <c r="M858" s="274"/>
      <c r="N858" s="194"/>
      <c r="O858" s="194"/>
      <c r="P858" s="27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4"/>
    </row>
    <row r="859" ht="12.0" customHeight="1">
      <c r="A859" s="194"/>
      <c r="B859" s="194"/>
      <c r="C859" s="194"/>
      <c r="D859" s="194"/>
      <c r="E859" s="194"/>
      <c r="F859" s="194"/>
      <c r="G859" s="194"/>
      <c r="H859" s="194"/>
      <c r="I859" s="194"/>
      <c r="J859" s="194"/>
      <c r="K859" s="194"/>
      <c r="L859" s="194"/>
      <c r="M859" s="274"/>
      <c r="N859" s="194"/>
      <c r="O859" s="194"/>
      <c r="P859" s="27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4"/>
    </row>
    <row r="860" ht="12.0" customHeight="1">
      <c r="A860" s="194"/>
      <c r="B860" s="194"/>
      <c r="C860" s="194"/>
      <c r="D860" s="194"/>
      <c r="E860" s="194"/>
      <c r="F860" s="194"/>
      <c r="G860" s="194"/>
      <c r="H860" s="194"/>
      <c r="I860" s="194"/>
      <c r="J860" s="194"/>
      <c r="K860" s="194"/>
      <c r="L860" s="194"/>
      <c r="M860" s="274"/>
      <c r="N860" s="194"/>
      <c r="O860" s="194"/>
      <c r="P860" s="27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4"/>
    </row>
    <row r="861" ht="12.0" customHeight="1">
      <c r="A861" s="194"/>
      <c r="B861" s="194"/>
      <c r="C861" s="194"/>
      <c r="D861" s="194"/>
      <c r="E861" s="194"/>
      <c r="F861" s="194"/>
      <c r="G861" s="194"/>
      <c r="H861" s="194"/>
      <c r="I861" s="194"/>
      <c r="J861" s="194"/>
      <c r="K861" s="194"/>
      <c r="L861" s="194"/>
      <c r="M861" s="274"/>
      <c r="N861" s="194"/>
      <c r="O861" s="194"/>
      <c r="P861" s="27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4"/>
    </row>
    <row r="862" ht="12.0" customHeight="1">
      <c r="A862" s="194"/>
      <c r="B862" s="194"/>
      <c r="C862" s="194"/>
      <c r="D862" s="194"/>
      <c r="E862" s="194"/>
      <c r="F862" s="194"/>
      <c r="G862" s="194"/>
      <c r="H862" s="194"/>
      <c r="I862" s="194"/>
      <c r="J862" s="194"/>
      <c r="K862" s="194"/>
      <c r="L862" s="194"/>
      <c r="M862" s="274"/>
      <c r="N862" s="194"/>
      <c r="O862" s="194"/>
      <c r="P862" s="27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4"/>
    </row>
    <row r="863" ht="12.0" customHeight="1">
      <c r="A863" s="194"/>
      <c r="B863" s="194"/>
      <c r="C863" s="194"/>
      <c r="D863" s="194"/>
      <c r="E863" s="194"/>
      <c r="F863" s="194"/>
      <c r="G863" s="194"/>
      <c r="H863" s="194"/>
      <c r="I863" s="194"/>
      <c r="J863" s="194"/>
      <c r="K863" s="194"/>
      <c r="L863" s="194"/>
      <c r="M863" s="274"/>
      <c r="N863" s="194"/>
      <c r="O863" s="194"/>
      <c r="P863" s="27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4"/>
    </row>
    <row r="864" ht="12.0" customHeight="1">
      <c r="A864" s="194"/>
      <c r="B864" s="194"/>
      <c r="C864" s="194"/>
      <c r="D864" s="194"/>
      <c r="E864" s="194"/>
      <c r="F864" s="194"/>
      <c r="G864" s="194"/>
      <c r="H864" s="194"/>
      <c r="I864" s="194"/>
      <c r="J864" s="194"/>
      <c r="K864" s="194"/>
      <c r="L864" s="194"/>
      <c r="M864" s="274"/>
      <c r="N864" s="194"/>
      <c r="O864" s="194"/>
      <c r="P864" s="27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4"/>
    </row>
    <row r="865" ht="12.0" customHeight="1">
      <c r="A865" s="194"/>
      <c r="B865" s="194"/>
      <c r="C865" s="194"/>
      <c r="D865" s="194"/>
      <c r="E865" s="194"/>
      <c r="F865" s="194"/>
      <c r="G865" s="194"/>
      <c r="H865" s="194"/>
      <c r="I865" s="194"/>
      <c r="J865" s="194"/>
      <c r="K865" s="194"/>
      <c r="L865" s="194"/>
      <c r="M865" s="274"/>
      <c r="N865" s="194"/>
      <c r="O865" s="194"/>
      <c r="P865" s="27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4"/>
    </row>
    <row r="866" ht="12.0" customHeight="1">
      <c r="A866" s="194"/>
      <c r="B866" s="194"/>
      <c r="C866" s="194"/>
      <c r="D866" s="194"/>
      <c r="E866" s="194"/>
      <c r="F866" s="194"/>
      <c r="G866" s="194"/>
      <c r="H866" s="194"/>
      <c r="I866" s="194"/>
      <c r="J866" s="194"/>
      <c r="K866" s="194"/>
      <c r="L866" s="194"/>
      <c r="M866" s="274"/>
      <c r="N866" s="194"/>
      <c r="O866" s="194"/>
      <c r="P866" s="27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4"/>
    </row>
    <row r="867" ht="12.0" customHeight="1">
      <c r="A867" s="194"/>
      <c r="B867" s="194"/>
      <c r="C867" s="194"/>
      <c r="D867" s="194"/>
      <c r="E867" s="194"/>
      <c r="F867" s="194"/>
      <c r="G867" s="194"/>
      <c r="H867" s="194"/>
      <c r="I867" s="194"/>
      <c r="J867" s="194"/>
      <c r="K867" s="194"/>
      <c r="L867" s="194"/>
      <c r="M867" s="274"/>
      <c r="N867" s="194"/>
      <c r="O867" s="194"/>
      <c r="P867" s="27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4"/>
    </row>
    <row r="868" ht="12.0" customHeight="1">
      <c r="A868" s="194"/>
      <c r="B868" s="194"/>
      <c r="C868" s="194"/>
      <c r="D868" s="194"/>
      <c r="E868" s="194"/>
      <c r="F868" s="194"/>
      <c r="G868" s="194"/>
      <c r="H868" s="194"/>
      <c r="I868" s="194"/>
      <c r="J868" s="194"/>
      <c r="K868" s="194"/>
      <c r="L868" s="194"/>
      <c r="M868" s="274"/>
      <c r="N868" s="194"/>
      <c r="O868" s="194"/>
      <c r="P868" s="27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4"/>
    </row>
    <row r="869" ht="12.0" customHeight="1">
      <c r="A869" s="194"/>
      <c r="B869" s="194"/>
      <c r="C869" s="194"/>
      <c r="D869" s="194"/>
      <c r="E869" s="194"/>
      <c r="F869" s="194"/>
      <c r="G869" s="194"/>
      <c r="H869" s="194"/>
      <c r="I869" s="194"/>
      <c r="J869" s="194"/>
      <c r="K869" s="194"/>
      <c r="L869" s="194"/>
      <c r="M869" s="274"/>
      <c r="N869" s="194"/>
      <c r="O869" s="194"/>
      <c r="P869" s="27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4"/>
    </row>
    <row r="870" ht="12.0" customHeight="1">
      <c r="A870" s="194"/>
      <c r="B870" s="194"/>
      <c r="C870" s="194"/>
      <c r="D870" s="194"/>
      <c r="E870" s="194"/>
      <c r="F870" s="194"/>
      <c r="G870" s="194"/>
      <c r="H870" s="194"/>
      <c r="I870" s="194"/>
      <c r="J870" s="194"/>
      <c r="K870" s="194"/>
      <c r="L870" s="194"/>
      <c r="M870" s="274"/>
      <c r="N870" s="194"/>
      <c r="O870" s="194"/>
      <c r="P870" s="27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4"/>
    </row>
    <row r="871" ht="12.0" customHeight="1">
      <c r="A871" s="194"/>
      <c r="B871" s="194"/>
      <c r="C871" s="194"/>
      <c r="D871" s="194"/>
      <c r="E871" s="194"/>
      <c r="F871" s="194"/>
      <c r="G871" s="194"/>
      <c r="H871" s="194"/>
      <c r="I871" s="194"/>
      <c r="J871" s="194"/>
      <c r="K871" s="194"/>
      <c r="L871" s="194"/>
      <c r="M871" s="274"/>
      <c r="N871" s="194"/>
      <c r="O871" s="194"/>
      <c r="P871" s="27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4"/>
    </row>
    <row r="872" ht="12.0" customHeight="1">
      <c r="A872" s="194"/>
      <c r="B872" s="194"/>
      <c r="C872" s="194"/>
      <c r="D872" s="194"/>
      <c r="E872" s="194"/>
      <c r="F872" s="194"/>
      <c r="G872" s="194"/>
      <c r="H872" s="194"/>
      <c r="I872" s="194"/>
      <c r="J872" s="194"/>
      <c r="K872" s="194"/>
      <c r="L872" s="194"/>
      <c r="M872" s="274"/>
      <c r="N872" s="194"/>
      <c r="O872" s="194"/>
      <c r="P872" s="27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4"/>
    </row>
    <row r="873" ht="12.0" customHeight="1">
      <c r="A873" s="194"/>
      <c r="B873" s="194"/>
      <c r="C873" s="194"/>
      <c r="D873" s="194"/>
      <c r="E873" s="194"/>
      <c r="F873" s="194"/>
      <c r="G873" s="194"/>
      <c r="H873" s="194"/>
      <c r="I873" s="194"/>
      <c r="J873" s="194"/>
      <c r="K873" s="194"/>
      <c r="L873" s="194"/>
      <c r="M873" s="274"/>
      <c r="N873" s="194"/>
      <c r="O873" s="194"/>
      <c r="P873" s="27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4"/>
    </row>
    <row r="874" ht="12.0" customHeight="1">
      <c r="A874" s="194"/>
      <c r="B874" s="194"/>
      <c r="C874" s="194"/>
      <c r="D874" s="194"/>
      <c r="E874" s="194"/>
      <c r="F874" s="194"/>
      <c r="G874" s="194"/>
      <c r="H874" s="194"/>
      <c r="I874" s="194"/>
      <c r="J874" s="194"/>
      <c r="K874" s="194"/>
      <c r="L874" s="194"/>
      <c r="M874" s="274"/>
      <c r="N874" s="194"/>
      <c r="O874" s="194"/>
      <c r="P874" s="27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4"/>
    </row>
    <row r="875" ht="12.0" customHeight="1">
      <c r="A875" s="194"/>
      <c r="B875" s="194"/>
      <c r="C875" s="194"/>
      <c r="D875" s="194"/>
      <c r="E875" s="194"/>
      <c r="F875" s="194"/>
      <c r="G875" s="194"/>
      <c r="H875" s="194"/>
      <c r="I875" s="194"/>
      <c r="J875" s="194"/>
      <c r="K875" s="194"/>
      <c r="L875" s="194"/>
      <c r="M875" s="274"/>
      <c r="N875" s="194"/>
      <c r="O875" s="194"/>
      <c r="P875" s="27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4"/>
    </row>
    <row r="876" ht="12.0" customHeight="1">
      <c r="A876" s="194"/>
      <c r="B876" s="194"/>
      <c r="C876" s="194"/>
      <c r="D876" s="194"/>
      <c r="E876" s="194"/>
      <c r="F876" s="194"/>
      <c r="G876" s="194"/>
      <c r="H876" s="194"/>
      <c r="I876" s="194"/>
      <c r="J876" s="194"/>
      <c r="K876" s="194"/>
      <c r="L876" s="194"/>
      <c r="M876" s="274"/>
      <c r="N876" s="194"/>
      <c r="O876" s="194"/>
      <c r="P876" s="27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4"/>
    </row>
    <row r="877" ht="12.0" customHeight="1">
      <c r="A877" s="194"/>
      <c r="B877" s="194"/>
      <c r="C877" s="194"/>
      <c r="D877" s="194"/>
      <c r="E877" s="194"/>
      <c r="F877" s="194"/>
      <c r="G877" s="194"/>
      <c r="H877" s="194"/>
      <c r="I877" s="194"/>
      <c r="J877" s="194"/>
      <c r="K877" s="194"/>
      <c r="L877" s="194"/>
      <c r="M877" s="274"/>
      <c r="N877" s="194"/>
      <c r="O877" s="194"/>
      <c r="P877" s="27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4"/>
    </row>
    <row r="878" ht="12.0" customHeight="1">
      <c r="A878" s="194"/>
      <c r="B878" s="194"/>
      <c r="C878" s="194"/>
      <c r="D878" s="194"/>
      <c r="E878" s="194"/>
      <c r="F878" s="194"/>
      <c r="G878" s="194"/>
      <c r="H878" s="194"/>
      <c r="I878" s="194"/>
      <c r="J878" s="194"/>
      <c r="K878" s="194"/>
      <c r="L878" s="194"/>
      <c r="M878" s="274"/>
      <c r="N878" s="194"/>
      <c r="O878" s="194"/>
      <c r="P878" s="27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4"/>
    </row>
    <row r="879" ht="12.0" customHeight="1">
      <c r="A879" s="194"/>
      <c r="B879" s="194"/>
      <c r="C879" s="194"/>
      <c r="D879" s="194"/>
      <c r="E879" s="194"/>
      <c r="F879" s="194"/>
      <c r="G879" s="194"/>
      <c r="H879" s="194"/>
      <c r="I879" s="194"/>
      <c r="J879" s="194"/>
      <c r="K879" s="194"/>
      <c r="L879" s="194"/>
      <c r="M879" s="274"/>
      <c r="N879" s="194"/>
      <c r="O879" s="194"/>
      <c r="P879" s="27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4"/>
    </row>
    <row r="880" ht="12.0" customHeight="1">
      <c r="A880" s="194"/>
      <c r="B880" s="194"/>
      <c r="C880" s="194"/>
      <c r="D880" s="194"/>
      <c r="E880" s="194"/>
      <c r="F880" s="194"/>
      <c r="G880" s="194"/>
      <c r="H880" s="194"/>
      <c r="I880" s="194"/>
      <c r="J880" s="194"/>
      <c r="K880" s="194"/>
      <c r="L880" s="194"/>
      <c r="M880" s="274"/>
      <c r="N880" s="194"/>
      <c r="O880" s="194"/>
      <c r="P880" s="27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4"/>
    </row>
    <row r="881" ht="12.0" customHeight="1">
      <c r="A881" s="194"/>
      <c r="B881" s="194"/>
      <c r="C881" s="194"/>
      <c r="D881" s="194"/>
      <c r="E881" s="194"/>
      <c r="F881" s="194"/>
      <c r="G881" s="194"/>
      <c r="H881" s="194"/>
      <c r="I881" s="194"/>
      <c r="J881" s="194"/>
      <c r="K881" s="194"/>
      <c r="L881" s="194"/>
      <c r="M881" s="274"/>
      <c r="N881" s="194"/>
      <c r="O881" s="194"/>
      <c r="P881" s="27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4"/>
    </row>
    <row r="882" ht="12.0" customHeight="1">
      <c r="A882" s="194"/>
      <c r="B882" s="194"/>
      <c r="C882" s="194"/>
      <c r="D882" s="194"/>
      <c r="E882" s="194"/>
      <c r="F882" s="194"/>
      <c r="G882" s="194"/>
      <c r="H882" s="194"/>
      <c r="I882" s="194"/>
      <c r="J882" s="194"/>
      <c r="K882" s="194"/>
      <c r="L882" s="194"/>
      <c r="M882" s="274"/>
      <c r="N882" s="194"/>
      <c r="O882" s="194"/>
      <c r="P882" s="27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4"/>
    </row>
    <row r="883" ht="12.0" customHeight="1">
      <c r="A883" s="194"/>
      <c r="B883" s="194"/>
      <c r="C883" s="194"/>
      <c r="D883" s="194"/>
      <c r="E883" s="194"/>
      <c r="F883" s="194"/>
      <c r="G883" s="194"/>
      <c r="H883" s="194"/>
      <c r="I883" s="194"/>
      <c r="J883" s="194"/>
      <c r="K883" s="194"/>
      <c r="L883" s="194"/>
      <c r="M883" s="274"/>
      <c r="N883" s="194"/>
      <c r="O883" s="194"/>
      <c r="P883" s="27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4"/>
    </row>
    <row r="884" ht="12.0" customHeight="1">
      <c r="A884" s="194"/>
      <c r="B884" s="194"/>
      <c r="C884" s="194"/>
      <c r="D884" s="194"/>
      <c r="E884" s="194"/>
      <c r="F884" s="194"/>
      <c r="G884" s="194"/>
      <c r="H884" s="194"/>
      <c r="I884" s="194"/>
      <c r="J884" s="194"/>
      <c r="K884" s="194"/>
      <c r="L884" s="194"/>
      <c r="M884" s="274"/>
      <c r="N884" s="194"/>
      <c r="O884" s="194"/>
      <c r="P884" s="27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4"/>
    </row>
    <row r="885" ht="12.0" customHeight="1">
      <c r="A885" s="194"/>
      <c r="B885" s="194"/>
      <c r="C885" s="194"/>
      <c r="D885" s="194"/>
      <c r="E885" s="194"/>
      <c r="F885" s="194"/>
      <c r="G885" s="194"/>
      <c r="H885" s="194"/>
      <c r="I885" s="194"/>
      <c r="J885" s="194"/>
      <c r="K885" s="194"/>
      <c r="L885" s="194"/>
      <c r="M885" s="274"/>
      <c r="N885" s="194"/>
      <c r="O885" s="194"/>
      <c r="P885" s="27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4"/>
    </row>
    <row r="886" ht="12.0" customHeight="1">
      <c r="A886" s="194"/>
      <c r="B886" s="194"/>
      <c r="C886" s="194"/>
      <c r="D886" s="194"/>
      <c r="E886" s="194"/>
      <c r="F886" s="194"/>
      <c r="G886" s="194"/>
      <c r="H886" s="194"/>
      <c r="I886" s="194"/>
      <c r="J886" s="194"/>
      <c r="K886" s="194"/>
      <c r="L886" s="194"/>
      <c r="M886" s="274"/>
      <c r="N886" s="194"/>
      <c r="O886" s="194"/>
      <c r="P886" s="27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4"/>
    </row>
    <row r="887" ht="12.0" customHeight="1">
      <c r="A887" s="194"/>
      <c r="B887" s="194"/>
      <c r="C887" s="194"/>
      <c r="D887" s="194"/>
      <c r="E887" s="194"/>
      <c r="F887" s="194"/>
      <c r="G887" s="194"/>
      <c r="H887" s="194"/>
      <c r="I887" s="194"/>
      <c r="J887" s="194"/>
      <c r="K887" s="194"/>
      <c r="L887" s="194"/>
      <c r="M887" s="274"/>
      <c r="N887" s="194"/>
      <c r="O887" s="194"/>
      <c r="P887" s="27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4"/>
    </row>
    <row r="888" ht="12.0" customHeight="1">
      <c r="A888" s="194"/>
      <c r="B888" s="194"/>
      <c r="C888" s="194"/>
      <c r="D888" s="194"/>
      <c r="E888" s="194"/>
      <c r="F888" s="194"/>
      <c r="G888" s="194"/>
      <c r="H888" s="194"/>
      <c r="I888" s="194"/>
      <c r="J888" s="194"/>
      <c r="K888" s="194"/>
      <c r="L888" s="194"/>
      <c r="M888" s="274"/>
      <c r="N888" s="194"/>
      <c r="O888" s="194"/>
      <c r="P888" s="27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4"/>
    </row>
    <row r="889" ht="12.0" customHeight="1">
      <c r="A889" s="194"/>
      <c r="B889" s="194"/>
      <c r="C889" s="194"/>
      <c r="D889" s="194"/>
      <c r="E889" s="194"/>
      <c r="F889" s="194"/>
      <c r="G889" s="194"/>
      <c r="H889" s="194"/>
      <c r="I889" s="194"/>
      <c r="J889" s="194"/>
      <c r="K889" s="194"/>
      <c r="L889" s="194"/>
      <c r="M889" s="274"/>
      <c r="N889" s="194"/>
      <c r="O889" s="194"/>
      <c r="P889" s="27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4"/>
    </row>
    <row r="890" ht="12.0" customHeight="1">
      <c r="A890" s="194"/>
      <c r="B890" s="194"/>
      <c r="C890" s="194"/>
      <c r="D890" s="194"/>
      <c r="E890" s="194"/>
      <c r="F890" s="194"/>
      <c r="G890" s="194"/>
      <c r="H890" s="194"/>
      <c r="I890" s="194"/>
      <c r="J890" s="194"/>
      <c r="K890" s="194"/>
      <c r="L890" s="194"/>
      <c r="M890" s="274"/>
      <c r="N890" s="194"/>
      <c r="O890" s="194"/>
      <c r="P890" s="27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4"/>
    </row>
    <row r="891" ht="12.0" customHeight="1">
      <c r="A891" s="194"/>
      <c r="B891" s="194"/>
      <c r="C891" s="194"/>
      <c r="D891" s="194"/>
      <c r="E891" s="194"/>
      <c r="F891" s="194"/>
      <c r="G891" s="194"/>
      <c r="H891" s="194"/>
      <c r="I891" s="194"/>
      <c r="J891" s="194"/>
      <c r="K891" s="194"/>
      <c r="L891" s="194"/>
      <c r="M891" s="274"/>
      <c r="N891" s="194"/>
      <c r="O891" s="194"/>
      <c r="P891" s="27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4"/>
    </row>
    <row r="892" ht="12.0" customHeight="1">
      <c r="A892" s="194"/>
      <c r="B892" s="194"/>
      <c r="C892" s="194"/>
      <c r="D892" s="194"/>
      <c r="E892" s="194"/>
      <c r="F892" s="194"/>
      <c r="G892" s="194"/>
      <c r="H892" s="194"/>
      <c r="I892" s="194"/>
      <c r="J892" s="194"/>
      <c r="K892" s="194"/>
      <c r="L892" s="194"/>
      <c r="M892" s="274"/>
      <c r="N892" s="194"/>
      <c r="O892" s="194"/>
      <c r="P892" s="27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4"/>
    </row>
    <row r="893" ht="12.0" customHeight="1">
      <c r="A893" s="194"/>
      <c r="B893" s="194"/>
      <c r="C893" s="194"/>
      <c r="D893" s="194"/>
      <c r="E893" s="194"/>
      <c r="F893" s="194"/>
      <c r="G893" s="194"/>
      <c r="H893" s="194"/>
      <c r="I893" s="194"/>
      <c r="J893" s="194"/>
      <c r="K893" s="194"/>
      <c r="L893" s="194"/>
      <c r="M893" s="274"/>
      <c r="N893" s="194"/>
      <c r="O893" s="194"/>
      <c r="P893" s="27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4"/>
    </row>
    <row r="894" ht="12.0" customHeight="1">
      <c r="A894" s="194"/>
      <c r="B894" s="194"/>
      <c r="C894" s="194"/>
      <c r="D894" s="194"/>
      <c r="E894" s="194"/>
      <c r="F894" s="194"/>
      <c r="G894" s="194"/>
      <c r="H894" s="194"/>
      <c r="I894" s="194"/>
      <c r="J894" s="194"/>
      <c r="K894" s="194"/>
      <c r="L894" s="194"/>
      <c r="M894" s="274"/>
      <c r="N894" s="194"/>
      <c r="O894" s="194"/>
      <c r="P894" s="27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4"/>
    </row>
    <row r="895" ht="12.0" customHeight="1">
      <c r="A895" s="194"/>
      <c r="B895" s="194"/>
      <c r="C895" s="194"/>
      <c r="D895" s="194"/>
      <c r="E895" s="194"/>
      <c r="F895" s="194"/>
      <c r="G895" s="194"/>
      <c r="H895" s="194"/>
      <c r="I895" s="194"/>
      <c r="J895" s="194"/>
      <c r="K895" s="194"/>
      <c r="L895" s="194"/>
      <c r="M895" s="274"/>
      <c r="N895" s="194"/>
      <c r="O895" s="194"/>
      <c r="P895" s="27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4"/>
    </row>
    <row r="896" ht="12.0" customHeight="1">
      <c r="A896" s="194"/>
      <c r="B896" s="194"/>
      <c r="C896" s="194"/>
      <c r="D896" s="194"/>
      <c r="E896" s="194"/>
      <c r="F896" s="194"/>
      <c r="G896" s="194"/>
      <c r="H896" s="194"/>
      <c r="I896" s="194"/>
      <c r="J896" s="194"/>
      <c r="K896" s="194"/>
      <c r="L896" s="194"/>
      <c r="M896" s="274"/>
      <c r="N896" s="194"/>
      <c r="O896" s="194"/>
      <c r="P896" s="27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4"/>
    </row>
    <row r="897" ht="12.0" customHeight="1">
      <c r="A897" s="194"/>
      <c r="B897" s="194"/>
      <c r="C897" s="194"/>
      <c r="D897" s="194"/>
      <c r="E897" s="194"/>
      <c r="F897" s="194"/>
      <c r="G897" s="194"/>
      <c r="H897" s="194"/>
      <c r="I897" s="194"/>
      <c r="J897" s="194"/>
      <c r="K897" s="194"/>
      <c r="L897" s="194"/>
      <c r="M897" s="274"/>
      <c r="N897" s="194"/>
      <c r="O897" s="194"/>
      <c r="P897" s="27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4"/>
    </row>
    <row r="898" ht="12.0" customHeight="1">
      <c r="A898" s="194"/>
      <c r="B898" s="194"/>
      <c r="C898" s="194"/>
      <c r="D898" s="194"/>
      <c r="E898" s="194"/>
      <c r="F898" s="194"/>
      <c r="G898" s="194"/>
      <c r="H898" s="194"/>
      <c r="I898" s="194"/>
      <c r="J898" s="194"/>
      <c r="K898" s="194"/>
      <c r="L898" s="194"/>
      <c r="M898" s="274"/>
      <c r="N898" s="194"/>
      <c r="O898" s="194"/>
      <c r="P898" s="27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4"/>
    </row>
    <row r="899" ht="12.0" customHeight="1">
      <c r="A899" s="194"/>
      <c r="B899" s="194"/>
      <c r="C899" s="194"/>
      <c r="D899" s="194"/>
      <c r="E899" s="194"/>
      <c r="F899" s="194"/>
      <c r="G899" s="194"/>
      <c r="H899" s="194"/>
      <c r="I899" s="194"/>
      <c r="J899" s="194"/>
      <c r="K899" s="194"/>
      <c r="L899" s="194"/>
      <c r="M899" s="274"/>
      <c r="N899" s="194"/>
      <c r="O899" s="194"/>
      <c r="P899" s="27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4"/>
    </row>
    <row r="900" ht="12.0" customHeight="1">
      <c r="A900" s="194"/>
      <c r="B900" s="194"/>
      <c r="C900" s="194"/>
      <c r="D900" s="194"/>
      <c r="E900" s="194"/>
      <c r="F900" s="194"/>
      <c r="G900" s="194"/>
      <c r="H900" s="194"/>
      <c r="I900" s="194"/>
      <c r="J900" s="194"/>
      <c r="K900" s="194"/>
      <c r="L900" s="194"/>
      <c r="M900" s="274"/>
      <c r="N900" s="194"/>
      <c r="O900" s="194"/>
      <c r="P900" s="27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4"/>
    </row>
    <row r="901" ht="12.0" customHeight="1">
      <c r="A901" s="194"/>
      <c r="B901" s="194"/>
      <c r="C901" s="194"/>
      <c r="D901" s="194"/>
      <c r="E901" s="194"/>
      <c r="F901" s="194"/>
      <c r="G901" s="194"/>
      <c r="H901" s="194"/>
      <c r="I901" s="194"/>
      <c r="J901" s="194"/>
      <c r="K901" s="194"/>
      <c r="L901" s="194"/>
      <c r="M901" s="274"/>
      <c r="N901" s="194"/>
      <c r="O901" s="194"/>
      <c r="P901" s="27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4"/>
    </row>
    <row r="902" ht="12.0" customHeight="1">
      <c r="A902" s="194"/>
      <c r="B902" s="194"/>
      <c r="C902" s="194"/>
      <c r="D902" s="194"/>
      <c r="E902" s="194"/>
      <c r="F902" s="194"/>
      <c r="G902" s="194"/>
      <c r="H902" s="194"/>
      <c r="I902" s="194"/>
      <c r="J902" s="194"/>
      <c r="K902" s="194"/>
      <c r="L902" s="194"/>
      <c r="M902" s="274"/>
      <c r="N902" s="194"/>
      <c r="O902" s="194"/>
      <c r="P902" s="27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4"/>
    </row>
    <row r="903" ht="12.0" customHeight="1">
      <c r="A903" s="194"/>
      <c r="B903" s="194"/>
      <c r="C903" s="194"/>
      <c r="D903" s="194"/>
      <c r="E903" s="194"/>
      <c r="F903" s="194"/>
      <c r="G903" s="194"/>
      <c r="H903" s="194"/>
      <c r="I903" s="194"/>
      <c r="J903" s="194"/>
      <c r="K903" s="194"/>
      <c r="L903" s="194"/>
      <c r="M903" s="274"/>
      <c r="N903" s="194"/>
      <c r="O903" s="194"/>
      <c r="P903" s="27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4"/>
    </row>
    <row r="904" ht="12.0" customHeight="1">
      <c r="A904" s="194"/>
      <c r="B904" s="194"/>
      <c r="C904" s="194"/>
      <c r="D904" s="194"/>
      <c r="E904" s="194"/>
      <c r="F904" s="194"/>
      <c r="G904" s="194"/>
      <c r="H904" s="194"/>
      <c r="I904" s="194"/>
      <c r="J904" s="194"/>
      <c r="K904" s="194"/>
      <c r="L904" s="194"/>
      <c r="M904" s="274"/>
      <c r="N904" s="194"/>
      <c r="O904" s="194"/>
      <c r="P904" s="27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4"/>
    </row>
    <row r="905" ht="12.0" customHeight="1">
      <c r="A905" s="194"/>
      <c r="B905" s="194"/>
      <c r="C905" s="194"/>
      <c r="D905" s="194"/>
      <c r="E905" s="194"/>
      <c r="F905" s="194"/>
      <c r="G905" s="194"/>
      <c r="H905" s="194"/>
      <c r="I905" s="194"/>
      <c r="J905" s="194"/>
      <c r="K905" s="194"/>
      <c r="L905" s="194"/>
      <c r="M905" s="274"/>
      <c r="N905" s="194"/>
      <c r="O905" s="194"/>
      <c r="P905" s="27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4"/>
    </row>
    <row r="906" ht="12.0" customHeight="1">
      <c r="A906" s="194"/>
      <c r="B906" s="194"/>
      <c r="C906" s="194"/>
      <c r="D906" s="194"/>
      <c r="E906" s="194"/>
      <c r="F906" s="194"/>
      <c r="G906" s="194"/>
      <c r="H906" s="194"/>
      <c r="I906" s="194"/>
      <c r="J906" s="194"/>
      <c r="K906" s="194"/>
      <c r="L906" s="194"/>
      <c r="M906" s="274"/>
      <c r="N906" s="194"/>
      <c r="O906" s="194"/>
      <c r="P906" s="27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4"/>
    </row>
    <row r="907" ht="12.0" customHeight="1">
      <c r="A907" s="194"/>
      <c r="B907" s="194"/>
      <c r="C907" s="194"/>
      <c r="D907" s="194"/>
      <c r="E907" s="194"/>
      <c r="F907" s="194"/>
      <c r="G907" s="194"/>
      <c r="H907" s="194"/>
      <c r="I907" s="194"/>
      <c r="J907" s="194"/>
      <c r="K907" s="194"/>
      <c r="L907" s="194"/>
      <c r="M907" s="274"/>
      <c r="N907" s="194"/>
      <c r="O907" s="194"/>
      <c r="P907" s="27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4"/>
    </row>
    <row r="908" ht="12.0" customHeight="1">
      <c r="A908" s="194"/>
      <c r="B908" s="194"/>
      <c r="C908" s="194"/>
      <c r="D908" s="194"/>
      <c r="E908" s="194"/>
      <c r="F908" s="194"/>
      <c r="G908" s="194"/>
      <c r="H908" s="194"/>
      <c r="I908" s="194"/>
      <c r="J908" s="194"/>
      <c r="K908" s="194"/>
      <c r="L908" s="194"/>
      <c r="M908" s="274"/>
      <c r="N908" s="194"/>
      <c r="O908" s="194"/>
      <c r="P908" s="27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4"/>
    </row>
    <row r="909" ht="12.0" customHeight="1">
      <c r="A909" s="194"/>
      <c r="B909" s="194"/>
      <c r="C909" s="194"/>
      <c r="D909" s="194"/>
      <c r="E909" s="194"/>
      <c r="F909" s="194"/>
      <c r="G909" s="194"/>
      <c r="H909" s="194"/>
      <c r="I909" s="194"/>
      <c r="J909" s="194"/>
      <c r="K909" s="194"/>
      <c r="L909" s="194"/>
      <c r="M909" s="274"/>
      <c r="N909" s="194"/>
      <c r="O909" s="194"/>
      <c r="P909" s="27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4"/>
    </row>
    <row r="910" ht="12.0" customHeight="1">
      <c r="A910" s="194"/>
      <c r="B910" s="194"/>
      <c r="C910" s="194"/>
      <c r="D910" s="194"/>
      <c r="E910" s="194"/>
      <c r="F910" s="194"/>
      <c r="G910" s="194"/>
      <c r="H910" s="194"/>
      <c r="I910" s="194"/>
      <c r="J910" s="194"/>
      <c r="K910" s="194"/>
      <c r="L910" s="194"/>
      <c r="M910" s="274"/>
      <c r="N910" s="194"/>
      <c r="O910" s="194"/>
      <c r="P910" s="27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4"/>
    </row>
    <row r="911" ht="12.0" customHeight="1">
      <c r="A911" s="194"/>
      <c r="B911" s="194"/>
      <c r="C911" s="194"/>
      <c r="D911" s="194"/>
      <c r="E911" s="194"/>
      <c r="F911" s="194"/>
      <c r="G911" s="194"/>
      <c r="H911" s="194"/>
      <c r="I911" s="194"/>
      <c r="J911" s="194"/>
      <c r="K911" s="194"/>
      <c r="L911" s="194"/>
      <c r="M911" s="274"/>
      <c r="N911" s="194"/>
      <c r="O911" s="194"/>
      <c r="P911" s="27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4"/>
    </row>
    <row r="912" ht="12.0" customHeight="1">
      <c r="A912" s="194"/>
      <c r="B912" s="194"/>
      <c r="C912" s="194"/>
      <c r="D912" s="194"/>
      <c r="E912" s="194"/>
      <c r="F912" s="194"/>
      <c r="G912" s="194"/>
      <c r="H912" s="194"/>
      <c r="I912" s="194"/>
      <c r="J912" s="194"/>
      <c r="K912" s="194"/>
      <c r="L912" s="194"/>
      <c r="M912" s="274"/>
      <c r="N912" s="194"/>
      <c r="O912" s="194"/>
      <c r="P912" s="27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4"/>
    </row>
    <row r="913" ht="12.0" customHeight="1">
      <c r="A913" s="194"/>
      <c r="B913" s="194"/>
      <c r="C913" s="194"/>
      <c r="D913" s="194"/>
      <c r="E913" s="194"/>
      <c r="F913" s="194"/>
      <c r="G913" s="194"/>
      <c r="H913" s="194"/>
      <c r="I913" s="194"/>
      <c r="J913" s="194"/>
      <c r="K913" s="194"/>
      <c r="L913" s="194"/>
      <c r="M913" s="274"/>
      <c r="N913" s="194"/>
      <c r="O913" s="194"/>
      <c r="P913" s="27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</row>
    <row r="914" ht="12.0" customHeight="1">
      <c r="A914" s="194"/>
      <c r="B914" s="194"/>
      <c r="C914" s="194"/>
      <c r="D914" s="194"/>
      <c r="E914" s="194"/>
      <c r="F914" s="194"/>
      <c r="G914" s="194"/>
      <c r="H914" s="194"/>
      <c r="I914" s="194"/>
      <c r="J914" s="194"/>
      <c r="K914" s="194"/>
      <c r="L914" s="194"/>
      <c r="M914" s="274"/>
      <c r="N914" s="194"/>
      <c r="O914" s="194"/>
      <c r="P914" s="27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4"/>
    </row>
    <row r="915" ht="12.0" customHeight="1">
      <c r="A915" s="194"/>
      <c r="B915" s="194"/>
      <c r="C915" s="194"/>
      <c r="D915" s="194"/>
      <c r="E915" s="194"/>
      <c r="F915" s="194"/>
      <c r="G915" s="194"/>
      <c r="H915" s="194"/>
      <c r="I915" s="194"/>
      <c r="J915" s="194"/>
      <c r="K915" s="194"/>
      <c r="L915" s="194"/>
      <c r="M915" s="274"/>
      <c r="N915" s="194"/>
      <c r="O915" s="194"/>
      <c r="P915" s="27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4"/>
    </row>
    <row r="916" ht="12.0" customHeight="1">
      <c r="A916" s="194"/>
      <c r="B916" s="194"/>
      <c r="C916" s="194"/>
      <c r="D916" s="194"/>
      <c r="E916" s="194"/>
      <c r="F916" s="194"/>
      <c r="G916" s="194"/>
      <c r="H916" s="194"/>
      <c r="I916" s="194"/>
      <c r="J916" s="194"/>
      <c r="K916" s="194"/>
      <c r="L916" s="194"/>
      <c r="M916" s="274"/>
      <c r="N916" s="194"/>
      <c r="O916" s="194"/>
      <c r="P916" s="27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4"/>
    </row>
    <row r="917" ht="12.0" customHeight="1">
      <c r="A917" s="194"/>
      <c r="B917" s="194"/>
      <c r="C917" s="194"/>
      <c r="D917" s="194"/>
      <c r="E917" s="194"/>
      <c r="F917" s="194"/>
      <c r="G917" s="194"/>
      <c r="H917" s="194"/>
      <c r="I917" s="194"/>
      <c r="J917" s="194"/>
      <c r="K917" s="194"/>
      <c r="L917" s="194"/>
      <c r="M917" s="274"/>
      <c r="N917" s="194"/>
      <c r="O917" s="194"/>
      <c r="P917" s="27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4"/>
    </row>
    <row r="918" ht="12.0" customHeight="1">
      <c r="A918" s="194"/>
      <c r="B918" s="194"/>
      <c r="C918" s="194"/>
      <c r="D918" s="194"/>
      <c r="E918" s="194"/>
      <c r="F918" s="194"/>
      <c r="G918" s="194"/>
      <c r="H918" s="194"/>
      <c r="I918" s="194"/>
      <c r="J918" s="194"/>
      <c r="K918" s="194"/>
      <c r="L918" s="194"/>
      <c r="M918" s="274"/>
      <c r="N918" s="194"/>
      <c r="O918" s="194"/>
      <c r="P918" s="27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4"/>
    </row>
    <row r="919" ht="12.0" customHeight="1">
      <c r="A919" s="194"/>
      <c r="B919" s="194"/>
      <c r="C919" s="194"/>
      <c r="D919" s="194"/>
      <c r="E919" s="194"/>
      <c r="F919" s="194"/>
      <c r="G919" s="194"/>
      <c r="H919" s="194"/>
      <c r="I919" s="194"/>
      <c r="J919" s="194"/>
      <c r="K919" s="194"/>
      <c r="L919" s="194"/>
      <c r="M919" s="274"/>
      <c r="N919" s="194"/>
      <c r="O919" s="194"/>
      <c r="P919" s="27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4"/>
    </row>
    <row r="920" ht="12.0" customHeight="1">
      <c r="A920" s="194"/>
      <c r="B920" s="194"/>
      <c r="C920" s="194"/>
      <c r="D920" s="194"/>
      <c r="E920" s="194"/>
      <c r="F920" s="194"/>
      <c r="G920" s="194"/>
      <c r="H920" s="194"/>
      <c r="I920" s="194"/>
      <c r="J920" s="194"/>
      <c r="K920" s="194"/>
      <c r="L920" s="194"/>
      <c r="M920" s="274"/>
      <c r="N920" s="194"/>
      <c r="O920" s="194"/>
      <c r="P920" s="27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4"/>
    </row>
    <row r="921" ht="12.0" customHeight="1">
      <c r="A921" s="194"/>
      <c r="B921" s="194"/>
      <c r="C921" s="194"/>
      <c r="D921" s="194"/>
      <c r="E921" s="194"/>
      <c r="F921" s="194"/>
      <c r="G921" s="194"/>
      <c r="H921" s="194"/>
      <c r="I921" s="194"/>
      <c r="J921" s="194"/>
      <c r="K921" s="194"/>
      <c r="L921" s="194"/>
      <c r="M921" s="274"/>
      <c r="N921" s="194"/>
      <c r="O921" s="194"/>
      <c r="P921" s="27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4"/>
    </row>
    <row r="922" ht="12.0" customHeight="1">
      <c r="A922" s="194"/>
      <c r="B922" s="194"/>
      <c r="C922" s="194"/>
      <c r="D922" s="194"/>
      <c r="E922" s="194"/>
      <c r="F922" s="194"/>
      <c r="G922" s="194"/>
      <c r="H922" s="194"/>
      <c r="I922" s="194"/>
      <c r="J922" s="194"/>
      <c r="K922" s="194"/>
      <c r="L922" s="194"/>
      <c r="M922" s="274"/>
      <c r="N922" s="194"/>
      <c r="O922" s="194"/>
      <c r="P922" s="27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4"/>
    </row>
    <row r="923" ht="12.0" customHeight="1">
      <c r="A923" s="194"/>
      <c r="B923" s="194"/>
      <c r="C923" s="194"/>
      <c r="D923" s="194"/>
      <c r="E923" s="194"/>
      <c r="F923" s="194"/>
      <c r="G923" s="194"/>
      <c r="H923" s="194"/>
      <c r="I923" s="194"/>
      <c r="J923" s="194"/>
      <c r="K923" s="194"/>
      <c r="L923" s="194"/>
      <c r="M923" s="274"/>
      <c r="N923" s="194"/>
      <c r="O923" s="194"/>
      <c r="P923" s="27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4"/>
    </row>
    <row r="924" ht="12.0" customHeight="1">
      <c r="A924" s="194"/>
      <c r="B924" s="194"/>
      <c r="C924" s="194"/>
      <c r="D924" s="194"/>
      <c r="E924" s="194"/>
      <c r="F924" s="194"/>
      <c r="G924" s="194"/>
      <c r="H924" s="194"/>
      <c r="I924" s="194"/>
      <c r="J924" s="194"/>
      <c r="K924" s="194"/>
      <c r="L924" s="194"/>
      <c r="M924" s="274"/>
      <c r="N924" s="194"/>
      <c r="O924" s="194"/>
      <c r="P924" s="27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4"/>
    </row>
    <row r="925" ht="12.0" customHeight="1">
      <c r="A925" s="194"/>
      <c r="B925" s="194"/>
      <c r="C925" s="194"/>
      <c r="D925" s="194"/>
      <c r="E925" s="194"/>
      <c r="F925" s="194"/>
      <c r="G925" s="194"/>
      <c r="H925" s="194"/>
      <c r="I925" s="194"/>
      <c r="J925" s="194"/>
      <c r="K925" s="194"/>
      <c r="L925" s="194"/>
      <c r="M925" s="274"/>
      <c r="N925" s="194"/>
      <c r="O925" s="194"/>
      <c r="P925" s="27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4"/>
    </row>
    <row r="926" ht="12.0" customHeight="1">
      <c r="A926" s="194"/>
      <c r="B926" s="194"/>
      <c r="C926" s="194"/>
      <c r="D926" s="194"/>
      <c r="E926" s="194"/>
      <c r="F926" s="194"/>
      <c r="G926" s="194"/>
      <c r="H926" s="194"/>
      <c r="I926" s="194"/>
      <c r="J926" s="194"/>
      <c r="K926" s="194"/>
      <c r="L926" s="194"/>
      <c r="M926" s="274"/>
      <c r="N926" s="194"/>
      <c r="O926" s="194"/>
      <c r="P926" s="27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4"/>
    </row>
    <row r="927" ht="12.0" customHeight="1">
      <c r="A927" s="194"/>
      <c r="B927" s="194"/>
      <c r="C927" s="194"/>
      <c r="D927" s="194"/>
      <c r="E927" s="194"/>
      <c r="F927" s="194"/>
      <c r="G927" s="194"/>
      <c r="H927" s="194"/>
      <c r="I927" s="194"/>
      <c r="J927" s="194"/>
      <c r="K927" s="194"/>
      <c r="L927" s="194"/>
      <c r="M927" s="274"/>
      <c r="N927" s="194"/>
      <c r="O927" s="194"/>
      <c r="P927" s="27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4"/>
    </row>
    <row r="928" ht="12.0" customHeight="1">
      <c r="A928" s="194"/>
      <c r="B928" s="194"/>
      <c r="C928" s="194"/>
      <c r="D928" s="194"/>
      <c r="E928" s="194"/>
      <c r="F928" s="194"/>
      <c r="G928" s="194"/>
      <c r="H928" s="194"/>
      <c r="I928" s="194"/>
      <c r="J928" s="194"/>
      <c r="K928" s="194"/>
      <c r="L928" s="194"/>
      <c r="M928" s="274"/>
      <c r="N928" s="194"/>
      <c r="O928" s="194"/>
      <c r="P928" s="27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4"/>
    </row>
    <row r="929" ht="12.0" customHeight="1">
      <c r="A929" s="194"/>
      <c r="B929" s="194"/>
      <c r="C929" s="194"/>
      <c r="D929" s="194"/>
      <c r="E929" s="194"/>
      <c r="F929" s="194"/>
      <c r="G929" s="194"/>
      <c r="H929" s="194"/>
      <c r="I929" s="194"/>
      <c r="J929" s="194"/>
      <c r="K929" s="194"/>
      <c r="L929" s="194"/>
      <c r="M929" s="274"/>
      <c r="N929" s="194"/>
      <c r="O929" s="194"/>
      <c r="P929" s="27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4"/>
    </row>
    <row r="930" ht="12.0" customHeight="1">
      <c r="A930" s="194"/>
      <c r="B930" s="194"/>
      <c r="C930" s="194"/>
      <c r="D930" s="194"/>
      <c r="E930" s="194"/>
      <c r="F930" s="194"/>
      <c r="G930" s="194"/>
      <c r="H930" s="194"/>
      <c r="I930" s="194"/>
      <c r="J930" s="194"/>
      <c r="K930" s="194"/>
      <c r="L930" s="194"/>
      <c r="M930" s="274"/>
      <c r="N930" s="194"/>
      <c r="O930" s="194"/>
      <c r="P930" s="27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4"/>
    </row>
    <row r="931" ht="12.0" customHeight="1">
      <c r="A931" s="194"/>
      <c r="B931" s="194"/>
      <c r="C931" s="194"/>
      <c r="D931" s="194"/>
      <c r="E931" s="194"/>
      <c r="F931" s="194"/>
      <c r="G931" s="194"/>
      <c r="H931" s="194"/>
      <c r="I931" s="194"/>
      <c r="J931" s="194"/>
      <c r="K931" s="194"/>
      <c r="L931" s="194"/>
      <c r="M931" s="274"/>
      <c r="N931" s="194"/>
      <c r="O931" s="194"/>
      <c r="P931" s="27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4"/>
    </row>
    <row r="932" ht="12.0" customHeight="1">
      <c r="A932" s="194"/>
      <c r="B932" s="194"/>
      <c r="C932" s="194"/>
      <c r="D932" s="194"/>
      <c r="E932" s="194"/>
      <c r="F932" s="194"/>
      <c r="G932" s="194"/>
      <c r="H932" s="194"/>
      <c r="I932" s="194"/>
      <c r="J932" s="194"/>
      <c r="K932" s="194"/>
      <c r="L932" s="194"/>
      <c r="M932" s="274"/>
      <c r="N932" s="194"/>
      <c r="O932" s="194"/>
      <c r="P932" s="27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4"/>
    </row>
    <row r="933" ht="12.0" customHeight="1">
      <c r="A933" s="194"/>
      <c r="B933" s="194"/>
      <c r="C933" s="194"/>
      <c r="D933" s="194"/>
      <c r="E933" s="194"/>
      <c r="F933" s="194"/>
      <c r="G933" s="194"/>
      <c r="H933" s="194"/>
      <c r="I933" s="194"/>
      <c r="J933" s="194"/>
      <c r="K933" s="194"/>
      <c r="L933" s="194"/>
      <c r="M933" s="274"/>
      <c r="N933" s="194"/>
      <c r="O933" s="194"/>
      <c r="P933" s="27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4"/>
    </row>
    <row r="934" ht="12.0" customHeight="1">
      <c r="A934" s="194"/>
      <c r="B934" s="194"/>
      <c r="C934" s="194"/>
      <c r="D934" s="194"/>
      <c r="E934" s="194"/>
      <c r="F934" s="194"/>
      <c r="G934" s="194"/>
      <c r="H934" s="194"/>
      <c r="I934" s="194"/>
      <c r="J934" s="194"/>
      <c r="K934" s="194"/>
      <c r="L934" s="194"/>
      <c r="M934" s="274"/>
      <c r="N934" s="194"/>
      <c r="O934" s="194"/>
      <c r="P934" s="27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4"/>
    </row>
    <row r="935" ht="12.0" customHeight="1">
      <c r="A935" s="194"/>
      <c r="B935" s="194"/>
      <c r="C935" s="194"/>
      <c r="D935" s="194"/>
      <c r="E935" s="194"/>
      <c r="F935" s="194"/>
      <c r="G935" s="194"/>
      <c r="H935" s="194"/>
      <c r="I935" s="194"/>
      <c r="J935" s="194"/>
      <c r="K935" s="194"/>
      <c r="L935" s="194"/>
      <c r="M935" s="274"/>
      <c r="N935" s="194"/>
      <c r="O935" s="194"/>
      <c r="P935" s="27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4"/>
    </row>
    <row r="936" ht="12.0" customHeight="1">
      <c r="A936" s="194"/>
      <c r="B936" s="194"/>
      <c r="C936" s="194"/>
      <c r="D936" s="194"/>
      <c r="E936" s="194"/>
      <c r="F936" s="194"/>
      <c r="G936" s="194"/>
      <c r="H936" s="194"/>
      <c r="I936" s="194"/>
      <c r="J936" s="194"/>
      <c r="K936" s="194"/>
      <c r="L936" s="194"/>
      <c r="M936" s="274"/>
      <c r="N936" s="194"/>
      <c r="O936" s="194"/>
      <c r="P936" s="27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4"/>
    </row>
    <row r="937" ht="12.0" customHeight="1">
      <c r="A937" s="194"/>
      <c r="B937" s="194"/>
      <c r="C937" s="194"/>
      <c r="D937" s="194"/>
      <c r="E937" s="194"/>
      <c r="F937" s="194"/>
      <c r="G937" s="194"/>
      <c r="H937" s="194"/>
      <c r="I937" s="194"/>
      <c r="J937" s="194"/>
      <c r="K937" s="194"/>
      <c r="L937" s="194"/>
      <c r="M937" s="274"/>
      <c r="N937" s="194"/>
      <c r="O937" s="194"/>
      <c r="P937" s="27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4"/>
    </row>
    <row r="938" ht="12.0" customHeight="1">
      <c r="A938" s="194"/>
      <c r="B938" s="194"/>
      <c r="C938" s="194"/>
      <c r="D938" s="194"/>
      <c r="E938" s="194"/>
      <c r="F938" s="194"/>
      <c r="G938" s="194"/>
      <c r="H938" s="194"/>
      <c r="I938" s="194"/>
      <c r="J938" s="194"/>
      <c r="K938" s="194"/>
      <c r="L938" s="194"/>
      <c r="M938" s="274"/>
      <c r="N938" s="194"/>
      <c r="O938" s="194"/>
      <c r="P938" s="27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4"/>
    </row>
    <row r="939" ht="12.0" customHeight="1">
      <c r="A939" s="194"/>
      <c r="B939" s="194"/>
      <c r="C939" s="194"/>
      <c r="D939" s="194"/>
      <c r="E939" s="194"/>
      <c r="F939" s="194"/>
      <c r="G939" s="194"/>
      <c r="H939" s="194"/>
      <c r="I939" s="194"/>
      <c r="J939" s="194"/>
      <c r="K939" s="194"/>
      <c r="L939" s="194"/>
      <c r="M939" s="274"/>
      <c r="N939" s="194"/>
      <c r="O939" s="194"/>
      <c r="P939" s="27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4"/>
    </row>
    <row r="940" ht="12.0" customHeight="1">
      <c r="A940" s="194"/>
      <c r="B940" s="194"/>
      <c r="C940" s="194"/>
      <c r="D940" s="194"/>
      <c r="E940" s="194"/>
      <c r="F940" s="194"/>
      <c r="G940" s="194"/>
      <c r="H940" s="194"/>
      <c r="I940" s="194"/>
      <c r="J940" s="194"/>
      <c r="K940" s="194"/>
      <c r="L940" s="194"/>
      <c r="M940" s="274"/>
      <c r="N940" s="194"/>
      <c r="O940" s="194"/>
      <c r="P940" s="27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4"/>
    </row>
    <row r="941" ht="12.0" customHeight="1">
      <c r="A941" s="194"/>
      <c r="B941" s="194"/>
      <c r="C941" s="194"/>
      <c r="D941" s="194"/>
      <c r="E941" s="194"/>
      <c r="F941" s="194"/>
      <c r="G941" s="194"/>
      <c r="H941" s="194"/>
      <c r="I941" s="194"/>
      <c r="J941" s="194"/>
      <c r="K941" s="194"/>
      <c r="L941" s="194"/>
      <c r="M941" s="274"/>
      <c r="N941" s="194"/>
      <c r="O941" s="194"/>
      <c r="P941" s="27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4"/>
    </row>
    <row r="942" ht="12.0" customHeight="1">
      <c r="A942" s="194"/>
      <c r="B942" s="194"/>
      <c r="C942" s="194"/>
      <c r="D942" s="194"/>
      <c r="E942" s="194"/>
      <c r="F942" s="194"/>
      <c r="G942" s="194"/>
      <c r="H942" s="194"/>
      <c r="I942" s="194"/>
      <c r="J942" s="194"/>
      <c r="K942" s="194"/>
      <c r="L942" s="194"/>
      <c r="M942" s="274"/>
      <c r="N942" s="194"/>
      <c r="O942" s="194"/>
      <c r="P942" s="27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4"/>
    </row>
    <row r="943" ht="12.0" customHeight="1">
      <c r="A943" s="194"/>
      <c r="B943" s="194"/>
      <c r="C943" s="194"/>
      <c r="D943" s="194"/>
      <c r="E943" s="194"/>
      <c r="F943" s="194"/>
      <c r="G943" s="194"/>
      <c r="H943" s="194"/>
      <c r="I943" s="194"/>
      <c r="J943" s="194"/>
      <c r="K943" s="194"/>
      <c r="L943" s="194"/>
      <c r="M943" s="274"/>
      <c r="N943" s="194"/>
      <c r="O943" s="194"/>
      <c r="P943" s="27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4"/>
    </row>
    <row r="944" ht="12.0" customHeight="1">
      <c r="A944" s="194"/>
      <c r="B944" s="194"/>
      <c r="C944" s="194"/>
      <c r="D944" s="194"/>
      <c r="E944" s="194"/>
      <c r="F944" s="194"/>
      <c r="G944" s="194"/>
      <c r="H944" s="194"/>
      <c r="I944" s="194"/>
      <c r="J944" s="194"/>
      <c r="K944" s="194"/>
      <c r="L944" s="194"/>
      <c r="M944" s="274"/>
      <c r="N944" s="194"/>
      <c r="O944" s="194"/>
      <c r="P944" s="27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4"/>
    </row>
    <row r="945" ht="12.0" customHeight="1">
      <c r="A945" s="194"/>
      <c r="B945" s="194"/>
      <c r="C945" s="194"/>
      <c r="D945" s="194"/>
      <c r="E945" s="194"/>
      <c r="F945" s="194"/>
      <c r="G945" s="194"/>
      <c r="H945" s="194"/>
      <c r="I945" s="194"/>
      <c r="J945" s="194"/>
      <c r="K945" s="194"/>
      <c r="L945" s="194"/>
      <c r="M945" s="274"/>
      <c r="N945" s="194"/>
      <c r="O945" s="194"/>
      <c r="P945" s="27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4"/>
    </row>
    <row r="946" ht="12.0" customHeight="1">
      <c r="A946" s="194"/>
      <c r="B946" s="194"/>
      <c r="C946" s="194"/>
      <c r="D946" s="194"/>
      <c r="E946" s="194"/>
      <c r="F946" s="194"/>
      <c r="G946" s="194"/>
      <c r="H946" s="194"/>
      <c r="I946" s="194"/>
      <c r="J946" s="194"/>
      <c r="K946" s="194"/>
      <c r="L946" s="194"/>
      <c r="M946" s="274"/>
      <c r="N946" s="194"/>
      <c r="O946" s="194"/>
      <c r="P946" s="27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4"/>
    </row>
    <row r="947" ht="12.0" customHeight="1">
      <c r="A947" s="194"/>
      <c r="B947" s="194"/>
      <c r="C947" s="194"/>
      <c r="D947" s="194"/>
      <c r="E947" s="194"/>
      <c r="F947" s="194"/>
      <c r="G947" s="194"/>
      <c r="H947" s="194"/>
      <c r="I947" s="194"/>
      <c r="J947" s="194"/>
      <c r="K947" s="194"/>
      <c r="L947" s="194"/>
      <c r="M947" s="274"/>
      <c r="N947" s="194"/>
      <c r="O947" s="194"/>
      <c r="P947" s="27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4"/>
    </row>
    <row r="948" ht="12.0" customHeight="1">
      <c r="A948" s="194"/>
      <c r="B948" s="194"/>
      <c r="C948" s="194"/>
      <c r="D948" s="194"/>
      <c r="E948" s="194"/>
      <c r="F948" s="194"/>
      <c r="G948" s="194"/>
      <c r="H948" s="194"/>
      <c r="I948" s="194"/>
      <c r="J948" s="194"/>
      <c r="K948" s="194"/>
      <c r="L948" s="194"/>
      <c r="M948" s="274"/>
      <c r="N948" s="194"/>
      <c r="O948" s="194"/>
      <c r="P948" s="27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4"/>
    </row>
    <row r="949" ht="12.0" customHeight="1">
      <c r="A949" s="194"/>
      <c r="B949" s="194"/>
      <c r="C949" s="194"/>
      <c r="D949" s="194"/>
      <c r="E949" s="194"/>
      <c r="F949" s="194"/>
      <c r="G949" s="194"/>
      <c r="H949" s="194"/>
      <c r="I949" s="194"/>
      <c r="J949" s="194"/>
      <c r="K949" s="194"/>
      <c r="L949" s="194"/>
      <c r="M949" s="274"/>
      <c r="N949" s="194"/>
      <c r="O949" s="194"/>
      <c r="P949" s="27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4"/>
    </row>
    <row r="950" ht="12.0" customHeight="1">
      <c r="A950" s="194"/>
      <c r="B950" s="194"/>
      <c r="C950" s="194"/>
      <c r="D950" s="194"/>
      <c r="E950" s="194"/>
      <c r="F950" s="194"/>
      <c r="G950" s="194"/>
      <c r="H950" s="194"/>
      <c r="I950" s="194"/>
      <c r="J950" s="194"/>
      <c r="K950" s="194"/>
      <c r="L950" s="194"/>
      <c r="M950" s="274"/>
      <c r="N950" s="194"/>
      <c r="O950" s="194"/>
      <c r="P950" s="27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4"/>
    </row>
    <row r="951" ht="12.0" customHeight="1">
      <c r="A951" s="194"/>
      <c r="B951" s="194"/>
      <c r="C951" s="194"/>
      <c r="D951" s="194"/>
      <c r="E951" s="194"/>
      <c r="F951" s="194"/>
      <c r="G951" s="194"/>
      <c r="H951" s="194"/>
      <c r="I951" s="194"/>
      <c r="J951" s="194"/>
      <c r="K951" s="194"/>
      <c r="L951" s="194"/>
      <c r="M951" s="274"/>
      <c r="N951" s="194"/>
      <c r="O951" s="194"/>
      <c r="P951" s="27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4"/>
    </row>
    <row r="952" ht="12.0" customHeight="1">
      <c r="A952" s="194"/>
      <c r="B952" s="194"/>
      <c r="C952" s="194"/>
      <c r="D952" s="194"/>
      <c r="E952" s="194"/>
      <c r="F952" s="194"/>
      <c r="G952" s="194"/>
      <c r="H952" s="194"/>
      <c r="I952" s="194"/>
      <c r="J952" s="194"/>
      <c r="K952" s="194"/>
      <c r="L952" s="194"/>
      <c r="M952" s="274"/>
      <c r="N952" s="194"/>
      <c r="O952" s="194"/>
      <c r="P952" s="27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4"/>
    </row>
    <row r="953" ht="12.0" customHeight="1">
      <c r="A953" s="194"/>
      <c r="B953" s="194"/>
      <c r="C953" s="194"/>
      <c r="D953" s="194"/>
      <c r="E953" s="194"/>
      <c r="F953" s="194"/>
      <c r="G953" s="194"/>
      <c r="H953" s="194"/>
      <c r="I953" s="194"/>
      <c r="J953" s="194"/>
      <c r="K953" s="194"/>
      <c r="L953" s="194"/>
      <c r="M953" s="274"/>
      <c r="N953" s="194"/>
      <c r="O953" s="194"/>
      <c r="P953" s="27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4"/>
    </row>
    <row r="954" ht="12.0" customHeight="1">
      <c r="A954" s="194"/>
      <c r="B954" s="194"/>
      <c r="C954" s="194"/>
      <c r="D954" s="194"/>
      <c r="E954" s="194"/>
      <c r="F954" s="194"/>
      <c r="G954" s="194"/>
      <c r="H954" s="194"/>
      <c r="I954" s="194"/>
      <c r="J954" s="194"/>
      <c r="K954" s="194"/>
      <c r="L954" s="194"/>
      <c r="M954" s="274"/>
      <c r="N954" s="194"/>
      <c r="O954" s="194"/>
      <c r="P954" s="27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4"/>
    </row>
    <row r="955" ht="12.0" customHeight="1">
      <c r="A955" s="194"/>
      <c r="B955" s="194"/>
      <c r="C955" s="194"/>
      <c r="D955" s="194"/>
      <c r="E955" s="194"/>
      <c r="F955" s="194"/>
      <c r="G955" s="194"/>
      <c r="H955" s="194"/>
      <c r="I955" s="194"/>
      <c r="J955" s="194"/>
      <c r="K955" s="194"/>
      <c r="L955" s="194"/>
      <c r="M955" s="274"/>
      <c r="N955" s="194"/>
      <c r="O955" s="194"/>
      <c r="P955" s="27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4"/>
    </row>
    <row r="956" ht="12.0" customHeight="1">
      <c r="A956" s="194"/>
      <c r="B956" s="194"/>
      <c r="C956" s="194"/>
      <c r="D956" s="194"/>
      <c r="E956" s="194"/>
      <c r="F956" s="194"/>
      <c r="G956" s="194"/>
      <c r="H956" s="194"/>
      <c r="I956" s="194"/>
      <c r="J956" s="194"/>
      <c r="K956" s="194"/>
      <c r="L956" s="194"/>
      <c r="M956" s="274"/>
      <c r="N956" s="194"/>
      <c r="O956" s="194"/>
      <c r="P956" s="27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4"/>
    </row>
    <row r="957" ht="12.0" customHeight="1">
      <c r="A957" s="194"/>
      <c r="B957" s="194"/>
      <c r="C957" s="194"/>
      <c r="D957" s="194"/>
      <c r="E957" s="194"/>
      <c r="F957" s="194"/>
      <c r="G957" s="194"/>
      <c r="H957" s="194"/>
      <c r="I957" s="194"/>
      <c r="J957" s="194"/>
      <c r="K957" s="194"/>
      <c r="L957" s="194"/>
      <c r="M957" s="274"/>
      <c r="N957" s="194"/>
      <c r="O957" s="194"/>
      <c r="P957" s="27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4"/>
    </row>
    <row r="958" ht="12.0" customHeight="1">
      <c r="A958" s="194"/>
      <c r="B958" s="194"/>
      <c r="C958" s="194"/>
      <c r="D958" s="194"/>
      <c r="E958" s="194"/>
      <c r="F958" s="194"/>
      <c r="G958" s="194"/>
      <c r="H958" s="194"/>
      <c r="I958" s="194"/>
      <c r="J958" s="194"/>
      <c r="K958" s="194"/>
      <c r="L958" s="194"/>
      <c r="M958" s="274"/>
      <c r="N958" s="194"/>
      <c r="O958" s="194"/>
      <c r="P958" s="27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4"/>
    </row>
    <row r="959" ht="12.0" customHeight="1">
      <c r="A959" s="194"/>
      <c r="B959" s="194"/>
      <c r="C959" s="194"/>
      <c r="D959" s="194"/>
      <c r="E959" s="194"/>
      <c r="F959" s="194"/>
      <c r="G959" s="194"/>
      <c r="H959" s="194"/>
      <c r="I959" s="194"/>
      <c r="J959" s="194"/>
      <c r="K959" s="194"/>
      <c r="L959" s="194"/>
      <c r="M959" s="274"/>
      <c r="N959" s="194"/>
      <c r="O959" s="194"/>
      <c r="P959" s="27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4"/>
    </row>
    <row r="960" ht="12.0" customHeight="1">
      <c r="A960" s="194"/>
      <c r="B960" s="194"/>
      <c r="C960" s="194"/>
      <c r="D960" s="194"/>
      <c r="E960" s="194"/>
      <c r="F960" s="194"/>
      <c r="G960" s="194"/>
      <c r="H960" s="194"/>
      <c r="I960" s="194"/>
      <c r="J960" s="194"/>
      <c r="K960" s="194"/>
      <c r="L960" s="194"/>
      <c r="M960" s="274"/>
      <c r="N960" s="194"/>
      <c r="O960" s="194"/>
      <c r="P960" s="27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4"/>
    </row>
    <row r="961" ht="12.0" customHeight="1">
      <c r="A961" s="194"/>
      <c r="B961" s="194"/>
      <c r="C961" s="194"/>
      <c r="D961" s="194"/>
      <c r="E961" s="194"/>
      <c r="F961" s="194"/>
      <c r="G961" s="194"/>
      <c r="H961" s="194"/>
      <c r="I961" s="194"/>
      <c r="J961" s="194"/>
      <c r="K961" s="194"/>
      <c r="L961" s="194"/>
      <c r="M961" s="274"/>
      <c r="N961" s="194"/>
      <c r="O961" s="194"/>
      <c r="P961" s="27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4"/>
    </row>
    <row r="962" ht="12.0" customHeight="1">
      <c r="A962" s="194"/>
      <c r="B962" s="194"/>
      <c r="C962" s="194"/>
      <c r="D962" s="194"/>
      <c r="E962" s="194"/>
      <c r="F962" s="194"/>
      <c r="G962" s="194"/>
      <c r="H962" s="194"/>
      <c r="I962" s="194"/>
      <c r="J962" s="194"/>
      <c r="K962" s="194"/>
      <c r="L962" s="194"/>
      <c r="M962" s="274"/>
      <c r="N962" s="194"/>
      <c r="O962" s="194"/>
      <c r="P962" s="27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4"/>
    </row>
    <row r="963" ht="12.0" customHeight="1">
      <c r="A963" s="194"/>
      <c r="B963" s="194"/>
      <c r="C963" s="194"/>
      <c r="D963" s="194"/>
      <c r="E963" s="194"/>
      <c r="F963" s="194"/>
      <c r="G963" s="194"/>
      <c r="H963" s="194"/>
      <c r="I963" s="194"/>
      <c r="J963" s="194"/>
      <c r="K963" s="194"/>
      <c r="L963" s="194"/>
      <c r="M963" s="274"/>
      <c r="N963" s="194"/>
      <c r="O963" s="194"/>
      <c r="P963" s="27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4"/>
    </row>
    <row r="964" ht="12.0" customHeight="1">
      <c r="A964" s="194"/>
      <c r="B964" s="194"/>
      <c r="C964" s="194"/>
      <c r="D964" s="194"/>
      <c r="E964" s="194"/>
      <c r="F964" s="194"/>
      <c r="G964" s="194"/>
      <c r="H964" s="194"/>
      <c r="I964" s="194"/>
      <c r="J964" s="194"/>
      <c r="K964" s="194"/>
      <c r="L964" s="194"/>
      <c r="M964" s="274"/>
      <c r="N964" s="194"/>
      <c r="O964" s="194"/>
      <c r="P964" s="27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4"/>
    </row>
    <row r="965" ht="12.0" customHeight="1">
      <c r="A965" s="194"/>
      <c r="B965" s="194"/>
      <c r="C965" s="194"/>
      <c r="D965" s="194"/>
      <c r="E965" s="194"/>
      <c r="F965" s="194"/>
      <c r="G965" s="194"/>
      <c r="H965" s="194"/>
      <c r="I965" s="194"/>
      <c r="J965" s="194"/>
      <c r="K965" s="194"/>
      <c r="L965" s="194"/>
      <c r="M965" s="274"/>
      <c r="N965" s="194"/>
      <c r="O965" s="194"/>
      <c r="P965" s="27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4"/>
    </row>
    <row r="966" ht="12.0" customHeight="1">
      <c r="A966" s="194"/>
      <c r="B966" s="194"/>
      <c r="C966" s="194"/>
      <c r="D966" s="194"/>
      <c r="E966" s="194"/>
      <c r="F966" s="194"/>
      <c r="G966" s="194"/>
      <c r="H966" s="194"/>
      <c r="I966" s="194"/>
      <c r="J966" s="194"/>
      <c r="K966" s="194"/>
      <c r="L966" s="194"/>
      <c r="M966" s="274"/>
      <c r="N966" s="194"/>
      <c r="O966" s="194"/>
      <c r="P966" s="27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4"/>
    </row>
    <row r="967" ht="12.0" customHeight="1">
      <c r="A967" s="194"/>
      <c r="B967" s="194"/>
      <c r="C967" s="194"/>
      <c r="D967" s="194"/>
      <c r="E967" s="194"/>
      <c r="F967" s="194"/>
      <c r="G967" s="194"/>
      <c r="H967" s="194"/>
      <c r="I967" s="194"/>
      <c r="J967" s="194"/>
      <c r="K967" s="194"/>
      <c r="L967" s="194"/>
      <c r="M967" s="274"/>
      <c r="N967" s="194"/>
      <c r="O967" s="194"/>
      <c r="P967" s="27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4"/>
    </row>
    <row r="968" ht="12.0" customHeight="1">
      <c r="A968" s="194"/>
      <c r="B968" s="194"/>
      <c r="C968" s="194"/>
      <c r="D968" s="194"/>
      <c r="E968" s="194"/>
      <c r="F968" s="194"/>
      <c r="G968" s="194"/>
      <c r="H968" s="194"/>
      <c r="I968" s="194"/>
      <c r="J968" s="194"/>
      <c r="K968" s="194"/>
      <c r="L968" s="194"/>
      <c r="M968" s="274"/>
      <c r="N968" s="194"/>
      <c r="O968" s="194"/>
      <c r="P968" s="27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4"/>
    </row>
    <row r="969" ht="12.0" customHeight="1">
      <c r="A969" s="194"/>
      <c r="B969" s="194"/>
      <c r="C969" s="194"/>
      <c r="D969" s="194"/>
      <c r="E969" s="194"/>
      <c r="F969" s="194"/>
      <c r="G969" s="194"/>
      <c r="H969" s="194"/>
      <c r="I969" s="194"/>
      <c r="J969" s="194"/>
      <c r="K969" s="194"/>
      <c r="L969" s="194"/>
      <c r="M969" s="274"/>
      <c r="N969" s="194"/>
      <c r="O969" s="194"/>
      <c r="P969" s="27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4"/>
    </row>
    <row r="970" ht="12.0" customHeight="1">
      <c r="A970" s="194"/>
      <c r="B970" s="194"/>
      <c r="C970" s="194"/>
      <c r="D970" s="194"/>
      <c r="E970" s="194"/>
      <c r="F970" s="194"/>
      <c r="G970" s="194"/>
      <c r="H970" s="194"/>
      <c r="I970" s="194"/>
      <c r="J970" s="194"/>
      <c r="K970" s="194"/>
      <c r="L970" s="194"/>
      <c r="M970" s="274"/>
      <c r="N970" s="194"/>
      <c r="O970" s="194"/>
      <c r="P970" s="27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4"/>
    </row>
    <row r="971" ht="12.0" customHeight="1">
      <c r="A971" s="194"/>
      <c r="B971" s="194"/>
      <c r="C971" s="194"/>
      <c r="D971" s="194"/>
      <c r="E971" s="194"/>
      <c r="F971" s="194"/>
      <c r="G971" s="194"/>
      <c r="H971" s="194"/>
      <c r="I971" s="194"/>
      <c r="J971" s="194"/>
      <c r="K971" s="194"/>
      <c r="L971" s="194"/>
      <c r="M971" s="274"/>
      <c r="N971" s="194"/>
      <c r="O971" s="194"/>
      <c r="P971" s="27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4"/>
    </row>
    <row r="972" ht="12.0" customHeight="1">
      <c r="A972" s="194"/>
      <c r="B972" s="194"/>
      <c r="C972" s="194"/>
      <c r="D972" s="194"/>
      <c r="E972" s="194"/>
      <c r="F972" s="194"/>
      <c r="G972" s="194"/>
      <c r="H972" s="194"/>
      <c r="I972" s="194"/>
      <c r="J972" s="194"/>
      <c r="K972" s="194"/>
      <c r="L972" s="194"/>
      <c r="M972" s="274"/>
      <c r="N972" s="194"/>
      <c r="O972" s="194"/>
      <c r="P972" s="27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4"/>
    </row>
    <row r="973" ht="12.0" customHeight="1">
      <c r="A973" s="194"/>
      <c r="B973" s="194"/>
      <c r="C973" s="194"/>
      <c r="D973" s="194"/>
      <c r="E973" s="194"/>
      <c r="F973" s="194"/>
      <c r="G973" s="194"/>
      <c r="H973" s="194"/>
      <c r="I973" s="194"/>
      <c r="J973" s="194"/>
      <c r="K973" s="194"/>
      <c r="L973" s="194"/>
      <c r="M973" s="274"/>
      <c r="N973" s="194"/>
      <c r="O973" s="194"/>
      <c r="P973" s="27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4"/>
    </row>
    <row r="974" ht="12.0" customHeight="1">
      <c r="A974" s="194"/>
      <c r="B974" s="194"/>
      <c r="C974" s="194"/>
      <c r="D974" s="194"/>
      <c r="E974" s="194"/>
      <c r="F974" s="194"/>
      <c r="G974" s="194"/>
      <c r="H974" s="194"/>
      <c r="I974" s="194"/>
      <c r="J974" s="194"/>
      <c r="K974" s="194"/>
      <c r="L974" s="194"/>
      <c r="M974" s="274"/>
      <c r="N974" s="194"/>
      <c r="O974" s="194"/>
      <c r="P974" s="27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4"/>
    </row>
    <row r="975" ht="12.0" customHeight="1">
      <c r="A975" s="194"/>
      <c r="B975" s="194"/>
      <c r="C975" s="194"/>
      <c r="D975" s="194"/>
      <c r="E975" s="194"/>
      <c r="F975" s="194"/>
      <c r="G975" s="194"/>
      <c r="H975" s="194"/>
      <c r="I975" s="194"/>
      <c r="J975" s="194"/>
      <c r="K975" s="194"/>
      <c r="L975" s="194"/>
      <c r="M975" s="274"/>
      <c r="N975" s="194"/>
      <c r="O975" s="194"/>
      <c r="P975" s="27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4"/>
    </row>
    <row r="976" ht="12.0" customHeight="1">
      <c r="A976" s="194"/>
      <c r="B976" s="194"/>
      <c r="C976" s="194"/>
      <c r="D976" s="194"/>
      <c r="E976" s="194"/>
      <c r="F976" s="194"/>
      <c r="G976" s="194"/>
      <c r="H976" s="194"/>
      <c r="I976" s="194"/>
      <c r="J976" s="194"/>
      <c r="K976" s="194"/>
      <c r="L976" s="194"/>
      <c r="M976" s="274"/>
      <c r="N976" s="194"/>
      <c r="O976" s="194"/>
      <c r="P976" s="27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4"/>
    </row>
    <row r="977" ht="12.0" customHeight="1">
      <c r="A977" s="194"/>
      <c r="B977" s="194"/>
      <c r="C977" s="194"/>
      <c r="D977" s="194"/>
      <c r="E977" s="194"/>
      <c r="F977" s="194"/>
      <c r="G977" s="194"/>
      <c r="H977" s="194"/>
      <c r="I977" s="194"/>
      <c r="J977" s="194"/>
      <c r="K977" s="194"/>
      <c r="L977" s="194"/>
      <c r="M977" s="274"/>
      <c r="N977" s="194"/>
      <c r="O977" s="194"/>
      <c r="P977" s="27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4"/>
    </row>
    <row r="978" ht="12.0" customHeight="1">
      <c r="A978" s="194"/>
      <c r="B978" s="194"/>
      <c r="C978" s="194"/>
      <c r="D978" s="194"/>
      <c r="E978" s="194"/>
      <c r="F978" s="194"/>
      <c r="G978" s="194"/>
      <c r="H978" s="194"/>
      <c r="I978" s="194"/>
      <c r="J978" s="194"/>
      <c r="K978" s="194"/>
      <c r="L978" s="194"/>
      <c r="M978" s="274"/>
      <c r="N978" s="194"/>
      <c r="O978" s="194"/>
      <c r="P978" s="27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4"/>
    </row>
    <row r="979" ht="12.0" customHeight="1">
      <c r="A979" s="194"/>
      <c r="B979" s="194"/>
      <c r="C979" s="194"/>
      <c r="D979" s="194"/>
      <c r="E979" s="194"/>
      <c r="F979" s="194"/>
      <c r="G979" s="194"/>
      <c r="H979" s="194"/>
      <c r="I979" s="194"/>
      <c r="J979" s="194"/>
      <c r="K979" s="194"/>
      <c r="L979" s="194"/>
      <c r="M979" s="274"/>
      <c r="N979" s="194"/>
      <c r="O979" s="194"/>
      <c r="P979" s="27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4"/>
    </row>
    <row r="980" ht="12.0" customHeight="1">
      <c r="A980" s="194"/>
      <c r="B980" s="194"/>
      <c r="C980" s="194"/>
      <c r="D980" s="194"/>
      <c r="E980" s="194"/>
      <c r="F980" s="194"/>
      <c r="G980" s="194"/>
      <c r="H980" s="194"/>
      <c r="I980" s="194"/>
      <c r="J980" s="194"/>
      <c r="K980" s="194"/>
      <c r="L980" s="194"/>
      <c r="M980" s="274"/>
      <c r="N980" s="194"/>
      <c r="O980" s="194"/>
      <c r="P980" s="27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4"/>
    </row>
    <row r="981" ht="12.0" customHeight="1">
      <c r="A981" s="194"/>
      <c r="B981" s="194"/>
      <c r="C981" s="194"/>
      <c r="D981" s="194"/>
      <c r="E981" s="194"/>
      <c r="F981" s="194"/>
      <c r="G981" s="194"/>
      <c r="H981" s="194"/>
      <c r="I981" s="194"/>
      <c r="J981" s="194"/>
      <c r="K981" s="194"/>
      <c r="L981" s="194"/>
      <c r="M981" s="274"/>
      <c r="N981" s="194"/>
      <c r="O981" s="194"/>
      <c r="P981" s="27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4"/>
    </row>
    <row r="982" ht="12.0" customHeight="1">
      <c r="A982" s="194"/>
      <c r="B982" s="194"/>
      <c r="C982" s="194"/>
      <c r="D982" s="194"/>
      <c r="E982" s="194"/>
      <c r="F982" s="194"/>
      <c r="G982" s="194"/>
      <c r="H982" s="194"/>
      <c r="I982" s="194"/>
      <c r="J982" s="194"/>
      <c r="K982" s="194"/>
      <c r="L982" s="194"/>
      <c r="M982" s="274"/>
      <c r="N982" s="194"/>
      <c r="O982" s="194"/>
      <c r="P982" s="27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4"/>
    </row>
    <row r="983" ht="12.0" customHeight="1">
      <c r="A983" s="194"/>
      <c r="B983" s="194"/>
      <c r="C983" s="194"/>
      <c r="D983" s="194"/>
      <c r="E983" s="194"/>
      <c r="F983" s="194"/>
      <c r="G983" s="194"/>
      <c r="H983" s="194"/>
      <c r="I983" s="194"/>
      <c r="J983" s="194"/>
      <c r="K983" s="194"/>
      <c r="L983" s="194"/>
      <c r="M983" s="274"/>
      <c r="N983" s="194"/>
      <c r="O983" s="194"/>
      <c r="P983" s="27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4"/>
    </row>
    <row r="984" ht="12.0" customHeight="1">
      <c r="A984" s="194"/>
      <c r="B984" s="194"/>
      <c r="C984" s="194"/>
      <c r="D984" s="194"/>
      <c r="E984" s="194"/>
      <c r="F984" s="194"/>
      <c r="G984" s="194"/>
      <c r="H984" s="194"/>
      <c r="I984" s="194"/>
      <c r="J984" s="194"/>
      <c r="K984" s="194"/>
      <c r="L984" s="194"/>
      <c r="M984" s="274"/>
      <c r="N984" s="194"/>
      <c r="O984" s="194"/>
      <c r="P984" s="27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4"/>
    </row>
    <row r="985" ht="12.0" customHeight="1">
      <c r="A985" s="194"/>
      <c r="B985" s="194"/>
      <c r="C985" s="194"/>
      <c r="D985" s="194"/>
      <c r="E985" s="194"/>
      <c r="F985" s="194"/>
      <c r="G985" s="194"/>
      <c r="H985" s="194"/>
      <c r="I985" s="194"/>
      <c r="J985" s="194"/>
      <c r="K985" s="194"/>
      <c r="L985" s="194"/>
      <c r="M985" s="274"/>
      <c r="N985" s="194"/>
      <c r="O985" s="194"/>
      <c r="P985" s="27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4"/>
    </row>
    <row r="986" ht="12.0" customHeight="1">
      <c r="A986" s="194"/>
      <c r="B986" s="194"/>
      <c r="C986" s="194"/>
      <c r="D986" s="194"/>
      <c r="E986" s="194"/>
      <c r="F986" s="194"/>
      <c r="G986" s="194"/>
      <c r="H986" s="194"/>
      <c r="I986" s="194"/>
      <c r="J986" s="194"/>
      <c r="K986" s="194"/>
      <c r="L986" s="194"/>
      <c r="M986" s="274"/>
      <c r="N986" s="194"/>
      <c r="O986" s="194"/>
      <c r="P986" s="27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4"/>
    </row>
    <row r="987" ht="12.0" customHeight="1">
      <c r="A987" s="194"/>
      <c r="B987" s="194"/>
      <c r="C987" s="194"/>
      <c r="D987" s="194"/>
      <c r="E987" s="194"/>
      <c r="F987" s="194"/>
      <c r="G987" s="194"/>
      <c r="H987" s="194"/>
      <c r="I987" s="194"/>
      <c r="J987" s="194"/>
      <c r="K987" s="194"/>
      <c r="L987" s="194"/>
      <c r="M987" s="274"/>
      <c r="N987" s="194"/>
      <c r="O987" s="194"/>
      <c r="P987" s="27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4"/>
    </row>
    <row r="988" ht="12.0" customHeight="1">
      <c r="A988" s="194"/>
      <c r="B988" s="194"/>
      <c r="C988" s="194"/>
      <c r="D988" s="194"/>
      <c r="E988" s="194"/>
      <c r="F988" s="194"/>
      <c r="G988" s="194"/>
      <c r="H988" s="194"/>
      <c r="I988" s="194"/>
      <c r="J988" s="194"/>
      <c r="K988" s="194"/>
      <c r="L988" s="194"/>
      <c r="M988" s="274"/>
      <c r="N988" s="194"/>
      <c r="O988" s="194"/>
      <c r="P988" s="27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4"/>
    </row>
    <row r="989" ht="12.0" customHeight="1">
      <c r="A989" s="194"/>
      <c r="B989" s="194"/>
      <c r="C989" s="194"/>
      <c r="D989" s="194"/>
      <c r="E989" s="194"/>
      <c r="F989" s="194"/>
      <c r="G989" s="194"/>
      <c r="H989" s="194"/>
      <c r="I989" s="194"/>
      <c r="J989" s="194"/>
      <c r="K989" s="194"/>
      <c r="L989" s="194"/>
      <c r="M989" s="274"/>
      <c r="N989" s="194"/>
      <c r="O989" s="194"/>
      <c r="P989" s="27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4"/>
    </row>
    <row r="990" ht="12.0" customHeight="1">
      <c r="A990" s="194"/>
      <c r="B990" s="194"/>
      <c r="C990" s="194"/>
      <c r="D990" s="194"/>
      <c r="E990" s="194"/>
      <c r="F990" s="194"/>
      <c r="G990" s="194"/>
      <c r="H990" s="194"/>
      <c r="I990" s="194"/>
      <c r="J990" s="194"/>
      <c r="K990" s="194"/>
      <c r="L990" s="194"/>
      <c r="M990" s="274"/>
      <c r="N990" s="194"/>
      <c r="O990" s="194"/>
      <c r="P990" s="27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4"/>
    </row>
    <row r="991" ht="12.0" customHeight="1">
      <c r="A991" s="194"/>
      <c r="B991" s="194"/>
      <c r="C991" s="194"/>
      <c r="D991" s="194"/>
      <c r="E991" s="194"/>
      <c r="F991" s="194"/>
      <c r="G991" s="194"/>
      <c r="H991" s="194"/>
      <c r="I991" s="194"/>
      <c r="J991" s="194"/>
      <c r="K991" s="194"/>
      <c r="L991" s="194"/>
      <c r="M991" s="274"/>
      <c r="N991" s="194"/>
      <c r="O991" s="194"/>
      <c r="P991" s="27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4"/>
    </row>
    <row r="992" ht="12.0" customHeight="1">
      <c r="A992" s="194"/>
      <c r="B992" s="194"/>
      <c r="C992" s="194"/>
      <c r="D992" s="194"/>
      <c r="E992" s="194"/>
      <c r="F992" s="194"/>
      <c r="G992" s="194"/>
      <c r="H992" s="194"/>
      <c r="I992" s="194"/>
      <c r="J992" s="194"/>
      <c r="K992" s="194"/>
      <c r="L992" s="194"/>
      <c r="M992" s="274"/>
      <c r="N992" s="194"/>
      <c r="O992" s="194"/>
      <c r="P992" s="27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4"/>
    </row>
    <row r="993" ht="12.0" customHeight="1">
      <c r="A993" s="194"/>
      <c r="B993" s="194"/>
      <c r="C993" s="194"/>
      <c r="D993" s="194"/>
      <c r="E993" s="194"/>
      <c r="F993" s="194"/>
      <c r="G993" s="194"/>
      <c r="H993" s="194"/>
      <c r="I993" s="194"/>
      <c r="J993" s="194"/>
      <c r="K993" s="194"/>
      <c r="L993" s="194"/>
      <c r="M993" s="274"/>
      <c r="N993" s="194"/>
      <c r="O993" s="194"/>
      <c r="P993" s="27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4"/>
    </row>
    <row r="994" ht="12.0" customHeight="1">
      <c r="A994" s="194"/>
      <c r="B994" s="194"/>
      <c r="C994" s="194"/>
      <c r="D994" s="194"/>
      <c r="E994" s="194"/>
      <c r="F994" s="194"/>
      <c r="G994" s="194"/>
      <c r="H994" s="194"/>
      <c r="I994" s="194"/>
      <c r="J994" s="194"/>
      <c r="K994" s="194"/>
      <c r="L994" s="194"/>
      <c r="M994" s="274"/>
      <c r="N994" s="194"/>
      <c r="O994" s="194"/>
      <c r="P994" s="27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4"/>
    </row>
    <row r="995" ht="12.0" customHeight="1">
      <c r="A995" s="194"/>
      <c r="B995" s="194"/>
      <c r="C995" s="194"/>
      <c r="D995" s="194"/>
      <c r="E995" s="194"/>
      <c r="F995" s="194"/>
      <c r="G995" s="194"/>
      <c r="H995" s="194"/>
      <c r="I995" s="194"/>
      <c r="J995" s="194"/>
      <c r="K995" s="194"/>
      <c r="L995" s="194"/>
      <c r="M995" s="274"/>
      <c r="N995" s="194"/>
      <c r="O995" s="194"/>
      <c r="P995" s="27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4"/>
    </row>
    <row r="996" ht="12.0" customHeight="1">
      <c r="A996" s="194"/>
      <c r="B996" s="194"/>
      <c r="C996" s="194"/>
      <c r="D996" s="194"/>
      <c r="E996" s="194"/>
      <c r="F996" s="194"/>
      <c r="G996" s="194"/>
      <c r="H996" s="194"/>
      <c r="I996" s="194"/>
      <c r="J996" s="194"/>
      <c r="K996" s="194"/>
      <c r="L996" s="194"/>
      <c r="M996" s="274"/>
      <c r="N996" s="194"/>
      <c r="O996" s="194"/>
      <c r="P996" s="27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4"/>
    </row>
    <row r="997" ht="12.0" customHeight="1">
      <c r="A997" s="194"/>
      <c r="B997" s="194"/>
      <c r="C997" s="194"/>
      <c r="D997" s="194"/>
      <c r="E997" s="194"/>
      <c r="F997" s="194"/>
      <c r="G997" s="194"/>
      <c r="H997" s="194"/>
      <c r="I997" s="194"/>
      <c r="J997" s="194"/>
      <c r="K997" s="194"/>
      <c r="L997" s="194"/>
      <c r="M997" s="274"/>
      <c r="N997" s="194"/>
      <c r="O997" s="194"/>
      <c r="P997" s="27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4"/>
    </row>
    <row r="998" ht="12.0" customHeight="1">
      <c r="A998" s="194"/>
      <c r="B998" s="194"/>
      <c r="C998" s="194"/>
      <c r="D998" s="194"/>
      <c r="E998" s="194"/>
      <c r="F998" s="194"/>
      <c r="G998" s="194"/>
      <c r="H998" s="194"/>
      <c r="I998" s="194"/>
      <c r="J998" s="194"/>
      <c r="K998" s="194"/>
      <c r="L998" s="194"/>
      <c r="M998" s="274"/>
      <c r="N998" s="194"/>
      <c r="O998" s="194"/>
      <c r="P998" s="27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4"/>
    </row>
    <row r="999" ht="12.0" customHeight="1">
      <c r="A999" s="194"/>
      <c r="B999" s="194"/>
      <c r="C999" s="194"/>
      <c r="D999" s="194"/>
      <c r="E999" s="194"/>
      <c r="F999" s="194"/>
      <c r="G999" s="194"/>
      <c r="H999" s="194"/>
      <c r="I999" s="194"/>
      <c r="J999" s="194"/>
      <c r="K999" s="194"/>
      <c r="L999" s="194"/>
      <c r="M999" s="274"/>
      <c r="N999" s="194"/>
      <c r="O999" s="194"/>
      <c r="P999" s="27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4"/>
    </row>
  </sheetData>
  <customSheetViews>
    <customSheetView guid="{DC837CAC-AF80-438D-86E6-A9FA4848671C}" filter="1" showAutoFilter="1">
      <autoFilter ref="$A$3:$Q$600"/>
    </customSheetView>
  </customSheetViews>
  <dataValidations>
    <dataValidation type="custom" allowBlank="1" showDropDown="1" sqref="N4:N618">
      <formula1>OR(NOT(ISERROR(DATEVALUE(N4))), AND(ISNUMBER(N4), LEFT(CELL("format", N4))="D"))</formula1>
    </dataValidation>
    <dataValidation type="custom" allowBlank="1" showDropDown="1" sqref="M4:M618">
      <formula1>AND(ISNUMBER(M4),(NOT(OR(NOT(ISERROR(DATEVALUE(M4))), AND(ISNUMBER(M4), LEFT(CELL("format", M4))="D")))))</formula1>
    </dataValidation>
    <dataValidation allowBlank="1" showDropDown="1" sqref="L4:L618 P4:P618"/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1.29"/>
    <col customWidth="1" min="2" max="2" width="13.71"/>
    <col customWidth="1" min="3" max="3" width="11.0"/>
    <col customWidth="1" min="4" max="4" width="8.71"/>
    <col customWidth="1" min="5" max="5" width="9.43"/>
    <col customWidth="1" min="6" max="6" width="15.0"/>
    <col customWidth="1" min="7" max="7" width="9.86"/>
    <col customWidth="1" min="8" max="8" width="13.71"/>
    <col customWidth="1" min="9" max="26" width="8.71"/>
  </cols>
  <sheetData>
    <row r="1" ht="12.0" customHeight="1">
      <c r="A1" s="275"/>
      <c r="B1" s="275"/>
      <c r="C1" s="276"/>
      <c r="D1" s="277">
        <f>SUBTOTAL(9,D3:D768)</f>
        <v>138789.6</v>
      </c>
      <c r="E1" s="275"/>
      <c r="F1" s="275"/>
      <c r="G1" s="275"/>
      <c r="H1" s="275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</row>
    <row r="2" ht="12.0" customHeight="1">
      <c r="A2" s="278" t="s">
        <v>4</v>
      </c>
      <c r="B2" s="278" t="s">
        <v>270</v>
      </c>
      <c r="C2" s="279" t="s">
        <v>319</v>
      </c>
      <c r="D2" s="278" t="s">
        <v>320</v>
      </c>
      <c r="E2" s="278" t="s">
        <v>321</v>
      </c>
      <c r="F2" s="278" t="s">
        <v>115</v>
      </c>
      <c r="G2" s="278" t="s">
        <v>4</v>
      </c>
      <c r="H2" s="275" t="s">
        <v>322</v>
      </c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</row>
    <row r="3" ht="12.0" customHeight="1">
      <c r="A3" s="280">
        <v>45839.0</v>
      </c>
      <c r="B3" s="280" t="s">
        <v>323</v>
      </c>
      <c r="C3" s="276">
        <v>10732.0</v>
      </c>
      <c r="D3" s="275">
        <v>380.0</v>
      </c>
      <c r="E3" s="275"/>
      <c r="F3" s="275"/>
      <c r="G3" s="280">
        <v>45839.0</v>
      </c>
      <c r="H3" s="280" t="s">
        <v>323</v>
      </c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</row>
    <row r="4" ht="12.0" customHeight="1">
      <c r="A4" s="280">
        <v>45839.0</v>
      </c>
      <c r="B4" s="280" t="s">
        <v>324</v>
      </c>
      <c r="C4" s="276">
        <v>10964.0</v>
      </c>
      <c r="D4" s="275">
        <v>187.0</v>
      </c>
      <c r="E4" s="275"/>
      <c r="F4" s="275" t="s">
        <v>325</v>
      </c>
      <c r="G4" s="280">
        <v>45839.0</v>
      </c>
      <c r="H4" s="280" t="s">
        <v>324</v>
      </c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</row>
    <row r="5" ht="12.0" customHeight="1">
      <c r="A5" s="280">
        <v>45839.0</v>
      </c>
      <c r="B5" s="280" t="s">
        <v>324</v>
      </c>
      <c r="C5" s="276">
        <v>10965.0</v>
      </c>
      <c r="D5" s="275">
        <v>199.0</v>
      </c>
      <c r="E5" s="275"/>
      <c r="F5" s="275" t="s">
        <v>325</v>
      </c>
      <c r="G5" s="280">
        <v>45839.0</v>
      </c>
      <c r="H5" s="280" t="s">
        <v>324</v>
      </c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 ht="12.0" customHeight="1">
      <c r="A6" s="280">
        <v>45839.0</v>
      </c>
      <c r="B6" s="280" t="s">
        <v>324</v>
      </c>
      <c r="C6" s="276">
        <v>10966.0</v>
      </c>
      <c r="D6" s="275">
        <v>197.0</v>
      </c>
      <c r="E6" s="275"/>
      <c r="F6" s="275" t="s">
        <v>325</v>
      </c>
      <c r="G6" s="280">
        <v>45839.0</v>
      </c>
      <c r="H6" s="280" t="s">
        <v>324</v>
      </c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 ht="12.0" customHeight="1">
      <c r="A7" s="280">
        <v>45839.0</v>
      </c>
      <c r="B7" s="280" t="s">
        <v>324</v>
      </c>
      <c r="C7" s="276">
        <v>10967.0</v>
      </c>
      <c r="D7" s="275">
        <v>216.0</v>
      </c>
      <c r="E7" s="275"/>
      <c r="F7" s="275" t="s">
        <v>325</v>
      </c>
      <c r="G7" s="280">
        <v>45839.0</v>
      </c>
      <c r="H7" s="280" t="s">
        <v>324</v>
      </c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 ht="12.0" customHeight="1">
      <c r="A8" s="280">
        <v>45839.0</v>
      </c>
      <c r="B8" s="280" t="s">
        <v>324</v>
      </c>
      <c r="C8" s="276">
        <v>10968.0</v>
      </c>
      <c r="D8" s="275">
        <v>214.0</v>
      </c>
      <c r="E8" s="275"/>
      <c r="F8" s="275" t="s">
        <v>325</v>
      </c>
      <c r="G8" s="280">
        <v>45839.0</v>
      </c>
      <c r="H8" s="280" t="s">
        <v>324</v>
      </c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</row>
    <row r="9" ht="12.0" customHeight="1">
      <c r="A9" s="280">
        <v>45839.0</v>
      </c>
      <c r="B9" s="280" t="s">
        <v>324</v>
      </c>
      <c r="C9" s="276">
        <v>10969.0</v>
      </c>
      <c r="D9" s="275">
        <v>216.0</v>
      </c>
      <c r="E9" s="275"/>
      <c r="F9" s="275" t="s">
        <v>325</v>
      </c>
      <c r="G9" s="280">
        <v>45839.0</v>
      </c>
      <c r="H9" s="280" t="s">
        <v>324</v>
      </c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 ht="12.0" customHeight="1">
      <c r="A10" s="280">
        <v>45839.0</v>
      </c>
      <c r="B10" s="280" t="s">
        <v>324</v>
      </c>
      <c r="C10" s="276">
        <v>10970.0</v>
      </c>
      <c r="D10" s="275">
        <v>215.0</v>
      </c>
      <c r="E10" s="275"/>
      <c r="F10" s="275" t="s">
        <v>325</v>
      </c>
      <c r="G10" s="280">
        <v>45839.0</v>
      </c>
      <c r="H10" s="280" t="s">
        <v>324</v>
      </c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ht="12.0" customHeight="1">
      <c r="A11" s="280">
        <v>45839.0</v>
      </c>
      <c r="B11" s="280" t="s">
        <v>324</v>
      </c>
      <c r="C11" s="276">
        <v>10977.0</v>
      </c>
      <c r="D11" s="275">
        <v>201.0</v>
      </c>
      <c r="E11" s="275"/>
      <c r="F11" s="275" t="s">
        <v>325</v>
      </c>
      <c r="G11" s="280">
        <v>45839.0</v>
      </c>
      <c r="H11" s="280" t="s">
        <v>324</v>
      </c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ht="12.0" customHeight="1">
      <c r="A12" s="280">
        <v>45839.0</v>
      </c>
      <c r="B12" s="280" t="s">
        <v>324</v>
      </c>
      <c r="C12" s="276">
        <v>10978.0</v>
      </c>
      <c r="D12" s="275">
        <v>177.0</v>
      </c>
      <c r="E12" s="275"/>
      <c r="F12" s="275" t="s">
        <v>325</v>
      </c>
      <c r="G12" s="280">
        <v>45839.0</v>
      </c>
      <c r="H12" s="280" t="s">
        <v>324</v>
      </c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 ht="12.0" customHeight="1">
      <c r="A13" s="280">
        <v>45839.0</v>
      </c>
      <c r="B13" s="280" t="s">
        <v>324</v>
      </c>
      <c r="C13" s="276">
        <v>10979.0</v>
      </c>
      <c r="D13" s="275">
        <v>149.0</v>
      </c>
      <c r="E13" s="275"/>
      <c r="F13" s="275" t="s">
        <v>325</v>
      </c>
      <c r="G13" s="280">
        <v>45839.0</v>
      </c>
      <c r="H13" s="280" t="s">
        <v>324</v>
      </c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ht="12.0" customHeight="1">
      <c r="A14" s="280">
        <v>45839.0</v>
      </c>
      <c r="B14" s="280" t="s">
        <v>324</v>
      </c>
      <c r="C14" s="276">
        <v>10980.0</v>
      </c>
      <c r="D14" s="275">
        <v>206.0</v>
      </c>
      <c r="E14" s="275"/>
      <c r="F14" s="275" t="s">
        <v>325</v>
      </c>
      <c r="G14" s="280">
        <v>45839.0</v>
      </c>
      <c r="H14" s="280" t="s">
        <v>324</v>
      </c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ht="12.0" customHeight="1">
      <c r="A15" s="280">
        <v>45839.0</v>
      </c>
      <c r="B15" s="280" t="s">
        <v>324</v>
      </c>
      <c r="C15" s="276">
        <v>10981.0</v>
      </c>
      <c r="D15" s="275">
        <v>244.0</v>
      </c>
      <c r="E15" s="275"/>
      <c r="F15" s="275" t="s">
        <v>325</v>
      </c>
      <c r="G15" s="280">
        <v>45839.0</v>
      </c>
      <c r="H15" s="280" t="s">
        <v>324</v>
      </c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 ht="12.0" customHeight="1">
      <c r="A16" s="280">
        <v>45839.0</v>
      </c>
      <c r="B16" s="280" t="s">
        <v>324</v>
      </c>
      <c r="C16" s="276">
        <v>10982.0</v>
      </c>
      <c r="D16" s="275">
        <v>243.0</v>
      </c>
      <c r="E16" s="275"/>
      <c r="F16" s="275" t="s">
        <v>325</v>
      </c>
      <c r="G16" s="280">
        <v>45839.0</v>
      </c>
      <c r="H16" s="280" t="s">
        <v>324</v>
      </c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 ht="12.0" customHeight="1">
      <c r="A17" s="280">
        <v>45839.0</v>
      </c>
      <c r="B17" s="280" t="s">
        <v>324</v>
      </c>
      <c r="C17" s="276">
        <v>10983.0</v>
      </c>
      <c r="D17" s="275">
        <v>239.0</v>
      </c>
      <c r="E17" s="275"/>
      <c r="F17" s="275" t="s">
        <v>325</v>
      </c>
      <c r="G17" s="280">
        <v>45839.0</v>
      </c>
      <c r="H17" s="280" t="s">
        <v>324</v>
      </c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</row>
    <row r="18" ht="12.0" customHeight="1">
      <c r="A18" s="280">
        <v>45839.0</v>
      </c>
      <c r="B18" s="280" t="s">
        <v>324</v>
      </c>
      <c r="C18" s="276">
        <v>10984.0</v>
      </c>
      <c r="D18" s="275">
        <v>256.0</v>
      </c>
      <c r="E18" s="275"/>
      <c r="F18" s="275" t="s">
        <v>325</v>
      </c>
      <c r="G18" s="280">
        <v>45839.0</v>
      </c>
      <c r="H18" s="280" t="s">
        <v>324</v>
      </c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</row>
    <row r="19" ht="12.0" customHeight="1">
      <c r="A19" s="280">
        <v>45839.0</v>
      </c>
      <c r="B19" s="280" t="s">
        <v>324</v>
      </c>
      <c r="C19" s="276">
        <v>10985.0</v>
      </c>
      <c r="D19" s="275">
        <v>257.0</v>
      </c>
      <c r="E19" s="275"/>
      <c r="F19" s="275" t="s">
        <v>325</v>
      </c>
      <c r="G19" s="280">
        <v>45839.0</v>
      </c>
      <c r="H19" s="280" t="s">
        <v>324</v>
      </c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</row>
    <row r="20" ht="12.0" customHeight="1">
      <c r="A20" s="280">
        <v>45839.0</v>
      </c>
      <c r="B20" s="280" t="s">
        <v>324</v>
      </c>
      <c r="C20" s="276">
        <v>11364.0</v>
      </c>
      <c r="D20" s="275">
        <v>259.0</v>
      </c>
      <c r="E20" s="275"/>
      <c r="F20" s="275" t="s">
        <v>325</v>
      </c>
      <c r="G20" s="280">
        <v>45839.0</v>
      </c>
      <c r="H20" s="280" t="s">
        <v>324</v>
      </c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 ht="12.0" customHeight="1">
      <c r="A21" s="280">
        <v>45839.0</v>
      </c>
      <c r="B21" s="280" t="s">
        <v>324</v>
      </c>
      <c r="C21" s="276">
        <v>11365.0</v>
      </c>
      <c r="D21" s="275">
        <v>258.0</v>
      </c>
      <c r="E21" s="275"/>
      <c r="F21" s="275" t="s">
        <v>325</v>
      </c>
      <c r="G21" s="280">
        <v>45839.0</v>
      </c>
      <c r="H21" s="280" t="s">
        <v>324</v>
      </c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 ht="12.0" customHeight="1">
      <c r="A22" s="280">
        <v>45839.0</v>
      </c>
      <c r="B22" s="280" t="s">
        <v>324</v>
      </c>
      <c r="C22" s="276">
        <v>11366.0</v>
      </c>
      <c r="D22" s="275">
        <v>257.0</v>
      </c>
      <c r="E22" s="275"/>
      <c r="F22" s="275" t="s">
        <v>325</v>
      </c>
      <c r="G22" s="280">
        <v>45839.0</v>
      </c>
      <c r="H22" s="280" t="s">
        <v>324</v>
      </c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</row>
    <row r="23" ht="12.0" customHeight="1">
      <c r="A23" s="280">
        <v>45839.0</v>
      </c>
      <c r="B23" s="280" t="s">
        <v>324</v>
      </c>
      <c r="C23" s="276">
        <v>11367.0</v>
      </c>
      <c r="D23" s="275">
        <v>255.0</v>
      </c>
      <c r="E23" s="275"/>
      <c r="F23" s="275" t="s">
        <v>325</v>
      </c>
      <c r="G23" s="280">
        <v>45839.0</v>
      </c>
      <c r="H23" s="280" t="s">
        <v>324</v>
      </c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 ht="12.0" customHeight="1">
      <c r="A24" s="280">
        <v>45839.0</v>
      </c>
      <c r="B24" s="275" t="s">
        <v>326</v>
      </c>
      <c r="C24" s="276">
        <v>11382.0</v>
      </c>
      <c r="D24" s="275">
        <v>200.0</v>
      </c>
      <c r="E24" s="275"/>
      <c r="F24" s="275"/>
      <c r="G24" s="280">
        <v>45839.0</v>
      </c>
      <c r="H24" s="280" t="s">
        <v>326</v>
      </c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</row>
    <row r="25" ht="12.0" customHeight="1">
      <c r="A25" s="280">
        <v>45839.0</v>
      </c>
      <c r="B25" s="275" t="s">
        <v>326</v>
      </c>
      <c r="C25" s="276">
        <v>11385.0</v>
      </c>
      <c r="D25" s="275">
        <v>694.0</v>
      </c>
      <c r="E25" s="275"/>
      <c r="F25" s="275"/>
      <c r="G25" s="280">
        <v>45839.0</v>
      </c>
      <c r="H25" s="280" t="s">
        <v>326</v>
      </c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 ht="12.0" customHeight="1">
      <c r="A26" s="280">
        <v>45839.0</v>
      </c>
      <c r="B26" s="275" t="s">
        <v>327</v>
      </c>
      <c r="C26" s="276">
        <v>11430.0</v>
      </c>
      <c r="D26" s="275">
        <v>130.0</v>
      </c>
      <c r="E26" s="275" t="s">
        <v>328</v>
      </c>
      <c r="F26" s="275" t="s">
        <v>329</v>
      </c>
      <c r="G26" s="280">
        <v>45839.0</v>
      </c>
      <c r="H26" s="280" t="s">
        <v>327</v>
      </c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ht="12.0" customHeight="1">
      <c r="A27" s="280">
        <v>45839.0</v>
      </c>
      <c r="B27" s="275" t="s">
        <v>327</v>
      </c>
      <c r="C27" s="276">
        <v>11438.0</v>
      </c>
      <c r="D27" s="275">
        <v>146.0</v>
      </c>
      <c r="E27" s="275" t="s">
        <v>328</v>
      </c>
      <c r="F27" s="275" t="s">
        <v>329</v>
      </c>
      <c r="G27" s="280">
        <v>45839.0</v>
      </c>
      <c r="H27" s="280" t="s">
        <v>327</v>
      </c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ht="12.0" customHeight="1">
      <c r="A28" s="280">
        <v>45839.0</v>
      </c>
      <c r="B28" s="275" t="s">
        <v>327</v>
      </c>
      <c r="C28" s="276">
        <v>11469.0</v>
      </c>
      <c r="D28" s="275">
        <v>326.2</v>
      </c>
      <c r="E28" s="275"/>
      <c r="F28" s="275" t="s">
        <v>330</v>
      </c>
      <c r="G28" s="280">
        <v>45839.0</v>
      </c>
      <c r="H28" s="280" t="s">
        <v>327</v>
      </c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ht="12.0" customHeight="1">
      <c r="A29" s="280">
        <v>45839.0</v>
      </c>
      <c r="B29" s="280" t="s">
        <v>324</v>
      </c>
      <c r="C29" s="281">
        <v>9034.0</v>
      </c>
      <c r="D29" s="281">
        <v>401.0</v>
      </c>
      <c r="E29" s="275"/>
      <c r="F29" s="275" t="s">
        <v>325</v>
      </c>
      <c r="G29" s="280">
        <v>45839.0</v>
      </c>
      <c r="H29" s="280" t="s">
        <v>324</v>
      </c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ht="12.0" customHeight="1">
      <c r="A30" s="280">
        <v>45839.0</v>
      </c>
      <c r="B30" s="280" t="s">
        <v>324</v>
      </c>
      <c r="C30" s="281">
        <v>9035.0</v>
      </c>
      <c r="D30" s="281">
        <v>411.0</v>
      </c>
      <c r="E30" s="275"/>
      <c r="F30" s="275" t="s">
        <v>325</v>
      </c>
      <c r="G30" s="280">
        <v>45839.0</v>
      </c>
      <c r="H30" s="280" t="s">
        <v>324</v>
      </c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ht="12.0" customHeight="1">
      <c r="A31" s="280">
        <v>45839.0</v>
      </c>
      <c r="B31" s="280" t="s">
        <v>324</v>
      </c>
      <c r="C31" s="281">
        <v>9036.0</v>
      </c>
      <c r="D31" s="281">
        <v>395.0</v>
      </c>
      <c r="E31" s="275"/>
      <c r="F31" s="275" t="s">
        <v>325</v>
      </c>
      <c r="G31" s="280">
        <v>45839.0</v>
      </c>
      <c r="H31" s="280" t="s">
        <v>324</v>
      </c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ht="12.0" customHeight="1">
      <c r="A32" s="280">
        <v>45839.0</v>
      </c>
      <c r="B32" s="280" t="s">
        <v>324</v>
      </c>
      <c r="C32" s="281">
        <v>9037.0</v>
      </c>
      <c r="D32" s="281">
        <v>400.0</v>
      </c>
      <c r="E32" s="275"/>
      <c r="F32" s="275" t="s">
        <v>325</v>
      </c>
      <c r="G32" s="280">
        <v>45839.0</v>
      </c>
      <c r="H32" s="280" t="s">
        <v>324</v>
      </c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ht="12.0" customHeight="1">
      <c r="A33" s="280">
        <v>45839.0</v>
      </c>
      <c r="B33" s="280" t="s">
        <v>324</v>
      </c>
      <c r="C33" s="281">
        <v>9038.0</v>
      </c>
      <c r="D33" s="281">
        <v>383.0</v>
      </c>
      <c r="E33" s="275"/>
      <c r="F33" s="275" t="s">
        <v>325</v>
      </c>
      <c r="G33" s="280">
        <v>45839.0</v>
      </c>
      <c r="H33" s="280" t="s">
        <v>324</v>
      </c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ht="12.0" customHeight="1">
      <c r="A34" s="280">
        <v>45839.0</v>
      </c>
      <c r="B34" s="280" t="s">
        <v>324</v>
      </c>
      <c r="C34" s="281">
        <v>9049.0</v>
      </c>
      <c r="D34" s="282">
        <v>256.0</v>
      </c>
      <c r="E34" s="275"/>
      <c r="F34" s="275" t="s">
        <v>325</v>
      </c>
      <c r="G34" s="280">
        <v>45839.0</v>
      </c>
      <c r="H34" s="280" t="s">
        <v>324</v>
      </c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ht="12.0" customHeight="1">
      <c r="A35" s="280">
        <v>45839.0</v>
      </c>
      <c r="B35" s="280" t="s">
        <v>324</v>
      </c>
      <c r="C35" s="281">
        <v>11194.0</v>
      </c>
      <c r="D35" s="282">
        <v>1613.0</v>
      </c>
      <c r="E35" s="275"/>
      <c r="F35" s="275" t="s">
        <v>325</v>
      </c>
      <c r="G35" s="280">
        <v>45839.0</v>
      </c>
      <c r="H35" s="280" t="s">
        <v>324</v>
      </c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 ht="12.0" customHeight="1">
      <c r="A36" s="280">
        <v>45839.0</v>
      </c>
      <c r="B36" s="280" t="s">
        <v>324</v>
      </c>
      <c r="C36" s="281">
        <v>11195.0</v>
      </c>
      <c r="D36" s="282">
        <v>1360.0</v>
      </c>
      <c r="E36" s="275"/>
      <c r="F36" s="275" t="s">
        <v>325</v>
      </c>
      <c r="G36" s="280">
        <v>45839.0</v>
      </c>
      <c r="H36" s="280" t="s">
        <v>324</v>
      </c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ht="12.0" customHeight="1">
      <c r="A37" s="280">
        <v>45839.0</v>
      </c>
      <c r="B37" s="280" t="s">
        <v>324</v>
      </c>
      <c r="C37" s="281">
        <v>11216.0</v>
      </c>
      <c r="D37" s="281">
        <v>340.0</v>
      </c>
      <c r="E37" s="275"/>
      <c r="F37" s="275" t="s">
        <v>325</v>
      </c>
      <c r="G37" s="280">
        <v>45839.0</v>
      </c>
      <c r="H37" s="280" t="s">
        <v>324</v>
      </c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ht="12.0" customHeight="1">
      <c r="A38" s="280">
        <v>45839.0</v>
      </c>
      <c r="B38" s="280" t="s">
        <v>324</v>
      </c>
      <c r="C38" s="281">
        <v>11217.0</v>
      </c>
      <c r="D38" s="281">
        <v>343.0</v>
      </c>
      <c r="E38" s="275"/>
      <c r="F38" s="275" t="s">
        <v>325</v>
      </c>
      <c r="G38" s="280">
        <v>45839.0</v>
      </c>
      <c r="H38" s="280" t="s">
        <v>324</v>
      </c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 ht="12.0" customHeight="1">
      <c r="A39" s="280">
        <v>45839.0</v>
      </c>
      <c r="B39" s="280" t="s">
        <v>324</v>
      </c>
      <c r="C39" s="281">
        <v>11218.0</v>
      </c>
      <c r="D39" s="281">
        <v>385.0</v>
      </c>
      <c r="E39" s="275"/>
      <c r="F39" s="275" t="s">
        <v>325</v>
      </c>
      <c r="G39" s="280">
        <v>45839.0</v>
      </c>
      <c r="H39" s="280" t="s">
        <v>324</v>
      </c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 ht="12.0" customHeight="1">
      <c r="A40" s="280">
        <v>45839.0</v>
      </c>
      <c r="B40" s="280" t="s">
        <v>324</v>
      </c>
      <c r="C40" s="281">
        <v>11219.0</v>
      </c>
      <c r="D40" s="281">
        <v>396.0</v>
      </c>
      <c r="E40" s="275"/>
      <c r="F40" s="275" t="s">
        <v>325</v>
      </c>
      <c r="G40" s="280">
        <v>45839.0</v>
      </c>
      <c r="H40" s="280" t="s">
        <v>324</v>
      </c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 ht="12.0" customHeight="1">
      <c r="A41" s="280">
        <v>45840.0</v>
      </c>
      <c r="B41" s="275" t="s">
        <v>331</v>
      </c>
      <c r="C41" s="283">
        <v>11078.0</v>
      </c>
      <c r="D41" s="275">
        <v>80.0</v>
      </c>
      <c r="E41" s="275" t="s">
        <v>328</v>
      </c>
      <c r="F41" s="275" t="s">
        <v>332</v>
      </c>
      <c r="G41" s="280">
        <v>45840.0</v>
      </c>
      <c r="H41" s="280" t="s">
        <v>331</v>
      </c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 ht="12.0" customHeight="1">
      <c r="A42" s="280">
        <v>45840.0</v>
      </c>
      <c r="B42" s="275" t="s">
        <v>331</v>
      </c>
      <c r="C42" s="283">
        <v>11080.0</v>
      </c>
      <c r="D42" s="275">
        <v>183.0</v>
      </c>
      <c r="E42" s="275" t="s">
        <v>328</v>
      </c>
      <c r="F42" s="275" t="s">
        <v>332</v>
      </c>
      <c r="G42" s="280">
        <v>45840.0</v>
      </c>
      <c r="H42" s="280" t="s">
        <v>331</v>
      </c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 ht="12.0" customHeight="1">
      <c r="A43" s="280">
        <v>45840.0</v>
      </c>
      <c r="B43" s="275" t="s">
        <v>331</v>
      </c>
      <c r="C43" s="283">
        <v>11081.0</v>
      </c>
      <c r="D43" s="275">
        <v>183.0</v>
      </c>
      <c r="E43" s="275" t="s">
        <v>328</v>
      </c>
      <c r="F43" s="275" t="s">
        <v>332</v>
      </c>
      <c r="G43" s="280">
        <v>45840.0</v>
      </c>
      <c r="H43" s="280" t="s">
        <v>331</v>
      </c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ht="12.0" customHeight="1">
      <c r="A44" s="280">
        <v>45840.0</v>
      </c>
      <c r="B44" s="275" t="s">
        <v>331</v>
      </c>
      <c r="C44" s="283">
        <v>11082.0</v>
      </c>
      <c r="D44" s="275">
        <v>183.0</v>
      </c>
      <c r="E44" s="275" t="s">
        <v>328</v>
      </c>
      <c r="F44" s="275" t="s">
        <v>332</v>
      </c>
      <c r="G44" s="280">
        <v>45840.0</v>
      </c>
      <c r="H44" s="280" t="s">
        <v>331</v>
      </c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 ht="12.0" customHeight="1">
      <c r="A45" s="280">
        <v>45840.0</v>
      </c>
      <c r="B45" s="275" t="s">
        <v>331</v>
      </c>
      <c r="C45" s="283">
        <v>11083.0</v>
      </c>
      <c r="D45" s="275">
        <v>183.0</v>
      </c>
      <c r="E45" s="275" t="s">
        <v>328</v>
      </c>
      <c r="F45" s="275" t="s">
        <v>332</v>
      </c>
      <c r="G45" s="280">
        <v>45840.0</v>
      </c>
      <c r="H45" s="280" t="s">
        <v>331</v>
      </c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 ht="12.0" customHeight="1">
      <c r="A46" s="280">
        <v>45841.0</v>
      </c>
      <c r="B46" s="275" t="s">
        <v>333</v>
      </c>
      <c r="C46" s="276">
        <v>10732.0</v>
      </c>
      <c r="D46" s="275">
        <v>210.0</v>
      </c>
      <c r="E46" s="275"/>
      <c r="F46" s="275"/>
      <c r="G46" s="280">
        <v>45841.0</v>
      </c>
      <c r="H46" s="280" t="s">
        <v>333</v>
      </c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 ht="12.0" customHeight="1">
      <c r="A47" s="280">
        <v>45841.0</v>
      </c>
      <c r="B47" s="275" t="s">
        <v>331</v>
      </c>
      <c r="C47" s="283">
        <v>11091.0</v>
      </c>
      <c r="D47" s="275">
        <v>246.0</v>
      </c>
      <c r="E47" s="275" t="s">
        <v>328</v>
      </c>
      <c r="F47" s="275" t="s">
        <v>332</v>
      </c>
      <c r="G47" s="280">
        <v>45841.0</v>
      </c>
      <c r="H47" s="280" t="s">
        <v>331</v>
      </c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 ht="12.0" customHeight="1">
      <c r="A48" s="280">
        <v>45841.0</v>
      </c>
      <c r="B48" s="275" t="s">
        <v>331</v>
      </c>
      <c r="C48" s="283">
        <v>11092.0</v>
      </c>
      <c r="D48" s="275">
        <v>246.0</v>
      </c>
      <c r="E48" s="275" t="s">
        <v>328</v>
      </c>
      <c r="F48" s="275" t="s">
        <v>332</v>
      </c>
      <c r="G48" s="280">
        <v>45841.0</v>
      </c>
      <c r="H48" s="280" t="s">
        <v>331</v>
      </c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 ht="12.0" customHeight="1">
      <c r="A49" s="280">
        <v>45841.0</v>
      </c>
      <c r="B49" s="275" t="s">
        <v>327</v>
      </c>
      <c r="C49" s="276">
        <v>11413.0</v>
      </c>
      <c r="D49" s="275">
        <v>189.0</v>
      </c>
      <c r="E49" s="275" t="s">
        <v>328</v>
      </c>
      <c r="F49" s="275" t="s">
        <v>334</v>
      </c>
      <c r="G49" s="280">
        <v>45841.0</v>
      </c>
      <c r="H49" s="280" t="s">
        <v>327</v>
      </c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 ht="12.0" customHeight="1">
      <c r="A50" s="280">
        <v>45841.0</v>
      </c>
      <c r="B50" s="275" t="s">
        <v>327</v>
      </c>
      <c r="C50" s="276">
        <v>11414.0</v>
      </c>
      <c r="D50" s="275">
        <v>189.0</v>
      </c>
      <c r="E50" s="275" t="s">
        <v>328</v>
      </c>
      <c r="F50" s="275" t="s">
        <v>334</v>
      </c>
      <c r="G50" s="280">
        <v>45841.0</v>
      </c>
      <c r="H50" s="280" t="s">
        <v>327</v>
      </c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 ht="12.0" customHeight="1">
      <c r="A51" s="280">
        <v>45841.0</v>
      </c>
      <c r="B51" s="275" t="s">
        <v>327</v>
      </c>
      <c r="C51" s="276">
        <v>11434.0</v>
      </c>
      <c r="D51" s="275">
        <v>72.0</v>
      </c>
      <c r="E51" s="275" t="s">
        <v>328</v>
      </c>
      <c r="F51" s="275" t="s">
        <v>329</v>
      </c>
      <c r="G51" s="280">
        <v>45841.0</v>
      </c>
      <c r="H51" s="280" t="s">
        <v>327</v>
      </c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  <row r="52" ht="12.0" customHeight="1">
      <c r="A52" s="280">
        <v>45841.0</v>
      </c>
      <c r="B52" s="275" t="s">
        <v>327</v>
      </c>
      <c r="C52" s="276">
        <v>11429.0</v>
      </c>
      <c r="D52" s="275">
        <v>96.0</v>
      </c>
      <c r="E52" s="275" t="s">
        <v>328</v>
      </c>
      <c r="F52" s="275" t="s">
        <v>329</v>
      </c>
      <c r="G52" s="280">
        <v>45841.0</v>
      </c>
      <c r="H52" s="280" t="s">
        <v>327</v>
      </c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</row>
    <row r="53" ht="12.0" customHeight="1">
      <c r="A53" s="284">
        <v>45842.0</v>
      </c>
      <c r="B53" s="275" t="s">
        <v>335</v>
      </c>
      <c r="C53" s="283">
        <v>10933.0</v>
      </c>
      <c r="D53" s="275">
        <v>189.0</v>
      </c>
      <c r="E53" s="275" t="s">
        <v>328</v>
      </c>
      <c r="F53" s="275" t="s">
        <v>336</v>
      </c>
      <c r="G53" s="284">
        <v>45842.0</v>
      </c>
      <c r="H53" s="280" t="s">
        <v>335</v>
      </c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</row>
    <row r="54" ht="12.0" customHeight="1">
      <c r="A54" s="284">
        <v>45842.0</v>
      </c>
      <c r="B54" s="275" t="s">
        <v>327</v>
      </c>
      <c r="C54" s="276">
        <v>11389.0</v>
      </c>
      <c r="D54" s="275">
        <v>193.0</v>
      </c>
      <c r="E54" s="275" t="s">
        <v>328</v>
      </c>
      <c r="F54" s="275" t="s">
        <v>334</v>
      </c>
      <c r="G54" s="284">
        <v>45842.0</v>
      </c>
      <c r="H54" s="280" t="s">
        <v>327</v>
      </c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</row>
    <row r="55" ht="12.0" customHeight="1">
      <c r="A55" s="284">
        <v>45842.0</v>
      </c>
      <c r="B55" s="275" t="s">
        <v>327</v>
      </c>
      <c r="C55" s="276">
        <v>11415.0</v>
      </c>
      <c r="D55" s="275">
        <v>189.0</v>
      </c>
      <c r="E55" s="275" t="s">
        <v>328</v>
      </c>
      <c r="F55" s="275" t="s">
        <v>334</v>
      </c>
      <c r="G55" s="284">
        <v>45842.0</v>
      </c>
      <c r="H55" s="280" t="s">
        <v>327</v>
      </c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</row>
    <row r="56" ht="12.0" customHeight="1">
      <c r="A56" s="284">
        <v>45842.0</v>
      </c>
      <c r="B56" s="275" t="s">
        <v>327</v>
      </c>
      <c r="C56" s="283">
        <v>11460.0</v>
      </c>
      <c r="D56" s="275">
        <v>185.0</v>
      </c>
      <c r="E56" s="275" t="s">
        <v>328</v>
      </c>
      <c r="F56" s="275" t="s">
        <v>337</v>
      </c>
      <c r="G56" s="284">
        <v>45842.0</v>
      </c>
      <c r="H56" s="280" t="s">
        <v>327</v>
      </c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</row>
    <row r="57" ht="12.0" customHeight="1">
      <c r="A57" s="284">
        <v>45842.0</v>
      </c>
      <c r="B57" s="275" t="s">
        <v>327</v>
      </c>
      <c r="C57" s="283">
        <v>11461.0</v>
      </c>
      <c r="D57" s="275">
        <v>185.0</v>
      </c>
      <c r="E57" s="275" t="s">
        <v>328</v>
      </c>
      <c r="F57" s="275" t="s">
        <v>337</v>
      </c>
      <c r="G57" s="284">
        <v>45842.0</v>
      </c>
      <c r="H57" s="280" t="s">
        <v>327</v>
      </c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</row>
    <row r="58" ht="12.0" customHeight="1">
      <c r="A58" s="284">
        <v>45843.0</v>
      </c>
      <c r="B58" s="275" t="s">
        <v>327</v>
      </c>
      <c r="C58" s="276" t="s">
        <v>292</v>
      </c>
      <c r="D58" s="275">
        <v>88.0</v>
      </c>
      <c r="E58" s="275"/>
      <c r="F58" s="275" t="s">
        <v>334</v>
      </c>
      <c r="G58" s="284">
        <v>45843.0</v>
      </c>
      <c r="H58" s="280" t="s">
        <v>327</v>
      </c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</row>
    <row r="59" ht="12.0" customHeight="1">
      <c r="A59" s="284">
        <v>45843.0</v>
      </c>
      <c r="B59" s="275" t="s">
        <v>327</v>
      </c>
      <c r="C59" s="276" t="s">
        <v>293</v>
      </c>
      <c r="D59" s="275">
        <v>88.0</v>
      </c>
      <c r="E59" s="275"/>
      <c r="F59" s="275" t="s">
        <v>334</v>
      </c>
      <c r="G59" s="284">
        <v>45843.0</v>
      </c>
      <c r="H59" s="280" t="s">
        <v>327</v>
      </c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 ht="12.0" customHeight="1">
      <c r="A60" s="284">
        <v>45843.0</v>
      </c>
      <c r="B60" s="275" t="s">
        <v>335</v>
      </c>
      <c r="C60" s="283">
        <v>10934.0</v>
      </c>
      <c r="D60" s="275">
        <v>188.0</v>
      </c>
      <c r="E60" s="275" t="s">
        <v>328</v>
      </c>
      <c r="F60" s="275" t="s">
        <v>336</v>
      </c>
      <c r="G60" s="284">
        <v>45843.0</v>
      </c>
      <c r="H60" s="280" t="s">
        <v>335</v>
      </c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</row>
    <row r="61" ht="12.0" customHeight="1">
      <c r="A61" s="284">
        <v>45843.0</v>
      </c>
      <c r="B61" s="275" t="s">
        <v>335</v>
      </c>
      <c r="C61" s="283">
        <v>10935.0</v>
      </c>
      <c r="D61" s="275">
        <v>189.0</v>
      </c>
      <c r="E61" s="275" t="s">
        <v>328</v>
      </c>
      <c r="F61" s="275" t="s">
        <v>336</v>
      </c>
      <c r="G61" s="284">
        <v>45843.0</v>
      </c>
      <c r="H61" s="280" t="s">
        <v>335</v>
      </c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</row>
    <row r="62" ht="12.0" customHeight="1">
      <c r="A62" s="284">
        <v>45843.0</v>
      </c>
      <c r="B62" s="275" t="s">
        <v>338</v>
      </c>
      <c r="C62" s="276">
        <v>11295.0</v>
      </c>
      <c r="D62" s="275">
        <v>53.4</v>
      </c>
      <c r="E62" s="275" t="s">
        <v>328</v>
      </c>
      <c r="F62" s="275"/>
      <c r="G62" s="284">
        <v>45843.0</v>
      </c>
      <c r="H62" s="280" t="s">
        <v>338</v>
      </c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</row>
    <row r="63" ht="12.0" customHeight="1">
      <c r="A63" s="284">
        <v>45843.0</v>
      </c>
      <c r="B63" s="275" t="s">
        <v>339</v>
      </c>
      <c r="C63" s="276">
        <v>11382.0</v>
      </c>
      <c r="D63" s="275">
        <v>466.0</v>
      </c>
      <c r="E63" s="275"/>
      <c r="F63" s="275"/>
      <c r="G63" s="284">
        <v>45843.0</v>
      </c>
      <c r="H63" s="280" t="s">
        <v>339</v>
      </c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ht="12.0" customHeight="1">
      <c r="A64" s="284">
        <v>45843.0</v>
      </c>
      <c r="B64" s="275" t="s">
        <v>327</v>
      </c>
      <c r="C64" s="276">
        <v>11390.0</v>
      </c>
      <c r="D64" s="275">
        <v>193.0</v>
      </c>
      <c r="E64" s="275" t="s">
        <v>328</v>
      </c>
      <c r="F64" s="275" t="s">
        <v>334</v>
      </c>
      <c r="G64" s="284">
        <v>45843.0</v>
      </c>
      <c r="H64" s="280" t="s">
        <v>327</v>
      </c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ht="12.0" customHeight="1">
      <c r="A65" s="284">
        <v>45843.0</v>
      </c>
      <c r="B65" s="275" t="s">
        <v>327</v>
      </c>
      <c r="C65" s="276">
        <v>11391.0</v>
      </c>
      <c r="D65" s="275">
        <v>193.0</v>
      </c>
      <c r="E65" s="275" t="s">
        <v>328</v>
      </c>
      <c r="F65" s="275" t="s">
        <v>334</v>
      </c>
      <c r="G65" s="284">
        <v>45843.0</v>
      </c>
      <c r="H65" s="280" t="s">
        <v>327</v>
      </c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</row>
    <row r="66" ht="12.0" customHeight="1">
      <c r="A66" s="284">
        <v>45843.0</v>
      </c>
      <c r="B66" s="275" t="s">
        <v>327</v>
      </c>
      <c r="C66" s="276">
        <v>11410.0</v>
      </c>
      <c r="D66" s="275">
        <v>196.0</v>
      </c>
      <c r="E66" s="275" t="s">
        <v>328</v>
      </c>
      <c r="F66" s="275" t="s">
        <v>334</v>
      </c>
      <c r="G66" s="284">
        <v>45843.0</v>
      </c>
      <c r="H66" s="280" t="s">
        <v>327</v>
      </c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</row>
    <row r="67" ht="12.0" customHeight="1">
      <c r="A67" s="284">
        <v>45843.0</v>
      </c>
      <c r="B67" s="275" t="s">
        <v>327</v>
      </c>
      <c r="C67" s="276">
        <v>11411.0</v>
      </c>
      <c r="D67" s="275">
        <v>196.0</v>
      </c>
      <c r="E67" s="275" t="s">
        <v>328</v>
      </c>
      <c r="F67" s="275" t="s">
        <v>334</v>
      </c>
      <c r="G67" s="284">
        <v>45843.0</v>
      </c>
      <c r="H67" s="280" t="s">
        <v>327</v>
      </c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</row>
    <row r="68" ht="12.0" customHeight="1">
      <c r="A68" s="284">
        <v>45843.0</v>
      </c>
      <c r="B68" s="275" t="s">
        <v>327</v>
      </c>
      <c r="C68" s="276">
        <v>11412.0</v>
      </c>
      <c r="D68" s="275">
        <v>196.0</v>
      </c>
      <c r="E68" s="275" t="s">
        <v>328</v>
      </c>
      <c r="F68" s="275" t="s">
        <v>334</v>
      </c>
      <c r="G68" s="284">
        <v>45843.0</v>
      </c>
      <c r="H68" s="280" t="s">
        <v>327</v>
      </c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</row>
    <row r="69" ht="12.0" customHeight="1">
      <c r="A69" s="284">
        <v>45845.0</v>
      </c>
      <c r="B69" s="275" t="s">
        <v>331</v>
      </c>
      <c r="C69" s="276">
        <v>11093.0</v>
      </c>
      <c r="D69" s="275">
        <v>246.0</v>
      </c>
      <c r="E69" s="275"/>
      <c r="F69" s="275" t="s">
        <v>332</v>
      </c>
      <c r="G69" s="284">
        <v>45845.0</v>
      </c>
      <c r="H69" s="280" t="s">
        <v>331</v>
      </c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</row>
    <row r="70" ht="12.0" customHeight="1">
      <c r="A70" s="284">
        <v>45846.0</v>
      </c>
      <c r="B70" s="275" t="s">
        <v>327</v>
      </c>
      <c r="C70" s="276" t="s">
        <v>290</v>
      </c>
      <c r="D70" s="275">
        <v>85.0</v>
      </c>
      <c r="E70" s="275" t="s">
        <v>328</v>
      </c>
      <c r="F70" s="275" t="s">
        <v>329</v>
      </c>
      <c r="G70" s="284">
        <v>45846.0</v>
      </c>
      <c r="H70" s="280" t="s">
        <v>327</v>
      </c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</row>
    <row r="71" ht="12.0" customHeight="1">
      <c r="A71" s="284">
        <v>45846.0</v>
      </c>
      <c r="B71" s="275" t="s">
        <v>327</v>
      </c>
      <c r="C71" s="276" t="s">
        <v>291</v>
      </c>
      <c r="D71" s="275">
        <v>85.0</v>
      </c>
      <c r="E71" s="275" t="s">
        <v>328</v>
      </c>
      <c r="F71" s="275" t="s">
        <v>329</v>
      </c>
      <c r="G71" s="284">
        <v>45846.0</v>
      </c>
      <c r="H71" s="280" t="s">
        <v>327</v>
      </c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</row>
    <row r="72" ht="12.0" customHeight="1">
      <c r="A72" s="284">
        <v>45846.0</v>
      </c>
      <c r="B72" s="275" t="s">
        <v>331</v>
      </c>
      <c r="C72" s="276">
        <v>11094.0</v>
      </c>
      <c r="D72" s="275">
        <v>246.0</v>
      </c>
      <c r="E72" s="275" t="s">
        <v>328</v>
      </c>
      <c r="F72" s="275" t="s">
        <v>340</v>
      </c>
      <c r="G72" s="284">
        <v>45846.0</v>
      </c>
      <c r="H72" s="280" t="s">
        <v>331</v>
      </c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</row>
    <row r="73" ht="12.0" customHeight="1">
      <c r="A73" s="284">
        <v>45846.0</v>
      </c>
      <c r="B73" s="275" t="s">
        <v>331</v>
      </c>
      <c r="C73" s="276">
        <v>11095.0</v>
      </c>
      <c r="D73" s="275">
        <v>246.0</v>
      </c>
      <c r="E73" s="275" t="s">
        <v>328</v>
      </c>
      <c r="F73" s="275" t="s">
        <v>340</v>
      </c>
      <c r="G73" s="284">
        <v>45846.0</v>
      </c>
      <c r="H73" s="280" t="s">
        <v>331</v>
      </c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</row>
    <row r="74" ht="12.0" customHeight="1">
      <c r="A74" s="284">
        <v>45846.0</v>
      </c>
      <c r="B74" s="275" t="s">
        <v>331</v>
      </c>
      <c r="C74" s="276">
        <v>11096.0</v>
      </c>
      <c r="D74" s="275">
        <v>246.0</v>
      </c>
      <c r="E74" s="275" t="s">
        <v>328</v>
      </c>
      <c r="F74" s="275" t="s">
        <v>340</v>
      </c>
      <c r="G74" s="284">
        <v>45846.0</v>
      </c>
      <c r="H74" s="280" t="s">
        <v>331</v>
      </c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</row>
    <row r="75" ht="12.0" customHeight="1">
      <c r="A75" s="284">
        <v>45846.0</v>
      </c>
      <c r="B75" s="275" t="s">
        <v>339</v>
      </c>
      <c r="C75" s="276">
        <v>11378.0</v>
      </c>
      <c r="D75" s="275">
        <v>1384.0</v>
      </c>
      <c r="E75" s="275"/>
      <c r="F75" s="275"/>
      <c r="G75" s="284">
        <v>45846.0</v>
      </c>
      <c r="H75" s="280" t="s">
        <v>339</v>
      </c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</row>
    <row r="76" ht="12.0" customHeight="1">
      <c r="A76" s="284">
        <v>45846.0</v>
      </c>
      <c r="B76" s="275" t="s">
        <v>339</v>
      </c>
      <c r="C76" s="276">
        <v>11381.0</v>
      </c>
      <c r="D76" s="275">
        <v>904.0</v>
      </c>
      <c r="E76" s="275"/>
      <c r="F76" s="275"/>
      <c r="G76" s="284">
        <v>45846.0</v>
      </c>
      <c r="H76" s="280" t="s">
        <v>339</v>
      </c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</row>
    <row r="77" ht="12.0" customHeight="1">
      <c r="A77" s="284">
        <v>45847.0</v>
      </c>
      <c r="B77" s="275" t="s">
        <v>331</v>
      </c>
      <c r="C77" s="276">
        <v>11097.0</v>
      </c>
      <c r="D77" s="275">
        <v>83.8</v>
      </c>
      <c r="E77" s="275"/>
      <c r="F77" s="275"/>
      <c r="G77" s="284">
        <v>45847.0</v>
      </c>
      <c r="H77" s="280" t="s">
        <v>331</v>
      </c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</row>
    <row r="78" ht="12.0" customHeight="1">
      <c r="A78" s="284">
        <v>45847.0</v>
      </c>
      <c r="B78" s="275" t="s">
        <v>327</v>
      </c>
      <c r="C78" s="276">
        <v>11146.0</v>
      </c>
      <c r="D78" s="275">
        <v>346.0</v>
      </c>
      <c r="E78" s="275" t="s">
        <v>328</v>
      </c>
      <c r="F78" s="275" t="s">
        <v>329</v>
      </c>
      <c r="G78" s="284">
        <v>45847.0</v>
      </c>
      <c r="H78" s="280" t="s">
        <v>327</v>
      </c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</row>
    <row r="79" ht="12.0" customHeight="1">
      <c r="A79" s="284">
        <v>45847.0</v>
      </c>
      <c r="B79" s="275" t="s">
        <v>327</v>
      </c>
      <c r="C79" s="276">
        <v>11147.0</v>
      </c>
      <c r="D79" s="275">
        <v>361.0</v>
      </c>
      <c r="E79" s="275" t="s">
        <v>328</v>
      </c>
      <c r="F79" s="275" t="s">
        <v>329</v>
      </c>
      <c r="G79" s="284">
        <v>45847.0</v>
      </c>
      <c r="H79" s="280" t="s">
        <v>327</v>
      </c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</row>
    <row r="80" ht="12.0" customHeight="1">
      <c r="A80" s="284">
        <v>45847.0</v>
      </c>
      <c r="B80" s="275" t="s">
        <v>327</v>
      </c>
      <c r="C80" s="276">
        <v>11148.0</v>
      </c>
      <c r="D80" s="275">
        <v>343.0</v>
      </c>
      <c r="E80" s="275" t="s">
        <v>328</v>
      </c>
      <c r="F80" s="275" t="s">
        <v>329</v>
      </c>
      <c r="G80" s="284">
        <v>45847.0</v>
      </c>
      <c r="H80" s="280" t="s">
        <v>327</v>
      </c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</row>
    <row r="81" ht="12.0" customHeight="1">
      <c r="A81" s="284">
        <v>45847.0</v>
      </c>
      <c r="B81" s="275" t="s">
        <v>327</v>
      </c>
      <c r="C81" s="276">
        <v>11149.0</v>
      </c>
      <c r="D81" s="275">
        <v>357.0</v>
      </c>
      <c r="E81" s="275" t="s">
        <v>328</v>
      </c>
      <c r="F81" s="275" t="s">
        <v>329</v>
      </c>
      <c r="G81" s="284">
        <v>45847.0</v>
      </c>
      <c r="H81" s="280" t="s">
        <v>327</v>
      </c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</row>
    <row r="82" ht="12.0" customHeight="1">
      <c r="A82" s="284">
        <v>45847.0</v>
      </c>
      <c r="B82" s="275" t="s">
        <v>341</v>
      </c>
      <c r="C82" s="276">
        <v>11482.0</v>
      </c>
      <c r="D82" s="275">
        <v>796.0</v>
      </c>
      <c r="E82" s="275" t="s">
        <v>328</v>
      </c>
      <c r="F82" s="275" t="s">
        <v>342</v>
      </c>
      <c r="G82" s="284">
        <v>45847.0</v>
      </c>
      <c r="H82" s="280" t="s">
        <v>341</v>
      </c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 ht="12.0" customHeight="1">
      <c r="A83" s="284">
        <v>45848.0</v>
      </c>
      <c r="B83" s="275" t="s">
        <v>327</v>
      </c>
      <c r="C83" s="276">
        <v>10829.0</v>
      </c>
      <c r="D83" s="275">
        <v>146.8</v>
      </c>
      <c r="E83" s="275" t="s">
        <v>328</v>
      </c>
      <c r="F83" s="275" t="s">
        <v>329</v>
      </c>
      <c r="G83" s="284">
        <v>45848.0</v>
      </c>
      <c r="H83" s="280" t="s">
        <v>327</v>
      </c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 ht="12.0" customHeight="1">
      <c r="A84" s="284">
        <v>45848.0</v>
      </c>
      <c r="B84" s="275" t="s">
        <v>327</v>
      </c>
      <c r="C84" s="276">
        <v>11145.0</v>
      </c>
      <c r="D84" s="275">
        <v>341.0</v>
      </c>
      <c r="E84" s="275" t="s">
        <v>328</v>
      </c>
      <c r="F84" s="275" t="s">
        <v>329</v>
      </c>
      <c r="G84" s="284">
        <v>45848.0</v>
      </c>
      <c r="H84" s="280" t="s">
        <v>327</v>
      </c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 ht="12.0" customHeight="1">
      <c r="A85" s="284">
        <v>45848.0</v>
      </c>
      <c r="B85" s="275" t="s">
        <v>343</v>
      </c>
      <c r="C85" s="276">
        <v>11377.0</v>
      </c>
      <c r="D85" s="275">
        <v>820.0</v>
      </c>
      <c r="E85" s="275"/>
      <c r="F85" s="275"/>
      <c r="G85" s="284">
        <v>45848.0</v>
      </c>
      <c r="H85" s="280" t="s">
        <v>343</v>
      </c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 ht="12.0" customHeight="1">
      <c r="A86" s="284">
        <v>45849.0</v>
      </c>
      <c r="B86" s="275" t="s">
        <v>344</v>
      </c>
      <c r="C86" s="276">
        <v>11319.0</v>
      </c>
      <c r="D86" s="275">
        <v>465.0</v>
      </c>
      <c r="E86" s="275" t="s">
        <v>328</v>
      </c>
      <c r="F86" s="275" t="s">
        <v>345</v>
      </c>
      <c r="G86" s="284">
        <v>45849.0</v>
      </c>
      <c r="H86" s="280" t="s">
        <v>344</v>
      </c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 ht="12.0" customHeight="1">
      <c r="A87" s="284">
        <v>45849.0</v>
      </c>
      <c r="B87" s="275" t="s">
        <v>344</v>
      </c>
      <c r="C87" s="276">
        <v>11321.0</v>
      </c>
      <c r="D87" s="275">
        <v>775.0</v>
      </c>
      <c r="E87" s="275" t="s">
        <v>328</v>
      </c>
      <c r="F87" s="275" t="s">
        <v>345</v>
      </c>
      <c r="G87" s="284">
        <v>45849.0</v>
      </c>
      <c r="H87" s="280" t="s">
        <v>344</v>
      </c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</row>
    <row r="88" ht="12.0" customHeight="1">
      <c r="A88" s="284">
        <v>45849.0</v>
      </c>
      <c r="B88" s="275" t="s">
        <v>346</v>
      </c>
      <c r="C88" s="276">
        <v>11375.0</v>
      </c>
      <c r="D88" s="275">
        <v>800.0</v>
      </c>
      <c r="E88" s="275"/>
      <c r="F88" s="275"/>
      <c r="G88" s="284">
        <v>45849.0</v>
      </c>
      <c r="H88" s="280" t="s">
        <v>346</v>
      </c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</row>
    <row r="89" ht="12.0" customHeight="1">
      <c r="A89" s="284">
        <v>45850.0</v>
      </c>
      <c r="B89" s="275" t="s">
        <v>347</v>
      </c>
      <c r="C89" s="276">
        <v>10732.0</v>
      </c>
      <c r="D89" s="275">
        <v>2940.0</v>
      </c>
      <c r="E89" s="275"/>
      <c r="F89" s="275"/>
      <c r="G89" s="284">
        <v>45850.0</v>
      </c>
      <c r="H89" s="280" t="s">
        <v>347</v>
      </c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</row>
    <row r="90" ht="12.0" customHeight="1">
      <c r="A90" s="284">
        <v>45850.0</v>
      </c>
      <c r="B90" s="275" t="s">
        <v>344</v>
      </c>
      <c r="C90" s="276">
        <v>11320.0</v>
      </c>
      <c r="D90" s="275">
        <v>905.0</v>
      </c>
      <c r="E90" s="275" t="s">
        <v>328</v>
      </c>
      <c r="F90" s="275" t="s">
        <v>345</v>
      </c>
      <c r="G90" s="284">
        <v>45850.0</v>
      </c>
      <c r="H90" s="280" t="s">
        <v>344</v>
      </c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</row>
    <row r="91" ht="12.0" customHeight="1">
      <c r="A91" s="284">
        <v>45851.0</v>
      </c>
      <c r="B91" s="275" t="s">
        <v>348</v>
      </c>
      <c r="C91" s="276">
        <v>10937.0</v>
      </c>
      <c r="D91" s="275">
        <v>87.0</v>
      </c>
      <c r="E91" s="275" t="s">
        <v>328</v>
      </c>
      <c r="F91" s="275" t="s">
        <v>349</v>
      </c>
      <c r="G91" s="284">
        <v>45851.0</v>
      </c>
      <c r="H91" s="280" t="s">
        <v>348</v>
      </c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</row>
    <row r="92" ht="12.0" customHeight="1">
      <c r="A92" s="284">
        <v>45852.0</v>
      </c>
      <c r="B92" s="275" t="s">
        <v>350</v>
      </c>
      <c r="C92" s="276">
        <v>10133.0</v>
      </c>
      <c r="D92" s="275">
        <v>414.0</v>
      </c>
      <c r="E92" s="275" t="s">
        <v>328</v>
      </c>
      <c r="F92" s="275" t="s">
        <v>351</v>
      </c>
      <c r="G92" s="284">
        <v>45852.0</v>
      </c>
      <c r="H92" s="280" t="s">
        <v>350</v>
      </c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</row>
    <row r="93" ht="12.0" customHeight="1">
      <c r="A93" s="284">
        <v>45852.0</v>
      </c>
      <c r="B93" s="275" t="s">
        <v>352</v>
      </c>
      <c r="C93" s="276">
        <v>10732.0</v>
      </c>
      <c r="D93" s="275">
        <v>380.0</v>
      </c>
      <c r="E93" s="275"/>
      <c r="F93" s="275"/>
      <c r="G93" s="284">
        <v>45852.0</v>
      </c>
      <c r="H93" s="280" t="s">
        <v>352</v>
      </c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</row>
    <row r="94" ht="12.0" customHeight="1">
      <c r="A94" s="284">
        <v>45852.0</v>
      </c>
      <c r="B94" s="275" t="s">
        <v>350</v>
      </c>
      <c r="C94" s="276">
        <v>11313.0</v>
      </c>
      <c r="D94" s="275">
        <v>110.0</v>
      </c>
      <c r="E94" s="275" t="s">
        <v>328</v>
      </c>
      <c r="F94" s="275" t="s">
        <v>351</v>
      </c>
      <c r="G94" s="284">
        <v>45853.0</v>
      </c>
      <c r="H94" s="280" t="s">
        <v>350</v>
      </c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</row>
    <row r="95" ht="12.0" customHeight="1">
      <c r="A95" s="284">
        <v>45853.0</v>
      </c>
      <c r="B95" s="275" t="s">
        <v>353</v>
      </c>
      <c r="C95" s="276">
        <v>10134.0</v>
      </c>
      <c r="D95" s="275">
        <v>280.0</v>
      </c>
      <c r="E95" s="275" t="s">
        <v>328</v>
      </c>
      <c r="F95" s="275" t="s">
        <v>354</v>
      </c>
      <c r="G95" s="284">
        <v>45853.0</v>
      </c>
      <c r="H95" s="280" t="s">
        <v>353</v>
      </c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</row>
    <row r="96" ht="12.0" customHeight="1">
      <c r="A96" s="284">
        <v>45853.0</v>
      </c>
      <c r="B96" s="275" t="s">
        <v>353</v>
      </c>
      <c r="C96" s="276">
        <v>10426.0</v>
      </c>
      <c r="D96" s="275">
        <v>111.2</v>
      </c>
      <c r="E96" s="275" t="s">
        <v>328</v>
      </c>
      <c r="F96" s="275" t="s">
        <v>355</v>
      </c>
      <c r="G96" s="284">
        <v>45853.0</v>
      </c>
      <c r="H96" s="280" t="s">
        <v>353</v>
      </c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</row>
    <row r="97" ht="12.0" customHeight="1">
      <c r="A97" s="284">
        <v>45853.0</v>
      </c>
      <c r="B97" s="275" t="s">
        <v>356</v>
      </c>
      <c r="C97" s="276">
        <v>10765.0</v>
      </c>
      <c r="D97" s="275">
        <v>242.0</v>
      </c>
      <c r="E97" s="275" t="s">
        <v>328</v>
      </c>
      <c r="F97" s="275" t="s">
        <v>357</v>
      </c>
      <c r="G97" s="284">
        <v>45853.0</v>
      </c>
      <c r="H97" s="280" t="s">
        <v>356</v>
      </c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</row>
    <row r="98" ht="12.0" customHeight="1">
      <c r="A98" s="284">
        <v>45853.0</v>
      </c>
      <c r="B98" s="275" t="s">
        <v>358</v>
      </c>
      <c r="C98" s="276">
        <v>11377.0</v>
      </c>
      <c r="D98" s="275">
        <v>106.0</v>
      </c>
      <c r="E98" s="275"/>
      <c r="F98" s="275"/>
      <c r="G98" s="284">
        <v>45853.0</v>
      </c>
      <c r="H98" s="280" t="s">
        <v>358</v>
      </c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</row>
    <row r="99" ht="12.0" customHeight="1">
      <c r="A99" s="284">
        <v>45854.0</v>
      </c>
      <c r="B99" s="275" t="s">
        <v>359</v>
      </c>
      <c r="C99" s="276">
        <v>11294.0</v>
      </c>
      <c r="D99" s="275">
        <v>59.0</v>
      </c>
      <c r="E99" s="275" t="s">
        <v>328</v>
      </c>
      <c r="F99" s="275" t="s">
        <v>360</v>
      </c>
      <c r="G99" s="284">
        <v>45854.0</v>
      </c>
      <c r="H99" s="280" t="s">
        <v>359</v>
      </c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</row>
    <row r="100" ht="12.0" customHeight="1">
      <c r="A100" s="284">
        <v>45855.0</v>
      </c>
      <c r="B100" s="275" t="s">
        <v>361</v>
      </c>
      <c r="C100" s="276">
        <v>11287.0</v>
      </c>
      <c r="D100" s="275">
        <v>167.0</v>
      </c>
      <c r="E100" s="275" t="s">
        <v>328</v>
      </c>
      <c r="F100" s="275" t="s">
        <v>362</v>
      </c>
      <c r="G100" s="284">
        <v>45855.0</v>
      </c>
      <c r="H100" s="280" t="s">
        <v>361</v>
      </c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</row>
    <row r="101" ht="12.0" customHeight="1">
      <c r="A101" s="284">
        <v>45855.0</v>
      </c>
      <c r="B101" s="275" t="s">
        <v>361</v>
      </c>
      <c r="C101" s="276">
        <v>11288.0</v>
      </c>
      <c r="D101" s="275">
        <v>209.6</v>
      </c>
      <c r="E101" s="275" t="s">
        <v>328</v>
      </c>
      <c r="F101" s="275" t="s">
        <v>362</v>
      </c>
      <c r="G101" s="284">
        <v>45855.0</v>
      </c>
      <c r="H101" s="280" t="s">
        <v>361</v>
      </c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</row>
    <row r="102" ht="12.0" customHeight="1">
      <c r="A102" s="284">
        <v>45855.0</v>
      </c>
      <c r="B102" s="275" t="s">
        <v>363</v>
      </c>
      <c r="C102" s="276">
        <v>11375.0</v>
      </c>
      <c r="D102" s="275">
        <v>728.0</v>
      </c>
      <c r="E102" s="275"/>
      <c r="F102" s="275"/>
      <c r="G102" s="284">
        <v>45855.0</v>
      </c>
      <c r="H102" s="280" t="s">
        <v>363</v>
      </c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</row>
    <row r="103" ht="12.0" customHeight="1">
      <c r="A103" s="284">
        <v>45855.0</v>
      </c>
      <c r="B103" s="275" t="s">
        <v>363</v>
      </c>
      <c r="C103" s="276">
        <v>11376.0</v>
      </c>
      <c r="D103" s="275">
        <v>60.0</v>
      </c>
      <c r="E103" s="275"/>
      <c r="F103" s="275"/>
      <c r="G103" s="284">
        <v>45855.0</v>
      </c>
      <c r="H103" s="280" t="s">
        <v>363</v>
      </c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</row>
    <row r="104" ht="12.0" customHeight="1">
      <c r="A104" s="284">
        <v>45856.0</v>
      </c>
      <c r="B104" s="275" t="s">
        <v>364</v>
      </c>
      <c r="C104" s="276">
        <v>11376.0</v>
      </c>
      <c r="D104" s="275">
        <v>980.0</v>
      </c>
      <c r="E104" s="275"/>
      <c r="F104" s="275"/>
      <c r="G104" s="284">
        <v>45856.0</v>
      </c>
      <c r="H104" s="280" t="s">
        <v>364</v>
      </c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</row>
    <row r="105" ht="12.0" customHeight="1">
      <c r="A105" s="284">
        <v>45856.0</v>
      </c>
      <c r="B105" s="275" t="s">
        <v>365</v>
      </c>
      <c r="C105" s="276">
        <v>9163.0</v>
      </c>
      <c r="D105" s="275">
        <v>515.0</v>
      </c>
      <c r="E105" s="275"/>
      <c r="F105" s="275"/>
      <c r="G105" s="284">
        <v>45856.0</v>
      </c>
      <c r="H105" s="280" t="s">
        <v>365</v>
      </c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</row>
    <row r="106" ht="12.0" customHeight="1">
      <c r="A106" s="284">
        <v>45856.0</v>
      </c>
      <c r="B106" s="275" t="s">
        <v>366</v>
      </c>
      <c r="C106" s="276">
        <v>11294.0</v>
      </c>
      <c r="D106" s="275">
        <v>104.0</v>
      </c>
      <c r="E106" s="275"/>
      <c r="F106" s="275"/>
      <c r="G106" s="284">
        <v>45856.0</v>
      </c>
      <c r="H106" s="280" t="s">
        <v>366</v>
      </c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</row>
    <row r="107" ht="12.0" customHeight="1">
      <c r="A107" s="284">
        <v>45859.0</v>
      </c>
      <c r="B107" s="275" t="s">
        <v>367</v>
      </c>
      <c r="C107" s="276">
        <v>10134.0</v>
      </c>
      <c r="D107" s="275">
        <v>128.0</v>
      </c>
      <c r="E107" s="275"/>
      <c r="F107" s="275"/>
      <c r="G107" s="284">
        <v>45856.0</v>
      </c>
      <c r="H107" s="280" t="s">
        <v>367</v>
      </c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</row>
    <row r="108" ht="12.0" customHeight="1">
      <c r="A108" s="284">
        <v>45860.0</v>
      </c>
      <c r="B108" s="275" t="s">
        <v>368</v>
      </c>
      <c r="C108" s="276">
        <v>10445.0</v>
      </c>
      <c r="D108" s="275">
        <v>374.0</v>
      </c>
      <c r="E108" s="275"/>
      <c r="F108" s="275"/>
      <c r="G108" s="284">
        <v>45860.0</v>
      </c>
      <c r="H108" s="280" t="s">
        <v>368</v>
      </c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</row>
    <row r="109" ht="12.0" customHeight="1">
      <c r="A109" s="284">
        <v>45860.0</v>
      </c>
      <c r="B109" s="275" t="s">
        <v>369</v>
      </c>
      <c r="C109" s="276">
        <v>10732.0</v>
      </c>
      <c r="D109" s="275">
        <v>1335.0</v>
      </c>
      <c r="E109" s="275"/>
      <c r="F109" s="275"/>
      <c r="G109" s="284">
        <v>45860.0</v>
      </c>
      <c r="H109" s="280" t="s">
        <v>369</v>
      </c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</row>
    <row r="110" ht="12.0" customHeight="1">
      <c r="A110" s="284">
        <v>45860.0</v>
      </c>
      <c r="B110" s="275" t="s">
        <v>327</v>
      </c>
      <c r="C110" s="276">
        <v>11269.0</v>
      </c>
      <c r="D110" s="275">
        <v>155.8</v>
      </c>
      <c r="E110" s="275"/>
      <c r="F110" s="275"/>
      <c r="G110" s="284">
        <v>45860.0</v>
      </c>
      <c r="H110" s="280" t="s">
        <v>327</v>
      </c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</row>
    <row r="111" ht="12.0" customHeight="1">
      <c r="A111" s="284">
        <v>45861.0</v>
      </c>
      <c r="B111" s="285" t="s">
        <v>370</v>
      </c>
      <c r="C111" s="276">
        <v>11303.0</v>
      </c>
      <c r="D111" s="275">
        <v>203.0</v>
      </c>
      <c r="E111" s="275" t="s">
        <v>371</v>
      </c>
      <c r="F111" s="275" t="s">
        <v>372</v>
      </c>
      <c r="G111" s="284">
        <v>45861.0</v>
      </c>
      <c r="H111" s="280" t="s">
        <v>370</v>
      </c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</row>
    <row r="112" ht="12.0" customHeight="1">
      <c r="A112" s="284">
        <v>45861.0</v>
      </c>
      <c r="B112" s="285" t="s">
        <v>370</v>
      </c>
      <c r="C112" s="276">
        <v>11304.0</v>
      </c>
      <c r="D112" s="275">
        <v>203.0</v>
      </c>
      <c r="E112" s="275" t="s">
        <v>371</v>
      </c>
      <c r="F112" s="275" t="s">
        <v>372</v>
      </c>
      <c r="G112" s="284">
        <v>45861.0</v>
      </c>
      <c r="H112" s="280" t="s">
        <v>370</v>
      </c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</row>
    <row r="113" ht="12.0" customHeight="1">
      <c r="A113" s="284">
        <v>45862.0</v>
      </c>
      <c r="B113" s="285" t="s">
        <v>373</v>
      </c>
      <c r="C113" s="276">
        <v>10737.0</v>
      </c>
      <c r="D113" s="275">
        <v>1360.0</v>
      </c>
      <c r="E113" s="275" t="s">
        <v>374</v>
      </c>
      <c r="F113" s="275" t="s">
        <v>375</v>
      </c>
      <c r="G113" s="284">
        <v>45862.0</v>
      </c>
      <c r="H113" s="285" t="s">
        <v>373</v>
      </c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</row>
    <row r="114" ht="12.0" customHeight="1">
      <c r="A114" s="284">
        <v>45862.0</v>
      </c>
      <c r="B114" s="285" t="s">
        <v>376</v>
      </c>
      <c r="C114" s="276">
        <v>10936.0</v>
      </c>
      <c r="D114" s="275">
        <v>189.0</v>
      </c>
      <c r="E114" s="275" t="s">
        <v>371</v>
      </c>
      <c r="F114" s="275" t="s">
        <v>377</v>
      </c>
      <c r="G114" s="284">
        <v>45862.0</v>
      </c>
      <c r="H114" s="285" t="s">
        <v>376</v>
      </c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</row>
    <row r="115" ht="12.0" customHeight="1">
      <c r="A115" s="284">
        <v>45862.0</v>
      </c>
      <c r="B115" s="285" t="s">
        <v>338</v>
      </c>
      <c r="C115" s="276">
        <v>11294.0</v>
      </c>
      <c r="D115" s="275">
        <v>67.0</v>
      </c>
      <c r="E115" s="275" t="s">
        <v>371</v>
      </c>
      <c r="F115" s="275" t="s">
        <v>378</v>
      </c>
      <c r="G115" s="284">
        <v>45862.0</v>
      </c>
      <c r="H115" s="285" t="s">
        <v>338</v>
      </c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</row>
    <row r="116" ht="12.0" customHeight="1">
      <c r="A116" s="284">
        <v>45862.0</v>
      </c>
      <c r="B116" s="285" t="s">
        <v>379</v>
      </c>
      <c r="C116" s="276">
        <v>11310.0</v>
      </c>
      <c r="D116" s="275">
        <v>222.0</v>
      </c>
      <c r="E116" s="275" t="s">
        <v>371</v>
      </c>
      <c r="F116" s="275" t="s">
        <v>380</v>
      </c>
      <c r="G116" s="284">
        <v>45862.0</v>
      </c>
      <c r="H116" s="285" t="s">
        <v>379</v>
      </c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</row>
    <row r="117" ht="12.0" customHeight="1">
      <c r="A117" s="284">
        <v>45863.0</v>
      </c>
      <c r="B117" s="285" t="s">
        <v>381</v>
      </c>
      <c r="C117" s="276">
        <v>10737.0</v>
      </c>
      <c r="D117" s="275">
        <v>190.0</v>
      </c>
      <c r="E117" s="275" t="s">
        <v>374</v>
      </c>
      <c r="F117" s="275" t="s">
        <v>382</v>
      </c>
      <c r="G117" s="284">
        <v>45863.0</v>
      </c>
      <c r="H117" s="285" t="s">
        <v>381</v>
      </c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</row>
    <row r="118" ht="12.0" customHeight="1">
      <c r="A118" s="284">
        <v>45864.0</v>
      </c>
      <c r="B118" s="285" t="s">
        <v>383</v>
      </c>
      <c r="C118" s="276">
        <v>10737.0</v>
      </c>
      <c r="D118" s="275">
        <v>1350.0</v>
      </c>
      <c r="E118" s="275" t="s">
        <v>374</v>
      </c>
      <c r="F118" s="275" t="s">
        <v>375</v>
      </c>
      <c r="G118" s="284">
        <v>45864.0</v>
      </c>
      <c r="H118" s="285" t="s">
        <v>383</v>
      </c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</row>
    <row r="119" ht="12.0" customHeight="1">
      <c r="A119" s="284">
        <v>45864.0</v>
      </c>
      <c r="B119" s="285" t="s">
        <v>376</v>
      </c>
      <c r="C119" s="276">
        <v>10937.0</v>
      </c>
      <c r="D119" s="275">
        <v>101.0</v>
      </c>
      <c r="E119" s="275" t="s">
        <v>371</v>
      </c>
      <c r="F119" s="275" t="s">
        <v>377</v>
      </c>
      <c r="G119" s="284">
        <v>45864.0</v>
      </c>
      <c r="H119" s="285" t="s">
        <v>376</v>
      </c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</row>
    <row r="120" ht="12.0" customHeight="1">
      <c r="A120" s="284">
        <v>45865.0</v>
      </c>
      <c r="B120" s="285" t="s">
        <v>376</v>
      </c>
      <c r="C120" s="276">
        <v>10429.0</v>
      </c>
      <c r="D120" s="275">
        <v>196.2</v>
      </c>
      <c r="E120" s="275" t="s">
        <v>371</v>
      </c>
      <c r="F120" s="275" t="s">
        <v>377</v>
      </c>
      <c r="G120" s="284">
        <v>45865.0</v>
      </c>
      <c r="H120" s="285" t="s">
        <v>376</v>
      </c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</row>
    <row r="121" ht="12.0" customHeight="1">
      <c r="A121" s="284">
        <v>45865.0</v>
      </c>
      <c r="B121" s="285" t="s">
        <v>384</v>
      </c>
      <c r="C121" s="276">
        <v>10737.0</v>
      </c>
      <c r="D121" s="275">
        <v>1090.0</v>
      </c>
      <c r="E121" s="275" t="s">
        <v>374</v>
      </c>
      <c r="F121" s="275" t="s">
        <v>385</v>
      </c>
      <c r="G121" s="284">
        <v>45865.0</v>
      </c>
      <c r="H121" s="285" t="s">
        <v>384</v>
      </c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</row>
    <row r="122" ht="12.0" customHeight="1">
      <c r="A122" s="284">
        <v>45866.0</v>
      </c>
      <c r="B122" s="285" t="s">
        <v>386</v>
      </c>
      <c r="C122" s="276">
        <v>11270.0</v>
      </c>
      <c r="D122" s="275">
        <v>267.0</v>
      </c>
      <c r="E122" s="275" t="s">
        <v>371</v>
      </c>
      <c r="F122" s="275" t="s">
        <v>387</v>
      </c>
      <c r="G122" s="284">
        <v>45866.0</v>
      </c>
      <c r="H122" s="285" t="s">
        <v>386</v>
      </c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</row>
    <row r="123" ht="12.0" customHeight="1">
      <c r="A123" s="284">
        <v>45867.0</v>
      </c>
      <c r="B123" s="285" t="s">
        <v>388</v>
      </c>
      <c r="C123" s="276">
        <v>10737.0</v>
      </c>
      <c r="D123" s="275">
        <v>1475.0</v>
      </c>
      <c r="E123" s="275" t="s">
        <v>374</v>
      </c>
      <c r="F123" s="275" t="s">
        <v>385</v>
      </c>
      <c r="G123" s="284">
        <v>45867.0</v>
      </c>
      <c r="H123" s="285" t="s">
        <v>388</v>
      </c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</row>
    <row r="124" ht="12.0" customHeight="1">
      <c r="A124" s="284">
        <v>45867.0</v>
      </c>
      <c r="B124" s="285" t="s">
        <v>327</v>
      </c>
      <c r="C124" s="276">
        <v>11220.0</v>
      </c>
      <c r="D124" s="275">
        <v>5770.0</v>
      </c>
      <c r="E124" s="275" t="s">
        <v>389</v>
      </c>
      <c r="F124" s="275" t="s">
        <v>325</v>
      </c>
      <c r="G124" s="284">
        <v>45867.0</v>
      </c>
      <c r="H124" s="285" t="s">
        <v>327</v>
      </c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</row>
    <row r="125" ht="12.0" customHeight="1">
      <c r="A125" s="284">
        <v>45867.0</v>
      </c>
      <c r="B125" s="285" t="s">
        <v>327</v>
      </c>
      <c r="C125" s="276">
        <v>11222.0</v>
      </c>
      <c r="D125" s="275">
        <v>4430.0</v>
      </c>
      <c r="E125" s="275" t="s">
        <v>389</v>
      </c>
      <c r="F125" s="275" t="s">
        <v>325</v>
      </c>
      <c r="G125" s="284">
        <v>45867.0</v>
      </c>
      <c r="H125" s="285" t="s">
        <v>327</v>
      </c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</row>
    <row r="126" ht="12.0" customHeight="1">
      <c r="A126" s="284">
        <v>45867.0</v>
      </c>
      <c r="B126" s="285" t="s">
        <v>327</v>
      </c>
      <c r="C126" s="276">
        <v>11223.0</v>
      </c>
      <c r="D126" s="275">
        <v>4450.0</v>
      </c>
      <c r="E126" s="275" t="s">
        <v>389</v>
      </c>
      <c r="F126" s="275" t="s">
        <v>325</v>
      </c>
      <c r="G126" s="284">
        <v>45867.0</v>
      </c>
      <c r="H126" s="285" t="s">
        <v>327</v>
      </c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</row>
    <row r="127" ht="12.0" customHeight="1">
      <c r="A127" s="284">
        <v>45867.0</v>
      </c>
      <c r="B127" s="285" t="s">
        <v>327</v>
      </c>
      <c r="C127" s="276">
        <v>11224.0</v>
      </c>
      <c r="D127" s="275">
        <v>4610.0</v>
      </c>
      <c r="E127" s="275" t="s">
        <v>389</v>
      </c>
      <c r="F127" s="275" t="s">
        <v>325</v>
      </c>
      <c r="G127" s="284">
        <v>45867.0</v>
      </c>
      <c r="H127" s="285" t="s">
        <v>327</v>
      </c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</row>
    <row r="128" ht="12.0" customHeight="1">
      <c r="A128" s="284">
        <v>45867.0</v>
      </c>
      <c r="B128" s="285" t="s">
        <v>390</v>
      </c>
      <c r="C128" s="276">
        <v>11271.0</v>
      </c>
      <c r="D128" s="275">
        <v>267.0</v>
      </c>
      <c r="E128" s="275" t="s">
        <v>371</v>
      </c>
      <c r="F128" s="275" t="s">
        <v>391</v>
      </c>
      <c r="G128" s="284">
        <v>45867.0</v>
      </c>
      <c r="H128" s="285" t="s">
        <v>390</v>
      </c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</row>
    <row r="129" ht="12.0" customHeight="1">
      <c r="A129" s="284">
        <v>45868.0</v>
      </c>
      <c r="B129" s="285" t="s">
        <v>392</v>
      </c>
      <c r="C129" s="276">
        <v>10731.0</v>
      </c>
      <c r="D129" s="275">
        <v>150.0</v>
      </c>
      <c r="E129" s="275" t="s">
        <v>374</v>
      </c>
      <c r="F129" s="275" t="s">
        <v>385</v>
      </c>
      <c r="G129" s="284">
        <v>45868.0</v>
      </c>
      <c r="H129" s="285" t="s">
        <v>392</v>
      </c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</row>
    <row r="130" ht="12.0" customHeight="1">
      <c r="A130" s="284">
        <v>45868.0</v>
      </c>
      <c r="B130" s="285" t="s">
        <v>393</v>
      </c>
      <c r="C130" s="276">
        <v>11272.0</v>
      </c>
      <c r="D130" s="275">
        <v>267.0</v>
      </c>
      <c r="E130" s="275" t="s">
        <v>371</v>
      </c>
      <c r="F130" s="275" t="s">
        <v>391</v>
      </c>
      <c r="G130" s="284">
        <v>45868.0</v>
      </c>
      <c r="H130" s="285" t="s">
        <v>393</v>
      </c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</row>
    <row r="131" ht="12.0" customHeight="1">
      <c r="A131" s="284">
        <v>45868.0</v>
      </c>
      <c r="B131" s="285" t="s">
        <v>393</v>
      </c>
      <c r="C131" s="276">
        <v>11273.0</v>
      </c>
      <c r="D131" s="275">
        <v>267.0</v>
      </c>
      <c r="E131" s="275" t="s">
        <v>371</v>
      </c>
      <c r="F131" s="275" t="s">
        <v>391</v>
      </c>
      <c r="G131" s="284">
        <v>45868.0</v>
      </c>
      <c r="H131" s="285" t="s">
        <v>393</v>
      </c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</row>
    <row r="132" ht="12.0" customHeight="1">
      <c r="A132" s="284">
        <v>45869.0</v>
      </c>
      <c r="B132" s="285" t="s">
        <v>393</v>
      </c>
      <c r="C132" s="276">
        <v>11274.0</v>
      </c>
      <c r="D132" s="275">
        <v>267.0</v>
      </c>
      <c r="E132" s="275" t="s">
        <v>371</v>
      </c>
      <c r="F132" s="275" t="s">
        <v>391</v>
      </c>
      <c r="G132" s="284">
        <v>45869.0</v>
      </c>
      <c r="H132" s="285" t="s">
        <v>393</v>
      </c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</row>
    <row r="133" ht="12.0" customHeight="1">
      <c r="A133" s="284">
        <v>45869.0</v>
      </c>
      <c r="B133" s="285" t="s">
        <v>327</v>
      </c>
      <c r="C133" s="276">
        <v>10523.0</v>
      </c>
      <c r="D133" s="275">
        <v>3736.0</v>
      </c>
      <c r="E133" s="275" t="s">
        <v>389</v>
      </c>
      <c r="F133" s="275" t="s">
        <v>325</v>
      </c>
      <c r="G133" s="284">
        <v>45869.0</v>
      </c>
      <c r="H133" s="285" t="s">
        <v>327</v>
      </c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</row>
    <row r="134" ht="12.0" customHeight="1">
      <c r="A134" s="284">
        <v>45869.0</v>
      </c>
      <c r="B134" s="285" t="s">
        <v>327</v>
      </c>
      <c r="C134" s="276">
        <v>10528.0</v>
      </c>
      <c r="D134" s="275">
        <v>4460.0</v>
      </c>
      <c r="E134" s="275" t="s">
        <v>389</v>
      </c>
      <c r="F134" s="275" t="s">
        <v>325</v>
      </c>
      <c r="G134" s="284">
        <v>45869.0</v>
      </c>
      <c r="H134" s="285" t="s">
        <v>327</v>
      </c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</row>
    <row r="135" ht="12.0" customHeight="1">
      <c r="A135" s="284">
        <v>45869.0</v>
      </c>
      <c r="B135" s="285" t="s">
        <v>327</v>
      </c>
      <c r="C135" s="276">
        <v>11387.0</v>
      </c>
      <c r="D135" s="275">
        <v>5574.0</v>
      </c>
      <c r="E135" s="275" t="s">
        <v>389</v>
      </c>
      <c r="F135" s="275" t="s">
        <v>325</v>
      </c>
      <c r="G135" s="284">
        <v>45869.0</v>
      </c>
      <c r="H135" s="285" t="s">
        <v>327</v>
      </c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</row>
    <row r="136" ht="12.0" customHeight="1">
      <c r="A136" s="284">
        <v>45869.0</v>
      </c>
      <c r="B136" s="285" t="s">
        <v>327</v>
      </c>
      <c r="C136" s="276">
        <v>11388.0</v>
      </c>
      <c r="D136" s="275">
        <v>5574.0</v>
      </c>
      <c r="E136" s="275" t="s">
        <v>389</v>
      </c>
      <c r="F136" s="275" t="s">
        <v>325</v>
      </c>
      <c r="G136" s="284">
        <v>45869.0</v>
      </c>
      <c r="H136" s="285" t="s">
        <v>327</v>
      </c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</row>
    <row r="137" ht="12.0" customHeight="1">
      <c r="A137" s="284">
        <v>45870.0</v>
      </c>
      <c r="B137" s="285" t="s">
        <v>394</v>
      </c>
      <c r="C137" s="276">
        <v>10731.0</v>
      </c>
      <c r="D137" s="275">
        <v>1060.0</v>
      </c>
      <c r="E137" s="275" t="s">
        <v>374</v>
      </c>
      <c r="F137" s="275"/>
      <c r="G137" s="284">
        <v>45870.0</v>
      </c>
      <c r="H137" s="285" t="s">
        <v>394</v>
      </c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</row>
    <row r="138" ht="12.0" customHeight="1">
      <c r="A138" s="284">
        <v>45870.0</v>
      </c>
      <c r="B138" s="285" t="s">
        <v>395</v>
      </c>
      <c r="C138" s="276">
        <v>10731.0</v>
      </c>
      <c r="D138" s="275">
        <v>455.0</v>
      </c>
      <c r="E138" s="275" t="s">
        <v>374</v>
      </c>
      <c r="F138" s="275"/>
      <c r="G138" s="284">
        <v>45870.0</v>
      </c>
      <c r="H138" s="285" t="s">
        <v>395</v>
      </c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</row>
    <row r="139" ht="12.0" customHeight="1">
      <c r="A139" s="284">
        <v>45870.0</v>
      </c>
      <c r="B139" s="285" t="s">
        <v>396</v>
      </c>
      <c r="C139" s="276">
        <v>11264.0</v>
      </c>
      <c r="D139" s="275">
        <v>253.0</v>
      </c>
      <c r="E139" s="275" t="s">
        <v>371</v>
      </c>
      <c r="F139" s="275" t="s">
        <v>397</v>
      </c>
      <c r="G139" s="284">
        <v>45870.0</v>
      </c>
      <c r="H139" s="285" t="s">
        <v>390</v>
      </c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</row>
    <row r="140" ht="12.0" customHeight="1">
      <c r="A140" s="284">
        <v>45870.0</v>
      </c>
      <c r="B140" s="285" t="s">
        <v>396</v>
      </c>
      <c r="C140" s="276">
        <v>11347.0</v>
      </c>
      <c r="D140" s="275">
        <v>282.2</v>
      </c>
      <c r="E140" s="275" t="s">
        <v>371</v>
      </c>
      <c r="F140" s="275" t="s">
        <v>397</v>
      </c>
      <c r="G140" s="284">
        <v>45870.0</v>
      </c>
      <c r="H140" s="285" t="s">
        <v>396</v>
      </c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</row>
    <row r="141" ht="12.0" customHeight="1">
      <c r="A141" s="284">
        <v>45871.0</v>
      </c>
      <c r="B141" s="285" t="s">
        <v>390</v>
      </c>
      <c r="C141" s="276">
        <v>11263.0</v>
      </c>
      <c r="D141" s="275">
        <v>253.0</v>
      </c>
      <c r="E141" s="275" t="s">
        <v>371</v>
      </c>
      <c r="F141" s="275" t="s">
        <v>398</v>
      </c>
      <c r="G141" s="284">
        <v>45871.0</v>
      </c>
      <c r="H141" s="285" t="s">
        <v>390</v>
      </c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</row>
    <row r="142" ht="12.0" customHeight="1">
      <c r="A142" s="284">
        <v>45871.0</v>
      </c>
      <c r="B142" s="285" t="s">
        <v>390</v>
      </c>
      <c r="C142" s="276">
        <v>11265.0</v>
      </c>
      <c r="D142" s="275">
        <v>28.6</v>
      </c>
      <c r="E142" s="275" t="s">
        <v>371</v>
      </c>
      <c r="F142" s="275" t="s">
        <v>398</v>
      </c>
      <c r="G142" s="284">
        <v>45871.0</v>
      </c>
      <c r="H142" s="285" t="s">
        <v>390</v>
      </c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</row>
    <row r="143" ht="12.0" customHeight="1">
      <c r="A143" s="284">
        <v>45859.0</v>
      </c>
      <c r="B143" s="285" t="s">
        <v>327</v>
      </c>
      <c r="C143" s="276" t="s">
        <v>314</v>
      </c>
      <c r="D143" s="275">
        <v>2358.0</v>
      </c>
      <c r="E143" s="275" t="s">
        <v>374</v>
      </c>
      <c r="F143" s="275" t="s">
        <v>329</v>
      </c>
      <c r="G143" s="284">
        <v>45859.0</v>
      </c>
      <c r="H143" s="285" t="s">
        <v>327</v>
      </c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</row>
    <row r="144" ht="12.0" customHeight="1">
      <c r="A144" s="284">
        <v>45861.0</v>
      </c>
      <c r="B144" s="285" t="s">
        <v>327</v>
      </c>
      <c r="C144" s="276" t="s">
        <v>316</v>
      </c>
      <c r="D144" s="275">
        <v>938.0</v>
      </c>
      <c r="E144" s="275" t="s">
        <v>374</v>
      </c>
      <c r="F144" s="275" t="s">
        <v>329</v>
      </c>
      <c r="G144" s="284">
        <v>45861.0</v>
      </c>
      <c r="H144" s="285" t="s">
        <v>327</v>
      </c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</row>
    <row r="145" ht="12.0" customHeight="1">
      <c r="A145" s="284">
        <v>45873.0</v>
      </c>
      <c r="B145" s="285" t="s">
        <v>331</v>
      </c>
      <c r="C145" s="276">
        <v>11097.0</v>
      </c>
      <c r="D145" s="275">
        <v>162.2</v>
      </c>
      <c r="E145" s="275" t="s">
        <v>371</v>
      </c>
      <c r="F145" s="275" t="s">
        <v>399</v>
      </c>
      <c r="G145" s="284">
        <v>45873.0</v>
      </c>
      <c r="H145" s="285" t="s">
        <v>331</v>
      </c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</row>
    <row r="146" ht="12.0" customHeight="1">
      <c r="A146" s="284">
        <v>45874.0</v>
      </c>
      <c r="B146" s="285" t="s">
        <v>400</v>
      </c>
      <c r="C146" s="276">
        <v>9764.0</v>
      </c>
      <c r="D146" s="275">
        <v>151.0</v>
      </c>
      <c r="E146" s="275" t="s">
        <v>371</v>
      </c>
      <c r="F146" s="275" t="s">
        <v>401</v>
      </c>
      <c r="G146" s="284">
        <v>45874.0</v>
      </c>
      <c r="H146" s="285" t="s">
        <v>400</v>
      </c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</row>
    <row r="147" ht="12.0" customHeight="1">
      <c r="A147" s="284">
        <v>45874.0</v>
      </c>
      <c r="B147" s="285" t="s">
        <v>331</v>
      </c>
      <c r="C147" s="276">
        <v>11084.0</v>
      </c>
      <c r="D147" s="275">
        <v>249.0</v>
      </c>
      <c r="E147" s="275" t="s">
        <v>371</v>
      </c>
      <c r="F147" s="275" t="s">
        <v>399</v>
      </c>
      <c r="G147" s="284">
        <v>45874.0</v>
      </c>
      <c r="H147" s="285" t="s">
        <v>331</v>
      </c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</row>
    <row r="148" ht="12.0" customHeight="1">
      <c r="A148" s="284">
        <v>45874.0</v>
      </c>
      <c r="B148" s="285" t="s">
        <v>331</v>
      </c>
      <c r="C148" s="276">
        <v>11085.0</v>
      </c>
      <c r="D148" s="275">
        <v>249.0</v>
      </c>
      <c r="E148" s="275" t="s">
        <v>371</v>
      </c>
      <c r="F148" s="275" t="s">
        <v>399</v>
      </c>
      <c r="G148" s="284">
        <v>45874.0</v>
      </c>
      <c r="H148" s="285" t="s">
        <v>331</v>
      </c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</row>
    <row r="149" ht="12.0" customHeight="1">
      <c r="A149" s="284">
        <v>45874.0</v>
      </c>
      <c r="B149" s="285" t="s">
        <v>331</v>
      </c>
      <c r="C149" s="276">
        <v>11086.0</v>
      </c>
      <c r="D149" s="275">
        <v>249.0</v>
      </c>
      <c r="E149" s="275" t="s">
        <v>371</v>
      </c>
      <c r="F149" s="275" t="s">
        <v>340</v>
      </c>
      <c r="G149" s="284">
        <v>45874.0</v>
      </c>
      <c r="H149" s="285" t="s">
        <v>331</v>
      </c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</row>
    <row r="150" ht="12.0" customHeight="1">
      <c r="A150" s="284">
        <v>45874.0</v>
      </c>
      <c r="B150" s="285" t="s">
        <v>331</v>
      </c>
      <c r="C150" s="276">
        <v>11087.0</v>
      </c>
      <c r="D150" s="275">
        <v>249.0</v>
      </c>
      <c r="E150" s="275" t="s">
        <v>402</v>
      </c>
      <c r="F150" s="275" t="s">
        <v>340</v>
      </c>
      <c r="G150" s="284">
        <v>45874.0</v>
      </c>
      <c r="H150" s="285" t="s">
        <v>331</v>
      </c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</row>
    <row r="151" ht="12.0" customHeight="1">
      <c r="A151" s="284">
        <v>45874.0</v>
      </c>
      <c r="B151" s="285" t="s">
        <v>403</v>
      </c>
      <c r="C151" s="276" t="s">
        <v>312</v>
      </c>
      <c r="D151" s="275">
        <v>2978.0</v>
      </c>
      <c r="E151" s="275" t="s">
        <v>374</v>
      </c>
      <c r="F151" s="275" t="s">
        <v>404</v>
      </c>
      <c r="G151" s="284">
        <v>45874.0</v>
      </c>
      <c r="H151" s="285" t="s">
        <v>403</v>
      </c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</row>
    <row r="152" ht="12.0" customHeight="1">
      <c r="A152" s="284">
        <v>45876.0</v>
      </c>
      <c r="B152" s="285" t="s">
        <v>405</v>
      </c>
      <c r="C152" s="276" t="s">
        <v>313</v>
      </c>
      <c r="D152" s="275">
        <v>3034.0</v>
      </c>
      <c r="E152" s="275" t="s">
        <v>374</v>
      </c>
      <c r="F152" s="275" t="s">
        <v>406</v>
      </c>
      <c r="G152" s="284">
        <v>45876.0</v>
      </c>
      <c r="H152" s="285" t="s">
        <v>405</v>
      </c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</row>
    <row r="153" ht="12.0" customHeight="1">
      <c r="A153" s="284">
        <v>45876.0</v>
      </c>
      <c r="B153" s="285" t="s">
        <v>407</v>
      </c>
      <c r="C153" s="276">
        <v>11503.0</v>
      </c>
      <c r="D153" s="275">
        <v>623.0</v>
      </c>
      <c r="E153" s="275" t="s">
        <v>389</v>
      </c>
      <c r="F153" s="275" t="s">
        <v>325</v>
      </c>
      <c r="G153" s="284">
        <v>45876.0</v>
      </c>
      <c r="H153" s="285" t="s">
        <v>407</v>
      </c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</row>
    <row r="154" ht="12.0" customHeight="1">
      <c r="A154" s="284">
        <v>45876.0</v>
      </c>
      <c r="B154" s="285" t="s">
        <v>407</v>
      </c>
      <c r="C154" s="276">
        <v>11504.0</v>
      </c>
      <c r="D154" s="275">
        <v>731.0</v>
      </c>
      <c r="E154" s="275" t="s">
        <v>389</v>
      </c>
      <c r="F154" s="275" t="s">
        <v>325</v>
      </c>
      <c r="G154" s="284">
        <v>45876.0</v>
      </c>
      <c r="H154" s="285" t="s">
        <v>407</v>
      </c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</row>
    <row r="155" ht="12.0" customHeight="1">
      <c r="A155" s="284">
        <v>45876.0</v>
      </c>
      <c r="B155" s="285" t="s">
        <v>407</v>
      </c>
      <c r="C155" s="276">
        <v>11654.0</v>
      </c>
      <c r="D155" s="275">
        <v>458.0</v>
      </c>
      <c r="E155" s="275" t="s">
        <v>389</v>
      </c>
      <c r="F155" s="275" t="s">
        <v>325</v>
      </c>
      <c r="G155" s="284">
        <v>45876.0</v>
      </c>
      <c r="H155" s="285" t="s">
        <v>407</v>
      </c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</row>
    <row r="156" ht="12.0" customHeight="1">
      <c r="A156" s="284">
        <v>45876.0</v>
      </c>
      <c r="B156" s="285" t="s">
        <v>407</v>
      </c>
      <c r="C156" s="276">
        <v>11655.0</v>
      </c>
      <c r="D156" s="275">
        <v>742.0</v>
      </c>
      <c r="E156" s="275" t="s">
        <v>389</v>
      </c>
      <c r="F156" s="275" t="s">
        <v>325</v>
      </c>
      <c r="G156" s="284">
        <v>45876.0</v>
      </c>
      <c r="H156" s="285" t="s">
        <v>407</v>
      </c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</row>
    <row r="157" ht="12.0" customHeight="1">
      <c r="A157" s="284">
        <v>45876.0</v>
      </c>
      <c r="B157" s="285" t="s">
        <v>407</v>
      </c>
      <c r="C157" s="276">
        <v>11656.0</v>
      </c>
      <c r="D157" s="275">
        <v>451.0</v>
      </c>
      <c r="E157" s="275" t="s">
        <v>389</v>
      </c>
      <c r="F157" s="275" t="s">
        <v>325</v>
      </c>
      <c r="G157" s="284">
        <v>45876.0</v>
      </c>
      <c r="H157" s="285" t="s">
        <v>407</v>
      </c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</row>
    <row r="158" ht="12.0" customHeight="1">
      <c r="A158" s="284">
        <v>45876.0</v>
      </c>
      <c r="B158" s="285" t="s">
        <v>407</v>
      </c>
      <c r="C158" s="276">
        <v>11657.0</v>
      </c>
      <c r="D158" s="275">
        <v>143.0</v>
      </c>
      <c r="E158" s="275" t="s">
        <v>389</v>
      </c>
      <c r="F158" s="275" t="s">
        <v>325</v>
      </c>
      <c r="G158" s="284">
        <v>45876.0</v>
      </c>
      <c r="H158" s="285" t="s">
        <v>407</v>
      </c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</row>
    <row r="159" ht="12.0" customHeight="1">
      <c r="A159" s="284">
        <v>45876.0</v>
      </c>
      <c r="B159" s="285" t="s">
        <v>407</v>
      </c>
      <c r="C159" s="276">
        <v>11658.0</v>
      </c>
      <c r="D159" s="275">
        <v>736.0</v>
      </c>
      <c r="E159" s="275" t="s">
        <v>389</v>
      </c>
      <c r="F159" s="275" t="s">
        <v>325</v>
      </c>
      <c r="G159" s="284">
        <v>45876.0</v>
      </c>
      <c r="H159" s="285" t="s">
        <v>407</v>
      </c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</row>
    <row r="160" ht="12.0" customHeight="1">
      <c r="A160" s="284">
        <v>45876.0</v>
      </c>
      <c r="B160" s="285" t="s">
        <v>407</v>
      </c>
      <c r="C160" s="276">
        <v>11659.0</v>
      </c>
      <c r="D160" s="275">
        <v>1605.0</v>
      </c>
      <c r="E160" s="275" t="s">
        <v>389</v>
      </c>
      <c r="F160" s="275" t="s">
        <v>325</v>
      </c>
      <c r="G160" s="284">
        <v>45876.0</v>
      </c>
      <c r="H160" s="285" t="s">
        <v>407</v>
      </c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</row>
    <row r="161" ht="12.0" customHeight="1">
      <c r="A161" s="284">
        <v>45877.0</v>
      </c>
      <c r="B161" s="285" t="s">
        <v>405</v>
      </c>
      <c r="C161" s="276">
        <v>9772.0</v>
      </c>
      <c r="D161" s="275">
        <v>850.0</v>
      </c>
      <c r="E161" s="275" t="s">
        <v>374</v>
      </c>
      <c r="F161" s="275" t="s">
        <v>406</v>
      </c>
      <c r="G161" s="284">
        <v>45877.0</v>
      </c>
      <c r="H161" s="285" t="s">
        <v>405</v>
      </c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</row>
    <row r="162" ht="12.0" customHeight="1">
      <c r="A162" s="284">
        <v>45878.0</v>
      </c>
      <c r="B162" s="285"/>
      <c r="C162" s="276">
        <v>10731.0</v>
      </c>
      <c r="D162" s="275">
        <v>300.0</v>
      </c>
      <c r="E162" s="275" t="s">
        <v>374</v>
      </c>
      <c r="F162" s="275"/>
      <c r="G162" s="284">
        <v>45878.0</v>
      </c>
      <c r="H162" s="285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</row>
    <row r="163" ht="12.0" customHeight="1">
      <c r="A163" s="284">
        <v>45880.0</v>
      </c>
      <c r="B163" s="285" t="s">
        <v>327</v>
      </c>
      <c r="C163" s="276">
        <v>11536.0</v>
      </c>
      <c r="D163" s="275">
        <v>140.0</v>
      </c>
      <c r="E163" s="275" t="s">
        <v>402</v>
      </c>
      <c r="F163" s="275" t="s">
        <v>408</v>
      </c>
      <c r="G163" s="284">
        <v>45880.0</v>
      </c>
      <c r="H163" s="285" t="s">
        <v>327</v>
      </c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</row>
    <row r="164" ht="12.0" customHeight="1">
      <c r="A164" s="284">
        <v>45880.0</v>
      </c>
      <c r="B164" s="285" t="s">
        <v>327</v>
      </c>
      <c r="C164" s="276">
        <v>11537.0</v>
      </c>
      <c r="D164" s="275">
        <v>140.0</v>
      </c>
      <c r="E164" s="275" t="s">
        <v>402</v>
      </c>
      <c r="F164" s="275" t="s">
        <v>408</v>
      </c>
      <c r="G164" s="284">
        <v>45880.0</v>
      </c>
      <c r="H164" s="285" t="s">
        <v>327</v>
      </c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</row>
    <row r="165" ht="12.0" customHeight="1">
      <c r="A165" s="284">
        <v>45881.0</v>
      </c>
      <c r="B165" s="285" t="s">
        <v>327</v>
      </c>
      <c r="C165" s="276">
        <v>11538.0</v>
      </c>
      <c r="D165" s="275">
        <v>140.0</v>
      </c>
      <c r="E165" s="275" t="s">
        <v>402</v>
      </c>
      <c r="F165" s="275" t="s">
        <v>408</v>
      </c>
      <c r="G165" s="284">
        <v>45881.0</v>
      </c>
      <c r="H165" s="285" t="s">
        <v>327</v>
      </c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</row>
    <row r="166" ht="12.0" customHeight="1">
      <c r="A166" s="284">
        <v>45881.0</v>
      </c>
      <c r="B166" s="285" t="s">
        <v>327</v>
      </c>
      <c r="C166" s="276">
        <v>11532.0</v>
      </c>
      <c r="D166" s="275">
        <v>140.0</v>
      </c>
      <c r="E166" s="275" t="s">
        <v>402</v>
      </c>
      <c r="F166" s="275" t="s">
        <v>408</v>
      </c>
      <c r="G166" s="284">
        <v>45881.0</v>
      </c>
      <c r="H166" s="285" t="s">
        <v>327</v>
      </c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</row>
    <row r="167" ht="12.0" customHeight="1">
      <c r="A167" s="284">
        <v>45874.0</v>
      </c>
      <c r="B167" s="285" t="s">
        <v>400</v>
      </c>
      <c r="C167" s="276">
        <v>9764.0</v>
      </c>
      <c r="D167" s="275">
        <v>151.0</v>
      </c>
      <c r="E167" s="275" t="s">
        <v>371</v>
      </c>
      <c r="F167" s="275" t="s">
        <v>401</v>
      </c>
      <c r="G167" s="284">
        <v>45874.0</v>
      </c>
      <c r="H167" s="285" t="s">
        <v>400</v>
      </c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</row>
    <row r="168" ht="12.0" customHeight="1">
      <c r="A168" s="284">
        <v>45874.0</v>
      </c>
      <c r="B168" s="285" t="s">
        <v>400</v>
      </c>
      <c r="C168" s="276">
        <v>10446.0</v>
      </c>
      <c r="D168" s="275">
        <v>108.0</v>
      </c>
      <c r="E168" s="275" t="s">
        <v>371</v>
      </c>
      <c r="F168" s="275" t="s">
        <v>401</v>
      </c>
      <c r="G168" s="284">
        <v>45874.0</v>
      </c>
      <c r="H168" s="285" t="s">
        <v>400</v>
      </c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</row>
    <row r="169" ht="12.0" customHeight="1">
      <c r="A169" s="284">
        <v>45877.0</v>
      </c>
      <c r="B169" s="285" t="s">
        <v>409</v>
      </c>
      <c r="C169" s="276">
        <v>11314.0</v>
      </c>
      <c r="D169" s="275">
        <v>229.0</v>
      </c>
      <c r="E169" s="275" t="s">
        <v>371</v>
      </c>
      <c r="F169" s="275" t="s">
        <v>410</v>
      </c>
      <c r="G169" s="284">
        <v>45877.0</v>
      </c>
      <c r="H169" s="285" t="s">
        <v>409</v>
      </c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</row>
    <row r="170" ht="12.0" customHeight="1">
      <c r="A170" s="284">
        <v>45880.0</v>
      </c>
      <c r="B170" s="285" t="s">
        <v>411</v>
      </c>
      <c r="C170" s="276">
        <v>11288.0</v>
      </c>
      <c r="D170" s="275">
        <v>85.4</v>
      </c>
      <c r="E170" s="275" t="s">
        <v>371</v>
      </c>
      <c r="F170" s="275" t="s">
        <v>412</v>
      </c>
      <c r="G170" s="284">
        <v>45880.0</v>
      </c>
      <c r="H170" s="285" t="s">
        <v>411</v>
      </c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</row>
    <row r="171" ht="12.0" customHeight="1">
      <c r="A171" s="284">
        <v>45880.0</v>
      </c>
      <c r="B171" s="285" t="s">
        <v>411</v>
      </c>
      <c r="C171" s="276">
        <v>11289.0</v>
      </c>
      <c r="D171" s="275">
        <v>295.0</v>
      </c>
      <c r="E171" s="275" t="s">
        <v>371</v>
      </c>
      <c r="F171" s="275" t="s">
        <v>413</v>
      </c>
      <c r="G171" s="284">
        <v>45880.0</v>
      </c>
      <c r="H171" s="285" t="s">
        <v>411</v>
      </c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</row>
    <row r="172" ht="12.0" customHeight="1">
      <c r="A172" s="284">
        <v>45881.0</v>
      </c>
      <c r="B172" s="285" t="s">
        <v>414</v>
      </c>
      <c r="C172" s="276">
        <v>11310.0</v>
      </c>
      <c r="D172" s="275">
        <v>133.0</v>
      </c>
      <c r="E172" s="275" t="s">
        <v>371</v>
      </c>
      <c r="F172" s="275" t="s">
        <v>415</v>
      </c>
      <c r="G172" s="284">
        <v>45881.0</v>
      </c>
      <c r="H172" s="285" t="s">
        <v>414</v>
      </c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</row>
    <row r="173" ht="12.0" customHeight="1">
      <c r="A173" s="284">
        <v>45881.0</v>
      </c>
      <c r="B173" s="285" t="s">
        <v>414</v>
      </c>
      <c r="C173" s="276">
        <v>10766.0</v>
      </c>
      <c r="D173" s="275">
        <v>245.0</v>
      </c>
      <c r="E173" s="275" t="s">
        <v>371</v>
      </c>
      <c r="F173" s="275" t="s">
        <v>415</v>
      </c>
      <c r="G173" s="284">
        <v>45881.0</v>
      </c>
      <c r="H173" s="285" t="s">
        <v>414</v>
      </c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</row>
    <row r="174" ht="12.0" customHeight="1">
      <c r="A174" s="284">
        <v>45880.0</v>
      </c>
      <c r="B174" s="285" t="s">
        <v>416</v>
      </c>
      <c r="C174" s="276">
        <v>10731.0</v>
      </c>
      <c r="D174" s="275">
        <v>530.0</v>
      </c>
      <c r="E174" s="275" t="s">
        <v>374</v>
      </c>
      <c r="F174" s="275"/>
      <c r="G174" s="284">
        <v>45880.0</v>
      </c>
      <c r="H174" s="285" t="s">
        <v>416</v>
      </c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</row>
    <row r="175" ht="12.0" customHeight="1">
      <c r="A175" s="284">
        <v>45880.0</v>
      </c>
      <c r="B175" s="285" t="s">
        <v>417</v>
      </c>
      <c r="C175" s="276">
        <v>10731.0</v>
      </c>
      <c r="D175" s="275">
        <v>480.0</v>
      </c>
      <c r="E175" s="275" t="s">
        <v>374</v>
      </c>
      <c r="F175" s="275"/>
      <c r="G175" s="284">
        <v>45880.0</v>
      </c>
      <c r="H175" s="285" t="s">
        <v>417</v>
      </c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</row>
    <row r="176" ht="12.0" customHeight="1">
      <c r="A176" s="284">
        <v>45881.0</v>
      </c>
      <c r="B176" s="285" t="s">
        <v>418</v>
      </c>
      <c r="C176" s="276">
        <v>10731.0</v>
      </c>
      <c r="D176" s="275">
        <v>690.0</v>
      </c>
      <c r="E176" s="275" t="s">
        <v>374</v>
      </c>
      <c r="F176" s="275"/>
      <c r="G176" s="284">
        <v>45881.0</v>
      </c>
      <c r="H176" s="285" t="s">
        <v>418</v>
      </c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</row>
    <row r="177" ht="12.0" customHeight="1">
      <c r="A177" s="284">
        <v>45840.0</v>
      </c>
      <c r="B177" s="275"/>
      <c r="C177" s="276">
        <v>11079.0</v>
      </c>
      <c r="D177" s="275">
        <v>183.0</v>
      </c>
      <c r="E177" s="275" t="s">
        <v>371</v>
      </c>
      <c r="F177" s="275" t="s">
        <v>332</v>
      </c>
      <c r="G177" s="284"/>
      <c r="H177" s="275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</row>
    <row r="178" ht="12.0" customHeight="1">
      <c r="A178" s="284">
        <v>45842.0</v>
      </c>
      <c r="B178" s="275"/>
      <c r="C178" s="276">
        <v>11459.0</v>
      </c>
      <c r="D178" s="275">
        <v>185.0</v>
      </c>
      <c r="E178" s="275" t="s">
        <v>371</v>
      </c>
      <c r="F178" s="275" t="s">
        <v>334</v>
      </c>
      <c r="G178" s="284"/>
      <c r="H178" s="275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</row>
    <row r="179" ht="12.0" customHeight="1">
      <c r="A179" s="286">
        <v>45842.0</v>
      </c>
      <c r="B179" s="275"/>
      <c r="C179" s="276">
        <v>10426.0</v>
      </c>
      <c r="D179" s="275">
        <v>200.0</v>
      </c>
      <c r="E179" s="275"/>
      <c r="F179" s="275" t="s">
        <v>419</v>
      </c>
      <c r="G179" s="275"/>
      <c r="H179" s="275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</row>
    <row r="180" ht="12.0" customHeight="1">
      <c r="A180" s="284">
        <v>45860.0</v>
      </c>
      <c r="B180" s="275" t="s">
        <v>420</v>
      </c>
      <c r="C180" s="276">
        <v>10446.0</v>
      </c>
      <c r="D180" s="275">
        <v>266.0</v>
      </c>
      <c r="E180" s="275" t="s">
        <v>371</v>
      </c>
      <c r="F180" s="275"/>
      <c r="G180" s="275"/>
      <c r="H180" s="275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</row>
    <row r="181" ht="12.0" customHeight="1">
      <c r="A181" s="284">
        <v>45848.0</v>
      </c>
      <c r="B181" s="275"/>
      <c r="C181" s="276">
        <v>11374.0</v>
      </c>
      <c r="D181" s="275">
        <v>222.0</v>
      </c>
      <c r="E181" s="275" t="s">
        <v>402</v>
      </c>
      <c r="F181" s="275"/>
      <c r="G181" s="275"/>
      <c r="H181" s="275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</row>
    <row r="182" ht="12.0" customHeight="1">
      <c r="A182" s="284">
        <v>45859.0</v>
      </c>
      <c r="B182" s="275" t="s">
        <v>367</v>
      </c>
      <c r="C182" s="276">
        <v>460.0</v>
      </c>
      <c r="D182" s="275"/>
      <c r="E182" s="275" t="s">
        <v>371</v>
      </c>
      <c r="F182" s="275"/>
      <c r="G182" s="275"/>
      <c r="H182" s="275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</row>
    <row r="183" ht="12.0" customHeight="1">
      <c r="A183" s="284">
        <v>45882.0</v>
      </c>
      <c r="B183" s="275" t="s">
        <v>421</v>
      </c>
      <c r="C183" s="276">
        <v>10731.0</v>
      </c>
      <c r="D183" s="275">
        <v>700.0</v>
      </c>
      <c r="E183" s="275" t="s">
        <v>374</v>
      </c>
      <c r="F183" s="275"/>
      <c r="G183" s="284">
        <v>45882.0</v>
      </c>
      <c r="H183" s="275" t="s">
        <v>421</v>
      </c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</row>
    <row r="184" ht="12.0" customHeight="1">
      <c r="A184" s="284">
        <v>45883.0</v>
      </c>
      <c r="B184" s="275" t="s">
        <v>422</v>
      </c>
      <c r="C184" s="276">
        <v>10766.0</v>
      </c>
      <c r="D184" s="275">
        <v>92.0</v>
      </c>
      <c r="E184" s="275" t="s">
        <v>371</v>
      </c>
      <c r="F184" s="275"/>
      <c r="G184" s="284">
        <v>45883.0</v>
      </c>
      <c r="H184" s="275" t="s">
        <v>422</v>
      </c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</row>
    <row r="185" ht="12.0" customHeight="1">
      <c r="A185" s="284">
        <v>45885.0</v>
      </c>
      <c r="B185" s="275" t="s">
        <v>423</v>
      </c>
      <c r="C185" s="276">
        <v>10429.0</v>
      </c>
      <c r="D185" s="275">
        <v>104.8</v>
      </c>
      <c r="E185" s="275" t="s">
        <v>371</v>
      </c>
      <c r="F185" s="275" t="s">
        <v>424</v>
      </c>
      <c r="G185" s="284">
        <v>45885.0</v>
      </c>
      <c r="H185" s="275" t="s">
        <v>423</v>
      </c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</row>
    <row r="186" ht="12.0" customHeight="1">
      <c r="A186" s="284">
        <v>45885.0</v>
      </c>
      <c r="B186" s="275" t="s">
        <v>425</v>
      </c>
      <c r="C186" s="276">
        <v>10731.0</v>
      </c>
      <c r="D186" s="275">
        <v>710.0</v>
      </c>
      <c r="E186" s="275" t="s">
        <v>374</v>
      </c>
      <c r="F186" s="275"/>
      <c r="G186" s="284">
        <v>45885.0</v>
      </c>
      <c r="H186" s="275" t="s">
        <v>425</v>
      </c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</row>
    <row r="187" ht="12.0" customHeight="1">
      <c r="A187" s="284">
        <v>45885.0</v>
      </c>
      <c r="B187" s="275" t="s">
        <v>426</v>
      </c>
      <c r="C187" s="276">
        <v>11088.0</v>
      </c>
      <c r="D187" s="275">
        <v>249.0</v>
      </c>
      <c r="E187" s="275" t="s">
        <v>402</v>
      </c>
      <c r="F187" s="275" t="s">
        <v>427</v>
      </c>
      <c r="G187" s="284">
        <v>45885.0</v>
      </c>
      <c r="H187" s="275" t="s">
        <v>426</v>
      </c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</row>
    <row r="188" ht="12.0" customHeight="1">
      <c r="A188" s="284">
        <v>45885.0</v>
      </c>
      <c r="B188" s="275" t="s">
        <v>428</v>
      </c>
      <c r="C188" s="276">
        <v>11265.0</v>
      </c>
      <c r="D188" s="275">
        <v>224.4</v>
      </c>
      <c r="E188" s="275" t="s">
        <v>402</v>
      </c>
      <c r="F188" s="275" t="s">
        <v>429</v>
      </c>
      <c r="G188" s="284">
        <v>45885.0</v>
      </c>
      <c r="H188" s="275" t="s">
        <v>428</v>
      </c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</row>
    <row r="189" ht="12.0" customHeight="1">
      <c r="A189" s="284">
        <v>45885.0</v>
      </c>
      <c r="B189" s="275" t="s">
        <v>430</v>
      </c>
      <c r="C189" s="276">
        <v>11314.0</v>
      </c>
      <c r="D189" s="275">
        <v>184.2</v>
      </c>
      <c r="E189" s="275" t="s">
        <v>371</v>
      </c>
      <c r="F189" s="275"/>
      <c r="G189" s="284">
        <v>45885.0</v>
      </c>
      <c r="H189" s="275" t="s">
        <v>430</v>
      </c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</row>
    <row r="190" ht="12.0" customHeight="1">
      <c r="A190" s="284">
        <v>45887.0</v>
      </c>
      <c r="B190" s="275" t="s">
        <v>425</v>
      </c>
      <c r="C190" s="276">
        <v>10731.0</v>
      </c>
      <c r="D190" s="275">
        <v>535.0</v>
      </c>
      <c r="E190" s="275" t="s">
        <v>374</v>
      </c>
      <c r="F190" s="275"/>
      <c r="G190" s="284">
        <v>45887.0</v>
      </c>
      <c r="H190" s="275" t="s">
        <v>425</v>
      </c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</row>
    <row r="191" ht="12.0" customHeight="1">
      <c r="A191" s="284">
        <v>45887.0</v>
      </c>
      <c r="B191" s="275" t="s">
        <v>431</v>
      </c>
      <c r="C191" s="276">
        <v>10736.0</v>
      </c>
      <c r="D191" s="275">
        <v>450.0</v>
      </c>
      <c r="E191" s="275" t="s">
        <v>374</v>
      </c>
      <c r="F191" s="275"/>
      <c r="G191" s="284">
        <v>45887.0</v>
      </c>
      <c r="H191" s="275" t="s">
        <v>431</v>
      </c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</row>
    <row r="192" ht="12.0" customHeight="1">
      <c r="A192" s="284">
        <v>45887.0</v>
      </c>
      <c r="B192" s="275" t="s">
        <v>428</v>
      </c>
      <c r="C192" s="276">
        <v>11266.0</v>
      </c>
      <c r="D192" s="275">
        <v>130.0</v>
      </c>
      <c r="E192" s="275" t="s">
        <v>402</v>
      </c>
      <c r="F192" s="275"/>
      <c r="G192" s="284">
        <v>45887.0</v>
      </c>
      <c r="H192" s="275" t="s">
        <v>428</v>
      </c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</row>
    <row r="193" ht="12.0" customHeight="1">
      <c r="A193" s="284">
        <v>45887.0</v>
      </c>
      <c r="B193" s="275" t="s">
        <v>432</v>
      </c>
      <c r="C193" s="276">
        <v>11533.0</v>
      </c>
      <c r="D193" s="275">
        <v>140.0</v>
      </c>
      <c r="E193" s="275" t="s">
        <v>402</v>
      </c>
      <c r="F193" s="275" t="s">
        <v>408</v>
      </c>
      <c r="G193" s="284">
        <v>45887.0</v>
      </c>
      <c r="H193" s="275" t="s">
        <v>432</v>
      </c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</row>
    <row r="194" ht="12.0" customHeight="1">
      <c r="A194" s="284">
        <v>45887.0</v>
      </c>
      <c r="B194" s="275" t="s">
        <v>432</v>
      </c>
      <c r="C194" s="276">
        <v>11535.0</v>
      </c>
      <c r="D194" s="275">
        <v>140.0</v>
      </c>
      <c r="E194" s="275" t="s">
        <v>402</v>
      </c>
      <c r="F194" s="275" t="s">
        <v>408</v>
      </c>
      <c r="G194" s="284">
        <v>45887.0</v>
      </c>
      <c r="H194" s="275" t="s">
        <v>432</v>
      </c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</row>
    <row r="195" ht="12.0" customHeight="1">
      <c r="A195" s="284">
        <v>45887.0</v>
      </c>
      <c r="B195" s="275" t="s">
        <v>433</v>
      </c>
      <c r="C195" s="276">
        <v>11648.0</v>
      </c>
      <c r="D195" s="275">
        <v>404.0</v>
      </c>
      <c r="E195" s="275" t="s">
        <v>371</v>
      </c>
      <c r="F195" s="275"/>
      <c r="G195" s="284">
        <v>45887.0</v>
      </c>
      <c r="H195" s="275" t="s">
        <v>433</v>
      </c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</row>
    <row r="196" ht="12.0" customHeight="1">
      <c r="A196" s="284">
        <v>45888.0</v>
      </c>
      <c r="B196" s="275" t="s">
        <v>434</v>
      </c>
      <c r="C196" s="276">
        <v>10736.0</v>
      </c>
      <c r="D196" s="275">
        <v>2170.0</v>
      </c>
      <c r="E196" s="275" t="s">
        <v>374</v>
      </c>
      <c r="F196" s="275"/>
      <c r="G196" s="284">
        <v>45888.0</v>
      </c>
      <c r="H196" s="275" t="s">
        <v>434</v>
      </c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</row>
    <row r="197" ht="12.0" customHeight="1">
      <c r="A197" s="284">
        <v>45888.0</v>
      </c>
      <c r="B197" s="275" t="s">
        <v>433</v>
      </c>
      <c r="C197" s="276">
        <v>10766.0</v>
      </c>
      <c r="D197" s="275">
        <v>28.0</v>
      </c>
      <c r="E197" s="275" t="s">
        <v>371</v>
      </c>
      <c r="F197" s="275"/>
      <c r="G197" s="284">
        <v>45888.0</v>
      </c>
      <c r="H197" s="275" t="s">
        <v>433</v>
      </c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</row>
    <row r="198" ht="12.0" customHeight="1">
      <c r="A198" s="284">
        <v>45888.0</v>
      </c>
      <c r="B198" s="275" t="s">
        <v>433</v>
      </c>
      <c r="C198" s="276">
        <v>10767.0</v>
      </c>
      <c r="D198" s="275">
        <v>365.0</v>
      </c>
      <c r="E198" s="275" t="s">
        <v>371</v>
      </c>
      <c r="F198" s="275"/>
      <c r="G198" s="284">
        <v>45888.0</v>
      </c>
      <c r="H198" s="275" t="s">
        <v>433</v>
      </c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</row>
    <row r="199" ht="12.0" customHeight="1">
      <c r="A199" s="284">
        <v>45889.0</v>
      </c>
      <c r="B199" s="275" t="s">
        <v>435</v>
      </c>
      <c r="C199" s="276">
        <v>10736.0</v>
      </c>
      <c r="D199" s="275">
        <v>930.0</v>
      </c>
      <c r="E199" s="275" t="s">
        <v>374</v>
      </c>
      <c r="F199" s="275"/>
      <c r="G199" s="284">
        <v>45889.0</v>
      </c>
      <c r="H199" s="275" t="s">
        <v>435</v>
      </c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</row>
    <row r="200" ht="12.0" customHeight="1">
      <c r="A200" s="284">
        <v>45889.0</v>
      </c>
      <c r="B200" s="275" t="s">
        <v>433</v>
      </c>
      <c r="C200" s="276">
        <v>11305.0</v>
      </c>
      <c r="D200" s="275">
        <v>73.0</v>
      </c>
      <c r="E200" s="275" t="s">
        <v>371</v>
      </c>
      <c r="F200" s="275"/>
      <c r="G200" s="284">
        <v>45889.0</v>
      </c>
      <c r="H200" s="275" t="s">
        <v>433</v>
      </c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</row>
    <row r="201" ht="12.0" customHeight="1">
      <c r="A201" s="284">
        <v>45889.0</v>
      </c>
      <c r="B201" s="275" t="s">
        <v>433</v>
      </c>
      <c r="C201" s="276">
        <v>11309.0</v>
      </c>
      <c r="D201" s="275">
        <v>355.0</v>
      </c>
      <c r="E201" s="275" t="s">
        <v>371</v>
      </c>
      <c r="F201" s="275"/>
      <c r="G201" s="284">
        <v>45889.0</v>
      </c>
      <c r="H201" s="275" t="s">
        <v>433</v>
      </c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</row>
    <row r="202" ht="12.0" customHeight="1">
      <c r="A202" s="284">
        <v>45889.0</v>
      </c>
      <c r="B202" s="275" t="s">
        <v>436</v>
      </c>
      <c r="C202" s="276">
        <v>11314.0</v>
      </c>
      <c r="D202" s="275">
        <v>34.8</v>
      </c>
      <c r="E202" s="275" t="s">
        <v>371</v>
      </c>
      <c r="F202" s="275" t="s">
        <v>437</v>
      </c>
      <c r="G202" s="284">
        <v>45889.0</v>
      </c>
      <c r="H202" s="275" t="s">
        <v>436</v>
      </c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</row>
    <row r="203" ht="12.0" customHeight="1">
      <c r="A203" s="284">
        <v>45889.0</v>
      </c>
      <c r="B203" s="275" t="s">
        <v>432</v>
      </c>
      <c r="C203" s="276">
        <v>11530.0</v>
      </c>
      <c r="D203" s="275">
        <v>140.0</v>
      </c>
      <c r="E203" s="275" t="s">
        <v>402</v>
      </c>
      <c r="F203" s="275" t="s">
        <v>408</v>
      </c>
      <c r="G203" s="284">
        <v>45889.0</v>
      </c>
      <c r="H203" s="275" t="s">
        <v>432</v>
      </c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</row>
    <row r="204" ht="12.0" customHeight="1">
      <c r="A204" s="284">
        <v>45889.0</v>
      </c>
      <c r="B204" s="275" t="s">
        <v>432</v>
      </c>
      <c r="C204" s="276">
        <v>11531.0</v>
      </c>
      <c r="D204" s="275">
        <v>140.0</v>
      </c>
      <c r="E204" s="275" t="s">
        <v>402</v>
      </c>
      <c r="F204" s="275" t="s">
        <v>408</v>
      </c>
      <c r="G204" s="284">
        <v>45889.0</v>
      </c>
      <c r="H204" s="275" t="s">
        <v>432</v>
      </c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</row>
    <row r="205" ht="12.0" customHeight="1">
      <c r="A205" s="284">
        <v>45889.0</v>
      </c>
      <c r="B205" s="275" t="s">
        <v>432</v>
      </c>
      <c r="C205" s="276">
        <v>11534.0</v>
      </c>
      <c r="D205" s="275">
        <v>140.0</v>
      </c>
      <c r="E205" s="275" t="s">
        <v>402</v>
      </c>
      <c r="F205" s="275" t="s">
        <v>408</v>
      </c>
      <c r="G205" s="284">
        <v>45889.0</v>
      </c>
      <c r="H205" s="275" t="s">
        <v>432</v>
      </c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</row>
    <row r="206" ht="12.0" customHeight="1">
      <c r="A206" s="284">
        <v>45885.0</v>
      </c>
      <c r="B206" s="275" t="s">
        <v>438</v>
      </c>
      <c r="C206" s="276">
        <v>11089.0</v>
      </c>
      <c r="D206" s="275">
        <v>63.0</v>
      </c>
      <c r="E206" s="275" t="s">
        <v>402</v>
      </c>
      <c r="F206" s="275" t="s">
        <v>427</v>
      </c>
      <c r="G206" s="284">
        <v>45885.0</v>
      </c>
      <c r="H206" s="275" t="s">
        <v>438</v>
      </c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</row>
    <row r="207" ht="12.0" customHeight="1">
      <c r="A207" s="284">
        <v>45890.0</v>
      </c>
      <c r="B207" s="275" t="s">
        <v>439</v>
      </c>
      <c r="C207" s="276">
        <v>10430.0</v>
      </c>
      <c r="D207" s="275">
        <v>217.6</v>
      </c>
      <c r="E207" s="275" t="s">
        <v>371</v>
      </c>
      <c r="F207" s="275" t="s">
        <v>440</v>
      </c>
      <c r="G207" s="284">
        <v>45890.0</v>
      </c>
      <c r="H207" s="275" t="s">
        <v>439</v>
      </c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</row>
    <row r="208" ht="12.0" customHeight="1">
      <c r="A208" s="284">
        <v>45890.0</v>
      </c>
      <c r="B208" s="275" t="s">
        <v>441</v>
      </c>
      <c r="C208" s="276">
        <v>10736.0</v>
      </c>
      <c r="D208" s="275">
        <v>770.0</v>
      </c>
      <c r="E208" s="275" t="s">
        <v>374</v>
      </c>
      <c r="F208" s="275"/>
      <c r="G208" s="284">
        <v>45890.0</v>
      </c>
      <c r="H208" s="275" t="s">
        <v>441</v>
      </c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</row>
    <row r="209" ht="12.0" customHeight="1">
      <c r="A209" s="284">
        <v>45890.0</v>
      </c>
      <c r="B209" s="275" t="s">
        <v>442</v>
      </c>
      <c r="C209" s="276">
        <v>11563.0</v>
      </c>
      <c r="D209" s="275">
        <v>86.0</v>
      </c>
      <c r="E209" s="275" t="s">
        <v>402</v>
      </c>
      <c r="F209" s="275" t="s">
        <v>442</v>
      </c>
      <c r="G209" s="284">
        <v>45890.0</v>
      </c>
      <c r="H209" s="275" t="s">
        <v>442</v>
      </c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</row>
    <row r="210" ht="12.0" customHeight="1">
      <c r="A210" s="284">
        <v>45890.0</v>
      </c>
      <c r="B210" s="275" t="s">
        <v>442</v>
      </c>
      <c r="C210" s="276">
        <v>11569.0</v>
      </c>
      <c r="D210" s="275">
        <v>86.0</v>
      </c>
      <c r="E210" s="275" t="s">
        <v>402</v>
      </c>
      <c r="F210" s="275" t="s">
        <v>442</v>
      </c>
      <c r="G210" s="284">
        <v>45890.0</v>
      </c>
      <c r="H210" s="275" t="s">
        <v>442</v>
      </c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</row>
    <row r="211" ht="12.0" customHeight="1">
      <c r="A211" s="284">
        <v>45890.0</v>
      </c>
      <c r="B211" s="275" t="s">
        <v>439</v>
      </c>
      <c r="C211" s="276">
        <v>11651.0</v>
      </c>
      <c r="D211" s="275">
        <v>250.2</v>
      </c>
      <c r="E211" s="275" t="s">
        <v>371</v>
      </c>
      <c r="F211" s="275" t="s">
        <v>443</v>
      </c>
      <c r="G211" s="284">
        <v>45890.0</v>
      </c>
      <c r="H211" s="275" t="s">
        <v>439</v>
      </c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</row>
    <row r="212" ht="12.0" customHeight="1">
      <c r="A212" s="284">
        <v>45890.0</v>
      </c>
      <c r="B212" s="275" t="s">
        <v>439</v>
      </c>
      <c r="C212" s="276">
        <v>11294.0</v>
      </c>
      <c r="D212" s="275">
        <v>35.0</v>
      </c>
      <c r="E212" s="275" t="s">
        <v>371</v>
      </c>
      <c r="F212" s="275" t="s">
        <v>444</v>
      </c>
      <c r="G212" s="284">
        <v>45890.0</v>
      </c>
      <c r="H212" s="275" t="s">
        <v>439</v>
      </c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</row>
    <row r="213" ht="12.0" customHeight="1">
      <c r="A213" s="284">
        <v>45890.0</v>
      </c>
      <c r="B213" s="275" t="s">
        <v>439</v>
      </c>
      <c r="C213" s="276">
        <v>11297.0</v>
      </c>
      <c r="D213" s="275">
        <v>87.0</v>
      </c>
      <c r="E213" s="275" t="s">
        <v>371</v>
      </c>
      <c r="F213" s="275" t="s">
        <v>444</v>
      </c>
      <c r="G213" s="284">
        <v>45890.0</v>
      </c>
      <c r="H213" s="275" t="s">
        <v>439</v>
      </c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</row>
    <row r="214" ht="12.0" customHeight="1">
      <c r="A214" s="284">
        <v>45890.0</v>
      </c>
      <c r="B214" s="275" t="s">
        <v>442</v>
      </c>
      <c r="C214" s="276">
        <v>11564.0</v>
      </c>
      <c r="D214" s="275">
        <v>86.0</v>
      </c>
      <c r="E214" s="275" t="s">
        <v>402</v>
      </c>
      <c r="F214" s="275" t="s">
        <v>442</v>
      </c>
      <c r="G214" s="284">
        <v>45890.0</v>
      </c>
      <c r="H214" s="275" t="s">
        <v>442</v>
      </c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</row>
    <row r="215" ht="12.0" customHeight="1">
      <c r="A215" s="284">
        <v>45890.0</v>
      </c>
      <c r="B215" s="275" t="s">
        <v>442</v>
      </c>
      <c r="C215" s="276">
        <v>11572.0</v>
      </c>
      <c r="D215" s="275">
        <v>86.0</v>
      </c>
      <c r="E215" s="275" t="s">
        <v>402</v>
      </c>
      <c r="F215" s="275" t="s">
        <v>442</v>
      </c>
      <c r="G215" s="284">
        <v>45890.0</v>
      </c>
      <c r="H215" s="275" t="s">
        <v>442</v>
      </c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</row>
    <row r="216" ht="12.0" customHeight="1">
      <c r="A216" s="284">
        <v>45891.0</v>
      </c>
      <c r="B216" s="275" t="s">
        <v>445</v>
      </c>
      <c r="C216" s="276">
        <v>11134.0</v>
      </c>
      <c r="D216" s="275">
        <v>650.0</v>
      </c>
      <c r="E216" s="275" t="s">
        <v>402</v>
      </c>
      <c r="F216" s="275" t="s">
        <v>445</v>
      </c>
      <c r="G216" s="284">
        <v>45891.0</v>
      </c>
      <c r="H216" s="275" t="s">
        <v>445</v>
      </c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</row>
    <row r="217" ht="12.0" customHeight="1">
      <c r="A217" s="284">
        <v>45891.0</v>
      </c>
      <c r="B217" s="275" t="s">
        <v>445</v>
      </c>
      <c r="C217" s="276">
        <v>11135.0</v>
      </c>
      <c r="D217" s="275">
        <v>650.0</v>
      </c>
      <c r="E217" s="275" t="s">
        <v>402</v>
      </c>
      <c r="F217" s="275" t="s">
        <v>445</v>
      </c>
      <c r="G217" s="284">
        <v>45891.0</v>
      </c>
      <c r="H217" s="275" t="s">
        <v>445</v>
      </c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</row>
    <row r="218" ht="12.0" customHeight="1">
      <c r="A218" s="284">
        <v>45891.0</v>
      </c>
      <c r="B218" s="275" t="s">
        <v>442</v>
      </c>
      <c r="C218" s="276">
        <v>11562.0</v>
      </c>
      <c r="D218" s="275">
        <v>86.0</v>
      </c>
      <c r="E218" s="275" t="s">
        <v>402</v>
      </c>
      <c r="F218" s="275" t="s">
        <v>442</v>
      </c>
      <c r="G218" s="284">
        <v>45891.0</v>
      </c>
      <c r="H218" s="275" t="s">
        <v>442</v>
      </c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</row>
    <row r="219" ht="12.0" customHeight="1">
      <c r="A219" s="284">
        <v>45891.0</v>
      </c>
      <c r="B219" s="275" t="s">
        <v>442</v>
      </c>
      <c r="C219" s="276">
        <v>11565.0</v>
      </c>
      <c r="D219" s="275">
        <v>86.0</v>
      </c>
      <c r="E219" s="275" t="s">
        <v>402</v>
      </c>
      <c r="F219" s="275" t="s">
        <v>442</v>
      </c>
      <c r="G219" s="284">
        <v>45891.0</v>
      </c>
      <c r="H219" s="275" t="s">
        <v>442</v>
      </c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</row>
    <row r="220" ht="12.0" customHeight="1">
      <c r="A220" s="284">
        <v>45891.0</v>
      </c>
      <c r="B220" s="275" t="s">
        <v>442</v>
      </c>
      <c r="C220" s="276">
        <v>11567.0</v>
      </c>
      <c r="D220" s="275">
        <v>86.0</v>
      </c>
      <c r="E220" s="275" t="s">
        <v>402</v>
      </c>
      <c r="F220" s="275" t="s">
        <v>442</v>
      </c>
      <c r="G220" s="284">
        <v>45891.0</v>
      </c>
      <c r="H220" s="275" t="s">
        <v>442</v>
      </c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</row>
    <row r="221" ht="12.0" customHeight="1">
      <c r="A221" s="284">
        <v>45891.0</v>
      </c>
      <c r="B221" s="275" t="s">
        <v>436</v>
      </c>
      <c r="C221" s="276">
        <v>11574.0</v>
      </c>
      <c r="D221" s="275">
        <v>57.0</v>
      </c>
      <c r="E221" s="275" t="s">
        <v>371</v>
      </c>
      <c r="F221" s="275" t="s">
        <v>446</v>
      </c>
      <c r="G221" s="284">
        <v>45891.0</v>
      </c>
      <c r="H221" s="275" t="s">
        <v>436</v>
      </c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</row>
    <row r="222" ht="12.0" customHeight="1">
      <c r="A222" s="284">
        <v>45891.0</v>
      </c>
      <c r="B222" s="275" t="s">
        <v>436</v>
      </c>
      <c r="C222" s="276">
        <v>11580.0</v>
      </c>
      <c r="D222" s="275">
        <v>57.0</v>
      </c>
      <c r="E222" s="275" t="s">
        <v>371</v>
      </c>
      <c r="F222" s="275" t="s">
        <v>446</v>
      </c>
      <c r="G222" s="284">
        <v>45891.0</v>
      </c>
      <c r="H222" s="275" t="s">
        <v>436</v>
      </c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</row>
    <row r="223" ht="12.0" customHeight="1">
      <c r="A223" s="284">
        <v>45891.0</v>
      </c>
      <c r="B223" s="275" t="s">
        <v>436</v>
      </c>
      <c r="C223" s="276">
        <v>11581.0</v>
      </c>
      <c r="D223" s="275">
        <v>57.0</v>
      </c>
      <c r="E223" s="275" t="s">
        <v>371</v>
      </c>
      <c r="F223" s="275" t="s">
        <v>446</v>
      </c>
      <c r="G223" s="284">
        <v>45891.0</v>
      </c>
      <c r="H223" s="275" t="s">
        <v>436</v>
      </c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</row>
    <row r="224" ht="12.0" customHeight="1">
      <c r="A224" s="284">
        <v>45892.0</v>
      </c>
      <c r="B224" s="275" t="s">
        <v>447</v>
      </c>
      <c r="C224" s="276">
        <v>10736.0</v>
      </c>
      <c r="D224" s="275">
        <v>1200.0</v>
      </c>
      <c r="E224" s="275" t="s">
        <v>374</v>
      </c>
      <c r="F224" s="275"/>
      <c r="G224" s="284">
        <v>45892.0</v>
      </c>
      <c r="H224" s="275" t="s">
        <v>447</v>
      </c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</row>
    <row r="225" ht="12.0" customHeight="1">
      <c r="A225" s="284">
        <v>45892.0</v>
      </c>
      <c r="B225" s="275" t="s">
        <v>448</v>
      </c>
      <c r="C225" s="276">
        <v>11266.0</v>
      </c>
      <c r="D225" s="275">
        <v>91.0</v>
      </c>
      <c r="E225" s="275" t="s">
        <v>371</v>
      </c>
      <c r="F225" s="275" t="s">
        <v>387</v>
      </c>
      <c r="G225" s="284">
        <v>45892.0</v>
      </c>
      <c r="H225" s="275" t="s">
        <v>448</v>
      </c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</row>
    <row r="226" ht="12.0" customHeight="1">
      <c r="A226" s="284">
        <v>45892.0</v>
      </c>
      <c r="B226" s="275" t="s">
        <v>449</v>
      </c>
      <c r="C226" s="276">
        <v>11276.0</v>
      </c>
      <c r="D226" s="275">
        <v>413.0</v>
      </c>
      <c r="E226" s="275" t="s">
        <v>371</v>
      </c>
      <c r="F226" s="275" t="s">
        <v>450</v>
      </c>
      <c r="G226" s="284">
        <v>45892.0</v>
      </c>
      <c r="H226" s="275" t="s">
        <v>449</v>
      </c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</row>
    <row r="227" ht="12.0" customHeight="1">
      <c r="A227" s="284">
        <v>45894.0</v>
      </c>
      <c r="B227" s="275" t="s">
        <v>451</v>
      </c>
      <c r="C227" s="276">
        <v>11277.0</v>
      </c>
      <c r="D227" s="275">
        <v>413.0</v>
      </c>
      <c r="E227" s="275" t="s">
        <v>371</v>
      </c>
      <c r="F227" s="275" t="s">
        <v>450</v>
      </c>
      <c r="G227" s="284">
        <v>45894.0</v>
      </c>
      <c r="H227" s="275" t="s">
        <v>451</v>
      </c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</row>
    <row r="228" ht="12.0" customHeight="1">
      <c r="A228" s="284">
        <v>45894.0</v>
      </c>
      <c r="B228" s="275" t="s">
        <v>334</v>
      </c>
      <c r="C228" s="276">
        <v>11550.0</v>
      </c>
      <c r="D228" s="275">
        <v>132.0</v>
      </c>
      <c r="E228" s="275" t="s">
        <v>402</v>
      </c>
      <c r="F228" s="275" t="s">
        <v>334</v>
      </c>
      <c r="G228" s="284">
        <v>45894.0</v>
      </c>
      <c r="H228" s="275" t="s">
        <v>334</v>
      </c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</row>
    <row r="229" ht="12.0" customHeight="1">
      <c r="A229" s="284">
        <v>45894.0</v>
      </c>
      <c r="B229" s="275" t="s">
        <v>334</v>
      </c>
      <c r="C229" s="276">
        <v>11551.0</v>
      </c>
      <c r="D229" s="275">
        <v>132.0</v>
      </c>
      <c r="E229" s="275" t="s">
        <v>402</v>
      </c>
      <c r="F229" s="275" t="s">
        <v>334</v>
      </c>
      <c r="G229" s="284">
        <v>45894.0</v>
      </c>
      <c r="H229" s="275" t="s">
        <v>334</v>
      </c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</row>
    <row r="230" ht="12.0" customHeight="1">
      <c r="A230" s="284">
        <v>45894.0</v>
      </c>
      <c r="B230" s="275" t="s">
        <v>334</v>
      </c>
      <c r="C230" s="276">
        <v>11555.0</v>
      </c>
      <c r="D230" s="275">
        <v>132.0</v>
      </c>
      <c r="E230" s="275" t="s">
        <v>402</v>
      </c>
      <c r="F230" s="275" t="s">
        <v>334</v>
      </c>
      <c r="G230" s="284">
        <v>45894.0</v>
      </c>
      <c r="H230" s="275" t="s">
        <v>334</v>
      </c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</row>
    <row r="231" ht="12.0" customHeight="1">
      <c r="A231" s="284">
        <v>45894.0</v>
      </c>
      <c r="B231" s="275" t="s">
        <v>334</v>
      </c>
      <c r="C231" s="276">
        <v>11568.0</v>
      </c>
      <c r="D231" s="275">
        <v>86.0</v>
      </c>
      <c r="E231" s="275" t="s">
        <v>402</v>
      </c>
      <c r="F231" s="275" t="s">
        <v>334</v>
      </c>
      <c r="G231" s="284">
        <v>45894.0</v>
      </c>
      <c r="H231" s="275" t="s">
        <v>334</v>
      </c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</row>
    <row r="232" ht="12.0" customHeight="1">
      <c r="A232" s="284">
        <v>45894.0</v>
      </c>
      <c r="B232" s="275" t="s">
        <v>334</v>
      </c>
      <c r="C232" s="276">
        <v>11571.0</v>
      </c>
      <c r="D232" s="275">
        <v>86.0</v>
      </c>
      <c r="E232" s="275" t="s">
        <v>402</v>
      </c>
      <c r="F232" s="275" t="s">
        <v>334</v>
      </c>
      <c r="G232" s="284">
        <v>45894.0</v>
      </c>
      <c r="H232" s="275" t="s">
        <v>334</v>
      </c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</row>
    <row r="233" ht="12.0" customHeight="1">
      <c r="A233" s="284">
        <v>45894.0</v>
      </c>
      <c r="B233" s="275" t="s">
        <v>452</v>
      </c>
      <c r="C233" s="276">
        <v>11709.0</v>
      </c>
      <c r="D233" s="275">
        <v>153.0</v>
      </c>
      <c r="E233" s="275" t="s">
        <v>371</v>
      </c>
      <c r="F233" s="275" t="s">
        <v>453</v>
      </c>
      <c r="G233" s="284">
        <v>45894.0</v>
      </c>
      <c r="H233" s="275" t="s">
        <v>452</v>
      </c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</row>
    <row r="234" ht="12.0" customHeight="1">
      <c r="A234" s="284">
        <v>45895.0</v>
      </c>
      <c r="B234" s="275" t="s">
        <v>452</v>
      </c>
      <c r="C234" s="276">
        <v>11710.0</v>
      </c>
      <c r="D234" s="275">
        <v>154.0</v>
      </c>
      <c r="E234" s="275" t="s">
        <v>371</v>
      </c>
      <c r="F234" s="275" t="s">
        <v>401</v>
      </c>
      <c r="G234" s="284">
        <v>45895.0</v>
      </c>
      <c r="H234" s="275" t="s">
        <v>452</v>
      </c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</row>
    <row r="235" ht="12.0" customHeight="1">
      <c r="A235" s="284">
        <v>45895.0</v>
      </c>
      <c r="B235" s="275" t="s">
        <v>452</v>
      </c>
      <c r="C235" s="276">
        <v>11711.0</v>
      </c>
      <c r="D235" s="275">
        <v>154.0</v>
      </c>
      <c r="E235" s="275" t="s">
        <v>371</v>
      </c>
      <c r="F235" s="275" t="s">
        <v>401</v>
      </c>
      <c r="G235" s="284">
        <v>45895.0</v>
      </c>
      <c r="H235" s="275" t="s">
        <v>452</v>
      </c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</row>
    <row r="236" ht="12.0" customHeight="1">
      <c r="A236" s="284">
        <v>45895.0</v>
      </c>
      <c r="B236" s="275" t="s">
        <v>452</v>
      </c>
      <c r="C236" s="276">
        <v>11712.0</v>
      </c>
      <c r="D236" s="275">
        <v>153.0</v>
      </c>
      <c r="E236" s="275" t="s">
        <v>371</v>
      </c>
      <c r="F236" s="275" t="s">
        <v>401</v>
      </c>
      <c r="G236" s="284">
        <v>45895.0</v>
      </c>
      <c r="H236" s="275" t="s">
        <v>452</v>
      </c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</row>
    <row r="237" ht="12.0" customHeight="1">
      <c r="A237" s="284">
        <v>45895.0</v>
      </c>
      <c r="B237" s="275" t="s">
        <v>452</v>
      </c>
      <c r="C237" s="276">
        <v>11713.0</v>
      </c>
      <c r="D237" s="275">
        <v>82.2</v>
      </c>
      <c r="E237" s="275" t="s">
        <v>371</v>
      </c>
      <c r="F237" s="275" t="s">
        <v>401</v>
      </c>
      <c r="G237" s="284">
        <v>45895.0</v>
      </c>
      <c r="H237" s="275" t="s">
        <v>452</v>
      </c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</row>
    <row r="238" ht="12.0" customHeight="1">
      <c r="A238" s="284">
        <v>45895.0</v>
      </c>
      <c r="B238" s="275" t="s">
        <v>454</v>
      </c>
      <c r="C238" s="276">
        <v>11724.0</v>
      </c>
      <c r="D238" s="275">
        <v>140.0</v>
      </c>
      <c r="E238" s="275" t="s">
        <v>371</v>
      </c>
      <c r="F238" s="275" t="s">
        <v>377</v>
      </c>
      <c r="G238" s="284">
        <v>45895.0</v>
      </c>
      <c r="H238" s="275" t="s">
        <v>454</v>
      </c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</row>
    <row r="239" ht="12.0" customHeight="1">
      <c r="A239" s="284">
        <v>45895.0</v>
      </c>
      <c r="B239" s="275" t="s">
        <v>334</v>
      </c>
      <c r="C239" s="276">
        <v>11552.0</v>
      </c>
      <c r="D239" s="275">
        <v>132.0</v>
      </c>
      <c r="E239" s="275" t="s">
        <v>402</v>
      </c>
      <c r="F239" s="275" t="s">
        <v>334</v>
      </c>
      <c r="G239" s="284">
        <v>45895.0</v>
      </c>
      <c r="H239" s="275" t="s">
        <v>334</v>
      </c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</row>
    <row r="240" ht="12.0" customHeight="1">
      <c r="A240" s="284">
        <v>45895.0</v>
      </c>
      <c r="B240" s="275" t="s">
        <v>334</v>
      </c>
      <c r="C240" s="276">
        <v>11553.0</v>
      </c>
      <c r="D240" s="275">
        <v>155.0</v>
      </c>
      <c r="E240" s="275" t="s">
        <v>402</v>
      </c>
      <c r="F240" s="275" t="s">
        <v>334</v>
      </c>
      <c r="G240" s="284">
        <v>45895.0</v>
      </c>
      <c r="H240" s="275" t="s">
        <v>334</v>
      </c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</row>
    <row r="241" ht="12.0" customHeight="1">
      <c r="A241" s="284">
        <v>45895.0</v>
      </c>
      <c r="B241" s="275" t="s">
        <v>334</v>
      </c>
      <c r="C241" s="276">
        <v>11554.0</v>
      </c>
      <c r="D241" s="275">
        <v>183.0</v>
      </c>
      <c r="E241" s="275" t="s">
        <v>402</v>
      </c>
      <c r="F241" s="275" t="s">
        <v>334</v>
      </c>
      <c r="G241" s="284">
        <v>45895.0</v>
      </c>
      <c r="H241" s="275" t="s">
        <v>334</v>
      </c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</row>
    <row r="242" ht="12.0" customHeight="1">
      <c r="A242" s="284">
        <v>45895.0</v>
      </c>
      <c r="B242" s="275" t="s">
        <v>334</v>
      </c>
      <c r="C242" s="276">
        <v>11557.0</v>
      </c>
      <c r="D242" s="275">
        <v>132.0</v>
      </c>
      <c r="E242" s="275" t="s">
        <v>402</v>
      </c>
      <c r="F242" s="275" t="s">
        <v>334</v>
      </c>
      <c r="G242" s="284">
        <v>45895.0</v>
      </c>
      <c r="H242" s="275" t="s">
        <v>334</v>
      </c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</row>
    <row r="243" ht="12.0" customHeight="1">
      <c r="A243" s="284">
        <v>45895.0</v>
      </c>
      <c r="B243" s="275" t="s">
        <v>454</v>
      </c>
      <c r="C243" s="276">
        <v>11725.0</v>
      </c>
      <c r="D243" s="275">
        <v>140.0</v>
      </c>
      <c r="E243" s="275" t="s">
        <v>371</v>
      </c>
      <c r="F243" s="275" t="s">
        <v>377</v>
      </c>
      <c r="G243" s="284">
        <v>45895.0</v>
      </c>
      <c r="H243" s="275" t="s">
        <v>454</v>
      </c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</row>
    <row r="244" ht="12.0" customHeight="1">
      <c r="A244" s="284">
        <v>45895.0</v>
      </c>
      <c r="B244" s="275" t="s">
        <v>454</v>
      </c>
      <c r="C244" s="276">
        <v>11726.0</v>
      </c>
      <c r="D244" s="275">
        <v>140.0</v>
      </c>
      <c r="E244" s="275" t="s">
        <v>371</v>
      </c>
      <c r="F244" s="275" t="s">
        <v>377</v>
      </c>
      <c r="G244" s="284">
        <v>45895.0</v>
      </c>
      <c r="H244" s="275" t="s">
        <v>454</v>
      </c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</row>
    <row r="245" ht="12.0" customHeight="1">
      <c r="A245" s="284">
        <v>45895.0</v>
      </c>
      <c r="B245" s="275" t="s">
        <v>454</v>
      </c>
      <c r="C245" s="276">
        <v>11727.0</v>
      </c>
      <c r="D245" s="275">
        <v>138.0</v>
      </c>
      <c r="E245" s="275" t="s">
        <v>371</v>
      </c>
      <c r="F245" s="275" t="s">
        <v>377</v>
      </c>
      <c r="G245" s="284">
        <v>45895.0</v>
      </c>
      <c r="H245" s="275" t="s">
        <v>454</v>
      </c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</row>
    <row r="246" ht="12.0" customHeight="1">
      <c r="A246" s="284">
        <v>45896.0</v>
      </c>
      <c r="B246" s="275" t="s">
        <v>455</v>
      </c>
      <c r="C246" s="276">
        <v>11225.0</v>
      </c>
      <c r="D246" s="275">
        <v>410.0</v>
      </c>
      <c r="E246" s="275" t="s">
        <v>374</v>
      </c>
      <c r="F246" s="275"/>
      <c r="G246" s="284">
        <v>45896.0</v>
      </c>
      <c r="H246" s="275" t="s">
        <v>455</v>
      </c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</row>
    <row r="247" ht="12.0" customHeight="1">
      <c r="A247" s="284">
        <v>45896.0</v>
      </c>
      <c r="B247" s="275" t="s">
        <v>329</v>
      </c>
      <c r="C247" s="276">
        <v>11513.0</v>
      </c>
      <c r="D247" s="275">
        <v>212.0</v>
      </c>
      <c r="E247" s="275" t="s">
        <v>402</v>
      </c>
      <c r="F247" s="275" t="s">
        <v>329</v>
      </c>
      <c r="G247" s="284">
        <v>45896.0</v>
      </c>
      <c r="H247" s="275" t="s">
        <v>329</v>
      </c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</row>
    <row r="248" ht="12.0" customHeight="1">
      <c r="A248" s="284">
        <v>45896.0</v>
      </c>
      <c r="B248" s="275" t="s">
        <v>329</v>
      </c>
      <c r="C248" s="276">
        <v>11518.0</v>
      </c>
      <c r="D248" s="275">
        <v>212.0</v>
      </c>
      <c r="E248" s="275" t="s">
        <v>402</v>
      </c>
      <c r="F248" s="275" t="s">
        <v>329</v>
      </c>
      <c r="G248" s="284">
        <v>45896.0</v>
      </c>
      <c r="H248" s="275" t="s">
        <v>329</v>
      </c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</row>
    <row r="249" ht="12.0" customHeight="1">
      <c r="A249" s="284">
        <v>45896.0</v>
      </c>
      <c r="B249" s="275" t="s">
        <v>454</v>
      </c>
      <c r="C249" s="276">
        <v>11728.0</v>
      </c>
      <c r="D249" s="275">
        <v>138.0</v>
      </c>
      <c r="E249" s="275" t="s">
        <v>371</v>
      </c>
      <c r="F249" s="275" t="s">
        <v>377</v>
      </c>
      <c r="G249" s="284">
        <v>45896.0</v>
      </c>
      <c r="H249" s="275" t="s">
        <v>454</v>
      </c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</row>
    <row r="250" ht="12.0" customHeight="1">
      <c r="A250" s="284">
        <v>45896.0</v>
      </c>
      <c r="B250" s="275" t="s">
        <v>454</v>
      </c>
      <c r="C250" s="276">
        <v>11729.0</v>
      </c>
      <c r="D250" s="275">
        <v>138.0</v>
      </c>
      <c r="E250" s="275" t="s">
        <v>371</v>
      </c>
      <c r="F250" s="275" t="s">
        <v>377</v>
      </c>
      <c r="G250" s="284">
        <v>45896.0</v>
      </c>
      <c r="H250" s="275" t="s">
        <v>454</v>
      </c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</row>
    <row r="251" ht="12.0" customHeight="1">
      <c r="A251" s="284">
        <v>45896.0</v>
      </c>
      <c r="B251" s="275" t="s">
        <v>454</v>
      </c>
      <c r="C251" s="276">
        <v>11730.0</v>
      </c>
      <c r="D251" s="275">
        <v>143.0</v>
      </c>
      <c r="E251" s="275" t="s">
        <v>371</v>
      </c>
      <c r="F251" s="275" t="s">
        <v>377</v>
      </c>
      <c r="G251" s="284">
        <v>45896.0</v>
      </c>
      <c r="H251" s="275" t="s">
        <v>454</v>
      </c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</row>
    <row r="252" ht="12.0" customHeight="1">
      <c r="A252" s="284">
        <v>45896.0</v>
      </c>
      <c r="B252" s="275" t="s">
        <v>454</v>
      </c>
      <c r="C252" s="276">
        <v>11731.0</v>
      </c>
      <c r="D252" s="275">
        <v>143.0</v>
      </c>
      <c r="E252" s="275" t="s">
        <v>371</v>
      </c>
      <c r="F252" s="275" t="s">
        <v>377</v>
      </c>
      <c r="G252" s="284">
        <v>45896.0</v>
      </c>
      <c r="H252" s="275" t="s">
        <v>454</v>
      </c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</row>
    <row r="253" ht="12.0" customHeight="1">
      <c r="A253" s="284">
        <v>45896.0</v>
      </c>
      <c r="B253" s="275" t="s">
        <v>454</v>
      </c>
      <c r="C253" s="276">
        <v>11732.0</v>
      </c>
      <c r="D253" s="275">
        <v>143.0</v>
      </c>
      <c r="E253" s="275" t="s">
        <v>371</v>
      </c>
      <c r="F253" s="275" t="s">
        <v>377</v>
      </c>
      <c r="G253" s="284">
        <v>45896.0</v>
      </c>
      <c r="H253" s="275" t="s">
        <v>454</v>
      </c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</row>
    <row r="254" ht="12.0" customHeight="1">
      <c r="A254" s="284">
        <v>45897.0</v>
      </c>
      <c r="B254" s="275" t="s">
        <v>329</v>
      </c>
      <c r="C254" s="276">
        <v>11516.0</v>
      </c>
      <c r="D254" s="275">
        <v>212.0</v>
      </c>
      <c r="E254" s="275" t="s">
        <v>402</v>
      </c>
      <c r="F254" s="275" t="s">
        <v>329</v>
      </c>
      <c r="G254" s="284">
        <v>45897.0</v>
      </c>
      <c r="H254" s="275" t="s">
        <v>329</v>
      </c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</row>
    <row r="255" ht="12.0" customHeight="1">
      <c r="A255" s="284">
        <v>45897.0</v>
      </c>
      <c r="B255" s="275" t="s">
        <v>454</v>
      </c>
      <c r="C255" s="276">
        <v>11733.0</v>
      </c>
      <c r="D255" s="275">
        <v>158.0</v>
      </c>
      <c r="E255" s="275" t="s">
        <v>371</v>
      </c>
      <c r="F255" s="275" t="s">
        <v>377</v>
      </c>
      <c r="G255" s="284">
        <v>45897.0</v>
      </c>
      <c r="H255" s="275" t="s">
        <v>454</v>
      </c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</row>
    <row r="256" ht="12.0" customHeight="1">
      <c r="A256" s="284">
        <v>45897.0</v>
      </c>
      <c r="B256" s="275" t="s">
        <v>454</v>
      </c>
      <c r="C256" s="276">
        <v>11734.0</v>
      </c>
      <c r="D256" s="275">
        <v>132.0</v>
      </c>
      <c r="E256" s="275" t="s">
        <v>371</v>
      </c>
      <c r="F256" s="275" t="s">
        <v>377</v>
      </c>
      <c r="G256" s="284">
        <v>45897.0</v>
      </c>
      <c r="H256" s="275" t="s">
        <v>454</v>
      </c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</row>
    <row r="257" ht="12.0" customHeight="1">
      <c r="A257" s="284">
        <v>45898.0</v>
      </c>
      <c r="B257" s="275" t="s">
        <v>456</v>
      </c>
      <c r="C257" s="276">
        <v>11652.0</v>
      </c>
      <c r="D257" s="275">
        <v>346.0</v>
      </c>
      <c r="E257" s="275" t="s">
        <v>457</v>
      </c>
      <c r="F257" s="275" t="s">
        <v>458</v>
      </c>
      <c r="G257" s="284">
        <v>45898.0</v>
      </c>
      <c r="H257" s="275" t="s">
        <v>456</v>
      </c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</row>
    <row r="258" ht="12.0" customHeight="1">
      <c r="A258" s="284">
        <v>45898.0</v>
      </c>
      <c r="B258" s="275" t="s">
        <v>456</v>
      </c>
      <c r="C258" s="276">
        <v>11653.0</v>
      </c>
      <c r="D258" s="275">
        <v>346.0</v>
      </c>
      <c r="E258" s="275" t="s">
        <v>457</v>
      </c>
      <c r="F258" s="275" t="s">
        <v>458</v>
      </c>
      <c r="G258" s="284">
        <v>45898.0</v>
      </c>
      <c r="H258" s="275" t="s">
        <v>456</v>
      </c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</row>
    <row r="259" ht="12.0" customHeight="1">
      <c r="A259" s="284">
        <v>45898.0</v>
      </c>
      <c r="B259" s="275" t="s">
        <v>456</v>
      </c>
      <c r="C259" s="276">
        <v>11694.0</v>
      </c>
      <c r="D259" s="275">
        <v>632.0</v>
      </c>
      <c r="E259" s="275" t="s">
        <v>457</v>
      </c>
      <c r="F259" s="275" t="s">
        <v>458</v>
      </c>
      <c r="G259" s="284">
        <v>45898.0</v>
      </c>
      <c r="H259" s="275" t="s">
        <v>456</v>
      </c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</row>
    <row r="260" ht="12.0" customHeight="1">
      <c r="A260" s="284">
        <v>45898.0</v>
      </c>
      <c r="B260" s="275" t="s">
        <v>456</v>
      </c>
      <c r="C260" s="276">
        <v>11695.0</v>
      </c>
      <c r="D260" s="275">
        <v>632.0</v>
      </c>
      <c r="E260" s="275" t="s">
        <v>457</v>
      </c>
      <c r="F260" s="275" t="s">
        <v>458</v>
      </c>
      <c r="G260" s="284">
        <v>45898.0</v>
      </c>
      <c r="H260" s="275" t="s">
        <v>456</v>
      </c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</row>
    <row r="261" ht="12.0" customHeight="1">
      <c r="A261" s="284">
        <v>45898.0</v>
      </c>
      <c r="B261" s="275" t="s">
        <v>456</v>
      </c>
      <c r="C261" s="276">
        <v>11696.0</v>
      </c>
      <c r="D261" s="275">
        <v>535.0</v>
      </c>
      <c r="E261" s="275" t="s">
        <v>457</v>
      </c>
      <c r="F261" s="275" t="s">
        <v>458</v>
      </c>
      <c r="G261" s="284">
        <v>45898.0</v>
      </c>
      <c r="H261" s="275" t="s">
        <v>456</v>
      </c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</row>
    <row r="262" ht="12.0" customHeight="1">
      <c r="A262" s="284">
        <v>45876.0</v>
      </c>
      <c r="B262" s="275" t="s">
        <v>405</v>
      </c>
      <c r="C262" s="276" t="s">
        <v>310</v>
      </c>
      <c r="D262" s="275">
        <v>2980.0</v>
      </c>
      <c r="E262" s="275" t="s">
        <v>374</v>
      </c>
      <c r="F262" s="275" t="s">
        <v>459</v>
      </c>
      <c r="G262" s="284">
        <v>45876.0</v>
      </c>
      <c r="H262" s="275" t="s">
        <v>405</v>
      </c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</row>
    <row r="263" ht="12.0" customHeight="1">
      <c r="A263" s="284">
        <v>45898.0</v>
      </c>
      <c r="B263" s="275" t="s">
        <v>460</v>
      </c>
      <c r="C263" s="276" t="s">
        <v>315</v>
      </c>
      <c r="D263" s="275">
        <v>2000.0</v>
      </c>
      <c r="E263" s="275" t="s">
        <v>374</v>
      </c>
      <c r="F263" s="275" t="s">
        <v>460</v>
      </c>
      <c r="G263" s="284">
        <v>45898.0</v>
      </c>
      <c r="H263" s="275" t="s">
        <v>460</v>
      </c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</row>
    <row r="264" ht="12.0" customHeight="1">
      <c r="A264" s="284">
        <v>45898.0</v>
      </c>
      <c r="B264" s="275" t="s">
        <v>329</v>
      </c>
      <c r="C264" s="276">
        <v>11511.0</v>
      </c>
      <c r="D264" s="275">
        <v>212.0</v>
      </c>
      <c r="E264" s="275" t="s">
        <v>402</v>
      </c>
      <c r="F264" s="275" t="s">
        <v>329</v>
      </c>
      <c r="G264" s="284">
        <v>45898.0</v>
      </c>
      <c r="H264" s="275" t="s">
        <v>329</v>
      </c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</row>
    <row r="265" ht="12.0" customHeight="1">
      <c r="A265" s="284">
        <v>45898.0</v>
      </c>
      <c r="B265" s="275" t="s">
        <v>329</v>
      </c>
      <c r="C265" s="276">
        <v>11517.0</v>
      </c>
      <c r="D265" s="275">
        <v>212.0</v>
      </c>
      <c r="E265" s="275" t="s">
        <v>402</v>
      </c>
      <c r="F265" s="275" t="s">
        <v>329</v>
      </c>
      <c r="G265" s="284">
        <v>45898.0</v>
      </c>
      <c r="H265" s="275" t="s">
        <v>329</v>
      </c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</row>
    <row r="266" ht="12.0" customHeight="1">
      <c r="A266" s="284">
        <v>45898.0</v>
      </c>
      <c r="B266" s="275" t="s">
        <v>461</v>
      </c>
      <c r="C266" s="276">
        <v>11698.0</v>
      </c>
      <c r="D266" s="275">
        <v>583.0</v>
      </c>
      <c r="E266" s="275" t="s">
        <v>371</v>
      </c>
      <c r="F266" s="275" t="s">
        <v>461</v>
      </c>
      <c r="G266" s="284">
        <v>45898.0</v>
      </c>
      <c r="H266" s="275" t="s">
        <v>461</v>
      </c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</row>
    <row r="267" ht="12.0" customHeight="1">
      <c r="A267" s="284">
        <v>45898.0</v>
      </c>
      <c r="B267" s="275" t="s">
        <v>461</v>
      </c>
      <c r="C267" s="276">
        <v>11699.0</v>
      </c>
      <c r="D267" s="275">
        <v>583.0</v>
      </c>
      <c r="E267" s="275" t="s">
        <v>371</v>
      </c>
      <c r="F267" s="275" t="s">
        <v>461</v>
      </c>
      <c r="G267" s="284">
        <v>45898.0</v>
      </c>
      <c r="H267" s="275" t="s">
        <v>461</v>
      </c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</row>
    <row r="268" ht="12.0" customHeight="1">
      <c r="A268" s="284">
        <v>45899.0</v>
      </c>
      <c r="B268" s="275" t="s">
        <v>462</v>
      </c>
      <c r="C268" s="276">
        <v>11507.0</v>
      </c>
      <c r="D268" s="275">
        <v>623.0</v>
      </c>
      <c r="E268" s="275" t="s">
        <v>457</v>
      </c>
      <c r="F268" s="275" t="s">
        <v>458</v>
      </c>
      <c r="G268" s="284">
        <v>45899.0</v>
      </c>
      <c r="H268" s="275" t="s">
        <v>462</v>
      </c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</row>
    <row r="269" ht="12.0" customHeight="1">
      <c r="A269" s="284">
        <v>45899.0</v>
      </c>
      <c r="B269" s="275" t="s">
        <v>462</v>
      </c>
      <c r="C269" s="276">
        <v>11508.0</v>
      </c>
      <c r="D269" s="275">
        <v>531.0</v>
      </c>
      <c r="E269" s="275" t="s">
        <v>457</v>
      </c>
      <c r="F269" s="275" t="s">
        <v>458</v>
      </c>
      <c r="G269" s="284">
        <v>45899.0</v>
      </c>
      <c r="H269" s="275" t="s">
        <v>462</v>
      </c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</row>
    <row r="270" ht="12.0" customHeight="1">
      <c r="A270" s="284">
        <v>45899.0</v>
      </c>
      <c r="B270" s="275" t="s">
        <v>462</v>
      </c>
      <c r="C270" s="276">
        <v>11509.0</v>
      </c>
      <c r="D270" s="275">
        <v>559.0</v>
      </c>
      <c r="E270" s="275" t="s">
        <v>457</v>
      </c>
      <c r="F270" s="275" t="s">
        <v>458</v>
      </c>
      <c r="G270" s="284">
        <v>45899.0</v>
      </c>
      <c r="H270" s="275" t="s">
        <v>462</v>
      </c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</row>
    <row r="271" ht="12.0" customHeight="1">
      <c r="A271" s="284">
        <v>45899.0</v>
      </c>
      <c r="B271" s="275" t="s">
        <v>462</v>
      </c>
      <c r="C271" s="276">
        <v>11510.0</v>
      </c>
      <c r="D271" s="275">
        <v>559.0</v>
      </c>
      <c r="E271" s="275" t="s">
        <v>457</v>
      </c>
      <c r="F271" s="275" t="s">
        <v>458</v>
      </c>
      <c r="G271" s="284">
        <v>45899.0</v>
      </c>
      <c r="H271" s="275" t="s">
        <v>462</v>
      </c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</row>
    <row r="272" ht="12.0" customHeight="1">
      <c r="A272" s="284">
        <v>45899.0</v>
      </c>
      <c r="B272" s="275" t="s">
        <v>462</v>
      </c>
      <c r="C272" s="276">
        <v>11697.0</v>
      </c>
      <c r="D272" s="275">
        <v>535.0</v>
      </c>
      <c r="E272" s="275" t="s">
        <v>457</v>
      </c>
      <c r="F272" s="275" t="s">
        <v>458</v>
      </c>
      <c r="G272" s="284">
        <v>45899.0</v>
      </c>
      <c r="H272" s="275" t="s">
        <v>462</v>
      </c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</row>
    <row r="273" ht="12.0" customHeight="1">
      <c r="A273" s="196"/>
      <c r="B273" s="196"/>
      <c r="C273" s="220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</row>
    <row r="274" ht="12.0" customHeight="1">
      <c r="A274" s="196"/>
      <c r="B274" s="196"/>
      <c r="C274" s="220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</row>
    <row r="275" ht="12.0" customHeight="1">
      <c r="A275" s="196"/>
      <c r="B275" s="196"/>
      <c r="C275" s="220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</row>
    <row r="276" ht="12.0" customHeight="1">
      <c r="A276" s="196"/>
      <c r="B276" s="196"/>
      <c r="C276" s="220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</row>
    <row r="277" ht="12.0" customHeight="1">
      <c r="A277" s="196"/>
      <c r="B277" s="196"/>
      <c r="C277" s="220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</row>
    <row r="278" ht="12.0" customHeight="1">
      <c r="A278" s="196"/>
      <c r="B278" s="196"/>
      <c r="C278" s="220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</row>
    <row r="279" ht="12.0" customHeight="1">
      <c r="A279" s="196"/>
      <c r="B279" s="196"/>
      <c r="C279" s="220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</row>
    <row r="280" ht="12.0" customHeight="1">
      <c r="A280" s="196"/>
      <c r="B280" s="196"/>
      <c r="C280" s="220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</row>
    <row r="281" ht="12.0" customHeight="1">
      <c r="A281" s="196"/>
      <c r="B281" s="196"/>
      <c r="C281" s="220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</row>
    <row r="282" ht="12.0" customHeight="1">
      <c r="A282" s="196"/>
      <c r="B282" s="196"/>
      <c r="C282" s="220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</row>
    <row r="283" ht="12.0" customHeight="1">
      <c r="A283" s="196"/>
      <c r="B283" s="196"/>
      <c r="C283" s="220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</row>
    <row r="284" ht="12.0" customHeight="1">
      <c r="A284" s="196"/>
      <c r="B284" s="196"/>
      <c r="C284" s="220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</row>
    <row r="285" ht="12.0" customHeight="1">
      <c r="A285" s="196"/>
      <c r="B285" s="196"/>
      <c r="C285" s="220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</row>
    <row r="286" ht="12.0" customHeight="1">
      <c r="A286" s="196"/>
      <c r="B286" s="196"/>
      <c r="C286" s="220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</row>
    <row r="287" ht="12.0" customHeight="1">
      <c r="A287" s="196"/>
      <c r="B287" s="196"/>
      <c r="C287" s="220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</row>
    <row r="288" ht="12.0" customHeight="1">
      <c r="A288" s="196"/>
      <c r="B288" s="196"/>
      <c r="C288" s="220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</row>
    <row r="289" ht="12.0" customHeight="1">
      <c r="A289" s="196"/>
      <c r="B289" s="196"/>
      <c r="C289" s="220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</row>
    <row r="290" ht="12.0" customHeight="1">
      <c r="A290" s="196"/>
      <c r="B290" s="196"/>
      <c r="C290" s="220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</row>
    <row r="291" ht="12.0" customHeight="1">
      <c r="A291" s="196"/>
      <c r="B291" s="196"/>
      <c r="C291" s="220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</row>
    <row r="292" ht="12.0" customHeight="1">
      <c r="A292" s="196"/>
      <c r="B292" s="196"/>
      <c r="C292" s="220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</row>
    <row r="293" ht="12.0" customHeight="1">
      <c r="A293" s="196"/>
      <c r="B293" s="196"/>
      <c r="C293" s="220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</row>
    <row r="294" ht="12.0" customHeight="1">
      <c r="A294" s="196"/>
      <c r="B294" s="196"/>
      <c r="C294" s="220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</row>
    <row r="295" ht="12.0" customHeight="1">
      <c r="A295" s="196"/>
      <c r="B295" s="196"/>
      <c r="C295" s="220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</row>
    <row r="296" ht="12.0" customHeight="1">
      <c r="A296" s="196"/>
      <c r="B296" s="196"/>
      <c r="C296" s="220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</row>
    <row r="297" ht="12.0" customHeight="1">
      <c r="A297" s="196"/>
      <c r="B297" s="196"/>
      <c r="C297" s="220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</row>
    <row r="298" ht="12.0" customHeight="1">
      <c r="A298" s="196"/>
      <c r="B298" s="196"/>
      <c r="C298" s="220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</row>
    <row r="299" ht="12.0" customHeight="1">
      <c r="A299" s="196"/>
      <c r="B299" s="196"/>
      <c r="C299" s="220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</row>
    <row r="300" ht="12.0" customHeight="1">
      <c r="A300" s="196"/>
      <c r="B300" s="196"/>
      <c r="C300" s="220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</row>
    <row r="301" ht="12.0" customHeight="1">
      <c r="A301" s="196"/>
      <c r="B301" s="196"/>
      <c r="C301" s="220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</row>
    <row r="302" ht="12.0" customHeight="1">
      <c r="A302" s="196"/>
      <c r="B302" s="196"/>
      <c r="C302" s="220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</row>
    <row r="303" ht="12.0" customHeight="1">
      <c r="A303" s="196"/>
      <c r="B303" s="196"/>
      <c r="C303" s="220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</row>
    <row r="304" ht="12.0" customHeight="1">
      <c r="A304" s="196"/>
      <c r="B304" s="196"/>
      <c r="C304" s="220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</row>
    <row r="305" ht="12.0" customHeight="1">
      <c r="A305" s="196"/>
      <c r="B305" s="196"/>
      <c r="C305" s="220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</row>
    <row r="306" ht="12.0" customHeight="1">
      <c r="A306" s="196"/>
      <c r="B306" s="196"/>
      <c r="C306" s="220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</row>
    <row r="307" ht="12.0" customHeight="1">
      <c r="A307" s="196"/>
      <c r="B307" s="196"/>
      <c r="C307" s="220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</row>
    <row r="308" ht="12.0" customHeight="1">
      <c r="A308" s="196"/>
      <c r="B308" s="196"/>
      <c r="C308" s="220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</row>
    <row r="309" ht="12.0" customHeight="1">
      <c r="A309" s="196"/>
      <c r="B309" s="196"/>
      <c r="C309" s="220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</row>
    <row r="310" ht="12.0" customHeight="1">
      <c r="A310" s="196"/>
      <c r="B310" s="196"/>
      <c r="C310" s="220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</row>
    <row r="311" ht="12.0" customHeight="1">
      <c r="A311" s="196"/>
      <c r="B311" s="196"/>
      <c r="C311" s="220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</row>
    <row r="312" ht="12.0" customHeight="1">
      <c r="A312" s="196"/>
      <c r="B312" s="196"/>
      <c r="C312" s="220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</row>
    <row r="313" ht="12.0" customHeight="1">
      <c r="A313" s="196"/>
      <c r="B313" s="196"/>
      <c r="C313" s="220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</row>
    <row r="314" ht="12.0" customHeight="1">
      <c r="A314" s="196"/>
      <c r="B314" s="196"/>
      <c r="C314" s="220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</row>
    <row r="315" ht="12.0" customHeight="1">
      <c r="A315" s="196"/>
      <c r="B315" s="196"/>
      <c r="C315" s="220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</row>
    <row r="316" ht="12.0" customHeight="1">
      <c r="A316" s="196"/>
      <c r="B316" s="196"/>
      <c r="C316" s="220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</row>
    <row r="317" ht="12.0" customHeight="1">
      <c r="A317" s="196"/>
      <c r="B317" s="196"/>
      <c r="C317" s="220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</row>
    <row r="318" ht="12.0" customHeight="1">
      <c r="A318" s="196"/>
      <c r="B318" s="196"/>
      <c r="C318" s="220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</row>
    <row r="319" ht="12.0" customHeight="1">
      <c r="A319" s="196"/>
      <c r="B319" s="196"/>
      <c r="C319" s="220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</row>
    <row r="320" ht="12.0" customHeight="1">
      <c r="A320" s="196"/>
      <c r="B320" s="196"/>
      <c r="C320" s="220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</row>
    <row r="321" ht="12.0" customHeight="1">
      <c r="A321" s="196"/>
      <c r="B321" s="196"/>
      <c r="C321" s="220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</row>
    <row r="322" ht="12.0" customHeight="1">
      <c r="A322" s="196"/>
      <c r="B322" s="196"/>
      <c r="C322" s="220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</row>
    <row r="323" ht="12.0" customHeight="1">
      <c r="A323" s="196"/>
      <c r="B323" s="196"/>
      <c r="C323" s="220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</row>
    <row r="324" ht="12.0" customHeight="1">
      <c r="A324" s="196"/>
      <c r="B324" s="196"/>
      <c r="C324" s="220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</row>
    <row r="325" ht="12.0" customHeight="1">
      <c r="A325" s="196"/>
      <c r="B325" s="196"/>
      <c r="C325" s="220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</row>
    <row r="326" ht="12.0" customHeight="1">
      <c r="A326" s="196"/>
      <c r="B326" s="196"/>
      <c r="C326" s="220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</row>
    <row r="327" ht="12.0" customHeight="1">
      <c r="A327" s="196"/>
      <c r="B327" s="196"/>
      <c r="C327" s="220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</row>
    <row r="328" ht="12.0" customHeight="1">
      <c r="A328" s="196"/>
      <c r="B328" s="196"/>
      <c r="C328" s="220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</row>
    <row r="329" ht="12.0" customHeight="1">
      <c r="A329" s="196"/>
      <c r="B329" s="196"/>
      <c r="C329" s="220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</row>
    <row r="330" ht="12.0" customHeight="1">
      <c r="A330" s="196"/>
      <c r="B330" s="196"/>
      <c r="C330" s="220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</row>
    <row r="331" ht="12.0" customHeight="1">
      <c r="A331" s="196"/>
      <c r="B331" s="196"/>
      <c r="C331" s="220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</row>
    <row r="332" ht="12.0" customHeight="1">
      <c r="A332" s="196"/>
      <c r="B332" s="196"/>
      <c r="C332" s="220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</row>
    <row r="333" ht="12.0" customHeight="1">
      <c r="A333" s="196"/>
      <c r="B333" s="196"/>
      <c r="C333" s="220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</row>
    <row r="334" ht="12.0" customHeight="1">
      <c r="A334" s="196"/>
      <c r="B334" s="196"/>
      <c r="C334" s="220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</row>
    <row r="335" ht="12.0" customHeight="1">
      <c r="A335" s="196"/>
      <c r="B335" s="196"/>
      <c r="C335" s="220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</row>
    <row r="336" ht="12.0" customHeight="1">
      <c r="A336" s="196"/>
      <c r="B336" s="196"/>
      <c r="C336" s="220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</row>
    <row r="337" ht="12.0" customHeight="1">
      <c r="A337" s="196"/>
      <c r="B337" s="196"/>
      <c r="C337" s="220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</row>
    <row r="338" ht="12.0" customHeight="1">
      <c r="A338" s="196"/>
      <c r="B338" s="196"/>
      <c r="C338" s="220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</row>
    <row r="339" ht="12.0" customHeight="1">
      <c r="A339" s="196"/>
      <c r="B339" s="196"/>
      <c r="C339" s="220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</row>
    <row r="340" ht="12.0" customHeight="1">
      <c r="A340" s="196"/>
      <c r="B340" s="196"/>
      <c r="C340" s="220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</row>
    <row r="341" ht="12.0" customHeight="1">
      <c r="A341" s="196"/>
      <c r="B341" s="196"/>
      <c r="C341" s="220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</row>
    <row r="342" ht="12.0" customHeight="1">
      <c r="A342" s="196"/>
      <c r="B342" s="196"/>
      <c r="C342" s="220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 ht="12.0" customHeight="1">
      <c r="A343" s="196"/>
      <c r="B343" s="196"/>
      <c r="C343" s="220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 ht="12.0" customHeight="1">
      <c r="A344" s="196"/>
      <c r="B344" s="196"/>
      <c r="C344" s="220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</row>
    <row r="345" ht="12.0" customHeight="1">
      <c r="A345" s="196"/>
      <c r="B345" s="196"/>
      <c r="C345" s="220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</row>
    <row r="346" ht="12.0" customHeight="1">
      <c r="A346" s="196"/>
      <c r="B346" s="196"/>
      <c r="C346" s="220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</row>
    <row r="347" ht="12.0" customHeight="1">
      <c r="A347" s="196"/>
      <c r="B347" s="196"/>
      <c r="C347" s="220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</row>
    <row r="348" ht="12.0" customHeight="1">
      <c r="A348" s="196"/>
      <c r="B348" s="196"/>
      <c r="C348" s="220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</row>
    <row r="349" ht="12.0" customHeight="1">
      <c r="A349" s="196"/>
      <c r="B349" s="196"/>
      <c r="C349" s="220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</row>
    <row r="350" ht="12.0" customHeight="1">
      <c r="A350" s="196"/>
      <c r="B350" s="196"/>
      <c r="C350" s="220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</row>
    <row r="351" ht="12.0" customHeight="1">
      <c r="A351" s="196"/>
      <c r="B351" s="196"/>
      <c r="C351" s="220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</row>
    <row r="352" ht="12.0" customHeight="1">
      <c r="A352" s="196"/>
      <c r="B352" s="196"/>
      <c r="C352" s="220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</row>
    <row r="353" ht="12.0" customHeight="1">
      <c r="A353" s="196"/>
      <c r="B353" s="196"/>
      <c r="C353" s="220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</row>
    <row r="354" ht="12.0" customHeight="1">
      <c r="A354" s="196"/>
      <c r="B354" s="196"/>
      <c r="C354" s="220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</row>
    <row r="355" ht="12.0" customHeight="1">
      <c r="A355" s="196"/>
      <c r="B355" s="196"/>
      <c r="C355" s="220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</row>
    <row r="356" ht="12.0" customHeight="1">
      <c r="A356" s="196"/>
      <c r="B356" s="196"/>
      <c r="C356" s="220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</row>
    <row r="357" ht="12.0" customHeight="1">
      <c r="A357" s="196"/>
      <c r="B357" s="196"/>
      <c r="C357" s="220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</row>
    <row r="358" ht="12.0" customHeight="1">
      <c r="A358" s="196"/>
      <c r="B358" s="196"/>
      <c r="C358" s="220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</row>
    <row r="359" ht="12.0" customHeight="1">
      <c r="A359" s="196"/>
      <c r="B359" s="196"/>
      <c r="C359" s="220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</row>
    <row r="360" ht="12.0" customHeight="1">
      <c r="A360" s="196"/>
      <c r="B360" s="196"/>
      <c r="C360" s="220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</row>
    <row r="361" ht="12.0" customHeight="1">
      <c r="A361" s="196"/>
      <c r="B361" s="196"/>
      <c r="C361" s="220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</row>
    <row r="362" ht="12.0" customHeight="1">
      <c r="A362" s="196"/>
      <c r="B362" s="196"/>
      <c r="C362" s="220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</row>
    <row r="363" ht="12.0" customHeight="1">
      <c r="A363" s="196"/>
      <c r="B363" s="196"/>
      <c r="C363" s="220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</row>
    <row r="364" ht="12.0" customHeight="1">
      <c r="A364" s="196"/>
      <c r="B364" s="196"/>
      <c r="C364" s="220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</row>
    <row r="365" ht="12.0" customHeight="1">
      <c r="A365" s="196"/>
      <c r="B365" s="196"/>
      <c r="C365" s="220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</row>
    <row r="366" ht="12.0" customHeight="1">
      <c r="A366" s="196"/>
      <c r="B366" s="196"/>
      <c r="C366" s="220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</row>
    <row r="367" ht="12.0" customHeight="1">
      <c r="A367" s="196"/>
      <c r="B367" s="196"/>
      <c r="C367" s="220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</row>
    <row r="368" ht="12.0" customHeight="1">
      <c r="A368" s="196"/>
      <c r="B368" s="196"/>
      <c r="C368" s="220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</row>
    <row r="369" ht="12.0" customHeight="1">
      <c r="A369" s="196"/>
      <c r="B369" s="196"/>
      <c r="C369" s="220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</row>
    <row r="370" ht="12.0" customHeight="1">
      <c r="A370" s="196"/>
      <c r="B370" s="196"/>
      <c r="C370" s="220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96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</row>
    <row r="371" ht="12.0" customHeight="1">
      <c r="A371" s="196"/>
      <c r="B371" s="196"/>
      <c r="C371" s="220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</row>
    <row r="372" ht="12.0" customHeight="1">
      <c r="A372" s="196"/>
      <c r="B372" s="196"/>
      <c r="C372" s="220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</row>
    <row r="373" ht="12.0" customHeight="1">
      <c r="A373" s="196"/>
      <c r="B373" s="196"/>
      <c r="C373" s="220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</row>
    <row r="374" ht="12.0" customHeight="1">
      <c r="A374" s="196"/>
      <c r="B374" s="196"/>
      <c r="C374" s="220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</row>
    <row r="375" ht="12.0" customHeight="1">
      <c r="A375" s="196"/>
      <c r="B375" s="196"/>
      <c r="C375" s="220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</row>
    <row r="376" ht="12.0" customHeight="1">
      <c r="A376" s="196"/>
      <c r="B376" s="196"/>
      <c r="C376" s="220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</row>
    <row r="377" ht="12.0" customHeight="1">
      <c r="A377" s="196"/>
      <c r="B377" s="196"/>
      <c r="C377" s="220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</row>
    <row r="378" ht="12.0" customHeight="1">
      <c r="A378" s="196"/>
      <c r="B378" s="196"/>
      <c r="C378" s="220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</row>
    <row r="379" ht="12.0" customHeight="1">
      <c r="A379" s="196"/>
      <c r="B379" s="196"/>
      <c r="C379" s="220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</row>
    <row r="380" ht="12.0" customHeight="1">
      <c r="A380" s="196"/>
      <c r="B380" s="196"/>
      <c r="C380" s="220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</row>
    <row r="381" ht="12.0" customHeight="1">
      <c r="A381" s="196"/>
      <c r="B381" s="196"/>
      <c r="C381" s="220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</row>
    <row r="382" ht="12.0" customHeight="1">
      <c r="A382" s="196"/>
      <c r="B382" s="196"/>
      <c r="C382" s="220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</row>
    <row r="383" ht="12.0" customHeight="1">
      <c r="A383" s="196"/>
      <c r="B383" s="196"/>
      <c r="C383" s="220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</row>
    <row r="384" ht="12.0" customHeight="1">
      <c r="A384" s="196"/>
      <c r="B384" s="196"/>
      <c r="C384" s="220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</row>
    <row r="385" ht="12.0" customHeight="1">
      <c r="A385" s="196"/>
      <c r="B385" s="196"/>
      <c r="C385" s="220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</row>
    <row r="386" ht="12.0" customHeight="1">
      <c r="A386" s="196"/>
      <c r="B386" s="196"/>
      <c r="C386" s="220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</row>
    <row r="387" ht="12.0" customHeight="1">
      <c r="A387" s="196"/>
      <c r="B387" s="196"/>
      <c r="C387" s="220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</row>
    <row r="388" ht="12.0" customHeight="1">
      <c r="A388" s="196"/>
      <c r="B388" s="196"/>
      <c r="C388" s="220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</row>
    <row r="389" ht="12.0" customHeight="1">
      <c r="A389" s="196"/>
      <c r="B389" s="196"/>
      <c r="C389" s="220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</row>
    <row r="390" ht="12.0" customHeight="1">
      <c r="A390" s="196"/>
      <c r="B390" s="196"/>
      <c r="C390" s="220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</row>
    <row r="391" ht="12.0" customHeight="1">
      <c r="A391" s="196"/>
      <c r="B391" s="196"/>
      <c r="C391" s="220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</row>
    <row r="392" ht="12.0" customHeight="1">
      <c r="A392" s="196"/>
      <c r="B392" s="196"/>
      <c r="C392" s="220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</row>
    <row r="393" ht="12.0" customHeight="1">
      <c r="A393" s="196"/>
      <c r="B393" s="196"/>
      <c r="C393" s="220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</row>
    <row r="394" ht="12.0" customHeight="1">
      <c r="A394" s="196"/>
      <c r="B394" s="196"/>
      <c r="C394" s="220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</row>
    <row r="395" ht="12.0" customHeight="1">
      <c r="A395" s="196"/>
      <c r="B395" s="196"/>
      <c r="C395" s="220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</row>
    <row r="396" ht="12.0" customHeight="1">
      <c r="A396" s="196"/>
      <c r="B396" s="196"/>
      <c r="C396" s="220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</row>
    <row r="397" ht="12.0" customHeight="1">
      <c r="A397" s="196"/>
      <c r="B397" s="196"/>
      <c r="C397" s="220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</row>
    <row r="398" ht="12.0" customHeight="1">
      <c r="A398" s="196"/>
      <c r="B398" s="196"/>
      <c r="C398" s="220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</row>
    <row r="399" ht="12.0" customHeight="1">
      <c r="A399" s="196"/>
      <c r="B399" s="196"/>
      <c r="C399" s="220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</row>
    <row r="400" ht="12.0" customHeight="1">
      <c r="A400" s="196"/>
      <c r="B400" s="196"/>
      <c r="C400" s="220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</row>
    <row r="401" ht="12.0" customHeight="1">
      <c r="A401" s="196"/>
      <c r="B401" s="196"/>
      <c r="C401" s="220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</row>
    <row r="402" ht="12.0" customHeight="1">
      <c r="A402" s="196"/>
      <c r="B402" s="196"/>
      <c r="C402" s="220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</row>
    <row r="403" ht="12.0" customHeight="1">
      <c r="A403" s="196"/>
      <c r="B403" s="196"/>
      <c r="C403" s="220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</row>
    <row r="404" ht="12.0" customHeight="1">
      <c r="A404" s="196"/>
      <c r="B404" s="196"/>
      <c r="C404" s="220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</row>
    <row r="405" ht="12.0" customHeight="1">
      <c r="A405" s="196"/>
      <c r="B405" s="196"/>
      <c r="C405" s="220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</row>
    <row r="406" ht="12.0" customHeight="1">
      <c r="A406" s="196"/>
      <c r="B406" s="196"/>
      <c r="C406" s="220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</row>
    <row r="407" ht="12.0" customHeight="1">
      <c r="A407" s="196"/>
      <c r="B407" s="196"/>
      <c r="C407" s="220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</row>
    <row r="408" ht="12.0" customHeight="1">
      <c r="A408" s="196"/>
      <c r="B408" s="196"/>
      <c r="C408" s="220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</row>
    <row r="409" ht="12.0" customHeight="1">
      <c r="A409" s="196"/>
      <c r="B409" s="196"/>
      <c r="C409" s="220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</row>
    <row r="410" ht="12.0" customHeight="1">
      <c r="A410" s="196"/>
      <c r="B410" s="196"/>
      <c r="C410" s="220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</row>
    <row r="411" ht="12.0" customHeight="1">
      <c r="A411" s="196"/>
      <c r="B411" s="196"/>
      <c r="C411" s="220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</row>
    <row r="412" ht="12.0" customHeight="1">
      <c r="A412" s="196"/>
      <c r="B412" s="196"/>
      <c r="C412" s="220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</row>
    <row r="413" ht="12.0" customHeight="1">
      <c r="A413" s="196"/>
      <c r="B413" s="196"/>
      <c r="C413" s="220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</row>
    <row r="414" ht="12.0" customHeight="1">
      <c r="A414" s="196"/>
      <c r="B414" s="196"/>
      <c r="C414" s="220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96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</row>
    <row r="415" ht="12.0" customHeight="1">
      <c r="A415" s="196"/>
      <c r="B415" s="196"/>
      <c r="C415" s="220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96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</row>
    <row r="416" ht="12.0" customHeight="1">
      <c r="A416" s="196"/>
      <c r="B416" s="196"/>
      <c r="C416" s="220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</row>
    <row r="417" ht="12.0" customHeight="1">
      <c r="A417" s="196"/>
      <c r="B417" s="196"/>
      <c r="C417" s="220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</row>
    <row r="418" ht="12.0" customHeight="1">
      <c r="A418" s="196"/>
      <c r="B418" s="196"/>
      <c r="C418" s="220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</row>
    <row r="419" ht="12.0" customHeight="1">
      <c r="A419" s="196"/>
      <c r="B419" s="196"/>
      <c r="C419" s="220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</row>
    <row r="420" ht="12.0" customHeight="1">
      <c r="A420" s="196"/>
      <c r="B420" s="196"/>
      <c r="C420" s="220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</row>
    <row r="421" ht="12.0" customHeight="1">
      <c r="A421" s="196"/>
      <c r="B421" s="196"/>
      <c r="C421" s="220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</row>
    <row r="422" ht="12.0" customHeight="1">
      <c r="A422" s="196"/>
      <c r="B422" s="196"/>
      <c r="C422" s="220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</row>
    <row r="423" ht="12.0" customHeight="1">
      <c r="A423" s="196"/>
      <c r="B423" s="196"/>
      <c r="C423" s="220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</row>
    <row r="424" ht="12.0" customHeight="1">
      <c r="A424" s="196"/>
      <c r="B424" s="196"/>
      <c r="C424" s="220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96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</row>
    <row r="425" ht="12.0" customHeight="1">
      <c r="A425" s="196"/>
      <c r="B425" s="196"/>
      <c r="C425" s="220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</row>
    <row r="426" ht="12.0" customHeight="1">
      <c r="A426" s="196"/>
      <c r="B426" s="196"/>
      <c r="C426" s="220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</row>
    <row r="427" ht="12.0" customHeight="1">
      <c r="A427" s="196"/>
      <c r="B427" s="196"/>
      <c r="C427" s="220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</row>
    <row r="428" ht="12.0" customHeight="1">
      <c r="A428" s="196"/>
      <c r="B428" s="196"/>
      <c r="C428" s="220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</row>
    <row r="429" ht="12.0" customHeight="1">
      <c r="A429" s="196"/>
      <c r="B429" s="196"/>
      <c r="C429" s="220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</row>
    <row r="430" ht="12.0" customHeight="1">
      <c r="A430" s="196"/>
      <c r="B430" s="196"/>
      <c r="C430" s="220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</row>
    <row r="431" ht="12.0" customHeight="1">
      <c r="A431" s="196"/>
      <c r="B431" s="196"/>
      <c r="C431" s="220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</row>
    <row r="432" ht="12.0" customHeight="1">
      <c r="A432" s="196"/>
      <c r="B432" s="196"/>
      <c r="C432" s="220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</row>
    <row r="433" ht="12.0" customHeight="1">
      <c r="A433" s="196"/>
      <c r="B433" s="196"/>
      <c r="C433" s="220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</row>
    <row r="434" ht="12.0" customHeight="1">
      <c r="A434" s="196"/>
      <c r="B434" s="196"/>
      <c r="C434" s="220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</row>
    <row r="435" ht="12.0" customHeight="1">
      <c r="A435" s="196"/>
      <c r="B435" s="196"/>
      <c r="C435" s="220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</row>
    <row r="436" ht="12.0" customHeight="1">
      <c r="A436" s="196"/>
      <c r="B436" s="196"/>
      <c r="C436" s="220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</row>
    <row r="437" ht="12.0" customHeight="1">
      <c r="A437" s="196"/>
      <c r="B437" s="196"/>
      <c r="C437" s="220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</row>
    <row r="438" ht="12.0" customHeight="1">
      <c r="A438" s="196"/>
      <c r="B438" s="196"/>
      <c r="C438" s="220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</row>
    <row r="439" ht="12.0" customHeight="1">
      <c r="A439" s="196"/>
      <c r="B439" s="196"/>
      <c r="C439" s="220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</row>
    <row r="440" ht="12.0" customHeight="1">
      <c r="A440" s="196"/>
      <c r="B440" s="196"/>
      <c r="C440" s="220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</row>
    <row r="441" ht="12.0" customHeight="1">
      <c r="A441" s="196"/>
      <c r="B441" s="196"/>
      <c r="C441" s="220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</row>
    <row r="442" ht="12.0" customHeight="1">
      <c r="A442" s="196"/>
      <c r="B442" s="196"/>
      <c r="C442" s="220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</row>
    <row r="443" ht="12.0" customHeight="1">
      <c r="A443" s="196"/>
      <c r="B443" s="196"/>
      <c r="C443" s="220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</row>
    <row r="444" ht="12.0" customHeight="1">
      <c r="A444" s="196"/>
      <c r="B444" s="196"/>
      <c r="C444" s="220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 ht="12.0" customHeight="1">
      <c r="A445" s="196"/>
      <c r="B445" s="196"/>
      <c r="C445" s="220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 ht="12.0" customHeight="1">
      <c r="A446" s="196"/>
      <c r="B446" s="196"/>
      <c r="C446" s="220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 ht="12.0" customHeight="1">
      <c r="A447" s="196"/>
      <c r="B447" s="196"/>
      <c r="C447" s="220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 ht="12.0" customHeight="1">
      <c r="A448" s="196"/>
      <c r="B448" s="196"/>
      <c r="C448" s="220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 ht="12.0" customHeight="1">
      <c r="A449" s="196"/>
      <c r="B449" s="196"/>
      <c r="C449" s="220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 ht="12.0" customHeight="1">
      <c r="A450" s="196"/>
      <c r="B450" s="196"/>
      <c r="C450" s="220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 ht="12.0" customHeight="1">
      <c r="A451" s="196"/>
      <c r="B451" s="196"/>
      <c r="C451" s="220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 ht="12.0" customHeight="1">
      <c r="A452" s="196"/>
      <c r="B452" s="196"/>
      <c r="C452" s="220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 ht="12.0" customHeight="1">
      <c r="A453" s="196"/>
      <c r="B453" s="196"/>
      <c r="C453" s="220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 ht="12.0" customHeight="1">
      <c r="A454" s="196"/>
      <c r="B454" s="196"/>
      <c r="C454" s="220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 ht="12.0" customHeight="1">
      <c r="A455" s="196"/>
      <c r="B455" s="196"/>
      <c r="C455" s="220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 ht="12.0" customHeight="1">
      <c r="A456" s="196"/>
      <c r="B456" s="196"/>
      <c r="C456" s="220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 ht="12.0" customHeight="1">
      <c r="A457" s="196"/>
      <c r="B457" s="196"/>
      <c r="C457" s="220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 ht="12.0" customHeight="1">
      <c r="A458" s="196"/>
      <c r="B458" s="196"/>
      <c r="C458" s="220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 ht="12.0" customHeight="1">
      <c r="A459" s="196"/>
      <c r="B459" s="196"/>
      <c r="C459" s="220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 ht="12.0" customHeight="1">
      <c r="A460" s="196"/>
      <c r="B460" s="196"/>
      <c r="C460" s="220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 ht="12.0" customHeight="1">
      <c r="A461" s="196"/>
      <c r="B461" s="196"/>
      <c r="C461" s="220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 ht="12.0" customHeight="1">
      <c r="A462" s="196"/>
      <c r="B462" s="196"/>
      <c r="C462" s="220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 ht="12.0" customHeight="1">
      <c r="A463" s="196"/>
      <c r="B463" s="196"/>
      <c r="C463" s="220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 ht="12.0" customHeight="1">
      <c r="A464" s="196"/>
      <c r="B464" s="196"/>
      <c r="C464" s="220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 ht="12.0" customHeight="1">
      <c r="A465" s="196"/>
      <c r="B465" s="196"/>
      <c r="C465" s="220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 ht="12.0" customHeight="1">
      <c r="A466" s="196"/>
      <c r="B466" s="196"/>
      <c r="C466" s="220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 ht="12.0" customHeight="1">
      <c r="A467" s="196"/>
      <c r="B467" s="196"/>
      <c r="C467" s="220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 ht="12.0" customHeight="1">
      <c r="A468" s="196"/>
      <c r="B468" s="196"/>
      <c r="C468" s="220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 ht="12.0" customHeight="1">
      <c r="A469" s="196"/>
      <c r="B469" s="196"/>
      <c r="C469" s="220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 ht="12.0" customHeight="1">
      <c r="A470" s="196"/>
      <c r="B470" s="196"/>
      <c r="C470" s="220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 ht="12.0" customHeight="1">
      <c r="A471" s="196"/>
      <c r="B471" s="196"/>
      <c r="C471" s="220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 ht="12.0" customHeight="1">
      <c r="A472" s="196"/>
      <c r="B472" s="196"/>
      <c r="C472" s="220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 ht="12.0" customHeight="1">
      <c r="A473" s="196"/>
      <c r="B473" s="196"/>
      <c r="C473" s="220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 ht="12.0" customHeight="1">
      <c r="A474" s="196"/>
      <c r="B474" s="196"/>
      <c r="C474" s="220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 ht="12.0" customHeight="1">
      <c r="A475" s="196"/>
      <c r="B475" s="196"/>
      <c r="C475" s="220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 ht="12.0" customHeight="1">
      <c r="A476" s="196"/>
      <c r="B476" s="196"/>
      <c r="C476" s="220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 ht="12.0" customHeight="1">
      <c r="A477" s="196"/>
      <c r="B477" s="196"/>
      <c r="C477" s="220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 ht="12.0" customHeight="1">
      <c r="A478" s="196"/>
      <c r="B478" s="196"/>
      <c r="C478" s="220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 ht="12.0" customHeight="1">
      <c r="A479" s="196"/>
      <c r="B479" s="196"/>
      <c r="C479" s="220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 ht="12.0" customHeight="1">
      <c r="A480" s="196"/>
      <c r="B480" s="196"/>
      <c r="C480" s="220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 ht="12.0" customHeight="1">
      <c r="A481" s="196"/>
      <c r="B481" s="196"/>
      <c r="C481" s="220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 ht="12.0" customHeight="1">
      <c r="A482" s="196"/>
      <c r="B482" s="196"/>
      <c r="C482" s="220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 ht="12.0" customHeight="1">
      <c r="A483" s="196"/>
      <c r="B483" s="196"/>
      <c r="C483" s="220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 ht="12.0" customHeight="1">
      <c r="A484" s="196"/>
      <c r="B484" s="196"/>
      <c r="C484" s="220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 ht="12.0" customHeight="1">
      <c r="A485" s="196"/>
      <c r="B485" s="196"/>
      <c r="C485" s="220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 ht="12.0" customHeight="1">
      <c r="A486" s="196"/>
      <c r="B486" s="196"/>
      <c r="C486" s="220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96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 ht="12.0" customHeight="1">
      <c r="A487" s="196"/>
      <c r="B487" s="196"/>
      <c r="C487" s="220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96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 ht="12.0" customHeight="1">
      <c r="A488" s="196"/>
      <c r="B488" s="196"/>
      <c r="C488" s="220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 ht="12.0" customHeight="1">
      <c r="A489" s="196"/>
      <c r="B489" s="196"/>
      <c r="C489" s="220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 ht="12.0" customHeight="1">
      <c r="A490" s="196"/>
      <c r="B490" s="196"/>
      <c r="C490" s="220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 ht="12.0" customHeight="1">
      <c r="A491" s="196"/>
      <c r="B491" s="196"/>
      <c r="C491" s="220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 ht="12.0" customHeight="1">
      <c r="A492" s="196"/>
      <c r="B492" s="196"/>
      <c r="C492" s="220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96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 ht="12.0" customHeight="1">
      <c r="A493" s="196"/>
      <c r="B493" s="196"/>
      <c r="C493" s="220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96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 ht="12.0" customHeight="1">
      <c r="A494" s="196"/>
      <c r="B494" s="196"/>
      <c r="C494" s="220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 ht="12.0" customHeight="1">
      <c r="A495" s="196"/>
      <c r="B495" s="196"/>
      <c r="C495" s="220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 ht="12.0" customHeight="1">
      <c r="A496" s="196"/>
      <c r="B496" s="196"/>
      <c r="C496" s="220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 ht="12.0" customHeight="1">
      <c r="A497" s="196"/>
      <c r="B497" s="196"/>
      <c r="C497" s="220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 ht="12.0" customHeight="1">
      <c r="A498" s="196"/>
      <c r="B498" s="196"/>
      <c r="C498" s="220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 ht="12.0" customHeight="1">
      <c r="A499" s="196"/>
      <c r="B499" s="196"/>
      <c r="C499" s="220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 ht="12.0" customHeight="1">
      <c r="A500" s="196"/>
      <c r="B500" s="196"/>
      <c r="C500" s="220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 ht="12.0" customHeight="1">
      <c r="A501" s="196"/>
      <c r="B501" s="196"/>
      <c r="C501" s="220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 ht="12.0" customHeight="1">
      <c r="A502" s="196"/>
      <c r="B502" s="196"/>
      <c r="C502" s="220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 ht="12.0" customHeight="1">
      <c r="A503" s="196"/>
      <c r="B503" s="196"/>
      <c r="C503" s="220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 ht="12.0" customHeight="1">
      <c r="A504" s="196"/>
      <c r="B504" s="196"/>
      <c r="C504" s="220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 ht="12.0" customHeight="1">
      <c r="A505" s="196"/>
      <c r="B505" s="196"/>
      <c r="C505" s="220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 ht="12.0" customHeight="1">
      <c r="A506" s="196"/>
      <c r="B506" s="196"/>
      <c r="C506" s="220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 ht="12.0" customHeight="1">
      <c r="A507" s="196"/>
      <c r="B507" s="196"/>
      <c r="C507" s="220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 ht="12.0" customHeight="1">
      <c r="A508" s="196"/>
      <c r="B508" s="196"/>
      <c r="C508" s="220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 ht="12.0" customHeight="1">
      <c r="A509" s="196"/>
      <c r="B509" s="196"/>
      <c r="C509" s="220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 ht="12.0" customHeight="1">
      <c r="A510" s="196"/>
      <c r="B510" s="196"/>
      <c r="C510" s="220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 ht="12.0" customHeight="1">
      <c r="A511" s="196"/>
      <c r="B511" s="196"/>
      <c r="C511" s="220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 ht="12.0" customHeight="1">
      <c r="A512" s="196"/>
      <c r="B512" s="196"/>
      <c r="C512" s="220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 ht="12.0" customHeight="1">
      <c r="A513" s="196"/>
      <c r="B513" s="196"/>
      <c r="C513" s="220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 ht="12.0" customHeight="1">
      <c r="A514" s="196"/>
      <c r="B514" s="196"/>
      <c r="C514" s="220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 ht="12.0" customHeight="1">
      <c r="A515" s="196"/>
      <c r="B515" s="196"/>
      <c r="C515" s="220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 ht="12.0" customHeight="1">
      <c r="A516" s="196"/>
      <c r="B516" s="196"/>
      <c r="C516" s="220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 ht="12.0" customHeight="1">
      <c r="A517" s="196"/>
      <c r="B517" s="196"/>
      <c r="C517" s="220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 ht="12.0" customHeight="1">
      <c r="A518" s="196"/>
      <c r="B518" s="196"/>
      <c r="C518" s="220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 ht="12.0" customHeight="1">
      <c r="A519" s="196"/>
      <c r="B519" s="196"/>
      <c r="C519" s="220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 ht="12.0" customHeight="1">
      <c r="A520" s="196"/>
      <c r="B520" s="196"/>
      <c r="C520" s="220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 ht="12.0" customHeight="1">
      <c r="A521" s="196"/>
      <c r="B521" s="196"/>
      <c r="C521" s="220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 ht="12.0" customHeight="1">
      <c r="A522" s="196"/>
      <c r="B522" s="196"/>
      <c r="C522" s="220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 ht="12.0" customHeight="1">
      <c r="A523" s="196"/>
      <c r="B523" s="196"/>
      <c r="C523" s="220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 ht="12.0" customHeight="1">
      <c r="A524" s="196"/>
      <c r="B524" s="196"/>
      <c r="C524" s="220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 ht="12.0" customHeight="1">
      <c r="A525" s="196"/>
      <c r="B525" s="196"/>
      <c r="C525" s="220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 ht="12.0" customHeight="1">
      <c r="A526" s="196"/>
      <c r="B526" s="196"/>
      <c r="C526" s="220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 ht="12.0" customHeight="1">
      <c r="A527" s="196"/>
      <c r="B527" s="196"/>
      <c r="C527" s="220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 ht="12.0" customHeight="1">
      <c r="A528" s="196"/>
      <c r="B528" s="196"/>
      <c r="C528" s="220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 ht="12.0" customHeight="1">
      <c r="A529" s="196"/>
      <c r="B529" s="196"/>
      <c r="C529" s="220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 ht="12.0" customHeight="1">
      <c r="A530" s="196"/>
      <c r="B530" s="196"/>
      <c r="C530" s="220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 ht="12.0" customHeight="1">
      <c r="A531" s="196"/>
      <c r="B531" s="196"/>
      <c r="C531" s="220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 ht="12.0" customHeight="1">
      <c r="A532" s="196"/>
      <c r="B532" s="196"/>
      <c r="C532" s="220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 ht="12.0" customHeight="1">
      <c r="A533" s="196"/>
      <c r="B533" s="196"/>
      <c r="C533" s="220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 ht="12.0" customHeight="1">
      <c r="A534" s="196"/>
      <c r="B534" s="196"/>
      <c r="C534" s="220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 ht="12.0" customHeight="1">
      <c r="A535" s="196"/>
      <c r="B535" s="196"/>
      <c r="C535" s="220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 ht="12.0" customHeight="1">
      <c r="A536" s="196"/>
      <c r="B536" s="196"/>
      <c r="C536" s="220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 ht="12.0" customHeight="1">
      <c r="A537" s="196"/>
      <c r="B537" s="196"/>
      <c r="C537" s="220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 ht="12.0" customHeight="1">
      <c r="A538" s="196"/>
      <c r="B538" s="196"/>
      <c r="C538" s="220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 ht="12.0" customHeight="1">
      <c r="A539" s="196"/>
      <c r="B539" s="196"/>
      <c r="C539" s="220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 ht="12.0" customHeight="1">
      <c r="A540" s="196"/>
      <c r="B540" s="196"/>
      <c r="C540" s="220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 ht="12.0" customHeight="1">
      <c r="A541" s="196"/>
      <c r="B541" s="196"/>
      <c r="C541" s="220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 ht="12.0" customHeight="1">
      <c r="A542" s="196"/>
      <c r="B542" s="196"/>
      <c r="C542" s="220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 ht="12.0" customHeight="1">
      <c r="A543" s="196"/>
      <c r="B543" s="196"/>
      <c r="C543" s="220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 ht="12.0" customHeight="1">
      <c r="A544" s="196"/>
      <c r="B544" s="196"/>
      <c r="C544" s="220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 ht="12.0" customHeight="1">
      <c r="A545" s="196"/>
      <c r="B545" s="196"/>
      <c r="C545" s="220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 ht="12.0" customHeight="1">
      <c r="A546" s="196"/>
      <c r="B546" s="196"/>
      <c r="C546" s="220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 ht="12.0" customHeight="1">
      <c r="A547" s="196"/>
      <c r="B547" s="196"/>
      <c r="C547" s="220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 ht="12.0" customHeight="1">
      <c r="A548" s="196"/>
      <c r="B548" s="196"/>
      <c r="C548" s="220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 ht="12.0" customHeight="1">
      <c r="A549" s="196"/>
      <c r="B549" s="196"/>
      <c r="C549" s="220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 ht="12.0" customHeight="1">
      <c r="A550" s="196"/>
      <c r="B550" s="196"/>
      <c r="C550" s="220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 ht="12.0" customHeight="1">
      <c r="A551" s="196"/>
      <c r="B551" s="196"/>
      <c r="C551" s="220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 ht="12.0" customHeight="1">
      <c r="A552" s="196"/>
      <c r="B552" s="196"/>
      <c r="C552" s="220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 ht="12.0" customHeight="1">
      <c r="A553" s="196"/>
      <c r="B553" s="196"/>
      <c r="C553" s="220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 ht="12.0" customHeight="1">
      <c r="A554" s="196"/>
      <c r="B554" s="196"/>
      <c r="C554" s="220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 ht="12.0" customHeight="1">
      <c r="A555" s="196"/>
      <c r="B555" s="196"/>
      <c r="C555" s="220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 ht="12.0" customHeight="1">
      <c r="A556" s="196"/>
      <c r="B556" s="196"/>
      <c r="C556" s="220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 ht="12.0" customHeight="1">
      <c r="A557" s="196"/>
      <c r="B557" s="196"/>
      <c r="C557" s="220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 ht="12.0" customHeight="1">
      <c r="A558" s="196"/>
      <c r="B558" s="196"/>
      <c r="C558" s="220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 ht="12.0" customHeight="1">
      <c r="A559" s="196"/>
      <c r="B559" s="196"/>
      <c r="C559" s="220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 ht="12.0" customHeight="1">
      <c r="A560" s="196"/>
      <c r="B560" s="196"/>
      <c r="C560" s="220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 ht="12.0" customHeight="1">
      <c r="A561" s="196"/>
      <c r="B561" s="196"/>
      <c r="C561" s="220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 ht="12.0" customHeight="1">
      <c r="A562" s="196"/>
      <c r="B562" s="196"/>
      <c r="C562" s="220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 ht="12.0" customHeight="1">
      <c r="A563" s="196"/>
      <c r="B563" s="196"/>
      <c r="C563" s="220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 ht="12.0" customHeight="1">
      <c r="A564" s="196"/>
      <c r="B564" s="196"/>
      <c r="C564" s="220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 ht="12.0" customHeight="1">
      <c r="A565" s="196"/>
      <c r="B565" s="196"/>
      <c r="C565" s="220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 ht="12.0" customHeight="1">
      <c r="A566" s="196"/>
      <c r="B566" s="196"/>
      <c r="C566" s="220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 ht="12.0" customHeight="1">
      <c r="A567" s="196"/>
      <c r="B567" s="196"/>
      <c r="C567" s="220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 ht="12.0" customHeight="1">
      <c r="A568" s="196"/>
      <c r="B568" s="196"/>
      <c r="C568" s="220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 ht="12.0" customHeight="1">
      <c r="A569" s="196"/>
      <c r="B569" s="196"/>
      <c r="C569" s="220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 ht="12.0" customHeight="1">
      <c r="A570" s="196"/>
      <c r="B570" s="196"/>
      <c r="C570" s="220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 ht="12.0" customHeight="1">
      <c r="A571" s="196"/>
      <c r="B571" s="196"/>
      <c r="C571" s="220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 ht="12.0" customHeight="1">
      <c r="A572" s="196"/>
      <c r="B572" s="196"/>
      <c r="C572" s="220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 ht="12.0" customHeight="1">
      <c r="A573" s="196"/>
      <c r="B573" s="196"/>
      <c r="C573" s="220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 ht="12.0" customHeight="1">
      <c r="A574" s="196"/>
      <c r="B574" s="196"/>
      <c r="C574" s="220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 ht="12.0" customHeight="1">
      <c r="A575" s="196"/>
      <c r="B575" s="196"/>
      <c r="C575" s="220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 ht="12.0" customHeight="1">
      <c r="A576" s="196"/>
      <c r="B576" s="196"/>
      <c r="C576" s="220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 ht="12.0" customHeight="1">
      <c r="A577" s="196"/>
      <c r="B577" s="196"/>
      <c r="C577" s="220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 ht="12.0" customHeight="1">
      <c r="A578" s="196"/>
      <c r="B578" s="196"/>
      <c r="C578" s="220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 ht="12.0" customHeight="1">
      <c r="A579" s="196"/>
      <c r="B579" s="196"/>
      <c r="C579" s="220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 ht="12.0" customHeight="1">
      <c r="A580" s="196"/>
      <c r="B580" s="196"/>
      <c r="C580" s="220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 ht="12.0" customHeight="1">
      <c r="A581" s="196"/>
      <c r="B581" s="196"/>
      <c r="C581" s="220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 ht="12.0" customHeight="1">
      <c r="A582" s="196"/>
      <c r="B582" s="196"/>
      <c r="C582" s="220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 ht="12.0" customHeight="1">
      <c r="A583" s="196"/>
      <c r="B583" s="196"/>
      <c r="C583" s="220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 ht="12.0" customHeight="1">
      <c r="A584" s="196"/>
      <c r="B584" s="196"/>
      <c r="C584" s="220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 ht="12.0" customHeight="1">
      <c r="A585" s="196"/>
      <c r="B585" s="196"/>
      <c r="C585" s="220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 ht="12.0" customHeight="1">
      <c r="A586" s="196"/>
      <c r="B586" s="196"/>
      <c r="C586" s="220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 ht="12.0" customHeight="1">
      <c r="A587" s="196"/>
      <c r="B587" s="196"/>
      <c r="C587" s="220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 ht="12.0" customHeight="1">
      <c r="A588" s="196"/>
      <c r="B588" s="196"/>
      <c r="C588" s="220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 ht="12.0" customHeight="1">
      <c r="A589" s="196"/>
      <c r="B589" s="196"/>
      <c r="C589" s="220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 ht="12.0" customHeight="1">
      <c r="A590" s="196"/>
      <c r="B590" s="196"/>
      <c r="C590" s="220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 ht="12.0" customHeight="1">
      <c r="A591" s="196"/>
      <c r="B591" s="196"/>
      <c r="C591" s="220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 ht="12.0" customHeight="1">
      <c r="A592" s="196"/>
      <c r="B592" s="196"/>
      <c r="C592" s="220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 ht="12.0" customHeight="1">
      <c r="A593" s="196"/>
      <c r="B593" s="196"/>
      <c r="C593" s="220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 ht="12.0" customHeight="1">
      <c r="A594" s="196"/>
      <c r="B594" s="196"/>
      <c r="C594" s="220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 ht="12.0" customHeight="1">
      <c r="A595" s="196"/>
      <c r="B595" s="196"/>
      <c r="C595" s="220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 ht="12.0" customHeight="1">
      <c r="A596" s="196"/>
      <c r="B596" s="196"/>
      <c r="C596" s="220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 ht="12.0" customHeight="1">
      <c r="A597" s="196"/>
      <c r="B597" s="196"/>
      <c r="C597" s="220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 ht="12.0" customHeight="1">
      <c r="A598" s="196"/>
      <c r="B598" s="196"/>
      <c r="C598" s="220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 ht="12.0" customHeight="1">
      <c r="A599" s="196"/>
      <c r="B599" s="196"/>
      <c r="C599" s="220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 ht="12.0" customHeight="1">
      <c r="A600" s="196"/>
      <c r="B600" s="196"/>
      <c r="C600" s="220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 ht="12.0" customHeight="1">
      <c r="A601" s="196"/>
      <c r="B601" s="196"/>
      <c r="C601" s="220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 ht="12.0" customHeight="1">
      <c r="A602" s="196"/>
      <c r="B602" s="196"/>
      <c r="C602" s="220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 ht="12.0" customHeight="1">
      <c r="A603" s="196"/>
      <c r="B603" s="196"/>
      <c r="C603" s="220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 ht="12.0" customHeight="1">
      <c r="A604" s="196"/>
      <c r="B604" s="196"/>
      <c r="C604" s="220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 ht="12.0" customHeight="1">
      <c r="A605" s="196"/>
      <c r="B605" s="196"/>
      <c r="C605" s="220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 ht="12.0" customHeight="1">
      <c r="A606" s="196"/>
      <c r="B606" s="196"/>
      <c r="C606" s="220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 ht="12.0" customHeight="1">
      <c r="A607" s="196"/>
      <c r="B607" s="196"/>
      <c r="C607" s="220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 ht="12.0" customHeight="1">
      <c r="A608" s="196"/>
      <c r="B608" s="196"/>
      <c r="C608" s="220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 ht="12.0" customHeight="1">
      <c r="A609" s="196"/>
      <c r="B609" s="196"/>
      <c r="C609" s="220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 ht="12.0" customHeight="1">
      <c r="A610" s="196"/>
      <c r="B610" s="196"/>
      <c r="C610" s="220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 ht="12.0" customHeight="1">
      <c r="A611" s="196"/>
      <c r="B611" s="196"/>
      <c r="C611" s="220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 ht="12.0" customHeight="1">
      <c r="A612" s="196"/>
      <c r="B612" s="196"/>
      <c r="C612" s="220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 ht="12.0" customHeight="1">
      <c r="A613" s="196"/>
      <c r="B613" s="196"/>
      <c r="C613" s="220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 ht="12.0" customHeight="1">
      <c r="A614" s="196"/>
      <c r="B614" s="196"/>
      <c r="C614" s="220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 ht="12.0" customHeight="1">
      <c r="A615" s="196"/>
      <c r="B615" s="196"/>
      <c r="C615" s="220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 ht="12.0" customHeight="1">
      <c r="A616" s="196"/>
      <c r="B616" s="196"/>
      <c r="C616" s="220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 ht="12.0" customHeight="1">
      <c r="A617" s="196"/>
      <c r="B617" s="196"/>
      <c r="C617" s="220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 ht="12.0" customHeight="1">
      <c r="A618" s="196"/>
      <c r="B618" s="196"/>
      <c r="C618" s="220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 ht="12.0" customHeight="1">
      <c r="A619" s="196"/>
      <c r="B619" s="196"/>
      <c r="C619" s="220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 ht="12.0" customHeight="1">
      <c r="A620" s="196"/>
      <c r="B620" s="196"/>
      <c r="C620" s="220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 ht="12.0" customHeight="1">
      <c r="A621" s="196"/>
      <c r="B621" s="196"/>
      <c r="C621" s="220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 ht="12.0" customHeight="1">
      <c r="A622" s="196"/>
      <c r="B622" s="196"/>
      <c r="C622" s="220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 ht="12.0" customHeight="1">
      <c r="A623" s="196"/>
      <c r="B623" s="196"/>
      <c r="C623" s="220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 ht="12.0" customHeight="1">
      <c r="A624" s="196"/>
      <c r="B624" s="196"/>
      <c r="C624" s="220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 ht="12.0" customHeight="1">
      <c r="A625" s="196"/>
      <c r="B625" s="196"/>
      <c r="C625" s="220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 ht="12.0" customHeight="1">
      <c r="A626" s="196"/>
      <c r="B626" s="196"/>
      <c r="C626" s="220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 ht="12.0" customHeight="1">
      <c r="A627" s="196"/>
      <c r="B627" s="196"/>
      <c r="C627" s="220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 ht="12.0" customHeight="1">
      <c r="A628" s="196"/>
      <c r="B628" s="196"/>
      <c r="C628" s="220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 ht="12.0" customHeight="1">
      <c r="A629" s="196"/>
      <c r="B629" s="196"/>
      <c r="C629" s="220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 ht="12.0" customHeight="1">
      <c r="A630" s="196"/>
      <c r="B630" s="196"/>
      <c r="C630" s="220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 ht="12.0" customHeight="1">
      <c r="A631" s="196"/>
      <c r="B631" s="196"/>
      <c r="C631" s="220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 ht="12.0" customHeight="1">
      <c r="A632" s="196"/>
      <c r="B632" s="196"/>
      <c r="C632" s="220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 ht="12.0" customHeight="1">
      <c r="A633" s="196"/>
      <c r="B633" s="196"/>
      <c r="C633" s="220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 ht="12.0" customHeight="1">
      <c r="A634" s="196"/>
      <c r="B634" s="196"/>
      <c r="C634" s="220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 ht="12.0" customHeight="1">
      <c r="A635" s="196"/>
      <c r="B635" s="196"/>
      <c r="C635" s="220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 ht="12.0" customHeight="1">
      <c r="A636" s="196"/>
      <c r="B636" s="196"/>
      <c r="C636" s="220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 ht="12.0" customHeight="1">
      <c r="A637" s="196"/>
      <c r="B637" s="196"/>
      <c r="C637" s="220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 ht="12.0" customHeight="1">
      <c r="A638" s="196"/>
      <c r="B638" s="196"/>
      <c r="C638" s="220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 ht="12.0" customHeight="1">
      <c r="A639" s="196"/>
      <c r="B639" s="196"/>
      <c r="C639" s="220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 ht="12.0" customHeight="1">
      <c r="A640" s="196"/>
      <c r="B640" s="196"/>
      <c r="C640" s="220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 ht="12.0" customHeight="1">
      <c r="A641" s="196"/>
      <c r="B641" s="196"/>
      <c r="C641" s="220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 ht="12.0" customHeight="1">
      <c r="A642" s="196"/>
      <c r="B642" s="196"/>
      <c r="C642" s="220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 ht="12.0" customHeight="1">
      <c r="A643" s="196"/>
      <c r="B643" s="196"/>
      <c r="C643" s="220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 ht="12.0" customHeight="1">
      <c r="A644" s="196"/>
      <c r="B644" s="196"/>
      <c r="C644" s="220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 ht="12.0" customHeight="1">
      <c r="A645" s="196"/>
      <c r="B645" s="196"/>
      <c r="C645" s="220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 ht="12.0" customHeight="1">
      <c r="A646" s="196"/>
      <c r="B646" s="196"/>
      <c r="C646" s="220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 ht="12.0" customHeight="1">
      <c r="A647" s="196"/>
      <c r="B647" s="196"/>
      <c r="C647" s="220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 ht="12.0" customHeight="1">
      <c r="A648" s="196"/>
      <c r="B648" s="196"/>
      <c r="C648" s="220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 ht="12.0" customHeight="1">
      <c r="A649" s="196"/>
      <c r="B649" s="196"/>
      <c r="C649" s="220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 ht="12.0" customHeight="1">
      <c r="A650" s="196"/>
      <c r="B650" s="196"/>
      <c r="C650" s="220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 ht="12.0" customHeight="1">
      <c r="A651" s="196"/>
      <c r="B651" s="196"/>
      <c r="C651" s="220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 ht="12.0" customHeight="1">
      <c r="A652" s="196"/>
      <c r="B652" s="196"/>
      <c r="C652" s="220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 ht="12.0" customHeight="1">
      <c r="A653" s="196"/>
      <c r="B653" s="196"/>
      <c r="C653" s="220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 ht="12.0" customHeight="1">
      <c r="A654" s="196"/>
      <c r="B654" s="196"/>
      <c r="C654" s="220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 ht="12.0" customHeight="1">
      <c r="A655" s="196"/>
      <c r="B655" s="196"/>
      <c r="C655" s="220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 ht="12.0" customHeight="1">
      <c r="A656" s="196"/>
      <c r="B656" s="196"/>
      <c r="C656" s="220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 ht="12.0" customHeight="1">
      <c r="A657" s="196"/>
      <c r="B657" s="196"/>
      <c r="C657" s="220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 ht="12.0" customHeight="1">
      <c r="A658" s="196"/>
      <c r="B658" s="196"/>
      <c r="C658" s="220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 ht="12.0" customHeight="1">
      <c r="A659" s="196"/>
      <c r="B659" s="196"/>
      <c r="C659" s="220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 ht="12.0" customHeight="1">
      <c r="A660" s="196"/>
      <c r="B660" s="196"/>
      <c r="C660" s="220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 ht="12.0" customHeight="1">
      <c r="A661" s="196"/>
      <c r="B661" s="196"/>
      <c r="C661" s="220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 ht="12.0" customHeight="1">
      <c r="A662" s="196"/>
      <c r="B662" s="196"/>
      <c r="C662" s="220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 ht="12.0" customHeight="1">
      <c r="A663" s="196"/>
      <c r="B663" s="196"/>
      <c r="C663" s="220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 ht="12.0" customHeight="1">
      <c r="A664" s="196"/>
      <c r="B664" s="196"/>
      <c r="C664" s="220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 ht="12.0" customHeight="1">
      <c r="A665" s="196"/>
      <c r="B665" s="196"/>
      <c r="C665" s="220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 ht="12.0" customHeight="1">
      <c r="A666" s="196"/>
      <c r="B666" s="196"/>
      <c r="C666" s="220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 ht="12.0" customHeight="1">
      <c r="A667" s="196"/>
      <c r="B667" s="196"/>
      <c r="C667" s="220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 ht="12.0" customHeight="1">
      <c r="A668" s="196"/>
      <c r="B668" s="196"/>
      <c r="C668" s="220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 ht="12.0" customHeight="1">
      <c r="A669" s="196"/>
      <c r="B669" s="196"/>
      <c r="C669" s="220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 ht="12.0" customHeight="1">
      <c r="A670" s="196"/>
      <c r="B670" s="196"/>
      <c r="C670" s="220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 ht="12.0" customHeight="1">
      <c r="A671" s="196"/>
      <c r="B671" s="196"/>
      <c r="C671" s="220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 ht="12.0" customHeight="1">
      <c r="A672" s="196"/>
      <c r="B672" s="196"/>
      <c r="C672" s="220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 ht="12.0" customHeight="1">
      <c r="A673" s="196"/>
      <c r="B673" s="196"/>
      <c r="C673" s="220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 ht="12.0" customHeight="1">
      <c r="A674" s="196"/>
      <c r="B674" s="196"/>
      <c r="C674" s="220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 ht="12.0" customHeight="1">
      <c r="A675" s="196"/>
      <c r="B675" s="196"/>
      <c r="C675" s="220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 ht="12.0" customHeight="1">
      <c r="A676" s="196"/>
      <c r="B676" s="196"/>
      <c r="C676" s="220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 ht="12.0" customHeight="1">
      <c r="A677" s="196"/>
      <c r="B677" s="196"/>
      <c r="C677" s="220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 ht="12.0" customHeight="1">
      <c r="A678" s="196"/>
      <c r="B678" s="196"/>
      <c r="C678" s="220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 ht="12.0" customHeight="1">
      <c r="A679" s="196"/>
      <c r="B679" s="196"/>
      <c r="C679" s="220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 ht="12.0" customHeight="1">
      <c r="A680" s="196"/>
      <c r="B680" s="196"/>
      <c r="C680" s="220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 ht="12.0" customHeight="1">
      <c r="A681" s="196"/>
      <c r="B681" s="196"/>
      <c r="C681" s="220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 ht="12.0" customHeight="1">
      <c r="A682" s="196"/>
      <c r="B682" s="196"/>
      <c r="C682" s="220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 ht="12.0" customHeight="1">
      <c r="A683" s="196"/>
      <c r="B683" s="196"/>
      <c r="C683" s="220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 ht="12.0" customHeight="1">
      <c r="A684" s="196"/>
      <c r="B684" s="196"/>
      <c r="C684" s="220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 ht="12.0" customHeight="1">
      <c r="A685" s="196"/>
      <c r="B685" s="196"/>
      <c r="C685" s="220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 ht="12.0" customHeight="1">
      <c r="A686" s="196"/>
      <c r="B686" s="196"/>
      <c r="C686" s="220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 ht="12.0" customHeight="1">
      <c r="A687" s="196"/>
      <c r="B687" s="196"/>
      <c r="C687" s="220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 ht="12.0" customHeight="1">
      <c r="A688" s="196"/>
      <c r="B688" s="196"/>
      <c r="C688" s="220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 ht="12.0" customHeight="1">
      <c r="A689" s="196"/>
      <c r="B689" s="196"/>
      <c r="C689" s="220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 ht="12.0" customHeight="1">
      <c r="A690" s="196"/>
      <c r="B690" s="196"/>
      <c r="C690" s="220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 ht="12.0" customHeight="1">
      <c r="A691" s="196"/>
      <c r="B691" s="196"/>
      <c r="C691" s="220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 ht="12.0" customHeight="1">
      <c r="A692" s="196"/>
      <c r="B692" s="196"/>
      <c r="C692" s="220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 ht="12.0" customHeight="1">
      <c r="A693" s="196"/>
      <c r="B693" s="196"/>
      <c r="C693" s="220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 ht="12.0" customHeight="1">
      <c r="A694" s="196"/>
      <c r="B694" s="196"/>
      <c r="C694" s="220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 ht="12.0" customHeight="1">
      <c r="A695" s="196"/>
      <c r="B695" s="196"/>
      <c r="C695" s="220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 ht="12.0" customHeight="1">
      <c r="A696" s="196"/>
      <c r="B696" s="196"/>
      <c r="C696" s="220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 ht="12.0" customHeight="1">
      <c r="A697" s="196"/>
      <c r="B697" s="196"/>
      <c r="C697" s="220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 ht="12.0" customHeight="1">
      <c r="A698" s="196"/>
      <c r="B698" s="196"/>
      <c r="C698" s="220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 ht="12.0" customHeight="1">
      <c r="A699" s="196"/>
      <c r="B699" s="196"/>
      <c r="C699" s="220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 ht="12.0" customHeight="1">
      <c r="A700" s="196"/>
      <c r="B700" s="196"/>
      <c r="C700" s="220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 ht="12.0" customHeight="1">
      <c r="A701" s="196"/>
      <c r="B701" s="196"/>
      <c r="C701" s="220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 ht="12.0" customHeight="1">
      <c r="A702" s="196"/>
      <c r="B702" s="196"/>
      <c r="C702" s="220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 ht="12.0" customHeight="1">
      <c r="A703" s="196"/>
      <c r="B703" s="196"/>
      <c r="C703" s="220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 ht="12.0" customHeight="1">
      <c r="A704" s="196"/>
      <c r="B704" s="196"/>
      <c r="C704" s="220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 ht="12.0" customHeight="1">
      <c r="A705" s="196"/>
      <c r="B705" s="196"/>
      <c r="C705" s="220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 ht="12.0" customHeight="1">
      <c r="A706" s="196"/>
      <c r="B706" s="196"/>
      <c r="C706" s="220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 ht="12.0" customHeight="1">
      <c r="A707" s="196"/>
      <c r="B707" s="196"/>
      <c r="C707" s="220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 ht="12.0" customHeight="1">
      <c r="A708" s="196"/>
      <c r="B708" s="196"/>
      <c r="C708" s="220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 ht="12.0" customHeight="1">
      <c r="A709" s="196"/>
      <c r="B709" s="196"/>
      <c r="C709" s="220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 ht="12.0" customHeight="1">
      <c r="A710" s="196"/>
      <c r="B710" s="196"/>
      <c r="C710" s="220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 ht="12.0" customHeight="1">
      <c r="A711" s="196"/>
      <c r="B711" s="196"/>
      <c r="C711" s="220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 ht="12.0" customHeight="1">
      <c r="A712" s="196"/>
      <c r="B712" s="196"/>
      <c r="C712" s="220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 ht="12.0" customHeight="1">
      <c r="A713" s="196"/>
      <c r="B713" s="196"/>
      <c r="C713" s="220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 ht="12.0" customHeight="1">
      <c r="A714" s="196"/>
      <c r="B714" s="196"/>
      <c r="C714" s="220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 ht="12.0" customHeight="1">
      <c r="A715" s="196"/>
      <c r="B715" s="196"/>
      <c r="C715" s="220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 ht="12.0" customHeight="1">
      <c r="A716" s="196"/>
      <c r="B716" s="196"/>
      <c r="C716" s="220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 ht="12.0" customHeight="1">
      <c r="A717" s="196"/>
      <c r="B717" s="196"/>
      <c r="C717" s="220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 ht="12.0" customHeight="1">
      <c r="A718" s="196"/>
      <c r="B718" s="196"/>
      <c r="C718" s="220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 ht="12.0" customHeight="1">
      <c r="A719" s="196"/>
      <c r="B719" s="196"/>
      <c r="C719" s="220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 ht="12.0" customHeight="1">
      <c r="A720" s="196"/>
      <c r="B720" s="196"/>
      <c r="C720" s="220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 ht="12.0" customHeight="1">
      <c r="A721" s="196"/>
      <c r="B721" s="196"/>
      <c r="C721" s="220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 ht="12.0" customHeight="1">
      <c r="A722" s="196"/>
      <c r="B722" s="196"/>
      <c r="C722" s="220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 ht="12.0" customHeight="1">
      <c r="A723" s="196"/>
      <c r="B723" s="196"/>
      <c r="C723" s="220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 ht="12.0" customHeight="1">
      <c r="A724" s="196"/>
      <c r="B724" s="196"/>
      <c r="C724" s="220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 ht="12.0" customHeight="1">
      <c r="A725" s="196"/>
      <c r="B725" s="196"/>
      <c r="C725" s="220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 ht="12.0" customHeight="1">
      <c r="A726" s="196"/>
      <c r="B726" s="196"/>
      <c r="C726" s="220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 ht="12.0" customHeight="1">
      <c r="A727" s="196"/>
      <c r="B727" s="196"/>
      <c r="C727" s="220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 ht="12.0" customHeight="1">
      <c r="A728" s="196"/>
      <c r="B728" s="196"/>
      <c r="C728" s="220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 ht="12.0" customHeight="1">
      <c r="A729" s="196"/>
      <c r="B729" s="196"/>
      <c r="C729" s="220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 ht="12.0" customHeight="1">
      <c r="A730" s="196"/>
      <c r="B730" s="196"/>
      <c r="C730" s="220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 ht="12.0" customHeight="1">
      <c r="A731" s="196"/>
      <c r="B731" s="196"/>
      <c r="C731" s="220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 ht="12.0" customHeight="1">
      <c r="A732" s="196"/>
      <c r="B732" s="196"/>
      <c r="C732" s="220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 ht="12.0" customHeight="1">
      <c r="A733" s="196"/>
      <c r="B733" s="196"/>
      <c r="C733" s="220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 ht="12.0" customHeight="1">
      <c r="A734" s="196"/>
      <c r="B734" s="196"/>
      <c r="C734" s="220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 ht="12.0" customHeight="1">
      <c r="A735" s="196"/>
      <c r="B735" s="196"/>
      <c r="C735" s="220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 ht="12.0" customHeight="1">
      <c r="A736" s="196"/>
      <c r="B736" s="196"/>
      <c r="C736" s="220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 ht="12.0" customHeight="1">
      <c r="A737" s="196"/>
      <c r="B737" s="196"/>
      <c r="C737" s="220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 ht="12.0" customHeight="1">
      <c r="A738" s="196"/>
      <c r="B738" s="196"/>
      <c r="C738" s="220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 ht="12.0" customHeight="1">
      <c r="A739" s="196"/>
      <c r="B739" s="196"/>
      <c r="C739" s="220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 ht="12.0" customHeight="1">
      <c r="A740" s="196"/>
      <c r="B740" s="196"/>
      <c r="C740" s="220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 ht="12.0" customHeight="1">
      <c r="A741" s="196"/>
      <c r="B741" s="196"/>
      <c r="C741" s="220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 ht="12.0" customHeight="1">
      <c r="A742" s="196"/>
      <c r="B742" s="196"/>
      <c r="C742" s="220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 ht="12.0" customHeight="1">
      <c r="A743" s="196"/>
      <c r="B743" s="196"/>
      <c r="C743" s="220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 ht="12.0" customHeight="1">
      <c r="A744" s="196"/>
      <c r="B744" s="196"/>
      <c r="C744" s="220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 ht="12.0" customHeight="1">
      <c r="A745" s="196"/>
      <c r="B745" s="196"/>
      <c r="C745" s="220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 ht="12.0" customHeight="1">
      <c r="A746" s="196"/>
      <c r="B746" s="196"/>
      <c r="C746" s="220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 ht="12.0" customHeight="1">
      <c r="A747" s="196"/>
      <c r="B747" s="196"/>
      <c r="C747" s="220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 ht="12.0" customHeight="1">
      <c r="A748" s="196"/>
      <c r="B748" s="196"/>
      <c r="C748" s="220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 ht="12.0" customHeight="1">
      <c r="A749" s="196"/>
      <c r="B749" s="196"/>
      <c r="C749" s="220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 ht="12.0" customHeight="1">
      <c r="A750" s="196"/>
      <c r="B750" s="196"/>
      <c r="C750" s="220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 ht="12.0" customHeight="1">
      <c r="A751" s="196"/>
      <c r="B751" s="196"/>
      <c r="C751" s="220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 ht="12.0" customHeight="1">
      <c r="A752" s="196"/>
      <c r="B752" s="196"/>
      <c r="C752" s="220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 ht="12.0" customHeight="1">
      <c r="A753" s="196"/>
      <c r="B753" s="196"/>
      <c r="C753" s="220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 ht="12.0" customHeight="1">
      <c r="A754" s="196"/>
      <c r="B754" s="196"/>
      <c r="C754" s="220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 ht="12.0" customHeight="1">
      <c r="A755" s="196"/>
      <c r="B755" s="196"/>
      <c r="C755" s="220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 ht="12.0" customHeight="1">
      <c r="A756" s="196"/>
      <c r="B756" s="196"/>
      <c r="C756" s="220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 ht="12.0" customHeight="1">
      <c r="A757" s="196"/>
      <c r="B757" s="196"/>
      <c r="C757" s="220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 ht="12.0" customHeight="1">
      <c r="A758" s="196"/>
      <c r="B758" s="196"/>
      <c r="C758" s="220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 ht="12.0" customHeight="1">
      <c r="A759" s="196"/>
      <c r="B759" s="196"/>
      <c r="C759" s="220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 ht="12.0" customHeight="1">
      <c r="A760" s="196"/>
      <c r="B760" s="196"/>
      <c r="C760" s="220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 ht="12.0" customHeight="1">
      <c r="A761" s="196"/>
      <c r="B761" s="196"/>
      <c r="C761" s="220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 ht="12.0" customHeight="1">
      <c r="A762" s="196"/>
      <c r="B762" s="196"/>
      <c r="C762" s="220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 ht="12.0" customHeight="1">
      <c r="A763" s="196"/>
      <c r="B763" s="196"/>
      <c r="C763" s="220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 ht="12.0" customHeight="1">
      <c r="A764" s="196"/>
      <c r="B764" s="196"/>
      <c r="C764" s="220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 ht="12.0" customHeight="1">
      <c r="A765" s="196"/>
      <c r="B765" s="196"/>
      <c r="C765" s="220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 ht="12.0" customHeight="1">
      <c r="A766" s="196"/>
      <c r="B766" s="196"/>
      <c r="C766" s="220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 ht="12.0" customHeight="1">
      <c r="A767" s="196"/>
      <c r="B767" s="196"/>
      <c r="C767" s="220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 ht="12.0" customHeight="1">
      <c r="A768" s="196"/>
      <c r="B768" s="196"/>
      <c r="C768" s="220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 ht="12.0" customHeight="1">
      <c r="A769" s="196"/>
      <c r="B769" s="196"/>
      <c r="C769" s="220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 ht="12.0" customHeight="1">
      <c r="A770" s="196"/>
      <c r="B770" s="196"/>
      <c r="C770" s="220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 ht="12.0" customHeight="1">
      <c r="A771" s="196"/>
      <c r="B771" s="196"/>
      <c r="C771" s="220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 ht="12.0" customHeight="1">
      <c r="A772" s="196"/>
      <c r="B772" s="196"/>
      <c r="C772" s="220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 ht="12.0" customHeight="1">
      <c r="A773" s="196"/>
      <c r="B773" s="196"/>
      <c r="C773" s="220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 ht="12.0" customHeight="1">
      <c r="A774" s="196"/>
      <c r="B774" s="196"/>
      <c r="C774" s="220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 ht="12.0" customHeight="1">
      <c r="A775" s="196"/>
      <c r="B775" s="196"/>
      <c r="C775" s="220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 ht="12.0" customHeight="1">
      <c r="A776" s="196"/>
      <c r="B776" s="196"/>
      <c r="C776" s="220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 ht="12.0" customHeight="1">
      <c r="A777" s="196"/>
      <c r="B777" s="196"/>
      <c r="C777" s="220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 ht="12.0" customHeight="1">
      <c r="A778" s="196"/>
      <c r="B778" s="196"/>
      <c r="C778" s="220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 ht="12.0" customHeight="1">
      <c r="A779" s="196"/>
      <c r="B779" s="196"/>
      <c r="C779" s="220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 ht="12.0" customHeight="1">
      <c r="A780" s="196"/>
      <c r="B780" s="196"/>
      <c r="C780" s="220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 ht="12.0" customHeight="1">
      <c r="A781" s="196"/>
      <c r="B781" s="196"/>
      <c r="C781" s="220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 ht="12.0" customHeight="1">
      <c r="A782" s="196"/>
      <c r="B782" s="196"/>
      <c r="C782" s="220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 ht="12.0" customHeight="1">
      <c r="A783" s="196"/>
      <c r="B783" s="196"/>
      <c r="C783" s="220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 ht="12.0" customHeight="1">
      <c r="A784" s="196"/>
      <c r="B784" s="196"/>
      <c r="C784" s="220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 ht="12.0" customHeight="1">
      <c r="A785" s="196"/>
      <c r="B785" s="196"/>
      <c r="C785" s="220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 ht="12.0" customHeight="1">
      <c r="A786" s="196"/>
      <c r="B786" s="196"/>
      <c r="C786" s="220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 ht="12.0" customHeight="1">
      <c r="A787" s="196"/>
      <c r="B787" s="196"/>
      <c r="C787" s="220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 ht="12.0" customHeight="1">
      <c r="A788" s="196"/>
      <c r="B788" s="196"/>
      <c r="C788" s="220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 ht="12.0" customHeight="1">
      <c r="A789" s="196"/>
      <c r="B789" s="196"/>
      <c r="C789" s="220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 ht="12.0" customHeight="1">
      <c r="A790" s="196"/>
      <c r="B790" s="196"/>
      <c r="C790" s="220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 ht="12.0" customHeight="1">
      <c r="A791" s="196"/>
      <c r="B791" s="196"/>
      <c r="C791" s="220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 ht="12.0" customHeight="1">
      <c r="A792" s="196"/>
      <c r="B792" s="196"/>
      <c r="C792" s="220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 ht="12.0" customHeight="1">
      <c r="A793" s="196"/>
      <c r="B793" s="196"/>
      <c r="C793" s="220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 ht="12.0" customHeight="1">
      <c r="A794" s="196"/>
      <c r="B794" s="196"/>
      <c r="C794" s="220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 ht="12.0" customHeight="1">
      <c r="A795" s="196"/>
      <c r="B795" s="196"/>
      <c r="C795" s="220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 ht="12.0" customHeight="1">
      <c r="A796" s="196"/>
      <c r="B796" s="196"/>
      <c r="C796" s="220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 ht="12.0" customHeight="1">
      <c r="A797" s="196"/>
      <c r="B797" s="196"/>
      <c r="C797" s="220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 ht="12.0" customHeight="1">
      <c r="A798" s="196"/>
      <c r="B798" s="196"/>
      <c r="C798" s="220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 ht="12.0" customHeight="1">
      <c r="A799" s="196"/>
      <c r="B799" s="196"/>
      <c r="C799" s="220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 ht="12.0" customHeight="1">
      <c r="A800" s="196"/>
      <c r="B800" s="196"/>
      <c r="C800" s="220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 ht="12.0" customHeight="1">
      <c r="A801" s="196"/>
      <c r="B801" s="196"/>
      <c r="C801" s="220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 ht="12.0" customHeight="1">
      <c r="A802" s="196"/>
      <c r="B802" s="196"/>
      <c r="C802" s="220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 ht="12.0" customHeight="1">
      <c r="A803" s="196"/>
      <c r="B803" s="196"/>
      <c r="C803" s="220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 ht="12.0" customHeight="1">
      <c r="A804" s="196"/>
      <c r="B804" s="196"/>
      <c r="C804" s="220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 ht="12.0" customHeight="1">
      <c r="A805" s="196"/>
      <c r="B805" s="196"/>
      <c r="C805" s="220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 ht="12.0" customHeight="1">
      <c r="A806" s="196"/>
      <c r="B806" s="196"/>
      <c r="C806" s="220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 ht="12.0" customHeight="1">
      <c r="A807" s="196"/>
      <c r="B807" s="196"/>
      <c r="C807" s="220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 ht="12.0" customHeight="1">
      <c r="A808" s="196"/>
      <c r="B808" s="196"/>
      <c r="C808" s="220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 ht="12.0" customHeight="1">
      <c r="A809" s="196"/>
      <c r="B809" s="196"/>
      <c r="C809" s="220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 ht="12.0" customHeight="1">
      <c r="A810" s="196"/>
      <c r="B810" s="196"/>
      <c r="C810" s="220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 ht="12.0" customHeight="1">
      <c r="A811" s="196"/>
      <c r="B811" s="196"/>
      <c r="C811" s="220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 ht="12.0" customHeight="1">
      <c r="A812" s="196"/>
      <c r="B812" s="196"/>
      <c r="C812" s="220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 ht="12.0" customHeight="1">
      <c r="A813" s="196"/>
      <c r="B813" s="196"/>
      <c r="C813" s="220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 ht="12.0" customHeight="1">
      <c r="A814" s="196"/>
      <c r="B814" s="196"/>
      <c r="C814" s="220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 ht="12.0" customHeight="1">
      <c r="A815" s="196"/>
      <c r="B815" s="196"/>
      <c r="C815" s="220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 ht="12.0" customHeight="1">
      <c r="A816" s="196"/>
      <c r="B816" s="196"/>
      <c r="C816" s="220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 ht="12.0" customHeight="1">
      <c r="A817" s="196"/>
      <c r="B817" s="196"/>
      <c r="C817" s="220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 ht="12.0" customHeight="1">
      <c r="A818" s="196"/>
      <c r="B818" s="196"/>
      <c r="C818" s="220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 ht="12.0" customHeight="1">
      <c r="A819" s="196"/>
      <c r="B819" s="196"/>
      <c r="C819" s="220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 ht="12.0" customHeight="1">
      <c r="A820" s="196"/>
      <c r="B820" s="196"/>
      <c r="C820" s="220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 ht="12.0" customHeight="1">
      <c r="A821" s="196"/>
      <c r="B821" s="196"/>
      <c r="C821" s="220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 ht="12.0" customHeight="1">
      <c r="A822" s="196"/>
      <c r="B822" s="196"/>
      <c r="C822" s="220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 ht="12.0" customHeight="1">
      <c r="A823" s="196"/>
      <c r="B823" s="196"/>
      <c r="C823" s="220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 ht="12.0" customHeight="1">
      <c r="A824" s="196"/>
      <c r="B824" s="196"/>
      <c r="C824" s="220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 ht="12.0" customHeight="1">
      <c r="A825" s="196"/>
      <c r="B825" s="196"/>
      <c r="C825" s="220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 ht="12.0" customHeight="1">
      <c r="A826" s="196"/>
      <c r="B826" s="196"/>
      <c r="C826" s="220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 ht="12.0" customHeight="1">
      <c r="A827" s="196"/>
      <c r="B827" s="196"/>
      <c r="C827" s="220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 ht="12.0" customHeight="1">
      <c r="A828" s="196"/>
      <c r="B828" s="196"/>
      <c r="C828" s="220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 ht="12.0" customHeight="1">
      <c r="A829" s="196"/>
      <c r="B829" s="196"/>
      <c r="C829" s="220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 ht="12.0" customHeight="1">
      <c r="A830" s="196"/>
      <c r="B830" s="196"/>
      <c r="C830" s="220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 ht="12.0" customHeight="1">
      <c r="A831" s="196"/>
      <c r="B831" s="196"/>
      <c r="C831" s="220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 ht="12.0" customHeight="1">
      <c r="A832" s="196"/>
      <c r="B832" s="196"/>
      <c r="C832" s="220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 ht="12.0" customHeight="1">
      <c r="A833" s="196"/>
      <c r="B833" s="196"/>
      <c r="C833" s="220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 ht="12.0" customHeight="1">
      <c r="A834" s="196"/>
      <c r="B834" s="196"/>
      <c r="C834" s="220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 ht="12.0" customHeight="1">
      <c r="A835" s="196"/>
      <c r="B835" s="196"/>
      <c r="C835" s="220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 ht="12.0" customHeight="1">
      <c r="A836" s="196"/>
      <c r="B836" s="196"/>
      <c r="C836" s="220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 ht="12.0" customHeight="1">
      <c r="A837" s="196"/>
      <c r="B837" s="196"/>
      <c r="C837" s="220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 ht="12.0" customHeight="1">
      <c r="A838" s="196"/>
      <c r="B838" s="196"/>
      <c r="C838" s="220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 ht="12.0" customHeight="1">
      <c r="A839" s="196"/>
      <c r="B839" s="196"/>
      <c r="C839" s="220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 ht="12.0" customHeight="1">
      <c r="A840" s="196"/>
      <c r="B840" s="196"/>
      <c r="C840" s="220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 ht="12.0" customHeight="1">
      <c r="A841" s="196"/>
      <c r="B841" s="196"/>
      <c r="C841" s="220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 ht="12.0" customHeight="1">
      <c r="A842" s="196"/>
      <c r="B842" s="196"/>
      <c r="C842" s="220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 ht="12.0" customHeight="1">
      <c r="A843" s="196"/>
      <c r="B843" s="196"/>
      <c r="C843" s="220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 ht="12.0" customHeight="1">
      <c r="A844" s="196"/>
      <c r="B844" s="196"/>
      <c r="C844" s="220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 ht="12.0" customHeight="1">
      <c r="A845" s="196"/>
      <c r="B845" s="196"/>
      <c r="C845" s="220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 ht="12.0" customHeight="1">
      <c r="A846" s="196"/>
      <c r="B846" s="196"/>
      <c r="C846" s="220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 ht="12.0" customHeight="1">
      <c r="A847" s="196"/>
      <c r="B847" s="196"/>
      <c r="C847" s="220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 ht="12.0" customHeight="1">
      <c r="A848" s="196"/>
      <c r="B848" s="196"/>
      <c r="C848" s="220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 ht="12.0" customHeight="1">
      <c r="A849" s="196"/>
      <c r="B849" s="196"/>
      <c r="C849" s="220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 ht="12.0" customHeight="1">
      <c r="A850" s="196"/>
      <c r="B850" s="196"/>
      <c r="C850" s="220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 ht="12.0" customHeight="1">
      <c r="A851" s="196"/>
      <c r="B851" s="196"/>
      <c r="C851" s="220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 ht="12.0" customHeight="1">
      <c r="A852" s="196"/>
      <c r="B852" s="196"/>
      <c r="C852" s="220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 ht="12.0" customHeight="1">
      <c r="A853" s="196"/>
      <c r="B853" s="196"/>
      <c r="C853" s="220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 ht="12.0" customHeight="1">
      <c r="A854" s="196"/>
      <c r="B854" s="196"/>
      <c r="C854" s="220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 ht="12.0" customHeight="1">
      <c r="A855" s="196"/>
      <c r="B855" s="196"/>
      <c r="C855" s="220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 ht="12.0" customHeight="1">
      <c r="A856" s="196"/>
      <c r="B856" s="196"/>
      <c r="C856" s="220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 ht="12.0" customHeight="1">
      <c r="A857" s="196"/>
      <c r="B857" s="196"/>
      <c r="C857" s="220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 ht="12.0" customHeight="1">
      <c r="A858" s="196"/>
      <c r="B858" s="196"/>
      <c r="C858" s="220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 ht="12.0" customHeight="1">
      <c r="A859" s="196"/>
      <c r="B859" s="196"/>
      <c r="C859" s="220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 ht="12.0" customHeight="1">
      <c r="A860" s="196"/>
      <c r="B860" s="196"/>
      <c r="C860" s="220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 ht="12.0" customHeight="1">
      <c r="A861" s="196"/>
      <c r="B861" s="196"/>
      <c r="C861" s="220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 ht="12.0" customHeight="1">
      <c r="A862" s="196"/>
      <c r="B862" s="196"/>
      <c r="C862" s="220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 ht="12.0" customHeight="1">
      <c r="A863" s="196"/>
      <c r="B863" s="196"/>
      <c r="C863" s="220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 ht="12.0" customHeight="1">
      <c r="A864" s="196"/>
      <c r="B864" s="196"/>
      <c r="C864" s="220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 ht="12.0" customHeight="1">
      <c r="A865" s="196"/>
      <c r="B865" s="196"/>
      <c r="C865" s="220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 ht="12.0" customHeight="1">
      <c r="A866" s="196"/>
      <c r="B866" s="196"/>
      <c r="C866" s="220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 ht="12.0" customHeight="1">
      <c r="A867" s="196"/>
      <c r="B867" s="196"/>
      <c r="C867" s="220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 ht="12.0" customHeight="1">
      <c r="A868" s="196"/>
      <c r="B868" s="196"/>
      <c r="C868" s="220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 ht="12.0" customHeight="1">
      <c r="A869" s="196"/>
      <c r="B869" s="196"/>
      <c r="C869" s="220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 ht="12.0" customHeight="1">
      <c r="A870" s="196"/>
      <c r="B870" s="196"/>
      <c r="C870" s="220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 ht="12.0" customHeight="1">
      <c r="A871" s="196"/>
      <c r="B871" s="196"/>
      <c r="C871" s="220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 ht="12.0" customHeight="1">
      <c r="A872" s="196"/>
      <c r="B872" s="196"/>
      <c r="C872" s="220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 ht="12.0" customHeight="1">
      <c r="A873" s="196"/>
      <c r="B873" s="196"/>
      <c r="C873" s="220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 ht="12.0" customHeight="1">
      <c r="A874" s="196"/>
      <c r="B874" s="196"/>
      <c r="C874" s="220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 ht="12.0" customHeight="1">
      <c r="A875" s="196"/>
      <c r="B875" s="196"/>
      <c r="C875" s="220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 ht="12.0" customHeight="1">
      <c r="A876" s="196"/>
      <c r="B876" s="196"/>
      <c r="C876" s="220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 ht="12.0" customHeight="1">
      <c r="A877" s="196"/>
      <c r="B877" s="196"/>
      <c r="C877" s="220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 ht="12.0" customHeight="1">
      <c r="A878" s="196"/>
      <c r="B878" s="196"/>
      <c r="C878" s="220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 ht="12.0" customHeight="1">
      <c r="A879" s="196"/>
      <c r="B879" s="196"/>
      <c r="C879" s="220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 ht="12.0" customHeight="1">
      <c r="A880" s="196"/>
      <c r="B880" s="196"/>
      <c r="C880" s="220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 ht="12.0" customHeight="1">
      <c r="A881" s="196"/>
      <c r="B881" s="196"/>
      <c r="C881" s="220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 ht="12.0" customHeight="1">
      <c r="A882" s="196"/>
      <c r="B882" s="196"/>
      <c r="C882" s="220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 ht="12.0" customHeight="1">
      <c r="A883" s="196"/>
      <c r="B883" s="196"/>
      <c r="C883" s="220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 ht="12.0" customHeight="1">
      <c r="A884" s="196"/>
      <c r="B884" s="196"/>
      <c r="C884" s="220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 ht="12.0" customHeight="1">
      <c r="A885" s="196"/>
      <c r="B885" s="196"/>
      <c r="C885" s="220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 ht="12.0" customHeight="1">
      <c r="A886" s="196"/>
      <c r="B886" s="196"/>
      <c r="C886" s="220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 ht="12.0" customHeight="1">
      <c r="A887" s="196"/>
      <c r="B887" s="196"/>
      <c r="C887" s="220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 ht="12.0" customHeight="1">
      <c r="A888" s="196"/>
      <c r="B888" s="196"/>
      <c r="C888" s="220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 ht="12.0" customHeight="1">
      <c r="A889" s="196"/>
      <c r="B889" s="196"/>
      <c r="C889" s="220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 ht="12.0" customHeight="1">
      <c r="A890" s="196"/>
      <c r="B890" s="196"/>
      <c r="C890" s="220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 ht="12.0" customHeight="1">
      <c r="A891" s="196"/>
      <c r="B891" s="196"/>
      <c r="C891" s="220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 ht="12.0" customHeight="1">
      <c r="A892" s="196"/>
      <c r="B892" s="196"/>
      <c r="C892" s="220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 ht="12.0" customHeight="1">
      <c r="A893" s="196"/>
      <c r="B893" s="196"/>
      <c r="C893" s="220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 ht="12.0" customHeight="1">
      <c r="A894" s="196"/>
      <c r="B894" s="196"/>
      <c r="C894" s="220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 ht="12.0" customHeight="1">
      <c r="A895" s="196"/>
      <c r="B895" s="196"/>
      <c r="C895" s="220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 ht="12.0" customHeight="1">
      <c r="A896" s="196"/>
      <c r="B896" s="196"/>
      <c r="C896" s="220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 ht="12.0" customHeight="1">
      <c r="A897" s="196"/>
      <c r="B897" s="196"/>
      <c r="C897" s="220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 ht="12.0" customHeight="1">
      <c r="A898" s="196"/>
      <c r="B898" s="196"/>
      <c r="C898" s="220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 ht="12.0" customHeight="1">
      <c r="A899" s="196"/>
      <c r="B899" s="196"/>
      <c r="C899" s="220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 ht="12.0" customHeight="1">
      <c r="A900" s="196"/>
      <c r="B900" s="196"/>
      <c r="C900" s="220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 ht="12.0" customHeight="1">
      <c r="A901" s="196"/>
      <c r="B901" s="196"/>
      <c r="C901" s="220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 ht="12.0" customHeight="1">
      <c r="A902" s="196"/>
      <c r="B902" s="196"/>
      <c r="C902" s="220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 ht="12.0" customHeight="1">
      <c r="A903" s="196"/>
      <c r="B903" s="196"/>
      <c r="C903" s="220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 ht="12.0" customHeight="1">
      <c r="A904" s="196"/>
      <c r="B904" s="196"/>
      <c r="C904" s="220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 ht="12.0" customHeight="1">
      <c r="A905" s="196"/>
      <c r="B905" s="196"/>
      <c r="C905" s="220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 ht="12.0" customHeight="1">
      <c r="A906" s="196"/>
      <c r="B906" s="196"/>
      <c r="C906" s="220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 ht="12.0" customHeight="1">
      <c r="A907" s="196"/>
      <c r="B907" s="196"/>
      <c r="C907" s="220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 ht="12.0" customHeight="1">
      <c r="A908" s="196"/>
      <c r="B908" s="196"/>
      <c r="C908" s="220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 ht="12.0" customHeight="1">
      <c r="A909" s="196"/>
      <c r="B909" s="196"/>
      <c r="C909" s="220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 ht="12.0" customHeight="1">
      <c r="A910" s="196"/>
      <c r="B910" s="196"/>
      <c r="C910" s="220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 ht="12.0" customHeight="1">
      <c r="A911" s="196"/>
      <c r="B911" s="196"/>
      <c r="C911" s="220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 ht="12.0" customHeight="1">
      <c r="A912" s="196"/>
      <c r="B912" s="196"/>
      <c r="C912" s="220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 ht="12.0" customHeight="1">
      <c r="A913" s="196"/>
      <c r="B913" s="196"/>
      <c r="C913" s="220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 ht="12.0" customHeight="1">
      <c r="A914" s="196"/>
      <c r="B914" s="196"/>
      <c r="C914" s="220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 ht="12.0" customHeight="1">
      <c r="A915" s="196"/>
      <c r="B915" s="196"/>
      <c r="C915" s="220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 ht="12.0" customHeight="1">
      <c r="A916" s="196"/>
      <c r="B916" s="196"/>
      <c r="C916" s="220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 ht="12.0" customHeight="1">
      <c r="A917" s="196"/>
      <c r="B917" s="196"/>
      <c r="C917" s="220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 ht="12.0" customHeight="1">
      <c r="A918" s="196"/>
      <c r="B918" s="196"/>
      <c r="C918" s="220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 ht="12.0" customHeight="1">
      <c r="A919" s="196"/>
      <c r="B919" s="196"/>
      <c r="C919" s="220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 ht="12.0" customHeight="1">
      <c r="A920" s="196"/>
      <c r="B920" s="196"/>
      <c r="C920" s="220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 ht="12.0" customHeight="1">
      <c r="A921" s="196"/>
      <c r="B921" s="196"/>
      <c r="C921" s="220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 ht="12.0" customHeight="1">
      <c r="A922" s="196"/>
      <c r="B922" s="196"/>
      <c r="C922" s="220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 ht="12.0" customHeight="1">
      <c r="A923" s="196"/>
      <c r="B923" s="196"/>
      <c r="C923" s="220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 ht="12.0" customHeight="1">
      <c r="A924" s="196"/>
      <c r="B924" s="196"/>
      <c r="C924" s="220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 ht="12.0" customHeight="1">
      <c r="A925" s="196"/>
      <c r="B925" s="196"/>
      <c r="C925" s="220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 ht="12.0" customHeight="1">
      <c r="A926" s="196"/>
      <c r="B926" s="196"/>
      <c r="C926" s="220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 ht="12.0" customHeight="1">
      <c r="A927" s="196"/>
      <c r="B927" s="196"/>
      <c r="C927" s="220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 ht="12.0" customHeight="1">
      <c r="A928" s="196"/>
      <c r="B928" s="196"/>
      <c r="C928" s="220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 ht="12.0" customHeight="1">
      <c r="A929" s="196"/>
      <c r="B929" s="196"/>
      <c r="C929" s="220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 ht="12.0" customHeight="1">
      <c r="A930" s="196"/>
      <c r="B930" s="196"/>
      <c r="C930" s="220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 ht="12.0" customHeight="1">
      <c r="A931" s="196"/>
      <c r="B931" s="196"/>
      <c r="C931" s="220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 ht="12.0" customHeight="1">
      <c r="A932" s="196"/>
      <c r="B932" s="196"/>
      <c r="C932" s="220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 ht="12.0" customHeight="1">
      <c r="A933" s="196"/>
      <c r="B933" s="196"/>
      <c r="C933" s="220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 ht="12.0" customHeight="1">
      <c r="A934" s="196"/>
      <c r="B934" s="196"/>
      <c r="C934" s="220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 ht="12.0" customHeight="1">
      <c r="A935" s="196"/>
      <c r="B935" s="196"/>
      <c r="C935" s="220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 ht="12.0" customHeight="1">
      <c r="A936" s="196"/>
      <c r="B936" s="196"/>
      <c r="C936" s="220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 ht="12.0" customHeight="1">
      <c r="A937" s="196"/>
      <c r="B937" s="196"/>
      <c r="C937" s="220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 ht="12.0" customHeight="1">
      <c r="A938" s="196"/>
      <c r="B938" s="196"/>
      <c r="C938" s="220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 ht="12.0" customHeight="1">
      <c r="A939" s="196"/>
      <c r="B939" s="196"/>
      <c r="C939" s="220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 ht="12.0" customHeight="1">
      <c r="A940" s="196"/>
      <c r="B940" s="196"/>
      <c r="C940" s="220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 ht="12.0" customHeight="1">
      <c r="A941" s="196"/>
      <c r="B941" s="196"/>
      <c r="C941" s="220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 ht="12.0" customHeight="1">
      <c r="A942" s="196"/>
      <c r="B942" s="196"/>
      <c r="C942" s="220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 ht="12.0" customHeight="1">
      <c r="A943" s="196"/>
      <c r="B943" s="196"/>
      <c r="C943" s="220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 ht="12.0" customHeight="1">
      <c r="A944" s="196"/>
      <c r="B944" s="196"/>
      <c r="C944" s="220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 ht="12.0" customHeight="1">
      <c r="A945" s="196"/>
      <c r="B945" s="196"/>
      <c r="C945" s="220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 ht="12.0" customHeight="1">
      <c r="A946" s="196"/>
      <c r="B946" s="196"/>
      <c r="C946" s="220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</row>
    <row r="947" ht="12.0" customHeight="1">
      <c r="A947" s="196"/>
      <c r="B947" s="196"/>
      <c r="C947" s="220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</row>
    <row r="948" ht="12.0" customHeight="1">
      <c r="A948" s="196"/>
      <c r="B948" s="196"/>
      <c r="C948" s="220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</row>
    <row r="949" ht="12.0" customHeight="1">
      <c r="A949" s="196"/>
      <c r="B949" s="196"/>
      <c r="C949" s="220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</row>
    <row r="950" ht="12.0" customHeight="1">
      <c r="A950" s="196"/>
      <c r="B950" s="196"/>
      <c r="C950" s="220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</row>
    <row r="951" ht="12.0" customHeight="1">
      <c r="A951" s="196"/>
      <c r="B951" s="196"/>
      <c r="C951" s="220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</row>
    <row r="952" ht="12.0" customHeight="1">
      <c r="A952" s="196"/>
      <c r="B952" s="196"/>
      <c r="C952" s="220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</row>
    <row r="953" ht="12.0" customHeight="1">
      <c r="A953" s="196"/>
      <c r="B953" s="196"/>
      <c r="C953" s="220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</row>
    <row r="954" ht="12.0" customHeight="1">
      <c r="A954" s="196"/>
      <c r="B954" s="196"/>
      <c r="C954" s="220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</row>
    <row r="955" ht="12.0" customHeight="1">
      <c r="A955" s="196"/>
      <c r="B955" s="196"/>
      <c r="C955" s="220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</row>
    <row r="956" ht="12.0" customHeight="1">
      <c r="A956" s="196"/>
      <c r="B956" s="196"/>
      <c r="C956" s="220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</row>
    <row r="957" ht="12.0" customHeight="1">
      <c r="A957" s="196"/>
      <c r="B957" s="196"/>
      <c r="C957" s="220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</row>
    <row r="958" ht="12.0" customHeight="1">
      <c r="A958" s="196"/>
      <c r="B958" s="196"/>
      <c r="C958" s="220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</row>
    <row r="959" ht="12.0" customHeight="1">
      <c r="A959" s="196"/>
      <c r="B959" s="196"/>
      <c r="C959" s="220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</row>
    <row r="960" ht="12.0" customHeight="1">
      <c r="A960" s="196"/>
      <c r="B960" s="196"/>
      <c r="C960" s="220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</row>
    <row r="961" ht="12.0" customHeight="1">
      <c r="A961" s="196"/>
      <c r="B961" s="196"/>
      <c r="C961" s="220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</row>
    <row r="962" ht="12.0" customHeight="1">
      <c r="A962" s="196"/>
      <c r="B962" s="196"/>
      <c r="C962" s="220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</row>
    <row r="963" ht="12.0" customHeight="1">
      <c r="A963" s="196"/>
      <c r="B963" s="196"/>
      <c r="C963" s="220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</row>
    <row r="964" ht="12.0" customHeight="1">
      <c r="A964" s="196"/>
      <c r="B964" s="196"/>
      <c r="C964" s="220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</row>
    <row r="965" ht="12.0" customHeight="1">
      <c r="A965" s="196"/>
      <c r="B965" s="196"/>
      <c r="C965" s="220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</row>
    <row r="966" ht="12.0" customHeight="1">
      <c r="A966" s="196"/>
      <c r="B966" s="196"/>
      <c r="C966" s="220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</row>
    <row r="967" ht="12.0" customHeight="1">
      <c r="A967" s="196"/>
      <c r="B967" s="196"/>
      <c r="C967" s="220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</row>
    <row r="968" ht="12.0" customHeight="1">
      <c r="A968" s="196"/>
      <c r="B968" s="196"/>
      <c r="C968" s="220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</row>
    <row r="969" ht="12.0" customHeight="1">
      <c r="A969" s="196"/>
      <c r="B969" s="196"/>
      <c r="C969" s="220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</row>
    <row r="970" ht="12.0" customHeight="1">
      <c r="A970" s="196"/>
      <c r="B970" s="196"/>
      <c r="C970" s="220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</row>
    <row r="971" ht="12.0" customHeight="1">
      <c r="A971" s="196"/>
      <c r="B971" s="196"/>
      <c r="C971" s="220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</row>
    <row r="972" ht="12.0" customHeight="1">
      <c r="A972" s="196"/>
      <c r="B972" s="196"/>
      <c r="C972" s="220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</row>
    <row r="973" ht="12.0" customHeight="1">
      <c r="A973" s="196"/>
      <c r="B973" s="196"/>
      <c r="C973" s="220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</row>
    <row r="974" ht="12.0" customHeight="1">
      <c r="A974" s="196"/>
      <c r="B974" s="196"/>
      <c r="C974" s="220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</row>
    <row r="975" ht="12.0" customHeight="1">
      <c r="A975" s="196"/>
      <c r="B975" s="196"/>
      <c r="C975" s="220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</row>
    <row r="976" ht="12.0" customHeight="1">
      <c r="A976" s="196"/>
      <c r="B976" s="196"/>
      <c r="C976" s="220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</row>
    <row r="977" ht="12.0" customHeight="1">
      <c r="A977" s="196"/>
      <c r="B977" s="196"/>
      <c r="C977" s="220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</row>
    <row r="978" ht="12.0" customHeight="1">
      <c r="A978" s="196"/>
      <c r="B978" s="196"/>
      <c r="C978" s="220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</row>
    <row r="979" ht="12.0" customHeight="1">
      <c r="A979" s="196"/>
      <c r="B979" s="196"/>
      <c r="C979" s="220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</row>
    <row r="980" ht="12.0" customHeight="1">
      <c r="A980" s="196"/>
      <c r="B980" s="196"/>
      <c r="C980" s="220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</row>
    <row r="981" ht="12.0" customHeight="1">
      <c r="A981" s="196"/>
      <c r="B981" s="196"/>
      <c r="C981" s="220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</row>
    <row r="982" ht="12.0" customHeight="1">
      <c r="A982" s="196"/>
      <c r="B982" s="196"/>
      <c r="C982" s="220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</row>
    <row r="983" ht="12.0" customHeight="1">
      <c r="A983" s="196"/>
      <c r="B983" s="196"/>
      <c r="C983" s="220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</row>
    <row r="984" ht="12.0" customHeight="1">
      <c r="A984" s="196"/>
      <c r="B984" s="196"/>
      <c r="C984" s="220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</row>
    <row r="985" ht="12.0" customHeight="1">
      <c r="A985" s="196"/>
      <c r="B985" s="196"/>
      <c r="C985" s="220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</row>
    <row r="986" ht="12.0" customHeight="1">
      <c r="A986" s="196"/>
      <c r="B986" s="196"/>
      <c r="C986" s="220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</row>
    <row r="987" ht="12.0" customHeight="1">
      <c r="A987" s="196"/>
      <c r="B987" s="196"/>
      <c r="C987" s="220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</row>
    <row r="988" ht="12.0" customHeight="1">
      <c r="A988" s="196"/>
      <c r="B988" s="196"/>
      <c r="C988" s="220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</row>
    <row r="989" ht="12.0" customHeight="1">
      <c r="A989" s="196"/>
      <c r="B989" s="196"/>
      <c r="C989" s="220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</row>
    <row r="990" ht="12.0" customHeight="1">
      <c r="A990" s="196"/>
      <c r="B990" s="196"/>
      <c r="C990" s="220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</row>
    <row r="991" ht="12.0" customHeight="1">
      <c r="A991" s="196"/>
      <c r="B991" s="196"/>
      <c r="C991" s="220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</row>
    <row r="992" ht="12.0" customHeight="1">
      <c r="A992" s="196"/>
      <c r="B992" s="196"/>
      <c r="C992" s="220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</row>
    <row r="993" ht="12.0" customHeight="1">
      <c r="A993" s="196"/>
      <c r="B993" s="196"/>
      <c r="C993" s="220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</row>
    <row r="994" ht="12.0" customHeight="1">
      <c r="A994" s="196"/>
      <c r="B994" s="196"/>
      <c r="C994" s="220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</row>
    <row r="995" ht="12.0" customHeight="1">
      <c r="A995" s="196"/>
      <c r="B995" s="196"/>
      <c r="C995" s="220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</row>
    <row r="996" ht="12.0" customHeight="1">
      <c r="A996" s="196"/>
      <c r="B996" s="196"/>
      <c r="C996" s="220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</row>
    <row r="997" ht="12.0" customHeight="1">
      <c r="A997" s="196"/>
      <c r="B997" s="196"/>
      <c r="C997" s="220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</row>
    <row r="998" ht="12.0" customHeight="1">
      <c r="A998" s="196"/>
      <c r="B998" s="196"/>
      <c r="C998" s="220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</row>
    <row r="999" ht="12.0" customHeight="1">
      <c r="A999" s="196"/>
      <c r="B999" s="196"/>
      <c r="C999" s="220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</row>
    <row r="1000" ht="12.0" customHeight="1">
      <c r="A1000" s="196"/>
      <c r="B1000" s="196"/>
      <c r="C1000" s="220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8.71"/>
    <col customWidth="1" min="2" max="2" width="10.71"/>
    <col customWidth="1" min="3" max="3" width="10.86"/>
    <col customWidth="1" min="4" max="4" width="10.14"/>
    <col customWidth="1" min="5" max="5" width="9.71"/>
    <col customWidth="1" min="6" max="6" width="12.57"/>
    <col customWidth="1" min="7" max="7" width="13.43"/>
    <col customWidth="1" min="8" max="8" width="11.0"/>
    <col customWidth="1" min="9" max="9" width="11.14"/>
    <col customWidth="1" min="10" max="10" width="10.71"/>
    <col customWidth="1" min="11" max="11" width="13.43"/>
    <col customWidth="1" min="12" max="15" width="8.71"/>
    <col customWidth="1" min="16" max="17" width="20.86"/>
    <col customWidth="1" min="18" max="19" width="8.71"/>
    <col customWidth="1" min="20" max="20" width="15.0"/>
    <col customWidth="1" min="21" max="21" width="14.29"/>
    <col customWidth="1" min="22" max="26" width="8.71"/>
  </cols>
  <sheetData>
    <row r="1" ht="12.0" customHeight="1">
      <c r="A1" s="196"/>
      <c r="B1" s="196"/>
      <c r="C1" s="196"/>
      <c r="D1" s="287">
        <f>SUBTOTAL(9,D3:D1000)</f>
        <v>66375.69</v>
      </c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288"/>
      <c r="Q1" s="288"/>
      <c r="R1" s="196"/>
      <c r="S1" s="196"/>
      <c r="T1" s="196"/>
      <c r="U1" s="196"/>
      <c r="V1" s="196"/>
      <c r="W1" s="196"/>
      <c r="X1" s="196"/>
      <c r="Y1" s="196"/>
      <c r="Z1" s="196"/>
    </row>
    <row r="2" ht="12.0" customHeight="1">
      <c r="A2" s="289" t="s">
        <v>463</v>
      </c>
      <c r="B2" s="289" t="s">
        <v>464</v>
      </c>
      <c r="C2" s="290" t="s">
        <v>465</v>
      </c>
      <c r="D2" s="289" t="s">
        <v>466</v>
      </c>
      <c r="E2" s="291" t="s">
        <v>467</v>
      </c>
      <c r="F2" s="292" t="s">
        <v>468</v>
      </c>
      <c r="G2" s="292" t="s">
        <v>16</v>
      </c>
      <c r="H2" s="292" t="s">
        <v>469</v>
      </c>
      <c r="I2" s="292" t="s">
        <v>470</v>
      </c>
      <c r="J2" s="292" t="s">
        <v>471</v>
      </c>
      <c r="K2" s="292" t="s">
        <v>16</v>
      </c>
      <c r="L2" s="292" t="s">
        <v>472</v>
      </c>
      <c r="M2" s="292" t="s">
        <v>473</v>
      </c>
      <c r="N2" s="292" t="s">
        <v>474</v>
      </c>
      <c r="O2" s="292" t="s">
        <v>5</v>
      </c>
      <c r="P2" s="293" t="s">
        <v>475</v>
      </c>
      <c r="Q2" s="293" t="s">
        <v>476</v>
      </c>
      <c r="R2" s="294" t="s">
        <v>477</v>
      </c>
      <c r="S2" s="294" t="s">
        <v>478</v>
      </c>
      <c r="T2" s="294" t="s">
        <v>479</v>
      </c>
      <c r="U2" s="295" t="s">
        <v>26</v>
      </c>
      <c r="V2" s="295"/>
      <c r="W2" s="295"/>
      <c r="X2" s="295"/>
      <c r="Y2" s="295"/>
      <c r="Z2" s="295"/>
    </row>
    <row r="3" ht="12.0" customHeight="1">
      <c r="A3" s="275"/>
      <c r="B3" s="284">
        <v>45848.0</v>
      </c>
      <c r="C3" s="275" t="s">
        <v>363</v>
      </c>
      <c r="D3" s="296">
        <v>2800.0</v>
      </c>
      <c r="E3" s="297">
        <f>SUMIF('Sales Order'!A:M,C3,'Sales Order'!M:M)</f>
        <v>2866.48</v>
      </c>
      <c r="F3" s="298">
        <f>VLOOKUP(C3,'Sales Order'!A:S,19,FALSE)</f>
        <v>2</v>
      </c>
      <c r="G3" s="298" t="str">
        <f>VLOOKUP(C3,'Sales Order'!A:N,14,FALSE)</f>
        <v>CRNO TL</v>
      </c>
      <c r="H3" s="298" t="str">
        <f t="shared" ref="H3:H443" si="1">IF(B3=TODAY()-1,D3," ")</f>
        <v> </v>
      </c>
      <c r="I3" s="298">
        <f>SUMIFS(Despatches!D:D,Despatches!A:A,C3)</f>
        <v>0</v>
      </c>
      <c r="J3" s="299">
        <f t="shared" ref="J3:J443" si="2">IF((D3-I3)&lt;0,0,(D3-I3))</f>
        <v>2800</v>
      </c>
      <c r="K3" s="298" t="str">
        <f>VLOOKUP(C3,'Sales Order'!A:N,14,FALSE)</f>
        <v>CRNO TL</v>
      </c>
      <c r="L3" s="234" t="str">
        <f t="shared" ref="L3:L443" si="3">IF(TODAY()-B3&lt;31,"0-30",IF(TODAY()-B3&lt;61,"31-60",IF(TODAY()-B3&lt;91,"61-90",IF(TODAY()-B3&lt;121,"91-120",IF(TODAY()-B3&lt;151,"121-150",IF(TODAY()-B3&lt;181,"151-180",IF(TODAY()-B3&lt;211,"181-210"," &gt;210")))))))</f>
        <v>31-60</v>
      </c>
      <c r="M3" s="298">
        <f t="shared" ref="M3:M443" si="4">DAY(B3)</f>
        <v>10</v>
      </c>
      <c r="N3" s="298">
        <f t="shared" ref="N3:N443" si="5">MONTH(B3)</f>
        <v>7</v>
      </c>
      <c r="O3" s="298">
        <f t="shared" ref="O3:O443" si="6">YEAR(B3)</f>
        <v>2025</v>
      </c>
      <c r="P3" s="300">
        <f>VLOOKUP(C3,'Sales Order'!A:Q,17,FALSE)</f>
        <v>45698</v>
      </c>
      <c r="Q3" s="300" t="str">
        <f>VLOOKUP(C3,Despatches!A:B,2,FALSE)</f>
        <v>#N/A</v>
      </c>
      <c r="R3" s="298">
        <f t="shared" ref="R3:R443" si="7">DAY(P3)</f>
        <v>10</v>
      </c>
      <c r="S3" s="298">
        <f t="shared" ref="S3:S443" si="8">MONTH(P3)</f>
        <v>2</v>
      </c>
      <c r="T3" s="298">
        <f t="shared" ref="T3:T443" si="9">YEAR(P3)</f>
        <v>2025</v>
      </c>
      <c r="U3" s="196" t="str">
        <f t="shared" ref="U3:U443" si="10">IF(MONTH(B3)&lt;S3,"FUTURE FG "," ")</f>
        <v> </v>
      </c>
      <c r="V3" s="196"/>
      <c r="W3" s="196"/>
      <c r="X3" s="196"/>
      <c r="Y3" s="196"/>
      <c r="Z3" s="196"/>
    </row>
    <row r="4" ht="12.0" customHeight="1">
      <c r="A4" s="275"/>
      <c r="B4" s="284">
        <v>45848.0</v>
      </c>
      <c r="C4" s="275" t="s">
        <v>480</v>
      </c>
      <c r="D4" s="296">
        <v>348.0</v>
      </c>
      <c r="E4" s="297">
        <f>SUMIF('Sales Order'!A:M,C4,'Sales Order'!M:M)</f>
        <v>348.68</v>
      </c>
      <c r="F4" s="298">
        <f>VLOOKUP(C4,'Sales Order'!A:S,19,FALSE)</f>
        <v>3</v>
      </c>
      <c r="G4" s="298" t="str">
        <f>VLOOKUP(C4,'Sales Order'!A:N,14,FALSE)</f>
        <v>CRNO TL</v>
      </c>
      <c r="H4" s="298" t="str">
        <f t="shared" si="1"/>
        <v> </v>
      </c>
      <c r="I4" s="298">
        <f>SUMIFS(Despatches!D:D,Despatches!A:A,C4)</f>
        <v>0</v>
      </c>
      <c r="J4" s="299">
        <f t="shared" si="2"/>
        <v>348</v>
      </c>
      <c r="K4" s="298" t="str">
        <f>VLOOKUP(C4,'Sales Order'!A:N,14,FALSE)</f>
        <v>CRNO TL</v>
      </c>
      <c r="L4" s="234" t="str">
        <f t="shared" si="3"/>
        <v>31-60</v>
      </c>
      <c r="M4" s="298">
        <f t="shared" si="4"/>
        <v>10</v>
      </c>
      <c r="N4" s="298">
        <f t="shared" si="5"/>
        <v>7</v>
      </c>
      <c r="O4" s="298">
        <f t="shared" si="6"/>
        <v>2025</v>
      </c>
      <c r="P4" s="300">
        <f>VLOOKUP(C4,'Sales Order'!A:Q,17,FALSE)</f>
        <v>45734</v>
      </c>
      <c r="Q4" s="300" t="str">
        <f>VLOOKUP(C4,Despatches!A:B,2,FALSE)</f>
        <v>#N/A</v>
      </c>
      <c r="R4" s="298">
        <f t="shared" si="7"/>
        <v>18</v>
      </c>
      <c r="S4" s="298">
        <f t="shared" si="8"/>
        <v>3</v>
      </c>
      <c r="T4" s="298">
        <f t="shared" si="9"/>
        <v>2025</v>
      </c>
      <c r="U4" s="196" t="str">
        <f t="shared" si="10"/>
        <v> </v>
      </c>
      <c r="V4" s="196"/>
      <c r="W4" s="196"/>
      <c r="X4" s="196"/>
      <c r="Y4" s="196"/>
      <c r="Z4" s="196"/>
    </row>
    <row r="5" ht="12.0" customHeight="1">
      <c r="A5" s="275"/>
      <c r="B5" s="284">
        <v>45848.0</v>
      </c>
      <c r="C5" s="275" t="s">
        <v>331</v>
      </c>
      <c r="D5" s="296">
        <v>1267.0</v>
      </c>
      <c r="E5" s="297">
        <f>SUMIF('Sales Order'!A:M,C5,'Sales Order'!M:M)</f>
        <v>3665</v>
      </c>
      <c r="F5" s="298">
        <f>VLOOKUP(C5,'Sales Order'!A:S,19,FALSE)</f>
        <v>8</v>
      </c>
      <c r="G5" s="298" t="str">
        <f>VLOOKUP(C5,'Sales Order'!A:N,14,FALSE)</f>
        <v>CRNO TL</v>
      </c>
      <c r="H5" s="298" t="str">
        <f t="shared" si="1"/>
        <v> </v>
      </c>
      <c r="I5" s="298">
        <f>SUMIFS(Despatches!D:D,Despatches!A:A,C5)</f>
        <v>2528.2</v>
      </c>
      <c r="J5" s="298">
        <f t="shared" si="2"/>
        <v>0</v>
      </c>
      <c r="K5" s="298" t="str">
        <f>VLOOKUP(C5,'Sales Order'!A:N,14,FALSE)</f>
        <v>CRNO TL</v>
      </c>
      <c r="L5" s="234" t="str">
        <f t="shared" si="3"/>
        <v>31-60</v>
      </c>
      <c r="M5" s="298">
        <f t="shared" si="4"/>
        <v>10</v>
      </c>
      <c r="N5" s="298">
        <f t="shared" si="5"/>
        <v>7</v>
      </c>
      <c r="O5" s="298">
        <f t="shared" si="6"/>
        <v>2025</v>
      </c>
      <c r="P5" s="300">
        <f>VLOOKUP(C5,'Sales Order'!A:Q,17,FALSE)</f>
        <v>45535</v>
      </c>
      <c r="Q5" s="300">
        <f>VLOOKUP(C5,Despatches!A:B,2,FALSE)</f>
        <v>45841</v>
      </c>
      <c r="R5" s="298">
        <f t="shared" si="7"/>
        <v>31</v>
      </c>
      <c r="S5" s="298">
        <f t="shared" si="8"/>
        <v>8</v>
      </c>
      <c r="T5" s="298">
        <f t="shared" si="9"/>
        <v>2024</v>
      </c>
      <c r="U5" s="196" t="str">
        <f t="shared" si="10"/>
        <v>FUTURE FG </v>
      </c>
      <c r="V5" s="196"/>
      <c r="W5" s="196"/>
      <c r="X5" s="196"/>
      <c r="Y5" s="196"/>
      <c r="Z5" s="196"/>
    </row>
    <row r="6" ht="12.0" customHeight="1">
      <c r="A6" s="275"/>
      <c r="B6" s="284">
        <v>45854.0</v>
      </c>
      <c r="C6" s="275" t="s">
        <v>481</v>
      </c>
      <c r="D6" s="296">
        <v>335.8</v>
      </c>
      <c r="E6" s="297">
        <f>SUMIF('Sales Order'!A:M,C6,'Sales Order'!M:M)</f>
        <v>510.4</v>
      </c>
      <c r="F6" s="298">
        <f>VLOOKUP(C6,'Sales Order'!A:S,19,FALSE)</f>
        <v>6</v>
      </c>
      <c r="G6" s="298" t="str">
        <f>VLOOKUP(C6,'Sales Order'!A:N,14,FALSE)</f>
        <v>CRNO TL</v>
      </c>
      <c r="H6" s="298" t="str">
        <f t="shared" si="1"/>
        <v> </v>
      </c>
      <c r="I6" s="298">
        <f>SUMIFS(Despatches!D:D,Despatches!A:A,C6)</f>
        <v>0</v>
      </c>
      <c r="J6" s="299">
        <f t="shared" si="2"/>
        <v>335.8</v>
      </c>
      <c r="K6" s="298" t="str">
        <f>VLOOKUP(C6,'Sales Order'!A:N,14,FALSE)</f>
        <v>CRNO TL</v>
      </c>
      <c r="L6" s="234" t="str">
        <f t="shared" si="3"/>
        <v>31-60</v>
      </c>
      <c r="M6" s="298">
        <f t="shared" si="4"/>
        <v>16</v>
      </c>
      <c r="N6" s="298">
        <f t="shared" si="5"/>
        <v>7</v>
      </c>
      <c r="O6" s="298">
        <f t="shared" si="6"/>
        <v>2025</v>
      </c>
      <c r="P6" s="300">
        <f>VLOOKUP(C6,'Sales Order'!A:Q,17,FALSE)</f>
        <v>45838</v>
      </c>
      <c r="Q6" s="300" t="str">
        <f>VLOOKUP(C6,Despatches!A:B,2,FALSE)</f>
        <v>#N/A</v>
      </c>
      <c r="R6" s="298">
        <f t="shared" si="7"/>
        <v>30</v>
      </c>
      <c r="S6" s="298">
        <f t="shared" si="8"/>
        <v>6</v>
      </c>
      <c r="T6" s="298">
        <f t="shared" si="9"/>
        <v>2025</v>
      </c>
      <c r="U6" s="196" t="str">
        <f t="shared" si="10"/>
        <v> </v>
      </c>
      <c r="V6" s="196"/>
      <c r="W6" s="196"/>
      <c r="X6" s="196"/>
      <c r="Y6" s="196"/>
      <c r="Z6" s="196"/>
    </row>
    <row r="7" ht="12.0" customHeight="1">
      <c r="A7" s="275"/>
      <c r="B7" s="284">
        <v>45854.0</v>
      </c>
      <c r="C7" s="275" t="s">
        <v>358</v>
      </c>
      <c r="D7" s="296">
        <v>226.0</v>
      </c>
      <c r="E7" s="297">
        <f>SUMIF('Sales Order'!A:M,C7,'Sales Order'!M:M)</f>
        <v>226.86</v>
      </c>
      <c r="F7" s="298">
        <f>VLOOKUP(C7,'Sales Order'!A:S,19,FALSE)</f>
        <v>7</v>
      </c>
      <c r="G7" s="298" t="str">
        <f>VLOOKUP(C7,'Sales Order'!A:N,14,FALSE)</f>
        <v>CRNO TL</v>
      </c>
      <c r="H7" s="298" t="str">
        <f t="shared" si="1"/>
        <v> </v>
      </c>
      <c r="I7" s="298">
        <f>SUMIFS(Despatches!D:D,Despatches!A:A,C7)</f>
        <v>227.6</v>
      </c>
      <c r="J7" s="298">
        <f t="shared" si="2"/>
        <v>0</v>
      </c>
      <c r="K7" s="298" t="str">
        <f>VLOOKUP(C7,'Sales Order'!A:N,14,FALSE)</f>
        <v>CRNO TL</v>
      </c>
      <c r="L7" s="234" t="str">
        <f t="shared" si="3"/>
        <v>31-60</v>
      </c>
      <c r="M7" s="298">
        <f t="shared" si="4"/>
        <v>16</v>
      </c>
      <c r="N7" s="298">
        <f t="shared" si="5"/>
        <v>7</v>
      </c>
      <c r="O7" s="298">
        <f t="shared" si="6"/>
        <v>2025</v>
      </c>
      <c r="P7" s="300">
        <f>VLOOKUP(C7,'Sales Order'!A:Q,17,FALSE)</f>
        <v>45854</v>
      </c>
      <c r="Q7" s="300">
        <f>VLOOKUP(C7,Despatches!A:B,2,FALSE)</f>
        <v>45873</v>
      </c>
      <c r="R7" s="298">
        <f t="shared" si="7"/>
        <v>16</v>
      </c>
      <c r="S7" s="298">
        <f t="shared" si="8"/>
        <v>7</v>
      </c>
      <c r="T7" s="298">
        <f t="shared" si="9"/>
        <v>2025</v>
      </c>
      <c r="U7" s="196" t="str">
        <f t="shared" si="10"/>
        <v> </v>
      </c>
      <c r="V7" s="196"/>
      <c r="W7" s="196"/>
      <c r="X7" s="196"/>
      <c r="Y7" s="196"/>
      <c r="Z7" s="196"/>
    </row>
    <row r="8" ht="12.0" customHeight="1">
      <c r="A8" s="275"/>
      <c r="B8" s="284">
        <v>45854.0</v>
      </c>
      <c r="C8" s="275" t="s">
        <v>339</v>
      </c>
      <c r="D8" s="296">
        <f>3121-823</f>
        <v>2298</v>
      </c>
      <c r="E8" s="297">
        <f>SUMIF('Sales Order'!A:M,C8,'Sales Order'!M:M)</f>
        <v>3121.34</v>
      </c>
      <c r="F8" s="298">
        <f>VLOOKUP(C8,'Sales Order'!A:S,19,FALSE)</f>
        <v>7</v>
      </c>
      <c r="G8" s="298" t="str">
        <f>VLOOKUP(C8,'Sales Order'!A:N,14,FALSE)</f>
        <v>CRNO TL</v>
      </c>
      <c r="H8" s="298" t="str">
        <f t="shared" si="1"/>
        <v> </v>
      </c>
      <c r="I8" s="298">
        <f>SUMIFS(Despatches!D:D,Despatches!A:A,C8)</f>
        <v>3187.6</v>
      </c>
      <c r="J8" s="298">
        <f t="shared" si="2"/>
        <v>0</v>
      </c>
      <c r="K8" s="298" t="str">
        <f>VLOOKUP(C8,'Sales Order'!A:N,14,FALSE)</f>
        <v>CRNO TL</v>
      </c>
      <c r="L8" s="234" t="str">
        <f t="shared" si="3"/>
        <v>31-60</v>
      </c>
      <c r="M8" s="298">
        <f t="shared" si="4"/>
        <v>16</v>
      </c>
      <c r="N8" s="298">
        <f t="shared" si="5"/>
        <v>7</v>
      </c>
      <c r="O8" s="298">
        <f t="shared" si="6"/>
        <v>2025</v>
      </c>
      <c r="P8" s="300">
        <f>VLOOKUP(C8,'Sales Order'!A:Q,17,FALSE)</f>
        <v>45848</v>
      </c>
      <c r="Q8" s="300">
        <f>VLOOKUP(C8,Despatches!A:B,2,FALSE)</f>
        <v>45855</v>
      </c>
      <c r="R8" s="298">
        <f t="shared" si="7"/>
        <v>10</v>
      </c>
      <c r="S8" s="298">
        <f t="shared" si="8"/>
        <v>7</v>
      </c>
      <c r="T8" s="298">
        <f t="shared" si="9"/>
        <v>2025</v>
      </c>
      <c r="U8" s="196" t="str">
        <f t="shared" si="10"/>
        <v> </v>
      </c>
      <c r="V8" s="196"/>
      <c r="W8" s="196"/>
      <c r="X8" s="196"/>
      <c r="Y8" s="196"/>
      <c r="Z8" s="196"/>
    </row>
    <row r="9" ht="12.0" customHeight="1">
      <c r="A9" s="275"/>
      <c r="B9" s="284">
        <v>45856.0</v>
      </c>
      <c r="C9" s="275" t="s">
        <v>347</v>
      </c>
      <c r="D9" s="296">
        <f>377*6</f>
        <v>2262</v>
      </c>
      <c r="E9" s="297">
        <f>SUMIF('Sales Order'!A:M,C9,'Sales Order'!M:M)</f>
        <v>2902.23</v>
      </c>
      <c r="F9" s="298">
        <f>VLOOKUP(C9,'Sales Order'!A:S,19,FALSE)</f>
        <v>7</v>
      </c>
      <c r="G9" s="298" t="str">
        <f>VLOOKUP(C9,'Sales Order'!A:N,14,FALSE)</f>
        <v>CRNO TL</v>
      </c>
      <c r="H9" s="298" t="str">
        <f t="shared" si="1"/>
        <v> </v>
      </c>
      <c r="I9" s="298">
        <f>SUMIFS(Despatches!D:D,Despatches!A:A,C9)</f>
        <v>3013.2</v>
      </c>
      <c r="J9" s="298">
        <f t="shared" si="2"/>
        <v>0</v>
      </c>
      <c r="K9" s="298" t="str">
        <f>VLOOKUP(C9,'Sales Order'!A:N,14,FALSE)</f>
        <v>CRNO TL</v>
      </c>
      <c r="L9" s="234" t="str">
        <f t="shared" si="3"/>
        <v>31-60</v>
      </c>
      <c r="M9" s="298">
        <f t="shared" si="4"/>
        <v>18</v>
      </c>
      <c r="N9" s="298">
        <f t="shared" si="5"/>
        <v>7</v>
      </c>
      <c r="O9" s="298">
        <f t="shared" si="6"/>
        <v>2025</v>
      </c>
      <c r="P9" s="300">
        <f>VLOOKUP(C9,'Sales Order'!A:Q,17,FALSE)</f>
        <v>45859</v>
      </c>
      <c r="Q9" s="300">
        <f>VLOOKUP(C9,Despatches!A:B,2,FALSE)</f>
        <v>45859</v>
      </c>
      <c r="R9" s="298">
        <f t="shared" si="7"/>
        <v>21</v>
      </c>
      <c r="S9" s="298">
        <f t="shared" si="8"/>
        <v>7</v>
      </c>
      <c r="T9" s="298">
        <f t="shared" si="9"/>
        <v>2025</v>
      </c>
      <c r="U9" s="196" t="str">
        <f t="shared" si="10"/>
        <v> </v>
      </c>
      <c r="V9" s="196"/>
      <c r="W9" s="196"/>
      <c r="X9" s="196"/>
      <c r="Y9" s="196"/>
      <c r="Z9" s="196"/>
    </row>
    <row r="10" ht="12.0" customHeight="1">
      <c r="A10" s="275"/>
      <c r="B10" s="284">
        <v>45856.0</v>
      </c>
      <c r="C10" s="275" t="s">
        <v>366</v>
      </c>
      <c r="D10" s="296">
        <v>98.0</v>
      </c>
      <c r="E10" s="297">
        <f>SUMIF('Sales Order'!A:M,C10,'Sales Order'!M:M)</f>
        <v>97.12</v>
      </c>
      <c r="F10" s="298">
        <f>VLOOKUP(C10,'Sales Order'!A:S,19,FALSE)</f>
        <v>7</v>
      </c>
      <c r="G10" s="298" t="str">
        <f>VLOOKUP(C10,'Sales Order'!A:N,14,FALSE)</f>
        <v>CRNO TL</v>
      </c>
      <c r="H10" s="298" t="str">
        <f t="shared" si="1"/>
        <v> </v>
      </c>
      <c r="I10" s="298">
        <f>SUMIFS(Despatches!D:D,Despatches!A:A,C10)</f>
        <v>100.8</v>
      </c>
      <c r="J10" s="298">
        <f t="shared" si="2"/>
        <v>0</v>
      </c>
      <c r="K10" s="298" t="str">
        <f>VLOOKUP(C10,'Sales Order'!A:N,14,FALSE)</f>
        <v>CRNO TL</v>
      </c>
      <c r="L10" s="234" t="str">
        <f t="shared" si="3"/>
        <v>31-60</v>
      </c>
      <c r="M10" s="298">
        <f t="shared" si="4"/>
        <v>18</v>
      </c>
      <c r="N10" s="298">
        <f t="shared" si="5"/>
        <v>7</v>
      </c>
      <c r="O10" s="298">
        <f t="shared" si="6"/>
        <v>2025</v>
      </c>
      <c r="P10" s="300">
        <f>VLOOKUP(C10,'Sales Order'!A:Q,17,FALSE)</f>
        <v>45857</v>
      </c>
      <c r="Q10" s="300">
        <f>VLOOKUP(C10,Despatches!A:B,2,FALSE)</f>
        <v>45857</v>
      </c>
      <c r="R10" s="298">
        <f t="shared" si="7"/>
        <v>19</v>
      </c>
      <c r="S10" s="298">
        <f t="shared" si="8"/>
        <v>7</v>
      </c>
      <c r="T10" s="298">
        <f t="shared" si="9"/>
        <v>2025</v>
      </c>
      <c r="U10" s="196" t="str">
        <f t="shared" si="10"/>
        <v> </v>
      </c>
      <c r="V10" s="196"/>
      <c r="W10" s="196"/>
      <c r="X10" s="196"/>
      <c r="Y10" s="196"/>
      <c r="Z10" s="196"/>
    </row>
    <row r="11" ht="12.0" customHeight="1">
      <c r="A11" s="275"/>
      <c r="B11" s="284">
        <v>45856.0</v>
      </c>
      <c r="C11" s="275" t="s">
        <v>358</v>
      </c>
      <c r="D11" s="296">
        <v>227.6</v>
      </c>
      <c r="E11" s="297">
        <f>SUMIF('Sales Order'!A:M,C11,'Sales Order'!M:M)</f>
        <v>226.86</v>
      </c>
      <c r="F11" s="298">
        <f>VLOOKUP(C11,'Sales Order'!A:S,19,FALSE)</f>
        <v>7</v>
      </c>
      <c r="G11" s="298" t="str">
        <f>VLOOKUP(C11,'Sales Order'!A:N,14,FALSE)</f>
        <v>CRNO TL</v>
      </c>
      <c r="H11" s="298" t="str">
        <f t="shared" si="1"/>
        <v> </v>
      </c>
      <c r="I11" s="298">
        <f>SUMIFS(Despatches!D:D,Despatches!A:A,C11)</f>
        <v>227.6</v>
      </c>
      <c r="J11" s="299">
        <f t="shared" si="2"/>
        <v>0</v>
      </c>
      <c r="K11" s="298" t="str">
        <f>VLOOKUP(C11,'Sales Order'!A:N,14,FALSE)</f>
        <v>CRNO TL</v>
      </c>
      <c r="L11" s="234" t="str">
        <f t="shared" si="3"/>
        <v>31-60</v>
      </c>
      <c r="M11" s="298">
        <f t="shared" si="4"/>
        <v>18</v>
      </c>
      <c r="N11" s="298">
        <f t="shared" si="5"/>
        <v>7</v>
      </c>
      <c r="O11" s="298">
        <f t="shared" si="6"/>
        <v>2025</v>
      </c>
      <c r="P11" s="300">
        <f>VLOOKUP(C11,'Sales Order'!A:Q,17,FALSE)</f>
        <v>45854</v>
      </c>
      <c r="Q11" s="300">
        <f>VLOOKUP(C11,Despatches!A:B,2,FALSE)</f>
        <v>45873</v>
      </c>
      <c r="R11" s="298">
        <f t="shared" si="7"/>
        <v>16</v>
      </c>
      <c r="S11" s="298">
        <f t="shared" si="8"/>
        <v>7</v>
      </c>
      <c r="T11" s="298">
        <f t="shared" si="9"/>
        <v>2025</v>
      </c>
      <c r="U11" s="196" t="str">
        <f t="shared" si="10"/>
        <v> </v>
      </c>
      <c r="V11" s="196"/>
      <c r="W11" s="196"/>
      <c r="X11" s="196"/>
      <c r="Y11" s="196"/>
      <c r="Z11" s="196"/>
    </row>
    <row r="12" ht="12.0" customHeight="1">
      <c r="A12" s="275"/>
      <c r="B12" s="284">
        <v>45860.0</v>
      </c>
      <c r="C12" s="275" t="s">
        <v>482</v>
      </c>
      <c r="D12" s="296">
        <v>49.0</v>
      </c>
      <c r="E12" s="297">
        <f>SUMIF('Sales Order'!A:M,C12,'Sales Order'!M:M)</f>
        <v>49.72</v>
      </c>
      <c r="F12" s="298">
        <f>VLOOKUP(C12,'Sales Order'!A:S,19,FALSE)</f>
        <v>7</v>
      </c>
      <c r="G12" s="298" t="str">
        <f>VLOOKUP(C12,'Sales Order'!A:N,14,FALSE)</f>
        <v>CRNO TL</v>
      </c>
      <c r="H12" s="298" t="str">
        <f t="shared" si="1"/>
        <v> </v>
      </c>
      <c r="I12" s="298">
        <f>SUMIFS(Despatches!D:D,Despatches!A:A,C12)</f>
        <v>50.6</v>
      </c>
      <c r="J12" s="298">
        <f t="shared" si="2"/>
        <v>0</v>
      </c>
      <c r="K12" s="298" t="str">
        <f>VLOOKUP(C12,'Sales Order'!A:N,14,FALSE)</f>
        <v>CRNO TL</v>
      </c>
      <c r="L12" s="234" t="str">
        <f t="shared" si="3"/>
        <v>31-60</v>
      </c>
      <c r="M12" s="298">
        <f t="shared" si="4"/>
        <v>22</v>
      </c>
      <c r="N12" s="298">
        <f t="shared" si="5"/>
        <v>7</v>
      </c>
      <c r="O12" s="298">
        <f t="shared" si="6"/>
        <v>2025</v>
      </c>
      <c r="P12" s="300">
        <f>VLOOKUP(C12,'Sales Order'!A:Q,17,FALSE)</f>
        <v>45862</v>
      </c>
      <c r="Q12" s="300">
        <f>VLOOKUP(C12,Despatches!A:B,2,FALSE)</f>
        <v>45862</v>
      </c>
      <c r="R12" s="298">
        <f t="shared" si="7"/>
        <v>24</v>
      </c>
      <c r="S12" s="298">
        <f t="shared" si="8"/>
        <v>7</v>
      </c>
      <c r="T12" s="298">
        <f t="shared" si="9"/>
        <v>2025</v>
      </c>
      <c r="U12" s="196" t="str">
        <f t="shared" si="10"/>
        <v> </v>
      </c>
      <c r="V12" s="196"/>
      <c r="W12" s="196"/>
      <c r="X12" s="196"/>
      <c r="Y12" s="196"/>
      <c r="Z12" s="196"/>
    </row>
    <row r="13" ht="12.0" customHeight="1">
      <c r="A13" s="275"/>
      <c r="B13" s="284">
        <v>45860.0</v>
      </c>
      <c r="C13" s="275" t="s">
        <v>483</v>
      </c>
      <c r="D13" s="296">
        <v>65.0</v>
      </c>
      <c r="E13" s="297">
        <f>SUMIF('Sales Order'!A:M,C13,'Sales Order'!M:M)</f>
        <v>65.5</v>
      </c>
      <c r="F13" s="298">
        <f>VLOOKUP(C13,'Sales Order'!A:S,19,FALSE)</f>
        <v>7</v>
      </c>
      <c r="G13" s="298" t="str">
        <f>VLOOKUP(C13,'Sales Order'!A:N,14,FALSE)</f>
        <v>CRNO TL</v>
      </c>
      <c r="H13" s="298" t="str">
        <f t="shared" si="1"/>
        <v> </v>
      </c>
      <c r="I13" s="298">
        <f>SUMIFS(Despatches!D:D,Despatches!A:A,C13)</f>
        <v>66.6</v>
      </c>
      <c r="J13" s="298">
        <f t="shared" si="2"/>
        <v>0</v>
      </c>
      <c r="K13" s="298" t="str">
        <f>VLOOKUP(C13,'Sales Order'!A:N,14,FALSE)</f>
        <v>CRNO TL</v>
      </c>
      <c r="L13" s="234" t="str">
        <f t="shared" si="3"/>
        <v>31-60</v>
      </c>
      <c r="M13" s="298">
        <f t="shared" si="4"/>
        <v>22</v>
      </c>
      <c r="N13" s="298">
        <f t="shared" si="5"/>
        <v>7</v>
      </c>
      <c r="O13" s="298">
        <f t="shared" si="6"/>
        <v>2025</v>
      </c>
      <c r="P13" s="300">
        <f>VLOOKUP(C13,'Sales Order'!A:Q,17,FALSE)</f>
        <v>45862</v>
      </c>
      <c r="Q13" s="300">
        <f>VLOOKUP(C13,Despatches!A:B,2,FALSE)</f>
        <v>45862</v>
      </c>
      <c r="R13" s="298">
        <f t="shared" si="7"/>
        <v>24</v>
      </c>
      <c r="S13" s="298">
        <f t="shared" si="8"/>
        <v>7</v>
      </c>
      <c r="T13" s="298">
        <f t="shared" si="9"/>
        <v>2025</v>
      </c>
      <c r="U13" s="196" t="str">
        <f t="shared" si="10"/>
        <v> </v>
      </c>
      <c r="V13" s="196"/>
      <c r="W13" s="196"/>
      <c r="X13" s="196"/>
      <c r="Y13" s="196"/>
      <c r="Z13" s="196"/>
    </row>
    <row r="14" ht="12.0" customHeight="1">
      <c r="A14" s="275"/>
      <c r="B14" s="284">
        <v>45849.0</v>
      </c>
      <c r="C14" s="275" t="s">
        <v>341</v>
      </c>
      <c r="D14" s="296">
        <v>200.0</v>
      </c>
      <c r="E14" s="297">
        <f>SUMIF('Sales Order'!A:M,C14,'Sales Order'!M:M)</f>
        <v>207.073</v>
      </c>
      <c r="F14" s="298">
        <f>VLOOKUP(C14,'Sales Order'!A:S,19,FALSE)</f>
        <v>7</v>
      </c>
      <c r="G14" s="298" t="str">
        <f>VLOOKUP(C14,'Sales Order'!A:N,14,FALSE)</f>
        <v>CRNO TL</v>
      </c>
      <c r="H14" s="298" t="str">
        <f t="shared" si="1"/>
        <v> </v>
      </c>
      <c r="I14" s="298">
        <f>SUMIFS(Despatches!D:D,Despatches!A:A,C14)</f>
        <v>211.2</v>
      </c>
      <c r="J14" s="298">
        <f t="shared" si="2"/>
        <v>0</v>
      </c>
      <c r="K14" s="298" t="str">
        <f>VLOOKUP(C14,'Sales Order'!A:N,14,FALSE)</f>
        <v>CRNO TL</v>
      </c>
      <c r="L14" s="234" t="str">
        <f t="shared" si="3"/>
        <v>31-60</v>
      </c>
      <c r="M14" s="298">
        <f t="shared" si="4"/>
        <v>11</v>
      </c>
      <c r="N14" s="298">
        <f t="shared" si="5"/>
        <v>7</v>
      </c>
      <c r="O14" s="298">
        <f t="shared" si="6"/>
        <v>2025</v>
      </c>
      <c r="P14" s="300">
        <f>VLOOKUP(C14,'Sales Order'!A:Q,17,FALSE)</f>
        <v>45848</v>
      </c>
      <c r="Q14" s="300">
        <f>VLOOKUP(C14,Despatches!A:B,2,FALSE)</f>
        <v>45848</v>
      </c>
      <c r="R14" s="298">
        <f t="shared" si="7"/>
        <v>10</v>
      </c>
      <c r="S14" s="298">
        <f t="shared" si="8"/>
        <v>7</v>
      </c>
      <c r="T14" s="298">
        <f t="shared" si="9"/>
        <v>2025</v>
      </c>
      <c r="U14" s="196" t="str">
        <f t="shared" si="10"/>
        <v> </v>
      </c>
      <c r="V14" s="196"/>
      <c r="W14" s="196"/>
      <c r="X14" s="196"/>
      <c r="Y14" s="196"/>
      <c r="Z14" s="196"/>
    </row>
    <row r="15" ht="12.0" customHeight="1">
      <c r="A15" s="275"/>
      <c r="B15" s="284">
        <v>45849.0</v>
      </c>
      <c r="C15" s="275" t="s">
        <v>484</v>
      </c>
      <c r="D15" s="296">
        <v>2100.0</v>
      </c>
      <c r="E15" s="297">
        <f>SUMIF('Sales Order'!A:M,C15,'Sales Order'!M:M)</f>
        <v>2000</v>
      </c>
      <c r="F15" s="298">
        <f>VLOOKUP(C15,'Sales Order'!A:S,19,FALSE)</f>
        <v>7</v>
      </c>
      <c r="G15" s="298" t="str">
        <f>VLOOKUP(C15,'Sales Order'!A:N,14,FALSE)</f>
        <v>CRNO TL</v>
      </c>
      <c r="H15" s="298" t="str">
        <f t="shared" si="1"/>
        <v> </v>
      </c>
      <c r="I15" s="298">
        <f>SUMIFS(Despatches!D:D,Despatches!A:A,C15)</f>
        <v>3788.8</v>
      </c>
      <c r="J15" s="298">
        <f t="shared" si="2"/>
        <v>0</v>
      </c>
      <c r="K15" s="298" t="str">
        <f>VLOOKUP(C15,'Sales Order'!A:N,14,FALSE)</f>
        <v>CRNO TL</v>
      </c>
      <c r="L15" s="234" t="str">
        <f t="shared" si="3"/>
        <v>31-60</v>
      </c>
      <c r="M15" s="298">
        <f t="shared" si="4"/>
        <v>11</v>
      </c>
      <c r="N15" s="298">
        <f t="shared" si="5"/>
        <v>7</v>
      </c>
      <c r="O15" s="298">
        <f t="shared" si="6"/>
        <v>2025</v>
      </c>
      <c r="P15" s="300">
        <f>VLOOKUP(C15,'Sales Order'!A:Q,17,FALSE)</f>
        <v>45849</v>
      </c>
      <c r="Q15" s="300">
        <f>VLOOKUP(C15,Despatches!A:B,2,FALSE)</f>
        <v>45849</v>
      </c>
      <c r="R15" s="298">
        <f t="shared" si="7"/>
        <v>11</v>
      </c>
      <c r="S15" s="298">
        <f t="shared" si="8"/>
        <v>7</v>
      </c>
      <c r="T15" s="298">
        <f t="shared" si="9"/>
        <v>2025</v>
      </c>
      <c r="U15" s="196" t="str">
        <f t="shared" si="10"/>
        <v> </v>
      </c>
      <c r="V15" s="196"/>
      <c r="W15" s="196"/>
      <c r="X15" s="196"/>
      <c r="Y15" s="196"/>
      <c r="Z15" s="196"/>
    </row>
    <row r="16" ht="12.0" customHeight="1">
      <c r="A16" s="275"/>
      <c r="B16" s="284">
        <v>45849.0</v>
      </c>
      <c r="C16" s="275" t="s">
        <v>485</v>
      </c>
      <c r="D16" s="296">
        <v>1800.0</v>
      </c>
      <c r="E16" s="297">
        <f>SUMIF('Sales Order'!A:M,C16,'Sales Order'!M:M)</f>
        <v>2000</v>
      </c>
      <c r="F16" s="298">
        <f>VLOOKUP(C16,'Sales Order'!A:S,19,FALSE)</f>
        <v>7</v>
      </c>
      <c r="G16" s="298" t="str">
        <f>VLOOKUP(C16,'Sales Order'!A:N,14,FALSE)</f>
        <v>CRNO TL</v>
      </c>
      <c r="H16" s="298" t="str">
        <f t="shared" si="1"/>
        <v> </v>
      </c>
      <c r="I16" s="298">
        <f>SUMIFS(Despatches!D:D,Despatches!A:A,C16)</f>
        <v>3077.4</v>
      </c>
      <c r="J16" s="298">
        <f t="shared" si="2"/>
        <v>0</v>
      </c>
      <c r="K16" s="298" t="str">
        <f>VLOOKUP(C16,'Sales Order'!A:N,14,FALSE)</f>
        <v>CRNO TL</v>
      </c>
      <c r="L16" s="234" t="str">
        <f t="shared" si="3"/>
        <v>31-60</v>
      </c>
      <c r="M16" s="298">
        <f t="shared" si="4"/>
        <v>11</v>
      </c>
      <c r="N16" s="298">
        <f t="shared" si="5"/>
        <v>7</v>
      </c>
      <c r="O16" s="298">
        <f t="shared" si="6"/>
        <v>2025</v>
      </c>
      <c r="P16" s="300">
        <f>VLOOKUP(C16,'Sales Order'!A:Q,17,FALSE)</f>
        <v>45849</v>
      </c>
      <c r="Q16" s="300">
        <f>VLOOKUP(C16,Despatches!A:B,2,FALSE)</f>
        <v>45849</v>
      </c>
      <c r="R16" s="298">
        <f t="shared" si="7"/>
        <v>11</v>
      </c>
      <c r="S16" s="298">
        <f t="shared" si="8"/>
        <v>7</v>
      </c>
      <c r="T16" s="298">
        <f t="shared" si="9"/>
        <v>2025</v>
      </c>
      <c r="U16" s="196" t="str">
        <f t="shared" si="10"/>
        <v> </v>
      </c>
      <c r="V16" s="196"/>
      <c r="W16" s="196"/>
      <c r="X16" s="196"/>
      <c r="Y16" s="196"/>
      <c r="Z16" s="196"/>
    </row>
    <row r="17" ht="12.0" customHeight="1">
      <c r="A17" s="275"/>
      <c r="B17" s="284">
        <v>45852.0</v>
      </c>
      <c r="C17" s="275" t="s">
        <v>486</v>
      </c>
      <c r="D17" s="296">
        <v>1320.0</v>
      </c>
      <c r="E17" s="297">
        <f>SUMIF('Sales Order'!A:M,C17,'Sales Order'!M:M)</f>
        <v>2000</v>
      </c>
      <c r="F17" s="298">
        <f>VLOOKUP(C17,'Sales Order'!A:S,19,FALSE)</f>
        <v>7</v>
      </c>
      <c r="G17" s="298" t="str">
        <f>VLOOKUP(C17,'Sales Order'!A:N,14,FALSE)</f>
        <v>CRNO TL</v>
      </c>
      <c r="H17" s="298" t="str">
        <f t="shared" si="1"/>
        <v> </v>
      </c>
      <c r="I17" s="298">
        <f>SUMIFS(Despatches!D:D,Despatches!A:A,C17)</f>
        <v>2251.4</v>
      </c>
      <c r="J17" s="298">
        <f t="shared" si="2"/>
        <v>0</v>
      </c>
      <c r="K17" s="298" t="str">
        <f>VLOOKUP(C17,'Sales Order'!A:N,14,FALSE)</f>
        <v>CRNO TL</v>
      </c>
      <c r="L17" s="234" t="str">
        <f t="shared" si="3"/>
        <v>31-60</v>
      </c>
      <c r="M17" s="298">
        <f t="shared" si="4"/>
        <v>14</v>
      </c>
      <c r="N17" s="298">
        <f t="shared" si="5"/>
        <v>7</v>
      </c>
      <c r="O17" s="298">
        <f t="shared" si="6"/>
        <v>2025</v>
      </c>
      <c r="P17" s="300">
        <f>VLOOKUP(C17,'Sales Order'!A:Q,17,FALSE)</f>
        <v>45849</v>
      </c>
      <c r="Q17" s="300">
        <f>VLOOKUP(C17,Despatches!A:B,2,FALSE)</f>
        <v>45849</v>
      </c>
      <c r="R17" s="298">
        <f t="shared" si="7"/>
        <v>11</v>
      </c>
      <c r="S17" s="298">
        <f t="shared" si="8"/>
        <v>7</v>
      </c>
      <c r="T17" s="298">
        <f t="shared" si="9"/>
        <v>2025</v>
      </c>
      <c r="U17" s="196" t="str">
        <f t="shared" si="10"/>
        <v> </v>
      </c>
      <c r="V17" s="196"/>
      <c r="W17" s="196"/>
      <c r="X17" s="196"/>
      <c r="Y17" s="196"/>
      <c r="Z17" s="196"/>
    </row>
    <row r="18" ht="12.0" customHeight="1">
      <c r="A18" s="275"/>
      <c r="B18" s="284">
        <v>45854.0</v>
      </c>
      <c r="C18" s="275" t="s">
        <v>487</v>
      </c>
      <c r="D18" s="296">
        <v>10.0</v>
      </c>
      <c r="E18" s="297">
        <f>SUMIF('Sales Order'!A:M,C18,'Sales Order'!M:M)</f>
        <v>10</v>
      </c>
      <c r="F18" s="298">
        <f>VLOOKUP(C18,'Sales Order'!A:S,19,FALSE)</f>
        <v>7</v>
      </c>
      <c r="G18" s="298" t="str">
        <f>VLOOKUP(C18,'Sales Order'!A:N,14,FALSE)</f>
        <v>CRNO TL</v>
      </c>
      <c r="H18" s="298" t="str">
        <f t="shared" si="1"/>
        <v> </v>
      </c>
      <c r="I18" s="298">
        <f>SUMIFS(Despatches!D:D,Despatches!A:A,C18)</f>
        <v>10.6</v>
      </c>
      <c r="J18" s="298">
        <f t="shared" si="2"/>
        <v>0</v>
      </c>
      <c r="K18" s="298" t="str">
        <f>VLOOKUP(C18,'Sales Order'!A:N,14,FALSE)</f>
        <v>CRNO TL</v>
      </c>
      <c r="L18" s="234" t="str">
        <f t="shared" si="3"/>
        <v>31-60</v>
      </c>
      <c r="M18" s="298">
        <f t="shared" si="4"/>
        <v>16</v>
      </c>
      <c r="N18" s="298">
        <f t="shared" si="5"/>
        <v>7</v>
      </c>
      <c r="O18" s="298">
        <f t="shared" si="6"/>
        <v>2025</v>
      </c>
      <c r="P18" s="300">
        <f>VLOOKUP(C18,'Sales Order'!A:Q,17,FALSE)</f>
        <v>45852</v>
      </c>
      <c r="Q18" s="300">
        <f>VLOOKUP(C18,Despatches!A:B,2,FALSE)</f>
        <v>45852</v>
      </c>
      <c r="R18" s="298">
        <f t="shared" si="7"/>
        <v>14</v>
      </c>
      <c r="S18" s="298">
        <f t="shared" si="8"/>
        <v>7</v>
      </c>
      <c r="T18" s="298">
        <f t="shared" si="9"/>
        <v>2025</v>
      </c>
      <c r="U18" s="196" t="str">
        <f t="shared" si="10"/>
        <v> </v>
      </c>
      <c r="V18" s="196"/>
      <c r="W18" s="196"/>
      <c r="X18" s="196"/>
      <c r="Y18" s="196"/>
      <c r="Z18" s="196"/>
    </row>
    <row r="19" ht="12.0" customHeight="1">
      <c r="A19" s="275"/>
      <c r="B19" s="284">
        <v>45854.0</v>
      </c>
      <c r="C19" s="275" t="s">
        <v>359</v>
      </c>
      <c r="D19" s="296">
        <v>60.0</v>
      </c>
      <c r="E19" s="297">
        <f>SUMIF('Sales Order'!A:M,C19,'Sales Order'!M:M)</f>
        <v>58.27</v>
      </c>
      <c r="F19" s="298">
        <f>VLOOKUP(C19,'Sales Order'!A:S,19,FALSE)</f>
        <v>7</v>
      </c>
      <c r="G19" s="298" t="str">
        <f>VLOOKUP(C19,'Sales Order'!A:N,14,FALSE)</f>
        <v>CRNO TL</v>
      </c>
      <c r="H19" s="298" t="str">
        <f t="shared" si="1"/>
        <v> </v>
      </c>
      <c r="I19" s="298">
        <f>SUMIFS(Despatches!D:D,Despatches!A:A,C19)</f>
        <v>60.6</v>
      </c>
      <c r="J19" s="298">
        <f t="shared" si="2"/>
        <v>0</v>
      </c>
      <c r="K19" s="298" t="str">
        <f>VLOOKUP(C19,'Sales Order'!A:N,14,FALSE)</f>
        <v>CRNO TL</v>
      </c>
      <c r="L19" s="234" t="str">
        <f t="shared" si="3"/>
        <v>31-60</v>
      </c>
      <c r="M19" s="298">
        <f t="shared" si="4"/>
        <v>16</v>
      </c>
      <c r="N19" s="298">
        <f t="shared" si="5"/>
        <v>7</v>
      </c>
      <c r="O19" s="298">
        <f t="shared" si="6"/>
        <v>2025</v>
      </c>
      <c r="P19" s="300">
        <f>VLOOKUP(C19,'Sales Order'!A:Q,17,FALSE)</f>
        <v>45854</v>
      </c>
      <c r="Q19" s="300">
        <f>VLOOKUP(C19,Despatches!A:B,2,FALSE)</f>
        <v>45854</v>
      </c>
      <c r="R19" s="298">
        <f t="shared" si="7"/>
        <v>16</v>
      </c>
      <c r="S19" s="298">
        <f t="shared" si="8"/>
        <v>7</v>
      </c>
      <c r="T19" s="298">
        <f t="shared" si="9"/>
        <v>2025</v>
      </c>
      <c r="U19" s="196" t="str">
        <f t="shared" si="10"/>
        <v> </v>
      </c>
      <c r="V19" s="196"/>
      <c r="W19" s="196"/>
      <c r="X19" s="196"/>
      <c r="Y19" s="196"/>
      <c r="Z19" s="196"/>
    </row>
    <row r="20" ht="12.0" customHeight="1">
      <c r="A20" s="275"/>
      <c r="B20" s="284">
        <v>45854.0</v>
      </c>
      <c r="C20" s="275" t="s">
        <v>488</v>
      </c>
      <c r="D20" s="296">
        <v>1500.0</v>
      </c>
      <c r="E20" s="297">
        <f>SUMIF('Sales Order'!A:M,C20,'Sales Order'!M:M)</f>
        <v>1500</v>
      </c>
      <c r="F20" s="298">
        <f>VLOOKUP(C20,'Sales Order'!A:S,19,FALSE)</f>
        <v>7</v>
      </c>
      <c r="G20" s="298" t="str">
        <f>VLOOKUP(C20,'Sales Order'!A:N,14,FALSE)</f>
        <v>CRNO EI</v>
      </c>
      <c r="H20" s="298" t="str">
        <f t="shared" si="1"/>
        <v> </v>
      </c>
      <c r="I20" s="298">
        <f>SUMIFS(Despatches!D:D,Despatches!A:A,C20)</f>
        <v>1891.8</v>
      </c>
      <c r="J20" s="298">
        <f t="shared" si="2"/>
        <v>0</v>
      </c>
      <c r="K20" s="298" t="str">
        <f>VLOOKUP(C20,'Sales Order'!A:N,14,FALSE)</f>
        <v>CRNO EI</v>
      </c>
      <c r="L20" s="234" t="str">
        <f t="shared" si="3"/>
        <v>31-60</v>
      </c>
      <c r="M20" s="298">
        <f t="shared" si="4"/>
        <v>16</v>
      </c>
      <c r="N20" s="298">
        <f t="shared" si="5"/>
        <v>7</v>
      </c>
      <c r="O20" s="298">
        <f t="shared" si="6"/>
        <v>2025</v>
      </c>
      <c r="P20" s="300">
        <f>VLOOKUP(C20,'Sales Order'!A:Q,17,FALSE)</f>
        <v>45852</v>
      </c>
      <c r="Q20" s="300">
        <f>VLOOKUP(C20,Despatches!A:B,2,FALSE)</f>
        <v>45847</v>
      </c>
      <c r="R20" s="298">
        <f t="shared" si="7"/>
        <v>14</v>
      </c>
      <c r="S20" s="298">
        <f t="shared" si="8"/>
        <v>7</v>
      </c>
      <c r="T20" s="298">
        <f t="shared" si="9"/>
        <v>2025</v>
      </c>
      <c r="U20" s="196" t="str">
        <f t="shared" si="10"/>
        <v> </v>
      </c>
      <c r="V20" s="196"/>
      <c r="W20" s="196"/>
      <c r="X20" s="196"/>
      <c r="Y20" s="196"/>
      <c r="Z20" s="196"/>
    </row>
    <row r="21" ht="12.0" customHeight="1">
      <c r="A21" s="275"/>
      <c r="B21" s="284">
        <v>45855.0</v>
      </c>
      <c r="C21" s="275" t="s">
        <v>489</v>
      </c>
      <c r="D21" s="296">
        <v>70.0</v>
      </c>
      <c r="E21" s="297">
        <f>SUMIF('Sales Order'!A:M,C21,'Sales Order'!M:M)</f>
        <v>215</v>
      </c>
      <c r="F21" s="298">
        <f>VLOOKUP(C21,'Sales Order'!A:S,19,FALSE)</f>
        <v>7</v>
      </c>
      <c r="G21" s="298" t="str">
        <f>VLOOKUP(C21,'Sales Order'!A:N,14,FALSE)</f>
        <v>CRNO EI</v>
      </c>
      <c r="H21" s="298" t="str">
        <f t="shared" si="1"/>
        <v> </v>
      </c>
      <c r="I21" s="298">
        <f>SUMIFS(Despatches!D:D,Despatches!A:A,C21)</f>
        <v>260</v>
      </c>
      <c r="J21" s="298">
        <f t="shared" si="2"/>
        <v>0</v>
      </c>
      <c r="K21" s="298" t="str">
        <f>VLOOKUP(C21,'Sales Order'!A:N,14,FALSE)</f>
        <v>CRNO EI</v>
      </c>
      <c r="L21" s="234" t="str">
        <f t="shared" si="3"/>
        <v>31-60</v>
      </c>
      <c r="M21" s="298">
        <f t="shared" si="4"/>
        <v>17</v>
      </c>
      <c r="N21" s="298">
        <f t="shared" si="5"/>
        <v>7</v>
      </c>
      <c r="O21" s="298">
        <f t="shared" si="6"/>
        <v>2025</v>
      </c>
      <c r="P21" s="300">
        <f>VLOOKUP(C21,'Sales Order'!A:Q,17,FALSE)</f>
        <v>45859</v>
      </c>
      <c r="Q21" s="300">
        <f>VLOOKUP(C21,Despatches!A:B,2,FALSE)</f>
        <v>45854</v>
      </c>
      <c r="R21" s="298">
        <f t="shared" si="7"/>
        <v>21</v>
      </c>
      <c r="S21" s="298">
        <f t="shared" si="8"/>
        <v>7</v>
      </c>
      <c r="T21" s="298">
        <f t="shared" si="9"/>
        <v>2025</v>
      </c>
      <c r="U21" s="196" t="str">
        <f t="shared" si="10"/>
        <v> </v>
      </c>
      <c r="V21" s="196"/>
      <c r="W21" s="196"/>
      <c r="X21" s="196"/>
      <c r="Y21" s="196"/>
      <c r="Z21" s="196"/>
    </row>
    <row r="22" ht="12.0" customHeight="1">
      <c r="A22" s="275"/>
      <c r="B22" s="284">
        <v>45855.0</v>
      </c>
      <c r="C22" s="275" t="s">
        <v>490</v>
      </c>
      <c r="D22" s="296">
        <v>560.0</v>
      </c>
      <c r="E22" s="297">
        <f>SUMIF('Sales Order'!A:M,C22,'Sales Order'!M:M)</f>
        <v>551.36</v>
      </c>
      <c r="F22" s="298">
        <f>VLOOKUP(C22,'Sales Order'!A:S,19,FALSE)</f>
        <v>7</v>
      </c>
      <c r="G22" s="298" t="str">
        <f>VLOOKUP(C22,'Sales Order'!A:N,14,FALSE)</f>
        <v>CRNO TL</v>
      </c>
      <c r="H22" s="298" t="str">
        <f t="shared" si="1"/>
        <v> </v>
      </c>
      <c r="I22" s="298">
        <f>SUMIFS(Despatches!D:D,Despatches!A:A,C22)</f>
        <v>565.8</v>
      </c>
      <c r="J22" s="298">
        <f t="shared" si="2"/>
        <v>0</v>
      </c>
      <c r="K22" s="298" t="str">
        <f>VLOOKUP(C22,'Sales Order'!A:N,14,FALSE)</f>
        <v>CRNO TL</v>
      </c>
      <c r="L22" s="234" t="str">
        <f t="shared" si="3"/>
        <v>31-60</v>
      </c>
      <c r="M22" s="298">
        <f t="shared" si="4"/>
        <v>17</v>
      </c>
      <c r="N22" s="298">
        <f t="shared" si="5"/>
        <v>7</v>
      </c>
      <c r="O22" s="298">
        <f t="shared" si="6"/>
        <v>2025</v>
      </c>
      <c r="P22" s="300">
        <f>VLOOKUP(C22,'Sales Order'!A:Q,17,FALSE)</f>
        <v>45848</v>
      </c>
      <c r="Q22" s="300">
        <f>VLOOKUP(C22,Despatches!A:B,2,FALSE)</f>
        <v>45855</v>
      </c>
      <c r="R22" s="298">
        <f t="shared" si="7"/>
        <v>10</v>
      </c>
      <c r="S22" s="298">
        <f t="shared" si="8"/>
        <v>7</v>
      </c>
      <c r="T22" s="298">
        <f t="shared" si="9"/>
        <v>2025</v>
      </c>
      <c r="U22" s="196" t="str">
        <f t="shared" si="10"/>
        <v> </v>
      </c>
      <c r="V22" s="196"/>
      <c r="W22" s="196"/>
      <c r="X22" s="196"/>
      <c r="Y22" s="196"/>
      <c r="Z22" s="196"/>
    </row>
    <row r="23" ht="12.0" customHeight="1">
      <c r="A23" s="275"/>
      <c r="B23" s="284">
        <v>45855.0</v>
      </c>
      <c r="C23" s="275" t="s">
        <v>491</v>
      </c>
      <c r="D23" s="296">
        <v>115.2</v>
      </c>
      <c r="E23" s="297">
        <f>SUMIF('Sales Order'!A:M,C23,'Sales Order'!M:M)</f>
        <v>111.93</v>
      </c>
      <c r="F23" s="298">
        <f>VLOOKUP(C23,'Sales Order'!A:S,19,FALSE)</f>
        <v>7</v>
      </c>
      <c r="G23" s="298" t="str">
        <f>VLOOKUP(C23,'Sales Order'!A:N,14,FALSE)</f>
        <v>CRNO TL</v>
      </c>
      <c r="H23" s="298" t="str">
        <f t="shared" si="1"/>
        <v> </v>
      </c>
      <c r="I23" s="298">
        <f>SUMIFS(Despatches!D:D,Despatches!A:A,C23)</f>
        <v>115.2</v>
      </c>
      <c r="J23" s="299">
        <f t="shared" si="2"/>
        <v>0</v>
      </c>
      <c r="K23" s="298" t="str">
        <f>VLOOKUP(C23,'Sales Order'!A:N,14,FALSE)</f>
        <v>CRNO TL</v>
      </c>
      <c r="L23" s="234" t="str">
        <f t="shared" si="3"/>
        <v>31-60</v>
      </c>
      <c r="M23" s="298">
        <f t="shared" si="4"/>
        <v>17</v>
      </c>
      <c r="N23" s="298">
        <f t="shared" si="5"/>
        <v>7</v>
      </c>
      <c r="O23" s="298">
        <f t="shared" si="6"/>
        <v>2025</v>
      </c>
      <c r="P23" s="300">
        <f>VLOOKUP(C23,'Sales Order'!A:Q,17,FALSE)</f>
        <v>45848</v>
      </c>
      <c r="Q23" s="300">
        <f>VLOOKUP(C23,Despatches!A:B,2,FALSE)</f>
        <v>45855</v>
      </c>
      <c r="R23" s="298">
        <f t="shared" si="7"/>
        <v>10</v>
      </c>
      <c r="S23" s="298">
        <f t="shared" si="8"/>
        <v>7</v>
      </c>
      <c r="T23" s="298">
        <f t="shared" si="9"/>
        <v>2025</v>
      </c>
      <c r="U23" s="196" t="str">
        <f t="shared" si="10"/>
        <v> </v>
      </c>
      <c r="V23" s="196"/>
      <c r="W23" s="196"/>
      <c r="X23" s="196"/>
      <c r="Y23" s="196"/>
      <c r="Z23" s="196"/>
    </row>
    <row r="24" ht="12.0" customHeight="1">
      <c r="A24" s="275"/>
      <c r="B24" s="284">
        <v>45855.0</v>
      </c>
      <c r="C24" s="275" t="s">
        <v>339</v>
      </c>
      <c r="D24" s="296">
        <v>800.0</v>
      </c>
      <c r="E24" s="297">
        <f>SUMIF('Sales Order'!A:M,C24,'Sales Order'!M:M)</f>
        <v>3121.34</v>
      </c>
      <c r="F24" s="298">
        <f>VLOOKUP(C24,'Sales Order'!A:S,19,FALSE)</f>
        <v>7</v>
      </c>
      <c r="G24" s="298" t="str">
        <f>VLOOKUP(C24,'Sales Order'!A:N,14,FALSE)</f>
        <v>CRNO TL</v>
      </c>
      <c r="H24" s="298" t="str">
        <f t="shared" si="1"/>
        <v> </v>
      </c>
      <c r="I24" s="298">
        <f>SUMIFS(Despatches!D:D,Despatches!A:A,C24)</f>
        <v>3187.6</v>
      </c>
      <c r="J24" s="298">
        <f t="shared" si="2"/>
        <v>0</v>
      </c>
      <c r="K24" s="298" t="str">
        <f>VLOOKUP(C24,'Sales Order'!A:N,14,FALSE)</f>
        <v>CRNO TL</v>
      </c>
      <c r="L24" s="234" t="str">
        <f t="shared" si="3"/>
        <v>31-60</v>
      </c>
      <c r="M24" s="298">
        <f t="shared" si="4"/>
        <v>17</v>
      </c>
      <c r="N24" s="298">
        <f t="shared" si="5"/>
        <v>7</v>
      </c>
      <c r="O24" s="298">
        <f t="shared" si="6"/>
        <v>2025</v>
      </c>
      <c r="P24" s="300">
        <f>VLOOKUP(C24,'Sales Order'!A:Q,17,FALSE)</f>
        <v>45848</v>
      </c>
      <c r="Q24" s="300">
        <f>VLOOKUP(C24,Despatches!A:B,2,FALSE)</f>
        <v>45855</v>
      </c>
      <c r="R24" s="298">
        <f t="shared" si="7"/>
        <v>10</v>
      </c>
      <c r="S24" s="298">
        <f t="shared" si="8"/>
        <v>7</v>
      </c>
      <c r="T24" s="298">
        <f t="shared" si="9"/>
        <v>2025</v>
      </c>
      <c r="U24" s="196" t="str">
        <f t="shared" si="10"/>
        <v> </v>
      </c>
      <c r="V24" s="196"/>
      <c r="W24" s="196"/>
      <c r="X24" s="196"/>
      <c r="Y24" s="196"/>
      <c r="Z24" s="196"/>
    </row>
    <row r="25" ht="12.0" customHeight="1">
      <c r="A25" s="275"/>
      <c r="B25" s="284">
        <v>45859.0</v>
      </c>
      <c r="C25" s="275" t="s">
        <v>347</v>
      </c>
      <c r="D25" s="296">
        <v>750.0</v>
      </c>
      <c r="E25" s="297">
        <f>SUMIF('Sales Order'!A:M,C25,'Sales Order'!M:M)</f>
        <v>2902.23</v>
      </c>
      <c r="F25" s="298">
        <f>VLOOKUP(C25,'Sales Order'!A:S,19,FALSE)</f>
        <v>7</v>
      </c>
      <c r="G25" s="298" t="str">
        <f>VLOOKUP(C25,'Sales Order'!A:N,14,FALSE)</f>
        <v>CRNO TL</v>
      </c>
      <c r="H25" s="298" t="str">
        <f t="shared" si="1"/>
        <v> </v>
      </c>
      <c r="I25" s="298">
        <f>SUMIFS(Despatches!D:D,Despatches!A:A,C25)</f>
        <v>3013.2</v>
      </c>
      <c r="J25" s="298">
        <f t="shared" si="2"/>
        <v>0</v>
      </c>
      <c r="K25" s="298" t="str">
        <f>VLOOKUP(C25,'Sales Order'!A:N,14,FALSE)</f>
        <v>CRNO TL</v>
      </c>
      <c r="L25" s="234" t="str">
        <f t="shared" si="3"/>
        <v>31-60</v>
      </c>
      <c r="M25" s="298">
        <f t="shared" si="4"/>
        <v>21</v>
      </c>
      <c r="N25" s="298">
        <f t="shared" si="5"/>
        <v>7</v>
      </c>
      <c r="O25" s="298">
        <f t="shared" si="6"/>
        <v>2025</v>
      </c>
      <c r="P25" s="300">
        <f>VLOOKUP(C25,'Sales Order'!A:Q,17,FALSE)</f>
        <v>45859</v>
      </c>
      <c r="Q25" s="300">
        <f>VLOOKUP(C25,Despatches!A:B,2,FALSE)</f>
        <v>45859</v>
      </c>
      <c r="R25" s="298">
        <f t="shared" si="7"/>
        <v>21</v>
      </c>
      <c r="S25" s="298">
        <f t="shared" si="8"/>
        <v>7</v>
      </c>
      <c r="T25" s="298">
        <f t="shared" si="9"/>
        <v>2025</v>
      </c>
      <c r="U25" s="196" t="str">
        <f t="shared" si="10"/>
        <v> </v>
      </c>
      <c r="V25" s="196"/>
      <c r="W25" s="196"/>
      <c r="X25" s="196"/>
      <c r="Y25" s="196"/>
      <c r="Z25" s="196"/>
    </row>
    <row r="26" ht="12.0" customHeight="1">
      <c r="A26" s="275"/>
      <c r="B26" s="284">
        <v>45859.0</v>
      </c>
      <c r="C26" s="275" t="s">
        <v>352</v>
      </c>
      <c r="D26" s="296">
        <v>382.0</v>
      </c>
      <c r="E26" s="297">
        <f>SUMIF('Sales Order'!A:M,C26,'Sales Order'!M:M)</f>
        <v>368.69</v>
      </c>
      <c r="F26" s="298">
        <f>VLOOKUP(C26,'Sales Order'!A:S,19,FALSE)</f>
        <v>7</v>
      </c>
      <c r="G26" s="298" t="str">
        <f>VLOOKUP(C26,'Sales Order'!A:N,14,FALSE)</f>
        <v>CRNO TL</v>
      </c>
      <c r="H26" s="298" t="str">
        <f t="shared" si="1"/>
        <v> </v>
      </c>
      <c r="I26" s="298">
        <f>SUMIFS(Despatches!D:D,Despatches!A:A,C26)</f>
        <v>382</v>
      </c>
      <c r="J26" s="299">
        <f t="shared" si="2"/>
        <v>0</v>
      </c>
      <c r="K26" s="298" t="str">
        <f>VLOOKUP(C26,'Sales Order'!A:N,14,FALSE)</f>
        <v>CRNO TL</v>
      </c>
      <c r="L26" s="234" t="str">
        <f t="shared" si="3"/>
        <v>31-60</v>
      </c>
      <c r="M26" s="298">
        <f t="shared" si="4"/>
        <v>21</v>
      </c>
      <c r="N26" s="298">
        <f t="shared" si="5"/>
        <v>7</v>
      </c>
      <c r="O26" s="298">
        <f t="shared" si="6"/>
        <v>2025</v>
      </c>
      <c r="P26" s="300">
        <f>VLOOKUP(C26,'Sales Order'!A:Q,17,FALSE)</f>
        <v>45859</v>
      </c>
      <c r="Q26" s="300">
        <f>VLOOKUP(C26,Despatches!A:B,2,FALSE)</f>
        <v>45859</v>
      </c>
      <c r="R26" s="298">
        <f t="shared" si="7"/>
        <v>21</v>
      </c>
      <c r="S26" s="298">
        <f t="shared" si="8"/>
        <v>7</v>
      </c>
      <c r="T26" s="298">
        <f t="shared" si="9"/>
        <v>2025</v>
      </c>
      <c r="U26" s="196" t="str">
        <f t="shared" si="10"/>
        <v> </v>
      </c>
      <c r="V26" s="196"/>
      <c r="W26" s="196"/>
      <c r="X26" s="196"/>
      <c r="Y26" s="196"/>
      <c r="Z26" s="196"/>
    </row>
    <row r="27" ht="12.0" customHeight="1">
      <c r="A27" s="275"/>
      <c r="B27" s="284">
        <v>45859.0</v>
      </c>
      <c r="C27" s="275" t="s">
        <v>350</v>
      </c>
      <c r="D27" s="296">
        <v>695.6</v>
      </c>
      <c r="E27" s="297">
        <f>SUMIF('Sales Order'!A:M,C27,'Sales Order'!M:M)</f>
        <v>675.79</v>
      </c>
      <c r="F27" s="298">
        <f>VLOOKUP(C27,'Sales Order'!A:S,19,FALSE)</f>
        <v>7</v>
      </c>
      <c r="G27" s="298" t="str">
        <f>VLOOKUP(C27,'Sales Order'!A:N,14,FALSE)</f>
        <v>CRNO TL</v>
      </c>
      <c r="H27" s="298" t="str">
        <f t="shared" si="1"/>
        <v> </v>
      </c>
      <c r="I27" s="298">
        <f>SUMIFS(Despatches!D:D,Despatches!A:A,C27)</f>
        <v>695.6</v>
      </c>
      <c r="J27" s="299">
        <f t="shared" si="2"/>
        <v>0</v>
      </c>
      <c r="K27" s="298" t="str">
        <f>VLOOKUP(C27,'Sales Order'!A:N,14,FALSE)</f>
        <v>CRNO TL</v>
      </c>
      <c r="L27" s="234" t="str">
        <f t="shared" si="3"/>
        <v>31-60</v>
      </c>
      <c r="M27" s="298">
        <f t="shared" si="4"/>
        <v>21</v>
      </c>
      <c r="N27" s="298">
        <f t="shared" si="5"/>
        <v>7</v>
      </c>
      <c r="O27" s="298">
        <f t="shared" si="6"/>
        <v>2025</v>
      </c>
      <c r="P27" s="300">
        <f>VLOOKUP(C27,'Sales Order'!A:Q,17,FALSE)</f>
        <v>45859</v>
      </c>
      <c r="Q27" s="300">
        <f>VLOOKUP(C27,Despatches!A:B,2,FALSE)</f>
        <v>45859</v>
      </c>
      <c r="R27" s="298">
        <f t="shared" si="7"/>
        <v>21</v>
      </c>
      <c r="S27" s="298">
        <f t="shared" si="8"/>
        <v>7</v>
      </c>
      <c r="T27" s="298">
        <f t="shared" si="9"/>
        <v>2025</v>
      </c>
      <c r="U27" s="196" t="str">
        <f t="shared" si="10"/>
        <v> </v>
      </c>
      <c r="V27" s="196"/>
      <c r="W27" s="196"/>
      <c r="X27" s="196"/>
      <c r="Y27" s="196"/>
      <c r="Z27" s="196"/>
    </row>
    <row r="28" ht="12.0" customHeight="1">
      <c r="A28" s="275"/>
      <c r="B28" s="284">
        <v>45861.0</v>
      </c>
      <c r="C28" s="275" t="s">
        <v>353</v>
      </c>
      <c r="D28" s="296">
        <v>93.8</v>
      </c>
      <c r="E28" s="297">
        <f>SUMIF('Sales Order'!A:M,C28,'Sales Order'!M:M)</f>
        <v>90.41</v>
      </c>
      <c r="F28" s="298">
        <f>VLOOKUP(C28,'Sales Order'!A:S,19,FALSE)</f>
        <v>7</v>
      </c>
      <c r="G28" s="298" t="str">
        <f>VLOOKUP(C28,'Sales Order'!A:N,14,FALSE)</f>
        <v>CRNO TL</v>
      </c>
      <c r="H28" s="298" t="str">
        <f t="shared" si="1"/>
        <v> </v>
      </c>
      <c r="I28" s="298">
        <f>SUMIFS(Despatches!D:D,Despatches!A:A,C28)</f>
        <v>93.8</v>
      </c>
      <c r="J28" s="299">
        <f t="shared" si="2"/>
        <v>0</v>
      </c>
      <c r="K28" s="298" t="str">
        <f>VLOOKUP(C28,'Sales Order'!A:N,14,FALSE)</f>
        <v>CRNO TL</v>
      </c>
      <c r="L28" s="234" t="str">
        <f t="shared" si="3"/>
        <v>31-60</v>
      </c>
      <c r="M28" s="298">
        <f t="shared" si="4"/>
        <v>23</v>
      </c>
      <c r="N28" s="298">
        <f t="shared" si="5"/>
        <v>7</v>
      </c>
      <c r="O28" s="298">
        <f t="shared" si="6"/>
        <v>2025</v>
      </c>
      <c r="P28" s="300">
        <f>VLOOKUP(C28,'Sales Order'!A:Q,17,FALSE)</f>
        <v>45859</v>
      </c>
      <c r="Q28" s="300">
        <f>VLOOKUP(C28,Despatches!A:B,2,FALSE)</f>
        <v>45859</v>
      </c>
      <c r="R28" s="298">
        <f t="shared" si="7"/>
        <v>21</v>
      </c>
      <c r="S28" s="298">
        <f t="shared" si="8"/>
        <v>7</v>
      </c>
      <c r="T28" s="298">
        <f t="shared" si="9"/>
        <v>2025</v>
      </c>
      <c r="U28" s="196" t="str">
        <f t="shared" si="10"/>
        <v> </v>
      </c>
      <c r="V28" s="196"/>
      <c r="W28" s="196"/>
      <c r="X28" s="196"/>
      <c r="Y28" s="196"/>
      <c r="Z28" s="196"/>
    </row>
    <row r="29" ht="12.0" customHeight="1">
      <c r="A29" s="275"/>
      <c r="B29" s="284">
        <v>45862.0</v>
      </c>
      <c r="C29" s="275" t="s">
        <v>365</v>
      </c>
      <c r="D29" s="296">
        <v>519.8</v>
      </c>
      <c r="E29" s="297">
        <f>SUMIF('Sales Order'!A:M,C29,'Sales Order'!M:M)</f>
        <v>508.98</v>
      </c>
      <c r="F29" s="298">
        <f>VLOOKUP(C29,'Sales Order'!A:S,19,FALSE)</f>
        <v>7</v>
      </c>
      <c r="G29" s="298" t="str">
        <f>VLOOKUP(C29,'Sales Order'!A:N,14,FALSE)</f>
        <v>CRNO TL</v>
      </c>
      <c r="H29" s="298" t="str">
        <f t="shared" si="1"/>
        <v> </v>
      </c>
      <c r="I29" s="298">
        <f>SUMIFS(Despatches!D:D,Despatches!A:A,C29)</f>
        <v>519.8</v>
      </c>
      <c r="J29" s="299">
        <f t="shared" si="2"/>
        <v>0</v>
      </c>
      <c r="K29" s="298" t="str">
        <f>VLOOKUP(C29,'Sales Order'!A:N,14,FALSE)</f>
        <v>CRNO TL</v>
      </c>
      <c r="L29" s="234" t="str">
        <f t="shared" si="3"/>
        <v>31-60</v>
      </c>
      <c r="M29" s="298">
        <f t="shared" si="4"/>
        <v>24</v>
      </c>
      <c r="N29" s="298">
        <f t="shared" si="5"/>
        <v>7</v>
      </c>
      <c r="O29" s="298">
        <f t="shared" si="6"/>
        <v>2025</v>
      </c>
      <c r="P29" s="300">
        <f>VLOOKUP(C29,'Sales Order'!A:Q,17,FALSE)</f>
        <v>45862</v>
      </c>
      <c r="Q29" s="300">
        <f>VLOOKUP(C29,Despatches!A:B,2,FALSE)</f>
        <v>45862</v>
      </c>
      <c r="R29" s="298">
        <f t="shared" si="7"/>
        <v>24</v>
      </c>
      <c r="S29" s="298">
        <f t="shared" si="8"/>
        <v>7</v>
      </c>
      <c r="T29" s="298">
        <f t="shared" si="9"/>
        <v>2025</v>
      </c>
      <c r="U29" s="196" t="str">
        <f t="shared" si="10"/>
        <v> </v>
      </c>
      <c r="V29" s="196"/>
      <c r="W29" s="196"/>
      <c r="X29" s="196"/>
      <c r="Y29" s="196"/>
      <c r="Z29" s="196"/>
    </row>
    <row r="30" ht="12.0" customHeight="1">
      <c r="A30" s="275"/>
      <c r="B30" s="284">
        <v>45862.0</v>
      </c>
      <c r="C30" s="275" t="s">
        <v>346</v>
      </c>
      <c r="D30" s="296">
        <v>849.6</v>
      </c>
      <c r="E30" s="297">
        <f>SUMIF('Sales Order'!A:M,C30,'Sales Order'!M:M)</f>
        <v>849.99</v>
      </c>
      <c r="F30" s="298">
        <f>VLOOKUP(C30,'Sales Order'!A:S,19,FALSE)</f>
        <v>7</v>
      </c>
      <c r="G30" s="298" t="str">
        <f>VLOOKUP(C30,'Sales Order'!A:N,14,FALSE)</f>
        <v>CRNO TL</v>
      </c>
      <c r="H30" s="298" t="str">
        <f t="shared" si="1"/>
        <v> </v>
      </c>
      <c r="I30" s="298">
        <f>SUMIFS(Despatches!D:D,Despatches!A:A,C30)</f>
        <v>849.6</v>
      </c>
      <c r="J30" s="299">
        <f t="shared" si="2"/>
        <v>0</v>
      </c>
      <c r="K30" s="298" t="str">
        <f>VLOOKUP(C30,'Sales Order'!A:N,14,FALSE)</f>
        <v>CRNO TL</v>
      </c>
      <c r="L30" s="234" t="str">
        <f t="shared" si="3"/>
        <v>31-60</v>
      </c>
      <c r="M30" s="298">
        <f t="shared" si="4"/>
        <v>24</v>
      </c>
      <c r="N30" s="298">
        <f t="shared" si="5"/>
        <v>7</v>
      </c>
      <c r="O30" s="298">
        <f t="shared" si="6"/>
        <v>2025</v>
      </c>
      <c r="P30" s="300">
        <f>VLOOKUP(C30,'Sales Order'!A:Q,17,FALSE)</f>
        <v>45848</v>
      </c>
      <c r="Q30" s="300">
        <f>VLOOKUP(C30,Despatches!A:B,2,FALSE)</f>
        <v>45862</v>
      </c>
      <c r="R30" s="298">
        <f t="shared" si="7"/>
        <v>10</v>
      </c>
      <c r="S30" s="298">
        <f t="shared" si="8"/>
        <v>7</v>
      </c>
      <c r="T30" s="298">
        <f t="shared" si="9"/>
        <v>2025</v>
      </c>
      <c r="U30" s="196" t="str">
        <f t="shared" si="10"/>
        <v> </v>
      </c>
      <c r="V30" s="196"/>
      <c r="W30" s="196"/>
      <c r="X30" s="196"/>
      <c r="Y30" s="196"/>
      <c r="Z30" s="196"/>
    </row>
    <row r="31" ht="12.0" customHeight="1">
      <c r="A31" s="275"/>
      <c r="B31" s="284">
        <v>45862.0</v>
      </c>
      <c r="C31" s="275" t="s">
        <v>364</v>
      </c>
      <c r="D31" s="296">
        <v>307.0</v>
      </c>
      <c r="E31" s="297">
        <f>SUMIF('Sales Order'!A:M,C31,'Sales Order'!M:M)</f>
        <v>299.28</v>
      </c>
      <c r="F31" s="298">
        <f>VLOOKUP(C31,'Sales Order'!A:S,19,FALSE)</f>
        <v>7</v>
      </c>
      <c r="G31" s="298" t="str">
        <f>VLOOKUP(C31,'Sales Order'!A:N,14,FALSE)</f>
        <v>CRNO TL</v>
      </c>
      <c r="H31" s="298" t="str">
        <f t="shared" si="1"/>
        <v> </v>
      </c>
      <c r="I31" s="298">
        <f>SUMIFS(Despatches!D:D,Despatches!A:A,C31)</f>
        <v>307</v>
      </c>
      <c r="J31" s="299">
        <f t="shared" si="2"/>
        <v>0</v>
      </c>
      <c r="K31" s="298" t="str">
        <f>VLOOKUP(C31,'Sales Order'!A:N,14,FALSE)</f>
        <v>CRNO TL</v>
      </c>
      <c r="L31" s="234" t="str">
        <f t="shared" si="3"/>
        <v>31-60</v>
      </c>
      <c r="M31" s="298">
        <f t="shared" si="4"/>
        <v>24</v>
      </c>
      <c r="N31" s="298">
        <f t="shared" si="5"/>
        <v>7</v>
      </c>
      <c r="O31" s="298">
        <f t="shared" si="6"/>
        <v>2025</v>
      </c>
      <c r="P31" s="300">
        <f>VLOOKUP(C31,'Sales Order'!A:Q,17,FALSE)</f>
        <v>45862</v>
      </c>
      <c r="Q31" s="300">
        <f>VLOOKUP(C31,Despatches!A:B,2,FALSE)</f>
        <v>45862</v>
      </c>
      <c r="R31" s="298">
        <f t="shared" si="7"/>
        <v>24</v>
      </c>
      <c r="S31" s="298">
        <f t="shared" si="8"/>
        <v>7</v>
      </c>
      <c r="T31" s="298">
        <f t="shared" si="9"/>
        <v>2025</v>
      </c>
      <c r="U31" s="196" t="str">
        <f t="shared" si="10"/>
        <v> </v>
      </c>
      <c r="V31" s="196"/>
      <c r="W31" s="196"/>
      <c r="X31" s="196"/>
      <c r="Y31" s="196"/>
      <c r="Z31" s="196"/>
    </row>
    <row r="32" ht="12.0" customHeight="1">
      <c r="A32" s="275"/>
      <c r="B32" s="284">
        <v>45862.0</v>
      </c>
      <c r="C32" s="275" t="s">
        <v>492</v>
      </c>
      <c r="D32" s="296">
        <v>130.6</v>
      </c>
      <c r="E32" s="297">
        <f>SUMIF('Sales Order'!A:M,C32,'Sales Order'!M:M)</f>
        <v>123.76</v>
      </c>
      <c r="F32" s="298">
        <f>VLOOKUP(C32,'Sales Order'!A:S,19,FALSE)</f>
        <v>7</v>
      </c>
      <c r="G32" s="298" t="str">
        <f>VLOOKUP(C32,'Sales Order'!A:N,14,FALSE)</f>
        <v>CRNO TL</v>
      </c>
      <c r="H32" s="298" t="str">
        <f t="shared" si="1"/>
        <v> </v>
      </c>
      <c r="I32" s="298">
        <f>SUMIFS(Despatches!D:D,Despatches!A:A,C32)</f>
        <v>130.6</v>
      </c>
      <c r="J32" s="299">
        <f t="shared" si="2"/>
        <v>0</v>
      </c>
      <c r="K32" s="298" t="str">
        <f>VLOOKUP(C32,'Sales Order'!A:N,14,FALSE)</f>
        <v>CRNO TL</v>
      </c>
      <c r="L32" s="234" t="str">
        <f t="shared" si="3"/>
        <v>31-60</v>
      </c>
      <c r="M32" s="298">
        <f t="shared" si="4"/>
        <v>24</v>
      </c>
      <c r="N32" s="298">
        <f t="shared" si="5"/>
        <v>7</v>
      </c>
      <c r="O32" s="298">
        <f t="shared" si="6"/>
        <v>2025</v>
      </c>
      <c r="P32" s="300">
        <f>VLOOKUP(C32,'Sales Order'!A:Q,17,FALSE)</f>
        <v>45862</v>
      </c>
      <c r="Q32" s="300">
        <f>VLOOKUP(C32,Despatches!A:B,2,FALSE)</f>
        <v>45862</v>
      </c>
      <c r="R32" s="298">
        <f t="shared" si="7"/>
        <v>24</v>
      </c>
      <c r="S32" s="298">
        <f t="shared" si="8"/>
        <v>7</v>
      </c>
      <c r="T32" s="298">
        <f t="shared" si="9"/>
        <v>2025</v>
      </c>
      <c r="U32" s="196" t="str">
        <f t="shared" si="10"/>
        <v> </v>
      </c>
      <c r="V32" s="196"/>
      <c r="W32" s="196"/>
      <c r="X32" s="196"/>
      <c r="Y32" s="196"/>
      <c r="Z32" s="196"/>
    </row>
    <row r="33" ht="12.0" customHeight="1">
      <c r="A33" s="275"/>
      <c r="B33" s="284">
        <v>45862.0</v>
      </c>
      <c r="C33" s="275" t="s">
        <v>493</v>
      </c>
      <c r="D33" s="296">
        <v>546.6</v>
      </c>
      <c r="E33" s="297">
        <f>SUMIF('Sales Order'!A:M,C33,'Sales Order'!M:M)</f>
        <v>529.11</v>
      </c>
      <c r="F33" s="298">
        <f>VLOOKUP(C33,'Sales Order'!A:S,19,FALSE)</f>
        <v>7</v>
      </c>
      <c r="G33" s="298" t="str">
        <f>VLOOKUP(C33,'Sales Order'!A:N,14,FALSE)</f>
        <v>CRNO TL</v>
      </c>
      <c r="H33" s="298" t="str">
        <f t="shared" si="1"/>
        <v> </v>
      </c>
      <c r="I33" s="298">
        <f>SUMIFS(Despatches!D:D,Despatches!A:A,C33)</f>
        <v>546.6</v>
      </c>
      <c r="J33" s="299">
        <f t="shared" si="2"/>
        <v>0</v>
      </c>
      <c r="K33" s="298" t="str">
        <f>VLOOKUP(C33,'Sales Order'!A:N,14,FALSE)</f>
        <v>CRNO TL</v>
      </c>
      <c r="L33" s="234" t="str">
        <f t="shared" si="3"/>
        <v>31-60</v>
      </c>
      <c r="M33" s="298">
        <f t="shared" si="4"/>
        <v>24</v>
      </c>
      <c r="N33" s="298">
        <f t="shared" si="5"/>
        <v>7</v>
      </c>
      <c r="O33" s="298">
        <f t="shared" si="6"/>
        <v>2025</v>
      </c>
      <c r="P33" s="300">
        <f>VLOOKUP(C33,'Sales Order'!A:Q,17,FALSE)</f>
        <v>45862</v>
      </c>
      <c r="Q33" s="300">
        <f>VLOOKUP(C33,Despatches!A:B,2,FALSE)</f>
        <v>45862</v>
      </c>
      <c r="R33" s="298">
        <f t="shared" si="7"/>
        <v>24</v>
      </c>
      <c r="S33" s="298">
        <f t="shared" si="8"/>
        <v>7</v>
      </c>
      <c r="T33" s="298">
        <f t="shared" si="9"/>
        <v>2025</v>
      </c>
      <c r="U33" s="196" t="str">
        <f t="shared" si="10"/>
        <v> </v>
      </c>
      <c r="V33" s="196"/>
      <c r="W33" s="196"/>
      <c r="X33" s="196"/>
      <c r="Y33" s="196"/>
      <c r="Z33" s="196"/>
    </row>
    <row r="34" ht="12.0" customHeight="1">
      <c r="A34" s="275"/>
      <c r="B34" s="284">
        <v>45862.0</v>
      </c>
      <c r="C34" s="275" t="s">
        <v>494</v>
      </c>
      <c r="D34" s="296">
        <v>40.8</v>
      </c>
      <c r="E34" s="297">
        <f>SUMIF('Sales Order'!A:M,C34,'Sales Order'!M:M)</f>
        <v>39.81</v>
      </c>
      <c r="F34" s="298">
        <f>VLOOKUP(C34,'Sales Order'!A:S,19,FALSE)</f>
        <v>7</v>
      </c>
      <c r="G34" s="298" t="str">
        <f>VLOOKUP(C34,'Sales Order'!A:N,14,FALSE)</f>
        <v>CRNO TL</v>
      </c>
      <c r="H34" s="298" t="str">
        <f t="shared" si="1"/>
        <v> </v>
      </c>
      <c r="I34" s="298">
        <f>SUMIFS(Despatches!D:D,Despatches!A:A,C34)</f>
        <v>40.8</v>
      </c>
      <c r="J34" s="299">
        <f t="shared" si="2"/>
        <v>0</v>
      </c>
      <c r="K34" s="298" t="str">
        <f>VLOOKUP(C34,'Sales Order'!A:N,14,FALSE)</f>
        <v>CRNO TL</v>
      </c>
      <c r="L34" s="234" t="str">
        <f t="shared" si="3"/>
        <v>31-60</v>
      </c>
      <c r="M34" s="298">
        <f t="shared" si="4"/>
        <v>24</v>
      </c>
      <c r="N34" s="298">
        <f t="shared" si="5"/>
        <v>7</v>
      </c>
      <c r="O34" s="298">
        <f t="shared" si="6"/>
        <v>2025</v>
      </c>
      <c r="P34" s="300">
        <f>VLOOKUP(C34,'Sales Order'!A:Q,17,FALSE)</f>
        <v>45862</v>
      </c>
      <c r="Q34" s="300">
        <f>VLOOKUP(C34,Despatches!A:B,2,FALSE)</f>
        <v>45862</v>
      </c>
      <c r="R34" s="298">
        <f t="shared" si="7"/>
        <v>24</v>
      </c>
      <c r="S34" s="298">
        <f t="shared" si="8"/>
        <v>7</v>
      </c>
      <c r="T34" s="298">
        <f t="shared" si="9"/>
        <v>2025</v>
      </c>
      <c r="U34" s="196" t="str">
        <f t="shared" si="10"/>
        <v> </v>
      </c>
      <c r="V34" s="196"/>
      <c r="W34" s="196"/>
      <c r="X34" s="196"/>
      <c r="Y34" s="196"/>
      <c r="Z34" s="196"/>
    </row>
    <row r="35" ht="12.0" customHeight="1">
      <c r="A35" s="275"/>
      <c r="B35" s="284">
        <v>45862.0</v>
      </c>
      <c r="C35" s="275" t="s">
        <v>495</v>
      </c>
      <c r="D35" s="296">
        <v>44.4</v>
      </c>
      <c r="E35" s="297">
        <f>SUMIF('Sales Order'!A:M,C35,'Sales Order'!M:M)</f>
        <v>43.63</v>
      </c>
      <c r="F35" s="298">
        <f>VLOOKUP(C35,'Sales Order'!A:S,19,FALSE)</f>
        <v>7</v>
      </c>
      <c r="G35" s="298" t="str">
        <f>VLOOKUP(C35,'Sales Order'!A:N,14,FALSE)</f>
        <v>CRNO TL</v>
      </c>
      <c r="H35" s="298" t="str">
        <f t="shared" si="1"/>
        <v> </v>
      </c>
      <c r="I35" s="298">
        <f>SUMIFS(Despatches!D:D,Despatches!A:A,C35)</f>
        <v>44.4</v>
      </c>
      <c r="J35" s="299">
        <f t="shared" si="2"/>
        <v>0</v>
      </c>
      <c r="K35" s="298" t="str">
        <f>VLOOKUP(C35,'Sales Order'!A:N,14,FALSE)</f>
        <v>CRNO TL</v>
      </c>
      <c r="L35" s="234" t="str">
        <f t="shared" si="3"/>
        <v>31-60</v>
      </c>
      <c r="M35" s="298">
        <f t="shared" si="4"/>
        <v>24</v>
      </c>
      <c r="N35" s="298">
        <f t="shared" si="5"/>
        <v>7</v>
      </c>
      <c r="O35" s="298">
        <f t="shared" si="6"/>
        <v>2025</v>
      </c>
      <c r="P35" s="300">
        <f>VLOOKUP(C35,'Sales Order'!A:Q,17,FALSE)</f>
        <v>45862</v>
      </c>
      <c r="Q35" s="300">
        <f>VLOOKUP(C35,Despatches!A:B,2,FALSE)</f>
        <v>45862</v>
      </c>
      <c r="R35" s="298">
        <f t="shared" si="7"/>
        <v>24</v>
      </c>
      <c r="S35" s="298">
        <f t="shared" si="8"/>
        <v>7</v>
      </c>
      <c r="T35" s="298">
        <f t="shared" si="9"/>
        <v>2025</v>
      </c>
      <c r="U35" s="196" t="str">
        <f t="shared" si="10"/>
        <v> </v>
      </c>
      <c r="V35" s="196"/>
      <c r="W35" s="196"/>
      <c r="X35" s="196"/>
      <c r="Y35" s="196"/>
      <c r="Z35" s="196"/>
    </row>
    <row r="36" ht="12.0" customHeight="1">
      <c r="A36" s="275"/>
      <c r="B36" s="284">
        <v>45862.0</v>
      </c>
      <c r="C36" s="275" t="s">
        <v>496</v>
      </c>
      <c r="D36" s="296">
        <v>109.2</v>
      </c>
      <c r="E36" s="297">
        <f>SUMIF('Sales Order'!A:M,C36,'Sales Order'!M:M)</f>
        <v>108.04</v>
      </c>
      <c r="F36" s="298">
        <f>VLOOKUP(C36,'Sales Order'!A:S,19,FALSE)</f>
        <v>7</v>
      </c>
      <c r="G36" s="298" t="str">
        <f>VLOOKUP(C36,'Sales Order'!A:N,14,FALSE)</f>
        <v>CRNO TL</v>
      </c>
      <c r="H36" s="298" t="str">
        <f t="shared" si="1"/>
        <v> </v>
      </c>
      <c r="I36" s="298">
        <f>SUMIFS(Despatches!D:D,Despatches!A:A,C36)</f>
        <v>109.2</v>
      </c>
      <c r="J36" s="299">
        <f t="shared" si="2"/>
        <v>0</v>
      </c>
      <c r="K36" s="298" t="str">
        <f>VLOOKUP(C36,'Sales Order'!A:N,14,FALSE)</f>
        <v>CRNO TL</v>
      </c>
      <c r="L36" s="234" t="str">
        <f t="shared" si="3"/>
        <v>31-60</v>
      </c>
      <c r="M36" s="298">
        <f t="shared" si="4"/>
        <v>24</v>
      </c>
      <c r="N36" s="298">
        <f t="shared" si="5"/>
        <v>7</v>
      </c>
      <c r="O36" s="298">
        <f t="shared" si="6"/>
        <v>2025</v>
      </c>
      <c r="P36" s="300">
        <f>VLOOKUP(C36,'Sales Order'!A:Q,17,FALSE)</f>
        <v>45862</v>
      </c>
      <c r="Q36" s="300">
        <f>VLOOKUP(C36,Despatches!A:B,2,FALSE)</f>
        <v>45862</v>
      </c>
      <c r="R36" s="298">
        <f t="shared" si="7"/>
        <v>24</v>
      </c>
      <c r="S36" s="298">
        <f t="shared" si="8"/>
        <v>7</v>
      </c>
      <c r="T36" s="298">
        <f t="shared" si="9"/>
        <v>2025</v>
      </c>
      <c r="U36" s="196" t="str">
        <f t="shared" si="10"/>
        <v> </v>
      </c>
      <c r="V36" s="196"/>
      <c r="W36" s="196"/>
      <c r="X36" s="196"/>
      <c r="Y36" s="196"/>
      <c r="Z36" s="196"/>
    </row>
    <row r="37" ht="12.0" customHeight="1">
      <c r="A37" s="275"/>
      <c r="B37" s="284">
        <v>45862.0</v>
      </c>
      <c r="C37" s="275" t="s">
        <v>497</v>
      </c>
      <c r="D37" s="296">
        <v>57.2</v>
      </c>
      <c r="E37" s="297">
        <f>SUMIF('Sales Order'!A:M,C37,'Sales Order'!M:M)</f>
        <v>56.6</v>
      </c>
      <c r="F37" s="298">
        <f>VLOOKUP(C37,'Sales Order'!A:S,19,FALSE)</f>
        <v>7</v>
      </c>
      <c r="G37" s="298" t="str">
        <f>VLOOKUP(C37,'Sales Order'!A:N,14,FALSE)</f>
        <v>CRNO TL</v>
      </c>
      <c r="H37" s="298" t="str">
        <f t="shared" si="1"/>
        <v> </v>
      </c>
      <c r="I37" s="298">
        <f>SUMIFS(Despatches!D:D,Despatches!A:A,C37)</f>
        <v>57.2</v>
      </c>
      <c r="J37" s="299">
        <f t="shared" si="2"/>
        <v>0</v>
      </c>
      <c r="K37" s="298" t="str">
        <f>VLOOKUP(C37,'Sales Order'!A:N,14,FALSE)</f>
        <v>CRNO TL</v>
      </c>
      <c r="L37" s="234" t="str">
        <f t="shared" si="3"/>
        <v>31-60</v>
      </c>
      <c r="M37" s="298">
        <f t="shared" si="4"/>
        <v>24</v>
      </c>
      <c r="N37" s="298">
        <f t="shared" si="5"/>
        <v>7</v>
      </c>
      <c r="O37" s="298">
        <f t="shared" si="6"/>
        <v>2025</v>
      </c>
      <c r="P37" s="300">
        <f>VLOOKUP(C37,'Sales Order'!A:Q,17,FALSE)</f>
        <v>45862</v>
      </c>
      <c r="Q37" s="300">
        <f>VLOOKUP(C37,Despatches!A:B,2,FALSE)</f>
        <v>45862</v>
      </c>
      <c r="R37" s="298">
        <f t="shared" si="7"/>
        <v>24</v>
      </c>
      <c r="S37" s="298">
        <f t="shared" si="8"/>
        <v>7</v>
      </c>
      <c r="T37" s="298">
        <f t="shared" si="9"/>
        <v>2025</v>
      </c>
      <c r="U37" s="196" t="str">
        <f t="shared" si="10"/>
        <v> </v>
      </c>
      <c r="V37" s="196"/>
      <c r="W37" s="196"/>
      <c r="X37" s="196"/>
      <c r="Y37" s="196"/>
      <c r="Z37" s="196"/>
    </row>
    <row r="38" ht="12.0" customHeight="1">
      <c r="A38" s="275"/>
      <c r="B38" s="284">
        <v>45862.0</v>
      </c>
      <c r="C38" s="275" t="s">
        <v>498</v>
      </c>
      <c r="D38" s="296">
        <v>180.2</v>
      </c>
      <c r="E38" s="297">
        <f>SUMIF('Sales Order'!A:M,C38,'Sales Order'!M:M)</f>
        <v>88.21</v>
      </c>
      <c r="F38" s="298">
        <f>VLOOKUP(C38,'Sales Order'!A:S,19,FALSE)</f>
        <v>7</v>
      </c>
      <c r="G38" s="298" t="str">
        <f>VLOOKUP(C38,'Sales Order'!A:N,14,FALSE)</f>
        <v>CRNO TL</v>
      </c>
      <c r="H38" s="298" t="str">
        <f t="shared" si="1"/>
        <v> </v>
      </c>
      <c r="I38" s="298">
        <f>SUMIFS(Despatches!D:D,Despatches!A:A,C38)</f>
        <v>180.2</v>
      </c>
      <c r="J38" s="299">
        <f t="shared" si="2"/>
        <v>0</v>
      </c>
      <c r="K38" s="298" t="str">
        <f>VLOOKUP(C38,'Sales Order'!A:N,14,FALSE)</f>
        <v>CRNO TL</v>
      </c>
      <c r="L38" s="234" t="str">
        <f t="shared" si="3"/>
        <v>31-60</v>
      </c>
      <c r="M38" s="298">
        <f t="shared" si="4"/>
        <v>24</v>
      </c>
      <c r="N38" s="298">
        <f t="shared" si="5"/>
        <v>7</v>
      </c>
      <c r="O38" s="298">
        <f t="shared" si="6"/>
        <v>2025</v>
      </c>
      <c r="P38" s="300">
        <f>VLOOKUP(C38,'Sales Order'!A:Q,17,FALSE)</f>
        <v>45862</v>
      </c>
      <c r="Q38" s="300">
        <f>VLOOKUP(C38,Despatches!A:B,2,FALSE)</f>
        <v>45862</v>
      </c>
      <c r="R38" s="298">
        <f t="shared" si="7"/>
        <v>24</v>
      </c>
      <c r="S38" s="298">
        <f t="shared" si="8"/>
        <v>7</v>
      </c>
      <c r="T38" s="298">
        <f t="shared" si="9"/>
        <v>2025</v>
      </c>
      <c r="U38" s="196" t="str">
        <f t="shared" si="10"/>
        <v> </v>
      </c>
      <c r="V38" s="196"/>
      <c r="W38" s="196"/>
      <c r="X38" s="196"/>
      <c r="Y38" s="196"/>
      <c r="Z38" s="196"/>
    </row>
    <row r="39" ht="12.0" customHeight="1">
      <c r="A39" s="275"/>
      <c r="B39" s="284">
        <v>45862.0</v>
      </c>
      <c r="C39" s="275" t="s">
        <v>368</v>
      </c>
      <c r="D39" s="296">
        <v>466.0</v>
      </c>
      <c r="E39" s="297">
        <f>SUMIF('Sales Order'!A:M,C39,'Sales Order'!M:M)</f>
        <v>455.27</v>
      </c>
      <c r="F39" s="298">
        <f>VLOOKUP(C39,'Sales Order'!A:S,19,FALSE)</f>
        <v>7</v>
      </c>
      <c r="G39" s="298" t="str">
        <f>VLOOKUP(C39,'Sales Order'!A:N,14,FALSE)</f>
        <v>CRNO TL</v>
      </c>
      <c r="H39" s="298" t="str">
        <f t="shared" si="1"/>
        <v> </v>
      </c>
      <c r="I39" s="298">
        <f>SUMIFS(Despatches!D:D,Despatches!A:A,C39)</f>
        <v>466</v>
      </c>
      <c r="J39" s="299">
        <f t="shared" si="2"/>
        <v>0</v>
      </c>
      <c r="K39" s="298" t="str">
        <f>VLOOKUP(C39,'Sales Order'!A:N,14,FALSE)</f>
        <v>CRNO TL</v>
      </c>
      <c r="L39" s="234" t="str">
        <f t="shared" si="3"/>
        <v>31-60</v>
      </c>
      <c r="M39" s="298">
        <f t="shared" si="4"/>
        <v>24</v>
      </c>
      <c r="N39" s="298">
        <f t="shared" si="5"/>
        <v>7</v>
      </c>
      <c r="O39" s="298">
        <f t="shared" si="6"/>
        <v>2025</v>
      </c>
      <c r="P39" s="300">
        <f>VLOOKUP(C39,'Sales Order'!A:Q,17,FALSE)</f>
        <v>45862</v>
      </c>
      <c r="Q39" s="300">
        <f>VLOOKUP(C39,Despatches!A:B,2,FALSE)</f>
        <v>45862</v>
      </c>
      <c r="R39" s="298">
        <f t="shared" si="7"/>
        <v>24</v>
      </c>
      <c r="S39" s="298">
        <f t="shared" si="8"/>
        <v>7</v>
      </c>
      <c r="T39" s="298">
        <f t="shared" si="9"/>
        <v>2025</v>
      </c>
      <c r="U39" s="196" t="str">
        <f t="shared" si="10"/>
        <v> </v>
      </c>
      <c r="V39" s="196"/>
      <c r="W39" s="196"/>
      <c r="X39" s="196"/>
      <c r="Y39" s="196"/>
      <c r="Z39" s="196"/>
    </row>
    <row r="40" ht="12.0" customHeight="1">
      <c r="A40" s="275"/>
      <c r="B40" s="284">
        <v>45862.0</v>
      </c>
      <c r="C40" s="275" t="s">
        <v>367</v>
      </c>
      <c r="D40" s="296">
        <v>183.2</v>
      </c>
      <c r="E40" s="297">
        <f>SUMIF('Sales Order'!A:M,C40,'Sales Order'!M:M)</f>
        <v>177.84</v>
      </c>
      <c r="F40" s="298">
        <f>VLOOKUP(C40,'Sales Order'!A:S,19,FALSE)</f>
        <v>7</v>
      </c>
      <c r="G40" s="298" t="str">
        <f>VLOOKUP(C40,'Sales Order'!A:N,14,FALSE)</f>
        <v>CRNO TL</v>
      </c>
      <c r="H40" s="298" t="str">
        <f t="shared" si="1"/>
        <v> </v>
      </c>
      <c r="I40" s="298">
        <f>SUMIFS(Despatches!D:D,Despatches!A:A,C40)</f>
        <v>183.2</v>
      </c>
      <c r="J40" s="299">
        <f t="shared" si="2"/>
        <v>0</v>
      </c>
      <c r="K40" s="298" t="str">
        <f>VLOOKUP(C40,'Sales Order'!A:N,14,FALSE)</f>
        <v>CRNO TL</v>
      </c>
      <c r="L40" s="234" t="str">
        <f t="shared" si="3"/>
        <v>31-60</v>
      </c>
      <c r="M40" s="298">
        <f t="shared" si="4"/>
        <v>24</v>
      </c>
      <c r="N40" s="298">
        <f t="shared" si="5"/>
        <v>7</v>
      </c>
      <c r="O40" s="298">
        <f t="shared" si="6"/>
        <v>2025</v>
      </c>
      <c r="P40" s="300">
        <f>VLOOKUP(C40,'Sales Order'!A:Q,17,FALSE)</f>
        <v>45862</v>
      </c>
      <c r="Q40" s="300">
        <f>VLOOKUP(C40,Despatches!A:B,2,FALSE)</f>
        <v>45862</v>
      </c>
      <c r="R40" s="298">
        <f t="shared" si="7"/>
        <v>24</v>
      </c>
      <c r="S40" s="298">
        <f t="shared" si="8"/>
        <v>7</v>
      </c>
      <c r="T40" s="298">
        <f t="shared" si="9"/>
        <v>2025</v>
      </c>
      <c r="U40" s="196" t="str">
        <f t="shared" si="10"/>
        <v> </v>
      </c>
      <c r="V40" s="196"/>
      <c r="W40" s="196"/>
      <c r="X40" s="196"/>
      <c r="Y40" s="196"/>
      <c r="Z40" s="196"/>
    </row>
    <row r="41" ht="12.0" customHeight="1">
      <c r="A41" s="275"/>
      <c r="B41" s="284">
        <v>45862.0</v>
      </c>
      <c r="C41" s="275" t="s">
        <v>361</v>
      </c>
      <c r="D41" s="296">
        <v>363.4</v>
      </c>
      <c r="E41" s="297">
        <f>SUMIF('Sales Order'!A:M,C41,'Sales Order'!M:M)</f>
        <v>358.53</v>
      </c>
      <c r="F41" s="298">
        <f>VLOOKUP(C41,'Sales Order'!A:S,19,FALSE)</f>
        <v>7</v>
      </c>
      <c r="G41" s="298" t="str">
        <f>VLOOKUP(C41,'Sales Order'!A:N,14,FALSE)</f>
        <v>CRNO TL</v>
      </c>
      <c r="H41" s="298" t="str">
        <f t="shared" si="1"/>
        <v> </v>
      </c>
      <c r="I41" s="298">
        <f>SUMIFS(Despatches!D:D,Despatches!A:A,C41)</f>
        <v>363.4</v>
      </c>
      <c r="J41" s="299">
        <f t="shared" si="2"/>
        <v>0</v>
      </c>
      <c r="K41" s="298" t="str">
        <f>VLOOKUP(C41,'Sales Order'!A:N,14,FALSE)</f>
        <v>CRNO TL</v>
      </c>
      <c r="L41" s="234" t="str">
        <f t="shared" si="3"/>
        <v>31-60</v>
      </c>
      <c r="M41" s="298">
        <f t="shared" si="4"/>
        <v>24</v>
      </c>
      <c r="N41" s="298">
        <f t="shared" si="5"/>
        <v>7</v>
      </c>
      <c r="O41" s="298">
        <f t="shared" si="6"/>
        <v>2025</v>
      </c>
      <c r="P41" s="300">
        <f>VLOOKUP(C41,'Sales Order'!A:Q,17,FALSE)</f>
        <v>45862</v>
      </c>
      <c r="Q41" s="300">
        <f>VLOOKUP(C41,Despatches!A:B,2,FALSE)</f>
        <v>45862</v>
      </c>
      <c r="R41" s="298">
        <f t="shared" si="7"/>
        <v>24</v>
      </c>
      <c r="S41" s="298">
        <f t="shared" si="8"/>
        <v>7</v>
      </c>
      <c r="T41" s="298">
        <f t="shared" si="9"/>
        <v>2025</v>
      </c>
      <c r="U41" s="196" t="str">
        <f t="shared" si="10"/>
        <v> </v>
      </c>
      <c r="V41" s="196"/>
      <c r="W41" s="196"/>
      <c r="X41" s="196"/>
      <c r="Y41" s="196"/>
      <c r="Z41" s="196"/>
    </row>
    <row r="42" ht="12.0" customHeight="1">
      <c r="A42" s="275"/>
      <c r="B42" s="284">
        <v>45863.0</v>
      </c>
      <c r="C42" s="275" t="s">
        <v>499</v>
      </c>
      <c r="D42" s="296">
        <v>156.0</v>
      </c>
      <c r="E42" s="297">
        <f>SUMIF('Sales Order'!A:M,C42,'Sales Order'!M:M)</f>
        <v>150</v>
      </c>
      <c r="F42" s="298">
        <f>VLOOKUP(C42,'Sales Order'!A:S,19,FALSE)</f>
        <v>7</v>
      </c>
      <c r="G42" s="298" t="str">
        <f>VLOOKUP(C42,'Sales Order'!A:N,14,FALSE)</f>
        <v>CRNO COIL</v>
      </c>
      <c r="H42" s="298" t="str">
        <f t="shared" si="1"/>
        <v> </v>
      </c>
      <c r="I42" s="298">
        <f>SUMIFS(Despatches!D:D,Despatches!A:A,C42)</f>
        <v>156</v>
      </c>
      <c r="J42" s="299">
        <f t="shared" si="2"/>
        <v>0</v>
      </c>
      <c r="K42" s="298" t="str">
        <f>VLOOKUP(C42,'Sales Order'!A:N,14,FALSE)</f>
        <v>CRNO COIL</v>
      </c>
      <c r="L42" s="234" t="str">
        <f t="shared" si="3"/>
        <v>31-60</v>
      </c>
      <c r="M42" s="298">
        <f t="shared" si="4"/>
        <v>25</v>
      </c>
      <c r="N42" s="298">
        <f t="shared" si="5"/>
        <v>7</v>
      </c>
      <c r="O42" s="298">
        <f t="shared" si="6"/>
        <v>2025</v>
      </c>
      <c r="P42" s="300">
        <f>VLOOKUP(C42,'Sales Order'!A:Q,17,FALSE)</f>
        <v>45862</v>
      </c>
      <c r="Q42" s="300">
        <f>VLOOKUP(C42,Despatches!A:B,2,FALSE)</f>
        <v>45862</v>
      </c>
      <c r="R42" s="298">
        <f t="shared" si="7"/>
        <v>24</v>
      </c>
      <c r="S42" s="298">
        <f t="shared" si="8"/>
        <v>7</v>
      </c>
      <c r="T42" s="298">
        <f t="shared" si="9"/>
        <v>2025</v>
      </c>
      <c r="U42" s="196" t="str">
        <f t="shared" si="10"/>
        <v> </v>
      </c>
      <c r="V42" s="196"/>
      <c r="W42" s="196"/>
      <c r="X42" s="196"/>
      <c r="Y42" s="196"/>
      <c r="Z42" s="196"/>
    </row>
    <row r="43" ht="12.0" customHeight="1">
      <c r="A43" s="275"/>
      <c r="B43" s="284">
        <v>45863.0</v>
      </c>
      <c r="C43" s="275" t="s">
        <v>338</v>
      </c>
      <c r="D43" s="296">
        <v>67.2</v>
      </c>
      <c r="E43" s="297">
        <f>SUMIF('Sales Order'!A:M,C43,'Sales Order'!M:M)</f>
        <v>64.75</v>
      </c>
      <c r="F43" s="298">
        <f>VLOOKUP(C43,'Sales Order'!A:S,19,FALSE)</f>
        <v>7</v>
      </c>
      <c r="G43" s="298" t="str">
        <f>VLOOKUP(C43,'Sales Order'!A:N,14,FALSE)</f>
        <v>CRNO TL</v>
      </c>
      <c r="H43" s="298" t="str">
        <f t="shared" si="1"/>
        <v> </v>
      </c>
      <c r="I43" s="298">
        <f>SUMIFS(Despatches!D:D,Despatches!A:A,C43)</f>
        <v>134.4</v>
      </c>
      <c r="J43" s="298">
        <f t="shared" si="2"/>
        <v>0</v>
      </c>
      <c r="K43" s="298" t="str">
        <f>VLOOKUP(C43,'Sales Order'!A:N,14,FALSE)</f>
        <v>CRNO TL</v>
      </c>
      <c r="L43" s="234" t="str">
        <f t="shared" si="3"/>
        <v>31-60</v>
      </c>
      <c r="M43" s="298">
        <f t="shared" si="4"/>
        <v>25</v>
      </c>
      <c r="N43" s="298">
        <f t="shared" si="5"/>
        <v>7</v>
      </c>
      <c r="O43" s="298">
        <f t="shared" si="6"/>
        <v>2025</v>
      </c>
      <c r="P43" s="300">
        <f>VLOOKUP(C43,'Sales Order'!A:Q,17,FALSE)</f>
        <v>45848</v>
      </c>
      <c r="Q43" s="300">
        <f>VLOOKUP(C43,Despatches!A:B,2,FALSE)</f>
        <v>45847</v>
      </c>
      <c r="R43" s="298">
        <f t="shared" si="7"/>
        <v>10</v>
      </c>
      <c r="S43" s="298">
        <f t="shared" si="8"/>
        <v>7</v>
      </c>
      <c r="T43" s="298">
        <f t="shared" si="9"/>
        <v>2025</v>
      </c>
      <c r="U43" s="196" t="str">
        <f t="shared" si="10"/>
        <v> </v>
      </c>
      <c r="V43" s="196"/>
      <c r="W43" s="196"/>
      <c r="X43" s="196"/>
      <c r="Y43" s="196"/>
      <c r="Z43" s="196"/>
    </row>
    <row r="44" ht="12.0" customHeight="1">
      <c r="A44" s="275"/>
      <c r="B44" s="284">
        <v>45863.0</v>
      </c>
      <c r="C44" s="275" t="s">
        <v>489</v>
      </c>
      <c r="D44" s="296">
        <v>118.4</v>
      </c>
      <c r="E44" s="297">
        <f>SUMIF('Sales Order'!A:M,C44,'Sales Order'!M:M)</f>
        <v>215</v>
      </c>
      <c r="F44" s="298">
        <f>VLOOKUP(C44,'Sales Order'!A:S,19,FALSE)</f>
        <v>7</v>
      </c>
      <c r="G44" s="298" t="str">
        <f>VLOOKUP(C44,'Sales Order'!A:N,14,FALSE)</f>
        <v>CRNO EI</v>
      </c>
      <c r="H44" s="298" t="str">
        <f t="shared" si="1"/>
        <v> </v>
      </c>
      <c r="I44" s="298">
        <f>SUMIFS(Despatches!D:D,Despatches!A:A,C44)</f>
        <v>260</v>
      </c>
      <c r="J44" s="298">
        <f t="shared" si="2"/>
        <v>0</v>
      </c>
      <c r="K44" s="298" t="str">
        <f>VLOOKUP(C44,'Sales Order'!A:N,14,FALSE)</f>
        <v>CRNO EI</v>
      </c>
      <c r="L44" s="234" t="str">
        <f t="shared" si="3"/>
        <v>31-60</v>
      </c>
      <c r="M44" s="298">
        <f t="shared" si="4"/>
        <v>25</v>
      </c>
      <c r="N44" s="298">
        <f t="shared" si="5"/>
        <v>7</v>
      </c>
      <c r="O44" s="298">
        <f t="shared" si="6"/>
        <v>2025</v>
      </c>
      <c r="P44" s="300">
        <f>VLOOKUP(C44,'Sales Order'!A:Q,17,FALSE)</f>
        <v>45859</v>
      </c>
      <c r="Q44" s="300">
        <f>VLOOKUP(C44,Despatches!A:B,2,FALSE)</f>
        <v>45854</v>
      </c>
      <c r="R44" s="298">
        <f t="shared" si="7"/>
        <v>21</v>
      </c>
      <c r="S44" s="298">
        <f t="shared" si="8"/>
        <v>7</v>
      </c>
      <c r="T44" s="298">
        <f t="shared" si="9"/>
        <v>2025</v>
      </c>
      <c r="U44" s="196" t="str">
        <f t="shared" si="10"/>
        <v> </v>
      </c>
      <c r="V44" s="196"/>
      <c r="W44" s="196"/>
      <c r="X44" s="196"/>
      <c r="Y44" s="196"/>
      <c r="Z44" s="196"/>
    </row>
    <row r="45" ht="12.0" customHeight="1">
      <c r="A45" s="275"/>
      <c r="B45" s="284">
        <v>45866.0</v>
      </c>
      <c r="C45" s="275" t="s">
        <v>348</v>
      </c>
      <c r="D45" s="296">
        <v>106.2</v>
      </c>
      <c r="E45" s="297">
        <f>SUMIF('Sales Order'!A:M,C45,'Sales Order'!M:M)</f>
        <v>102.91</v>
      </c>
      <c r="F45" s="298">
        <f>VLOOKUP(C45,'Sales Order'!A:S,19,FALSE)</f>
        <v>7</v>
      </c>
      <c r="G45" s="298" t="str">
        <f>VLOOKUP(C45,'Sales Order'!A:N,14,FALSE)</f>
        <v>CRNO TL</v>
      </c>
      <c r="H45" s="298" t="str">
        <f t="shared" si="1"/>
        <v> </v>
      </c>
      <c r="I45" s="298">
        <f>SUMIFS(Despatches!D:D,Despatches!A:A,C45)</f>
        <v>106.2</v>
      </c>
      <c r="J45" s="299">
        <f t="shared" si="2"/>
        <v>0</v>
      </c>
      <c r="K45" s="298" t="str">
        <f>VLOOKUP(C45,'Sales Order'!A:N,14,FALSE)</f>
        <v>CRNO TL</v>
      </c>
      <c r="L45" s="234" t="str">
        <f t="shared" si="3"/>
        <v>31-60</v>
      </c>
      <c r="M45" s="298">
        <f t="shared" si="4"/>
        <v>28</v>
      </c>
      <c r="N45" s="298">
        <f t="shared" si="5"/>
        <v>7</v>
      </c>
      <c r="O45" s="298">
        <f t="shared" si="6"/>
        <v>2025</v>
      </c>
      <c r="P45" s="300">
        <f>VLOOKUP(C45,'Sales Order'!A:Q,17,FALSE)</f>
        <v>45866</v>
      </c>
      <c r="Q45" s="300">
        <f>VLOOKUP(C45,Despatches!A:B,2,FALSE)</f>
        <v>45866</v>
      </c>
      <c r="R45" s="298">
        <f t="shared" si="7"/>
        <v>28</v>
      </c>
      <c r="S45" s="298">
        <f t="shared" si="8"/>
        <v>7</v>
      </c>
      <c r="T45" s="298">
        <f t="shared" si="9"/>
        <v>2025</v>
      </c>
      <c r="U45" s="196" t="str">
        <f t="shared" si="10"/>
        <v> </v>
      </c>
      <c r="V45" s="196"/>
      <c r="W45" s="196"/>
      <c r="X45" s="196"/>
      <c r="Y45" s="196"/>
      <c r="Z45" s="196"/>
    </row>
    <row r="46" ht="12.0" customHeight="1">
      <c r="A46" s="275"/>
      <c r="B46" s="284">
        <v>45866.0</v>
      </c>
      <c r="C46" s="275" t="s">
        <v>369</v>
      </c>
      <c r="D46" s="296">
        <v>1385.2</v>
      </c>
      <c r="E46" s="297">
        <f>SUMIF('Sales Order'!A:M,C46,'Sales Order'!M:M)</f>
        <v>1334</v>
      </c>
      <c r="F46" s="298">
        <f>VLOOKUP(C46,'Sales Order'!A:S,19,FALSE)</f>
        <v>7</v>
      </c>
      <c r="G46" s="298" t="str">
        <f>VLOOKUP(C46,'Sales Order'!A:N,14,FALSE)</f>
        <v>CRNO TL</v>
      </c>
      <c r="H46" s="298" t="str">
        <f t="shared" si="1"/>
        <v> </v>
      </c>
      <c r="I46" s="298">
        <f>SUMIFS(Despatches!D:D,Despatches!A:A,C46)</f>
        <v>1385.2</v>
      </c>
      <c r="J46" s="299">
        <f t="shared" si="2"/>
        <v>0</v>
      </c>
      <c r="K46" s="298" t="str">
        <f>VLOOKUP(C46,'Sales Order'!A:N,14,FALSE)</f>
        <v>CRNO TL</v>
      </c>
      <c r="L46" s="234" t="str">
        <f t="shared" si="3"/>
        <v>31-60</v>
      </c>
      <c r="M46" s="298">
        <f t="shared" si="4"/>
        <v>28</v>
      </c>
      <c r="N46" s="298">
        <f t="shared" si="5"/>
        <v>7</v>
      </c>
      <c r="O46" s="298">
        <f t="shared" si="6"/>
        <v>2025</v>
      </c>
      <c r="P46" s="300">
        <f>VLOOKUP(C46,'Sales Order'!A:Q,17,FALSE)</f>
        <v>45866</v>
      </c>
      <c r="Q46" s="300">
        <f>VLOOKUP(C46,Despatches!A:B,2,FALSE)</f>
        <v>45866</v>
      </c>
      <c r="R46" s="298">
        <f t="shared" si="7"/>
        <v>28</v>
      </c>
      <c r="S46" s="298">
        <f t="shared" si="8"/>
        <v>7</v>
      </c>
      <c r="T46" s="298">
        <f t="shared" si="9"/>
        <v>2025</v>
      </c>
      <c r="U46" s="196" t="str">
        <f t="shared" si="10"/>
        <v> </v>
      </c>
      <c r="V46" s="196"/>
      <c r="W46" s="196"/>
      <c r="X46" s="196"/>
      <c r="Y46" s="196"/>
      <c r="Z46" s="196"/>
    </row>
    <row r="47" ht="12.0" customHeight="1">
      <c r="A47" s="275"/>
      <c r="B47" s="284">
        <v>45866.0</v>
      </c>
      <c r="C47" s="275" t="s">
        <v>376</v>
      </c>
      <c r="D47" s="296">
        <v>327.6</v>
      </c>
      <c r="E47" s="297">
        <f>SUMIF('Sales Order'!A:M,C47,'Sales Order'!M:M)</f>
        <v>727.75</v>
      </c>
      <c r="F47" s="298">
        <f>VLOOKUP(C47,'Sales Order'!A:S,19,FALSE)</f>
        <v>7</v>
      </c>
      <c r="G47" s="298" t="str">
        <f>VLOOKUP(C47,'Sales Order'!A:N,14,FALSE)</f>
        <v>CRNO TL</v>
      </c>
      <c r="H47" s="298" t="str">
        <f t="shared" si="1"/>
        <v> </v>
      </c>
      <c r="I47" s="298">
        <f>SUMIFS(Despatches!D:D,Despatches!A:A,C47)</f>
        <v>716.2</v>
      </c>
      <c r="J47" s="298">
        <f t="shared" si="2"/>
        <v>0</v>
      </c>
      <c r="K47" s="298" t="str">
        <f>VLOOKUP(C47,'Sales Order'!A:N,14,FALSE)</f>
        <v>CRNO TL</v>
      </c>
      <c r="L47" s="234" t="str">
        <f t="shared" si="3"/>
        <v>31-60</v>
      </c>
      <c r="M47" s="298">
        <f t="shared" si="4"/>
        <v>28</v>
      </c>
      <c r="N47" s="298">
        <f t="shared" si="5"/>
        <v>7</v>
      </c>
      <c r="O47" s="298">
        <f t="shared" si="6"/>
        <v>2025</v>
      </c>
      <c r="P47" s="300">
        <f>VLOOKUP(C47,'Sales Order'!A:Q,17,FALSE)</f>
        <v>45866</v>
      </c>
      <c r="Q47" s="300">
        <f>VLOOKUP(C47,Despatches!A:B,2,FALSE)</f>
        <v>45866</v>
      </c>
      <c r="R47" s="298">
        <f t="shared" si="7"/>
        <v>28</v>
      </c>
      <c r="S47" s="298">
        <f t="shared" si="8"/>
        <v>7</v>
      </c>
      <c r="T47" s="298">
        <f t="shared" si="9"/>
        <v>2025</v>
      </c>
      <c r="U47" s="196" t="str">
        <f t="shared" si="10"/>
        <v> </v>
      </c>
      <c r="V47" s="196"/>
      <c r="W47" s="196"/>
      <c r="X47" s="196"/>
      <c r="Y47" s="196"/>
      <c r="Z47" s="196"/>
    </row>
    <row r="48" ht="12.0" customHeight="1">
      <c r="A48" s="275"/>
      <c r="B48" s="284">
        <v>45867.0</v>
      </c>
      <c r="C48" s="275" t="s">
        <v>381</v>
      </c>
      <c r="D48" s="296">
        <v>240.0</v>
      </c>
      <c r="E48" s="297">
        <f>SUMIF('Sales Order'!A:M,C48,'Sales Order'!M:M)</f>
        <v>140.8</v>
      </c>
      <c r="F48" s="298">
        <f>VLOOKUP(C48,'Sales Order'!A:S,19,FALSE)</f>
        <v>7</v>
      </c>
      <c r="G48" s="298" t="str">
        <f>VLOOKUP(C48,'Sales Order'!A:N,14,FALSE)</f>
        <v>CRNO TL</v>
      </c>
      <c r="H48" s="298" t="str">
        <f t="shared" si="1"/>
        <v> </v>
      </c>
      <c r="I48" s="298">
        <f>SUMIFS(Despatches!D:D,Despatches!A:A,C48)</f>
        <v>240</v>
      </c>
      <c r="J48" s="299">
        <f t="shared" si="2"/>
        <v>0</v>
      </c>
      <c r="K48" s="298" t="str">
        <f>VLOOKUP(C48,'Sales Order'!A:N,14,FALSE)</f>
        <v>CRNO TL</v>
      </c>
      <c r="L48" s="234" t="str">
        <f t="shared" si="3"/>
        <v>31-60</v>
      </c>
      <c r="M48" s="298">
        <f t="shared" si="4"/>
        <v>29</v>
      </c>
      <c r="N48" s="298">
        <f t="shared" si="5"/>
        <v>7</v>
      </c>
      <c r="O48" s="298">
        <f t="shared" si="6"/>
        <v>2025</v>
      </c>
      <c r="P48" s="300">
        <f>VLOOKUP(C48,'Sales Order'!A:Q,17,FALSE)</f>
        <v>45867</v>
      </c>
      <c r="Q48" s="300">
        <f>VLOOKUP(C48,Despatches!A:B,2,FALSE)</f>
        <v>45867</v>
      </c>
      <c r="R48" s="298">
        <f t="shared" si="7"/>
        <v>29</v>
      </c>
      <c r="S48" s="298">
        <f t="shared" si="8"/>
        <v>7</v>
      </c>
      <c r="T48" s="298">
        <f t="shared" si="9"/>
        <v>2025</v>
      </c>
      <c r="U48" s="196" t="str">
        <f t="shared" si="10"/>
        <v> </v>
      </c>
      <c r="V48" s="196"/>
      <c r="W48" s="196"/>
      <c r="X48" s="196"/>
      <c r="Y48" s="196"/>
      <c r="Z48" s="196"/>
    </row>
    <row r="49" ht="12.0" customHeight="1">
      <c r="A49" s="275"/>
      <c r="B49" s="284">
        <v>45867.0</v>
      </c>
      <c r="C49" s="275" t="s">
        <v>500</v>
      </c>
      <c r="D49" s="296">
        <v>290.0</v>
      </c>
      <c r="E49" s="297">
        <f>SUMIF('Sales Order'!A:M,C49,'Sales Order'!M:M)</f>
        <v>273.46</v>
      </c>
      <c r="F49" s="298">
        <f>VLOOKUP(C49,'Sales Order'!A:S,19,FALSE)</f>
        <v>7</v>
      </c>
      <c r="G49" s="298" t="str">
        <f>VLOOKUP(C49,'Sales Order'!A:N,14,FALSE)</f>
        <v>CRNO TL</v>
      </c>
      <c r="H49" s="298" t="str">
        <f t="shared" si="1"/>
        <v> </v>
      </c>
      <c r="I49" s="298">
        <f>SUMIFS(Despatches!D:D,Despatches!A:A,C49)</f>
        <v>290</v>
      </c>
      <c r="J49" s="299">
        <f t="shared" si="2"/>
        <v>0</v>
      </c>
      <c r="K49" s="298" t="str">
        <f>VLOOKUP(C49,'Sales Order'!A:N,14,FALSE)</f>
        <v>CRNO TL</v>
      </c>
      <c r="L49" s="234" t="str">
        <f t="shared" si="3"/>
        <v>31-60</v>
      </c>
      <c r="M49" s="298">
        <f t="shared" si="4"/>
        <v>29</v>
      </c>
      <c r="N49" s="298">
        <f t="shared" si="5"/>
        <v>7</v>
      </c>
      <c r="O49" s="298">
        <f t="shared" si="6"/>
        <v>2025</v>
      </c>
      <c r="P49" s="300">
        <f>VLOOKUP(C49,'Sales Order'!A:Q,17,FALSE)</f>
        <v>45867</v>
      </c>
      <c r="Q49" s="300">
        <f>VLOOKUP(C49,Despatches!A:B,2,FALSE)</f>
        <v>45867</v>
      </c>
      <c r="R49" s="298">
        <f t="shared" si="7"/>
        <v>29</v>
      </c>
      <c r="S49" s="298">
        <f t="shared" si="8"/>
        <v>7</v>
      </c>
      <c r="T49" s="298">
        <f t="shared" si="9"/>
        <v>2025</v>
      </c>
      <c r="U49" s="196" t="str">
        <f t="shared" si="10"/>
        <v> </v>
      </c>
      <c r="V49" s="196"/>
      <c r="W49" s="196"/>
      <c r="X49" s="196"/>
      <c r="Y49" s="196"/>
      <c r="Z49" s="196"/>
    </row>
    <row r="50" ht="12.0" customHeight="1">
      <c r="A50" s="275"/>
      <c r="B50" s="284">
        <v>45867.0</v>
      </c>
      <c r="C50" s="275" t="s">
        <v>373</v>
      </c>
      <c r="D50" s="296">
        <v>1108.0</v>
      </c>
      <c r="E50" s="297">
        <f>SUMIF('Sales Order'!A:M,C50,'Sales Order'!M:M)</f>
        <v>1068.69</v>
      </c>
      <c r="F50" s="298">
        <f>VLOOKUP(C50,'Sales Order'!A:S,19,FALSE)</f>
        <v>7</v>
      </c>
      <c r="G50" s="298" t="str">
        <f>VLOOKUP(C50,'Sales Order'!A:N,14,FALSE)</f>
        <v>CRNO TL</v>
      </c>
      <c r="H50" s="298" t="str">
        <f t="shared" si="1"/>
        <v> </v>
      </c>
      <c r="I50" s="298">
        <f>SUMIFS(Despatches!D:D,Despatches!A:A,C50)</f>
        <v>1108</v>
      </c>
      <c r="J50" s="299">
        <f t="shared" si="2"/>
        <v>0</v>
      </c>
      <c r="K50" s="298" t="str">
        <f>VLOOKUP(C50,'Sales Order'!A:N,14,FALSE)</f>
        <v>CRNO TL</v>
      </c>
      <c r="L50" s="234" t="str">
        <f t="shared" si="3"/>
        <v>31-60</v>
      </c>
      <c r="M50" s="298">
        <f t="shared" si="4"/>
        <v>29</v>
      </c>
      <c r="N50" s="298">
        <f t="shared" si="5"/>
        <v>7</v>
      </c>
      <c r="O50" s="298">
        <f t="shared" si="6"/>
        <v>2025</v>
      </c>
      <c r="P50" s="300">
        <f>VLOOKUP(C50,'Sales Order'!A:Q,17,FALSE)</f>
        <v>45867</v>
      </c>
      <c r="Q50" s="300">
        <f>VLOOKUP(C50,Despatches!A:B,2,FALSE)</f>
        <v>45867</v>
      </c>
      <c r="R50" s="298">
        <f t="shared" si="7"/>
        <v>29</v>
      </c>
      <c r="S50" s="298">
        <f t="shared" si="8"/>
        <v>7</v>
      </c>
      <c r="T50" s="298">
        <f t="shared" si="9"/>
        <v>2025</v>
      </c>
      <c r="U50" s="196" t="str">
        <f t="shared" si="10"/>
        <v> </v>
      </c>
      <c r="V50" s="196"/>
      <c r="W50" s="196"/>
      <c r="X50" s="196"/>
      <c r="Y50" s="196"/>
      <c r="Z50" s="196"/>
    </row>
    <row r="51" ht="12.0" customHeight="1">
      <c r="A51" s="275"/>
      <c r="B51" s="284">
        <v>45867.0</v>
      </c>
      <c r="C51" s="275" t="s">
        <v>501</v>
      </c>
      <c r="D51" s="296">
        <v>62.0</v>
      </c>
      <c r="E51" s="297">
        <f>SUMIF('Sales Order'!A:M,C51,'Sales Order'!M:M)</f>
        <v>62</v>
      </c>
      <c r="F51" s="298">
        <f>VLOOKUP(C51,'Sales Order'!A:S,19,FALSE)</f>
        <v>7</v>
      </c>
      <c r="G51" s="298" t="str">
        <f>VLOOKUP(C51,'Sales Order'!A:N,14,FALSE)</f>
        <v>CRNO EI</v>
      </c>
      <c r="H51" s="298" t="str">
        <f t="shared" si="1"/>
        <v> </v>
      </c>
      <c r="I51" s="298">
        <f>SUMIFS(Despatches!D:D,Despatches!A:A,C51)</f>
        <v>62</v>
      </c>
      <c r="J51" s="299">
        <f t="shared" si="2"/>
        <v>0</v>
      </c>
      <c r="K51" s="298" t="str">
        <f>VLOOKUP(C51,'Sales Order'!A:N,14,FALSE)</f>
        <v>CRNO EI</v>
      </c>
      <c r="L51" s="234" t="str">
        <f t="shared" si="3"/>
        <v>31-60</v>
      </c>
      <c r="M51" s="298">
        <f t="shared" si="4"/>
        <v>29</v>
      </c>
      <c r="N51" s="298">
        <f t="shared" si="5"/>
        <v>7</v>
      </c>
      <c r="O51" s="298">
        <f t="shared" si="6"/>
        <v>2025</v>
      </c>
      <c r="P51" s="300">
        <f>VLOOKUP(C51,'Sales Order'!A:Q,17,FALSE)</f>
        <v>45867</v>
      </c>
      <c r="Q51" s="300">
        <f>VLOOKUP(C51,Despatches!A:B,2,FALSE)</f>
        <v>45867</v>
      </c>
      <c r="R51" s="298">
        <f t="shared" si="7"/>
        <v>29</v>
      </c>
      <c r="S51" s="298">
        <f t="shared" si="8"/>
        <v>7</v>
      </c>
      <c r="T51" s="298">
        <f t="shared" si="9"/>
        <v>2025</v>
      </c>
      <c r="U51" s="196" t="str">
        <f t="shared" si="10"/>
        <v> </v>
      </c>
      <c r="V51" s="196"/>
      <c r="W51" s="196"/>
      <c r="X51" s="196"/>
      <c r="Y51" s="196"/>
      <c r="Z51" s="196"/>
    </row>
    <row r="52" ht="12.0" customHeight="1">
      <c r="A52" s="275"/>
      <c r="B52" s="284">
        <v>45868.0</v>
      </c>
      <c r="C52" s="275" t="s">
        <v>502</v>
      </c>
      <c r="D52" s="296">
        <v>47.6</v>
      </c>
      <c r="E52" s="297">
        <f>SUMIF('Sales Order'!A:M,C52,'Sales Order'!M:M)</f>
        <v>46.95</v>
      </c>
      <c r="F52" s="298">
        <f>VLOOKUP(C52,'Sales Order'!A:S,19,FALSE)</f>
        <v>7</v>
      </c>
      <c r="G52" s="298" t="str">
        <f>VLOOKUP(C52,'Sales Order'!A:N,14,FALSE)</f>
        <v>CRNO TL</v>
      </c>
      <c r="H52" s="298" t="str">
        <f t="shared" si="1"/>
        <v> </v>
      </c>
      <c r="I52" s="298">
        <f>SUMIFS(Despatches!D:D,Despatches!A:A,C52)</f>
        <v>47.6</v>
      </c>
      <c r="J52" s="299">
        <f t="shared" si="2"/>
        <v>0</v>
      </c>
      <c r="K52" s="298" t="str">
        <f>VLOOKUP(C52,'Sales Order'!A:N,14,FALSE)</f>
        <v>CRNO TL</v>
      </c>
      <c r="L52" s="234" t="str">
        <f t="shared" si="3"/>
        <v>31-60</v>
      </c>
      <c r="M52" s="298">
        <f t="shared" si="4"/>
        <v>30</v>
      </c>
      <c r="N52" s="298">
        <f t="shared" si="5"/>
        <v>7</v>
      </c>
      <c r="O52" s="298">
        <f t="shared" si="6"/>
        <v>2025</v>
      </c>
      <c r="P52" s="300">
        <f>VLOOKUP(C52,'Sales Order'!A:Q,17,FALSE)</f>
        <v>45868</v>
      </c>
      <c r="Q52" s="300">
        <f>VLOOKUP(C52,Despatches!A:B,2,FALSE)</f>
        <v>45868</v>
      </c>
      <c r="R52" s="298">
        <f t="shared" si="7"/>
        <v>30</v>
      </c>
      <c r="S52" s="298">
        <f t="shared" si="8"/>
        <v>7</v>
      </c>
      <c r="T52" s="298">
        <f t="shared" si="9"/>
        <v>2025</v>
      </c>
      <c r="U52" s="196" t="str">
        <f t="shared" si="10"/>
        <v> </v>
      </c>
      <c r="V52" s="196"/>
      <c r="W52" s="196"/>
      <c r="X52" s="196"/>
      <c r="Y52" s="196"/>
      <c r="Z52" s="196"/>
    </row>
    <row r="53" ht="12.0" customHeight="1">
      <c r="A53" s="275"/>
      <c r="B53" s="284">
        <v>45868.0</v>
      </c>
      <c r="C53" s="275" t="s">
        <v>503</v>
      </c>
      <c r="D53" s="296">
        <v>52.6</v>
      </c>
      <c r="E53" s="297">
        <f>SUMIF('Sales Order'!A:M,C53,'Sales Order'!M:M)</f>
        <v>51.92</v>
      </c>
      <c r="F53" s="298">
        <f>VLOOKUP(C53,'Sales Order'!A:S,19,FALSE)</f>
        <v>7</v>
      </c>
      <c r="G53" s="298" t="str">
        <f>VLOOKUP(C53,'Sales Order'!A:N,14,FALSE)</f>
        <v>CRNO TL</v>
      </c>
      <c r="H53" s="298" t="str">
        <f t="shared" si="1"/>
        <v> </v>
      </c>
      <c r="I53" s="298">
        <f>SUMIFS(Despatches!D:D,Despatches!A:A,C53)</f>
        <v>52.6</v>
      </c>
      <c r="J53" s="299">
        <f t="shared" si="2"/>
        <v>0</v>
      </c>
      <c r="K53" s="298" t="str">
        <f>VLOOKUP(C53,'Sales Order'!A:N,14,FALSE)</f>
        <v>CRNO TL</v>
      </c>
      <c r="L53" s="234" t="str">
        <f t="shared" si="3"/>
        <v>31-60</v>
      </c>
      <c r="M53" s="298">
        <f t="shared" si="4"/>
        <v>30</v>
      </c>
      <c r="N53" s="298">
        <f t="shared" si="5"/>
        <v>7</v>
      </c>
      <c r="O53" s="298">
        <f t="shared" si="6"/>
        <v>2025</v>
      </c>
      <c r="P53" s="300">
        <f>VLOOKUP(C53,'Sales Order'!A:Q,17,FALSE)</f>
        <v>45868</v>
      </c>
      <c r="Q53" s="300">
        <f>VLOOKUP(C53,Despatches!A:B,2,FALSE)</f>
        <v>45868</v>
      </c>
      <c r="R53" s="298">
        <f t="shared" si="7"/>
        <v>30</v>
      </c>
      <c r="S53" s="298">
        <f t="shared" si="8"/>
        <v>7</v>
      </c>
      <c r="T53" s="298">
        <f t="shared" si="9"/>
        <v>2025</v>
      </c>
      <c r="U53" s="196" t="str">
        <f t="shared" si="10"/>
        <v> </v>
      </c>
      <c r="V53" s="196"/>
      <c r="W53" s="196"/>
      <c r="X53" s="196"/>
      <c r="Y53" s="196"/>
      <c r="Z53" s="196"/>
    </row>
    <row r="54" ht="12.0" customHeight="1">
      <c r="A54" s="275"/>
      <c r="B54" s="284">
        <v>45868.0</v>
      </c>
      <c r="C54" s="275" t="s">
        <v>504</v>
      </c>
      <c r="D54" s="296">
        <v>204.8</v>
      </c>
      <c r="E54" s="297">
        <f>SUMIF('Sales Order'!A:M,C54,'Sales Order'!M:M)</f>
        <v>204.87</v>
      </c>
      <c r="F54" s="298">
        <f>VLOOKUP(C54,'Sales Order'!A:S,19,FALSE)</f>
        <v>7</v>
      </c>
      <c r="G54" s="298" t="str">
        <f>VLOOKUP(C54,'Sales Order'!A:N,14,FALSE)</f>
        <v>CRNO TL</v>
      </c>
      <c r="H54" s="298" t="str">
        <f t="shared" si="1"/>
        <v> </v>
      </c>
      <c r="I54" s="298">
        <f>SUMIFS(Despatches!D:D,Despatches!A:A,C54)</f>
        <v>211.2</v>
      </c>
      <c r="J54" s="298">
        <f t="shared" si="2"/>
        <v>0</v>
      </c>
      <c r="K54" s="298" t="str">
        <f>VLOOKUP(C54,'Sales Order'!A:N,14,FALSE)</f>
        <v>CRNO TL</v>
      </c>
      <c r="L54" s="234" t="str">
        <f t="shared" si="3"/>
        <v>31-60</v>
      </c>
      <c r="M54" s="298">
        <f t="shared" si="4"/>
        <v>30</v>
      </c>
      <c r="N54" s="298">
        <f t="shared" si="5"/>
        <v>7</v>
      </c>
      <c r="O54" s="298">
        <f t="shared" si="6"/>
        <v>2025</v>
      </c>
      <c r="P54" s="300">
        <f>VLOOKUP(C54,'Sales Order'!A:Q,17,FALSE)</f>
        <v>45868</v>
      </c>
      <c r="Q54" s="300">
        <f>VLOOKUP(C54,Despatches!A:B,2,FALSE)</f>
        <v>45868</v>
      </c>
      <c r="R54" s="298">
        <f t="shared" si="7"/>
        <v>30</v>
      </c>
      <c r="S54" s="298">
        <f t="shared" si="8"/>
        <v>7</v>
      </c>
      <c r="T54" s="298">
        <f t="shared" si="9"/>
        <v>2025</v>
      </c>
      <c r="U54" s="196" t="str">
        <f t="shared" si="10"/>
        <v> </v>
      </c>
      <c r="V54" s="196"/>
      <c r="W54" s="196"/>
      <c r="X54" s="196"/>
      <c r="Y54" s="196"/>
      <c r="Z54" s="196"/>
    </row>
    <row r="55" ht="12.0" customHeight="1">
      <c r="A55" s="275"/>
      <c r="B55" s="284">
        <v>45868.0</v>
      </c>
      <c r="C55" s="275" t="s">
        <v>420</v>
      </c>
      <c r="D55" s="296">
        <v>545.2</v>
      </c>
      <c r="E55" s="297">
        <f>SUMIF('Sales Order'!A:M,C55,'Sales Order'!M:M)</f>
        <v>542.42</v>
      </c>
      <c r="F55" s="298">
        <f>VLOOKUP(C55,'Sales Order'!A:S,19,FALSE)</f>
        <v>7</v>
      </c>
      <c r="G55" s="298" t="str">
        <f>VLOOKUP(C55,'Sales Order'!A:N,14,FALSE)</f>
        <v>CRNO TL</v>
      </c>
      <c r="H55" s="298" t="str">
        <f t="shared" si="1"/>
        <v> </v>
      </c>
      <c r="I55" s="298">
        <f>SUMIFS(Despatches!D:D,Despatches!A:A,C55)</f>
        <v>555.2</v>
      </c>
      <c r="J55" s="298">
        <f t="shared" si="2"/>
        <v>0</v>
      </c>
      <c r="K55" s="298" t="str">
        <f>VLOOKUP(C55,'Sales Order'!A:N,14,FALSE)</f>
        <v>CRNO TL</v>
      </c>
      <c r="L55" s="234" t="str">
        <f t="shared" si="3"/>
        <v>31-60</v>
      </c>
      <c r="M55" s="298">
        <f t="shared" si="4"/>
        <v>30</v>
      </c>
      <c r="N55" s="298">
        <f t="shared" si="5"/>
        <v>7</v>
      </c>
      <c r="O55" s="298">
        <f t="shared" si="6"/>
        <v>2025</v>
      </c>
      <c r="P55" s="300">
        <f>VLOOKUP(C55,'Sales Order'!A:Q,17,FALSE)</f>
        <v>45868</v>
      </c>
      <c r="Q55" s="300">
        <f>VLOOKUP(C55,Despatches!A:B,2,FALSE)</f>
        <v>45868</v>
      </c>
      <c r="R55" s="298">
        <f t="shared" si="7"/>
        <v>30</v>
      </c>
      <c r="S55" s="298">
        <f t="shared" si="8"/>
        <v>7</v>
      </c>
      <c r="T55" s="298">
        <f t="shared" si="9"/>
        <v>2025</v>
      </c>
      <c r="U55" s="196" t="str">
        <f t="shared" si="10"/>
        <v> </v>
      </c>
      <c r="V55" s="196"/>
      <c r="W55" s="196"/>
      <c r="X55" s="196"/>
      <c r="Y55" s="196"/>
      <c r="Z55" s="196"/>
    </row>
    <row r="56" ht="12.0" customHeight="1">
      <c r="A56" s="275"/>
      <c r="B56" s="284">
        <v>45868.0</v>
      </c>
      <c r="C56" s="275" t="s">
        <v>505</v>
      </c>
      <c r="D56" s="296">
        <v>78.2</v>
      </c>
      <c r="E56" s="297">
        <f>SUMIF('Sales Order'!A:M,C56,'Sales Order'!M:M)</f>
        <v>76.83</v>
      </c>
      <c r="F56" s="298">
        <f>VLOOKUP(C56,'Sales Order'!A:S,19,FALSE)</f>
        <v>7</v>
      </c>
      <c r="G56" s="298" t="str">
        <f>VLOOKUP(C56,'Sales Order'!A:N,14,FALSE)</f>
        <v>CRNO TL</v>
      </c>
      <c r="H56" s="298" t="str">
        <f t="shared" si="1"/>
        <v> </v>
      </c>
      <c r="I56" s="298">
        <f>SUMIFS(Despatches!D:D,Despatches!A:A,C56)</f>
        <v>78.2</v>
      </c>
      <c r="J56" s="299">
        <f t="shared" si="2"/>
        <v>0</v>
      </c>
      <c r="K56" s="298" t="str">
        <f>VLOOKUP(C56,'Sales Order'!A:N,14,FALSE)</f>
        <v>CRNO TL</v>
      </c>
      <c r="L56" s="234" t="str">
        <f t="shared" si="3"/>
        <v>31-60</v>
      </c>
      <c r="M56" s="298">
        <f t="shared" si="4"/>
        <v>30</v>
      </c>
      <c r="N56" s="298">
        <f t="shared" si="5"/>
        <v>7</v>
      </c>
      <c r="O56" s="298">
        <f t="shared" si="6"/>
        <v>2025</v>
      </c>
      <c r="P56" s="300">
        <f>VLOOKUP(C56,'Sales Order'!A:Q,17,FALSE)</f>
        <v>45868</v>
      </c>
      <c r="Q56" s="300">
        <f>VLOOKUP(C56,Despatches!A:B,2,FALSE)</f>
        <v>45868</v>
      </c>
      <c r="R56" s="298">
        <f t="shared" si="7"/>
        <v>30</v>
      </c>
      <c r="S56" s="298">
        <f t="shared" si="8"/>
        <v>7</v>
      </c>
      <c r="T56" s="298">
        <f t="shared" si="9"/>
        <v>2025</v>
      </c>
      <c r="U56" s="196" t="str">
        <f t="shared" si="10"/>
        <v> </v>
      </c>
      <c r="V56" s="196"/>
      <c r="W56" s="196"/>
      <c r="X56" s="196"/>
      <c r="Y56" s="196"/>
      <c r="Z56" s="196"/>
    </row>
    <row r="57" ht="12.0" customHeight="1">
      <c r="A57" s="275"/>
      <c r="B57" s="284">
        <v>45868.0</v>
      </c>
      <c r="C57" s="275" t="s">
        <v>370</v>
      </c>
      <c r="D57" s="296">
        <v>392.6</v>
      </c>
      <c r="E57" s="297">
        <f>SUMIF('Sales Order'!A:M,C57,'Sales Order'!M:M)</f>
        <v>382.36</v>
      </c>
      <c r="F57" s="298">
        <f>VLOOKUP(C57,'Sales Order'!A:S,19,FALSE)</f>
        <v>7</v>
      </c>
      <c r="G57" s="298" t="str">
        <f>VLOOKUP(C57,'Sales Order'!A:N,14,FALSE)</f>
        <v>CRNO TL</v>
      </c>
      <c r="H57" s="298" t="str">
        <f t="shared" si="1"/>
        <v> </v>
      </c>
      <c r="I57" s="298">
        <f>SUMIFS(Despatches!D:D,Despatches!A:A,C57)</f>
        <v>392.6</v>
      </c>
      <c r="J57" s="299">
        <f t="shared" si="2"/>
        <v>0</v>
      </c>
      <c r="K57" s="298" t="str">
        <f>VLOOKUP(C57,'Sales Order'!A:N,14,FALSE)</f>
        <v>CRNO TL</v>
      </c>
      <c r="L57" s="234" t="str">
        <f t="shared" si="3"/>
        <v>31-60</v>
      </c>
      <c r="M57" s="298">
        <f t="shared" si="4"/>
        <v>30</v>
      </c>
      <c r="N57" s="298">
        <f t="shared" si="5"/>
        <v>7</v>
      </c>
      <c r="O57" s="298">
        <f t="shared" si="6"/>
        <v>2025</v>
      </c>
      <c r="P57" s="300">
        <f>VLOOKUP(C57,'Sales Order'!A:Q,17,FALSE)</f>
        <v>45868</v>
      </c>
      <c r="Q57" s="300">
        <f>VLOOKUP(C57,Despatches!A:B,2,FALSE)</f>
        <v>45868</v>
      </c>
      <c r="R57" s="298">
        <f t="shared" si="7"/>
        <v>30</v>
      </c>
      <c r="S57" s="298">
        <f t="shared" si="8"/>
        <v>7</v>
      </c>
      <c r="T57" s="298">
        <f t="shared" si="9"/>
        <v>2025</v>
      </c>
      <c r="U57" s="196" t="str">
        <f t="shared" si="10"/>
        <v> </v>
      </c>
      <c r="V57" s="196"/>
      <c r="W57" s="196"/>
      <c r="X57" s="196"/>
      <c r="Y57" s="196"/>
      <c r="Z57" s="196"/>
    </row>
    <row r="58" ht="12.0" customHeight="1">
      <c r="A58" s="275"/>
      <c r="B58" s="284">
        <v>45868.0</v>
      </c>
      <c r="C58" s="275" t="s">
        <v>489</v>
      </c>
      <c r="D58" s="296">
        <v>70.6</v>
      </c>
      <c r="E58" s="297">
        <f>SUMIF('Sales Order'!A:M,C58,'Sales Order'!M:M)</f>
        <v>215</v>
      </c>
      <c r="F58" s="298">
        <f>VLOOKUP(C58,'Sales Order'!A:S,19,FALSE)</f>
        <v>7</v>
      </c>
      <c r="G58" s="298" t="str">
        <f>VLOOKUP(C58,'Sales Order'!A:N,14,FALSE)</f>
        <v>CRNO EI</v>
      </c>
      <c r="H58" s="298" t="str">
        <f t="shared" si="1"/>
        <v> </v>
      </c>
      <c r="I58" s="298">
        <f>SUMIFS(Despatches!D:D,Despatches!A:A,C58)</f>
        <v>260</v>
      </c>
      <c r="J58" s="298">
        <f t="shared" si="2"/>
        <v>0</v>
      </c>
      <c r="K58" s="298" t="str">
        <f>VLOOKUP(C58,'Sales Order'!A:N,14,FALSE)</f>
        <v>CRNO EI</v>
      </c>
      <c r="L58" s="234" t="str">
        <f t="shared" si="3"/>
        <v>31-60</v>
      </c>
      <c r="M58" s="298">
        <f t="shared" si="4"/>
        <v>30</v>
      </c>
      <c r="N58" s="298">
        <f t="shared" si="5"/>
        <v>7</v>
      </c>
      <c r="O58" s="298">
        <f t="shared" si="6"/>
        <v>2025</v>
      </c>
      <c r="P58" s="300">
        <f>VLOOKUP(C58,'Sales Order'!A:Q,17,FALSE)</f>
        <v>45859</v>
      </c>
      <c r="Q58" s="300">
        <f>VLOOKUP(C58,Despatches!A:B,2,FALSE)</f>
        <v>45854</v>
      </c>
      <c r="R58" s="298">
        <f t="shared" si="7"/>
        <v>21</v>
      </c>
      <c r="S58" s="298">
        <f t="shared" si="8"/>
        <v>7</v>
      </c>
      <c r="T58" s="298">
        <f t="shared" si="9"/>
        <v>2025</v>
      </c>
      <c r="U58" s="196" t="str">
        <f t="shared" si="10"/>
        <v> </v>
      </c>
      <c r="V58" s="196"/>
      <c r="W58" s="196"/>
      <c r="X58" s="196"/>
      <c r="Y58" s="196"/>
      <c r="Z58" s="196"/>
    </row>
    <row r="59" ht="12.0" customHeight="1">
      <c r="A59" s="275"/>
      <c r="B59" s="284">
        <v>45869.0</v>
      </c>
      <c r="C59" s="284" t="s">
        <v>506</v>
      </c>
      <c r="D59" s="275">
        <v>428.5</v>
      </c>
      <c r="E59" s="297">
        <f>SUMIF('Sales Order'!A:M,C59,'Sales Order'!M:M)</f>
        <v>428.5</v>
      </c>
      <c r="F59" s="298">
        <f>VLOOKUP(C59,'Sales Order'!A:S,19,FALSE)</f>
        <v>7</v>
      </c>
      <c r="G59" s="298" t="str">
        <f>VLOOKUP(C59,'Sales Order'!A:N,14,FALSE)</f>
        <v>CRNO EI</v>
      </c>
      <c r="H59" s="298" t="str">
        <f t="shared" si="1"/>
        <v> </v>
      </c>
      <c r="I59" s="298">
        <f>SUMIFS(Despatches!D:D,Despatches!A:A,C59)</f>
        <v>428.5</v>
      </c>
      <c r="J59" s="298">
        <f t="shared" si="2"/>
        <v>0</v>
      </c>
      <c r="K59" s="298" t="str">
        <f>VLOOKUP(C59,'Sales Order'!A:N,14,FALSE)</f>
        <v>CRNO EI</v>
      </c>
      <c r="L59" s="234" t="str">
        <f t="shared" si="3"/>
        <v>31-60</v>
      </c>
      <c r="M59" s="298">
        <f t="shared" si="4"/>
        <v>31</v>
      </c>
      <c r="N59" s="298">
        <f t="shared" si="5"/>
        <v>7</v>
      </c>
      <c r="O59" s="298">
        <f t="shared" si="6"/>
        <v>2025</v>
      </c>
      <c r="P59" s="300">
        <f>VLOOKUP(C59,'Sales Order'!A:Q,17,FALSE)</f>
        <v>45868</v>
      </c>
      <c r="Q59" s="300">
        <f>VLOOKUP(C59,Despatches!A:B,2,FALSE)</f>
        <v>45869</v>
      </c>
      <c r="R59" s="298">
        <f t="shared" si="7"/>
        <v>30</v>
      </c>
      <c r="S59" s="298">
        <f t="shared" si="8"/>
        <v>7</v>
      </c>
      <c r="T59" s="298">
        <f t="shared" si="9"/>
        <v>2025</v>
      </c>
      <c r="U59" s="196" t="str">
        <f t="shared" si="10"/>
        <v> </v>
      </c>
      <c r="V59" s="196"/>
      <c r="W59" s="196"/>
      <c r="X59" s="196"/>
      <c r="Y59" s="196"/>
      <c r="Z59" s="196"/>
    </row>
    <row r="60" ht="12.0" customHeight="1">
      <c r="A60" s="275"/>
      <c r="B60" s="284">
        <v>45869.0</v>
      </c>
      <c r="C60" s="284" t="s">
        <v>507</v>
      </c>
      <c r="D60" s="275">
        <v>571.5</v>
      </c>
      <c r="E60" s="297">
        <f>SUMIF('Sales Order'!A:M,C60,'Sales Order'!M:M)</f>
        <v>571.5</v>
      </c>
      <c r="F60" s="298">
        <f>VLOOKUP(C60,'Sales Order'!A:S,19,FALSE)</f>
        <v>7</v>
      </c>
      <c r="G60" s="298" t="str">
        <f>VLOOKUP(C60,'Sales Order'!A:N,14,FALSE)</f>
        <v>CRNO EI</v>
      </c>
      <c r="H60" s="298" t="str">
        <f t="shared" si="1"/>
        <v> </v>
      </c>
      <c r="I60" s="298">
        <f>SUMIFS(Despatches!D:D,Despatches!A:A,C60)</f>
        <v>571.5</v>
      </c>
      <c r="J60" s="298">
        <f t="shared" si="2"/>
        <v>0</v>
      </c>
      <c r="K60" s="298" t="str">
        <f>VLOOKUP(C60,'Sales Order'!A:N,14,FALSE)</f>
        <v>CRNO EI</v>
      </c>
      <c r="L60" s="234" t="str">
        <f t="shared" si="3"/>
        <v>31-60</v>
      </c>
      <c r="M60" s="298">
        <f t="shared" si="4"/>
        <v>31</v>
      </c>
      <c r="N60" s="298">
        <f t="shared" si="5"/>
        <v>7</v>
      </c>
      <c r="O60" s="298">
        <f t="shared" si="6"/>
        <v>2025</v>
      </c>
      <c r="P60" s="300">
        <f>VLOOKUP(C60,'Sales Order'!A:Q,17,FALSE)</f>
        <v>45868</v>
      </c>
      <c r="Q60" s="300">
        <f>VLOOKUP(C60,Despatches!A:B,2,FALSE)</f>
        <v>45869</v>
      </c>
      <c r="R60" s="298">
        <f t="shared" si="7"/>
        <v>30</v>
      </c>
      <c r="S60" s="298">
        <f t="shared" si="8"/>
        <v>7</v>
      </c>
      <c r="T60" s="298">
        <f t="shared" si="9"/>
        <v>2025</v>
      </c>
      <c r="U60" s="196" t="str">
        <f t="shared" si="10"/>
        <v> </v>
      </c>
      <c r="V60" s="196"/>
      <c r="W60" s="196"/>
      <c r="X60" s="196"/>
      <c r="Y60" s="196"/>
      <c r="Z60" s="196"/>
    </row>
    <row r="61" ht="12.0" customHeight="1">
      <c r="A61" s="275"/>
      <c r="B61" s="284">
        <v>45871.0</v>
      </c>
      <c r="C61" s="284" t="s">
        <v>484</v>
      </c>
      <c r="D61" s="275">
        <v>1600.6</v>
      </c>
      <c r="E61" s="297">
        <f>SUMIF('Sales Order'!A:M,C61,'Sales Order'!M:M)</f>
        <v>2000</v>
      </c>
      <c r="F61" s="298">
        <f>VLOOKUP(C61,'Sales Order'!A:S,19,FALSE)</f>
        <v>7</v>
      </c>
      <c r="G61" s="298" t="str">
        <f>VLOOKUP(C61,'Sales Order'!A:N,14,FALSE)</f>
        <v>CRNO TL</v>
      </c>
      <c r="H61" s="298" t="str">
        <f t="shared" si="1"/>
        <v> </v>
      </c>
      <c r="I61" s="298">
        <f>SUMIFS(Despatches!D:D,Despatches!A:A,C61)</f>
        <v>3788.8</v>
      </c>
      <c r="J61" s="298">
        <f t="shared" si="2"/>
        <v>0</v>
      </c>
      <c r="K61" s="298" t="str">
        <f>VLOOKUP(C61,'Sales Order'!A:N,14,FALSE)</f>
        <v>CRNO TL</v>
      </c>
      <c r="L61" s="234" t="str">
        <f t="shared" si="3"/>
        <v>31-60</v>
      </c>
      <c r="M61" s="298">
        <f t="shared" si="4"/>
        <v>2</v>
      </c>
      <c r="N61" s="298">
        <f t="shared" si="5"/>
        <v>8</v>
      </c>
      <c r="O61" s="298">
        <f t="shared" si="6"/>
        <v>2025</v>
      </c>
      <c r="P61" s="300">
        <f>VLOOKUP(C61,'Sales Order'!A:Q,17,FALSE)</f>
        <v>45849</v>
      </c>
      <c r="Q61" s="300">
        <f>VLOOKUP(C61,Despatches!A:B,2,FALSE)</f>
        <v>45849</v>
      </c>
      <c r="R61" s="298">
        <f t="shared" si="7"/>
        <v>11</v>
      </c>
      <c r="S61" s="298">
        <f t="shared" si="8"/>
        <v>7</v>
      </c>
      <c r="T61" s="298">
        <f t="shared" si="9"/>
        <v>2025</v>
      </c>
      <c r="U61" s="196" t="str">
        <f t="shared" si="10"/>
        <v> </v>
      </c>
      <c r="V61" s="196"/>
      <c r="W61" s="196"/>
      <c r="X61" s="196"/>
      <c r="Y61" s="196"/>
      <c r="Z61" s="196"/>
    </row>
    <row r="62" ht="12.0" customHeight="1">
      <c r="A62" s="275"/>
      <c r="B62" s="284">
        <v>45871.0</v>
      </c>
      <c r="C62" s="284" t="s">
        <v>485</v>
      </c>
      <c r="D62" s="275">
        <v>1266.4</v>
      </c>
      <c r="E62" s="297">
        <f>SUMIF('Sales Order'!A:M,C62,'Sales Order'!M:M)</f>
        <v>2000</v>
      </c>
      <c r="F62" s="298">
        <f>VLOOKUP(C62,'Sales Order'!A:S,19,FALSE)</f>
        <v>7</v>
      </c>
      <c r="G62" s="298" t="str">
        <f>VLOOKUP(C62,'Sales Order'!A:N,14,FALSE)</f>
        <v>CRNO TL</v>
      </c>
      <c r="H62" s="298" t="str">
        <f t="shared" si="1"/>
        <v> </v>
      </c>
      <c r="I62" s="298">
        <f>SUMIFS(Despatches!D:D,Despatches!A:A,C62)</f>
        <v>3077.4</v>
      </c>
      <c r="J62" s="298">
        <f t="shared" si="2"/>
        <v>0</v>
      </c>
      <c r="K62" s="298" t="str">
        <f>VLOOKUP(C62,'Sales Order'!A:N,14,FALSE)</f>
        <v>CRNO TL</v>
      </c>
      <c r="L62" s="234" t="str">
        <f t="shared" si="3"/>
        <v>31-60</v>
      </c>
      <c r="M62" s="298">
        <f t="shared" si="4"/>
        <v>2</v>
      </c>
      <c r="N62" s="298">
        <f t="shared" si="5"/>
        <v>8</v>
      </c>
      <c r="O62" s="298">
        <f t="shared" si="6"/>
        <v>2025</v>
      </c>
      <c r="P62" s="300">
        <f>VLOOKUP(C62,'Sales Order'!A:Q,17,FALSE)</f>
        <v>45849</v>
      </c>
      <c r="Q62" s="300">
        <f>VLOOKUP(C62,Despatches!A:B,2,FALSE)</f>
        <v>45849</v>
      </c>
      <c r="R62" s="298">
        <f t="shared" si="7"/>
        <v>11</v>
      </c>
      <c r="S62" s="298">
        <f t="shared" si="8"/>
        <v>7</v>
      </c>
      <c r="T62" s="298">
        <f t="shared" si="9"/>
        <v>2025</v>
      </c>
      <c r="U62" s="196" t="str">
        <f t="shared" si="10"/>
        <v> </v>
      </c>
      <c r="V62" s="196"/>
      <c r="W62" s="196"/>
      <c r="X62" s="196"/>
      <c r="Y62" s="196"/>
      <c r="Z62" s="196"/>
    </row>
    <row r="63" ht="12.0" customHeight="1">
      <c r="A63" s="275"/>
      <c r="B63" s="284">
        <v>45871.0</v>
      </c>
      <c r="C63" s="284" t="s">
        <v>486</v>
      </c>
      <c r="D63" s="275">
        <v>930.2</v>
      </c>
      <c r="E63" s="297">
        <f>SUMIF('Sales Order'!A:M,C63,'Sales Order'!M:M)</f>
        <v>2000</v>
      </c>
      <c r="F63" s="298">
        <f>VLOOKUP(C63,'Sales Order'!A:S,19,FALSE)</f>
        <v>7</v>
      </c>
      <c r="G63" s="298" t="str">
        <f>VLOOKUP(C63,'Sales Order'!A:N,14,FALSE)</f>
        <v>CRNO TL</v>
      </c>
      <c r="H63" s="298" t="str">
        <f t="shared" si="1"/>
        <v> </v>
      </c>
      <c r="I63" s="298">
        <f>SUMIFS(Despatches!D:D,Despatches!A:A,C63)</f>
        <v>2251.4</v>
      </c>
      <c r="J63" s="298">
        <f t="shared" si="2"/>
        <v>0</v>
      </c>
      <c r="K63" s="298" t="str">
        <f>VLOOKUP(C63,'Sales Order'!A:N,14,FALSE)</f>
        <v>CRNO TL</v>
      </c>
      <c r="L63" s="234" t="str">
        <f t="shared" si="3"/>
        <v>31-60</v>
      </c>
      <c r="M63" s="298">
        <f t="shared" si="4"/>
        <v>2</v>
      </c>
      <c r="N63" s="298">
        <f t="shared" si="5"/>
        <v>8</v>
      </c>
      <c r="O63" s="298">
        <f t="shared" si="6"/>
        <v>2025</v>
      </c>
      <c r="P63" s="300">
        <f>VLOOKUP(C63,'Sales Order'!A:Q,17,FALSE)</f>
        <v>45849</v>
      </c>
      <c r="Q63" s="300">
        <f>VLOOKUP(C63,Despatches!A:B,2,FALSE)</f>
        <v>45849</v>
      </c>
      <c r="R63" s="298">
        <f t="shared" si="7"/>
        <v>11</v>
      </c>
      <c r="S63" s="298">
        <f t="shared" si="8"/>
        <v>7</v>
      </c>
      <c r="T63" s="298">
        <f t="shared" si="9"/>
        <v>2025</v>
      </c>
      <c r="U63" s="196" t="str">
        <f t="shared" si="10"/>
        <v> </v>
      </c>
      <c r="V63" s="196"/>
      <c r="W63" s="196"/>
      <c r="X63" s="196"/>
      <c r="Y63" s="196"/>
      <c r="Z63" s="196"/>
    </row>
    <row r="64" ht="12.0" customHeight="1">
      <c r="A64" s="275"/>
      <c r="B64" s="284">
        <v>45873.0</v>
      </c>
      <c r="C64" s="284" t="s">
        <v>390</v>
      </c>
      <c r="D64" s="275">
        <v>754.6</v>
      </c>
      <c r="E64" s="297">
        <f>SUMIF('Sales Order'!A:M,C64,'Sales Order'!M:M)</f>
        <v>730.66</v>
      </c>
      <c r="F64" s="298">
        <f>VLOOKUP(C64,'Sales Order'!A:S,19,FALSE)</f>
        <v>7</v>
      </c>
      <c r="G64" s="298" t="str">
        <f>VLOOKUP(C64,'Sales Order'!A:N,14,FALSE)</f>
        <v>CRNO TL</v>
      </c>
      <c r="H64" s="298" t="str">
        <f t="shared" si="1"/>
        <v> </v>
      </c>
      <c r="I64" s="298">
        <f>SUMIFS(Despatches!D:D,Despatches!A:A,C64)</f>
        <v>754</v>
      </c>
      <c r="J64" s="298">
        <f t="shared" si="2"/>
        <v>0.6</v>
      </c>
      <c r="K64" s="298" t="str">
        <f>VLOOKUP(C64,'Sales Order'!A:N,14,FALSE)</f>
        <v>CRNO TL</v>
      </c>
      <c r="L64" s="234" t="str">
        <f t="shared" si="3"/>
        <v>0-30</v>
      </c>
      <c r="M64" s="298">
        <f t="shared" si="4"/>
        <v>4</v>
      </c>
      <c r="N64" s="298">
        <f t="shared" si="5"/>
        <v>8</v>
      </c>
      <c r="O64" s="298">
        <f t="shared" si="6"/>
        <v>2025</v>
      </c>
      <c r="P64" s="300">
        <f>VLOOKUP(C64,'Sales Order'!A:Q,17,FALSE)</f>
        <v>45869</v>
      </c>
      <c r="Q64" s="300">
        <f>VLOOKUP(C64,Despatches!A:B,2,FALSE)</f>
        <v>45873</v>
      </c>
      <c r="R64" s="298">
        <f t="shared" si="7"/>
        <v>31</v>
      </c>
      <c r="S64" s="298">
        <f t="shared" si="8"/>
        <v>7</v>
      </c>
      <c r="T64" s="298">
        <f t="shared" si="9"/>
        <v>2025</v>
      </c>
      <c r="U64" s="196" t="str">
        <f t="shared" si="10"/>
        <v> </v>
      </c>
      <c r="V64" s="196"/>
      <c r="W64" s="196"/>
      <c r="X64" s="196"/>
      <c r="Y64" s="196"/>
      <c r="Z64" s="196"/>
    </row>
    <row r="65" ht="12.0" customHeight="1">
      <c r="A65" s="275"/>
      <c r="B65" s="284">
        <v>45873.0</v>
      </c>
      <c r="C65" s="284" t="s">
        <v>396</v>
      </c>
      <c r="D65" s="275">
        <f>964.6+551</f>
        <v>1515.6</v>
      </c>
      <c r="E65" s="297">
        <f>SUMIF('Sales Order'!A:M,C65,'Sales Order'!M:M)</f>
        <v>1504.26</v>
      </c>
      <c r="F65" s="298">
        <f>VLOOKUP(C65,'Sales Order'!A:S,19,FALSE)</f>
        <v>7</v>
      </c>
      <c r="G65" s="298" t="str">
        <f>VLOOKUP(C65,'Sales Order'!A:N,14,FALSE)</f>
        <v>CRNO TL</v>
      </c>
      <c r="H65" s="298" t="str">
        <f t="shared" si="1"/>
        <v> </v>
      </c>
      <c r="I65" s="298">
        <f>SUMIFS(Despatches!D:D,Despatches!A:A,C65)</f>
        <v>1515.6</v>
      </c>
      <c r="J65" s="298">
        <f t="shared" si="2"/>
        <v>0</v>
      </c>
      <c r="K65" s="298" t="str">
        <f>VLOOKUP(C65,'Sales Order'!A:N,14,FALSE)</f>
        <v>CRNO TL</v>
      </c>
      <c r="L65" s="234" t="str">
        <f t="shared" si="3"/>
        <v>0-30</v>
      </c>
      <c r="M65" s="298">
        <f t="shared" si="4"/>
        <v>4</v>
      </c>
      <c r="N65" s="298">
        <f t="shared" si="5"/>
        <v>8</v>
      </c>
      <c r="O65" s="298">
        <f t="shared" si="6"/>
        <v>2025</v>
      </c>
      <c r="P65" s="300">
        <f>VLOOKUP(C65,'Sales Order'!A:Q,17,FALSE)</f>
        <v>45847</v>
      </c>
      <c r="Q65" s="300">
        <f>VLOOKUP(C65,Despatches!A:B,2,FALSE)</f>
        <v>45873</v>
      </c>
      <c r="R65" s="298">
        <f t="shared" si="7"/>
        <v>9</v>
      </c>
      <c r="S65" s="298">
        <f t="shared" si="8"/>
        <v>7</v>
      </c>
      <c r="T65" s="298">
        <f t="shared" si="9"/>
        <v>2025</v>
      </c>
      <c r="U65" s="196" t="str">
        <f t="shared" si="10"/>
        <v> </v>
      </c>
      <c r="V65" s="196"/>
      <c r="W65" s="196"/>
      <c r="X65" s="196"/>
      <c r="Y65" s="196"/>
      <c r="Z65" s="196"/>
    </row>
    <row r="66" ht="12.0" customHeight="1">
      <c r="A66" s="275"/>
      <c r="B66" s="284">
        <v>45874.0</v>
      </c>
      <c r="C66" s="284" t="s">
        <v>392</v>
      </c>
      <c r="D66" s="275">
        <v>404.0</v>
      </c>
      <c r="E66" s="297">
        <f>SUMIF('Sales Order'!A:M,C66,'Sales Order'!M:M)</f>
        <v>389.21</v>
      </c>
      <c r="F66" s="298">
        <f>VLOOKUP(C66,'Sales Order'!A:S,19,FALSE)</f>
        <v>7</v>
      </c>
      <c r="G66" s="298" t="str">
        <f>VLOOKUP(C66,'Sales Order'!A:N,14,FALSE)</f>
        <v>CRNO TL</v>
      </c>
      <c r="H66" s="298" t="str">
        <f t="shared" si="1"/>
        <v> </v>
      </c>
      <c r="I66" s="298">
        <f>SUMIFS(Despatches!D:D,Despatches!A:A,C66)</f>
        <v>404</v>
      </c>
      <c r="J66" s="298">
        <f t="shared" si="2"/>
        <v>0</v>
      </c>
      <c r="K66" s="298" t="str">
        <f>VLOOKUP(C66,'Sales Order'!A:N,14,FALSE)</f>
        <v>CRNO TL</v>
      </c>
      <c r="L66" s="234" t="str">
        <f t="shared" si="3"/>
        <v>0-30</v>
      </c>
      <c r="M66" s="298">
        <f t="shared" si="4"/>
        <v>5</v>
      </c>
      <c r="N66" s="298">
        <f t="shared" si="5"/>
        <v>8</v>
      </c>
      <c r="O66" s="298">
        <f t="shared" si="6"/>
        <v>2025</v>
      </c>
      <c r="P66" s="300">
        <f>VLOOKUP(C66,'Sales Order'!A:Q,17,FALSE)</f>
        <v>45862</v>
      </c>
      <c r="Q66" s="300">
        <f>VLOOKUP(C66,Despatches!A:B,2,FALSE)</f>
        <v>45874</v>
      </c>
      <c r="R66" s="298">
        <f t="shared" si="7"/>
        <v>24</v>
      </c>
      <c r="S66" s="298">
        <f t="shared" si="8"/>
        <v>7</v>
      </c>
      <c r="T66" s="298">
        <f t="shared" si="9"/>
        <v>2025</v>
      </c>
      <c r="U66" s="196" t="str">
        <f t="shared" si="10"/>
        <v> </v>
      </c>
      <c r="V66" s="196"/>
      <c r="W66" s="196"/>
      <c r="X66" s="196"/>
      <c r="Y66" s="196"/>
      <c r="Z66" s="196"/>
    </row>
    <row r="67" ht="12.0" customHeight="1">
      <c r="A67" s="275"/>
      <c r="B67" s="284">
        <v>45874.0</v>
      </c>
      <c r="C67" s="284" t="s">
        <v>383</v>
      </c>
      <c r="D67" s="275">
        <v>1390.4</v>
      </c>
      <c r="E67" s="297">
        <f>SUMIF('Sales Order'!A:M,C67,'Sales Order'!M:M)</f>
        <v>1340.82</v>
      </c>
      <c r="F67" s="298">
        <f>VLOOKUP(C67,'Sales Order'!A:S,19,FALSE)</f>
        <v>7</v>
      </c>
      <c r="G67" s="298" t="str">
        <f>VLOOKUP(C67,'Sales Order'!A:N,14,FALSE)</f>
        <v>CRNO TL</v>
      </c>
      <c r="H67" s="298" t="str">
        <f t="shared" si="1"/>
        <v> </v>
      </c>
      <c r="I67" s="298">
        <f>SUMIFS(Despatches!D:D,Despatches!A:A,C67)</f>
        <v>1390.4</v>
      </c>
      <c r="J67" s="298">
        <f t="shared" si="2"/>
        <v>0</v>
      </c>
      <c r="K67" s="298" t="str">
        <f>VLOOKUP(C67,'Sales Order'!A:N,14,FALSE)</f>
        <v>CRNO TL</v>
      </c>
      <c r="L67" s="234" t="str">
        <f t="shared" si="3"/>
        <v>0-30</v>
      </c>
      <c r="M67" s="298">
        <f t="shared" si="4"/>
        <v>5</v>
      </c>
      <c r="N67" s="298">
        <f t="shared" si="5"/>
        <v>8</v>
      </c>
      <c r="O67" s="298">
        <f t="shared" si="6"/>
        <v>2025</v>
      </c>
      <c r="P67" s="300">
        <f>VLOOKUP(C67,'Sales Order'!A:Q,17,FALSE)</f>
        <v>45862</v>
      </c>
      <c r="Q67" s="300">
        <f>VLOOKUP(C67,Despatches!A:B,2,FALSE)</f>
        <v>45874</v>
      </c>
      <c r="R67" s="298">
        <f t="shared" si="7"/>
        <v>24</v>
      </c>
      <c r="S67" s="298">
        <f t="shared" si="8"/>
        <v>7</v>
      </c>
      <c r="T67" s="298">
        <f t="shared" si="9"/>
        <v>2025</v>
      </c>
      <c r="U67" s="196" t="str">
        <f t="shared" si="10"/>
        <v> </v>
      </c>
      <c r="V67" s="196"/>
      <c r="W67" s="196"/>
      <c r="X67" s="196"/>
      <c r="Y67" s="196"/>
      <c r="Z67" s="196"/>
    </row>
    <row r="68" ht="12.0" customHeight="1">
      <c r="A68" s="275"/>
      <c r="B68" s="284">
        <v>45875.0</v>
      </c>
      <c r="C68" s="284" t="s">
        <v>394</v>
      </c>
      <c r="D68" s="275">
        <v>1096.4</v>
      </c>
      <c r="E68" s="297">
        <f>SUMIF('Sales Order'!A:M,C68,'Sales Order'!M:M)</f>
        <v>1055.42</v>
      </c>
      <c r="F68" s="298">
        <f>VLOOKUP(C68,'Sales Order'!A:S,19,FALSE)</f>
        <v>7</v>
      </c>
      <c r="G68" s="298" t="str">
        <f>VLOOKUP(C68,'Sales Order'!A:N,14,FALSE)</f>
        <v>CRNO TL</v>
      </c>
      <c r="H68" s="298" t="str">
        <f t="shared" si="1"/>
        <v> </v>
      </c>
      <c r="I68" s="298">
        <f>SUMIFS(Despatches!D:D,Despatches!A:A,C68)</f>
        <v>1096.4</v>
      </c>
      <c r="J68" s="298">
        <f t="shared" si="2"/>
        <v>0</v>
      </c>
      <c r="K68" s="298" t="str">
        <f>VLOOKUP(C68,'Sales Order'!A:N,14,FALSE)</f>
        <v>CRNO TL</v>
      </c>
      <c r="L68" s="234" t="str">
        <f t="shared" si="3"/>
        <v>0-30</v>
      </c>
      <c r="M68" s="298">
        <f t="shared" si="4"/>
        <v>6</v>
      </c>
      <c r="N68" s="298">
        <f t="shared" si="5"/>
        <v>8</v>
      </c>
      <c r="O68" s="298">
        <f t="shared" si="6"/>
        <v>2025</v>
      </c>
      <c r="P68" s="300">
        <f>VLOOKUP(C68,'Sales Order'!A:Q,17,FALSE)</f>
        <v>45860</v>
      </c>
      <c r="Q68" s="300">
        <f>VLOOKUP(C68,Despatches!A:B,2,FALSE)</f>
        <v>45875</v>
      </c>
      <c r="R68" s="298">
        <f t="shared" si="7"/>
        <v>22</v>
      </c>
      <c r="S68" s="298">
        <f t="shared" si="8"/>
        <v>7</v>
      </c>
      <c r="T68" s="298">
        <f t="shared" si="9"/>
        <v>2025</v>
      </c>
      <c r="U68" s="196" t="str">
        <f t="shared" si="10"/>
        <v> </v>
      </c>
      <c r="V68" s="196"/>
      <c r="W68" s="196"/>
      <c r="X68" s="196"/>
      <c r="Y68" s="196"/>
      <c r="Z68" s="196"/>
    </row>
    <row r="69" ht="12.0" customHeight="1">
      <c r="A69" s="275"/>
      <c r="B69" s="284">
        <v>45875.0</v>
      </c>
      <c r="C69" s="284" t="s">
        <v>395</v>
      </c>
      <c r="D69" s="275">
        <v>467.8</v>
      </c>
      <c r="E69" s="297">
        <f>SUMIF('Sales Order'!A:M,C69,'Sales Order'!M:M)</f>
        <v>450.09</v>
      </c>
      <c r="F69" s="298">
        <f>VLOOKUP(C69,'Sales Order'!A:S,19,FALSE)</f>
        <v>7</v>
      </c>
      <c r="G69" s="298" t="str">
        <f>VLOOKUP(C69,'Sales Order'!A:N,14,FALSE)</f>
        <v>CRNO TL</v>
      </c>
      <c r="H69" s="298" t="str">
        <f t="shared" si="1"/>
        <v> </v>
      </c>
      <c r="I69" s="298">
        <f>SUMIFS(Despatches!D:D,Despatches!A:A,C69)</f>
        <v>467.8</v>
      </c>
      <c r="J69" s="298">
        <f t="shared" si="2"/>
        <v>0</v>
      </c>
      <c r="K69" s="298" t="str">
        <f>VLOOKUP(C69,'Sales Order'!A:N,14,FALSE)</f>
        <v>CRNO TL</v>
      </c>
      <c r="L69" s="234" t="str">
        <f t="shared" si="3"/>
        <v>0-30</v>
      </c>
      <c r="M69" s="298">
        <f t="shared" si="4"/>
        <v>6</v>
      </c>
      <c r="N69" s="298">
        <f t="shared" si="5"/>
        <v>8</v>
      </c>
      <c r="O69" s="298">
        <f t="shared" si="6"/>
        <v>2025</v>
      </c>
      <c r="P69" s="300">
        <f>VLOOKUP(C69,'Sales Order'!A:Q,17,FALSE)</f>
        <v>45860</v>
      </c>
      <c r="Q69" s="300">
        <f>VLOOKUP(C69,Despatches!A:B,2,FALSE)</f>
        <v>45875</v>
      </c>
      <c r="R69" s="298">
        <f t="shared" si="7"/>
        <v>22</v>
      </c>
      <c r="S69" s="298">
        <f t="shared" si="8"/>
        <v>7</v>
      </c>
      <c r="T69" s="298">
        <f t="shared" si="9"/>
        <v>2025</v>
      </c>
      <c r="U69" s="196" t="str">
        <f t="shared" si="10"/>
        <v> </v>
      </c>
      <c r="V69" s="196"/>
      <c r="W69" s="196"/>
      <c r="X69" s="196"/>
      <c r="Y69" s="196"/>
      <c r="Z69" s="196"/>
    </row>
    <row r="70" ht="12.0" customHeight="1">
      <c r="A70" s="275"/>
      <c r="B70" s="284">
        <v>45877.0</v>
      </c>
      <c r="C70" s="284" t="s">
        <v>508</v>
      </c>
      <c r="D70" s="275">
        <v>142.0</v>
      </c>
      <c r="E70" s="297">
        <f>SUMIF('Sales Order'!A:M,C70,'Sales Order'!M:M)</f>
        <v>133.39</v>
      </c>
      <c r="F70" s="298">
        <f>VLOOKUP(C70,'Sales Order'!A:S,19,FALSE)</f>
        <v>7</v>
      </c>
      <c r="G70" s="298" t="str">
        <f>VLOOKUP(C70,'Sales Order'!A:N,14,FALSE)</f>
        <v>CRNO TL</v>
      </c>
      <c r="H70" s="298" t="str">
        <f t="shared" si="1"/>
        <v> </v>
      </c>
      <c r="I70" s="298">
        <f>SUMIFS(Despatches!D:D,Despatches!A:A,C70)</f>
        <v>142</v>
      </c>
      <c r="J70" s="298">
        <f t="shared" si="2"/>
        <v>0</v>
      </c>
      <c r="K70" s="298" t="str">
        <f>VLOOKUP(C70,'Sales Order'!A:N,14,FALSE)</f>
        <v>CRNO TL</v>
      </c>
      <c r="L70" s="234" t="str">
        <f t="shared" si="3"/>
        <v>0-30</v>
      </c>
      <c r="M70" s="298">
        <f t="shared" si="4"/>
        <v>8</v>
      </c>
      <c r="N70" s="298">
        <f t="shared" si="5"/>
        <v>8</v>
      </c>
      <c r="O70" s="298">
        <f t="shared" si="6"/>
        <v>2025</v>
      </c>
      <c r="P70" s="300">
        <f>VLOOKUP(C70,'Sales Order'!A:Q,17,FALSE)</f>
        <v>45864</v>
      </c>
      <c r="Q70" s="300">
        <f>VLOOKUP(C70,Despatches!A:B,2,FALSE)</f>
        <v>45877</v>
      </c>
      <c r="R70" s="298">
        <f t="shared" si="7"/>
        <v>26</v>
      </c>
      <c r="S70" s="298">
        <f t="shared" si="8"/>
        <v>7</v>
      </c>
      <c r="T70" s="298">
        <f t="shared" si="9"/>
        <v>2025</v>
      </c>
      <c r="U70" s="196" t="str">
        <f t="shared" si="10"/>
        <v> </v>
      </c>
      <c r="V70" s="196"/>
      <c r="W70" s="196"/>
      <c r="X70" s="196"/>
      <c r="Y70" s="196"/>
      <c r="Z70" s="196"/>
    </row>
    <row r="71" ht="12.0" customHeight="1">
      <c r="A71" s="275"/>
      <c r="B71" s="284">
        <v>45877.0</v>
      </c>
      <c r="C71" s="284" t="s">
        <v>376</v>
      </c>
      <c r="D71" s="275">
        <v>388.6</v>
      </c>
      <c r="E71" s="297">
        <f>SUMIF('Sales Order'!A:M,C71,'Sales Order'!M:M)</f>
        <v>727.75</v>
      </c>
      <c r="F71" s="298">
        <f>VLOOKUP(C71,'Sales Order'!A:S,19,FALSE)</f>
        <v>7</v>
      </c>
      <c r="G71" s="298" t="str">
        <f>VLOOKUP(C71,'Sales Order'!A:N,14,FALSE)</f>
        <v>CRNO TL</v>
      </c>
      <c r="H71" s="298" t="str">
        <f t="shared" si="1"/>
        <v> </v>
      </c>
      <c r="I71" s="298">
        <f>SUMIFS(Despatches!D:D,Despatches!A:A,C71)</f>
        <v>716.2</v>
      </c>
      <c r="J71" s="298">
        <f t="shared" si="2"/>
        <v>0</v>
      </c>
      <c r="K71" s="298" t="str">
        <f>VLOOKUP(C71,'Sales Order'!A:N,14,FALSE)</f>
        <v>CRNO TL</v>
      </c>
      <c r="L71" s="234" t="str">
        <f t="shared" si="3"/>
        <v>0-30</v>
      </c>
      <c r="M71" s="298">
        <f t="shared" si="4"/>
        <v>8</v>
      </c>
      <c r="N71" s="298">
        <f t="shared" si="5"/>
        <v>8</v>
      </c>
      <c r="O71" s="298">
        <f t="shared" si="6"/>
        <v>2025</v>
      </c>
      <c r="P71" s="300">
        <f>VLOOKUP(C71,'Sales Order'!A:Q,17,FALSE)</f>
        <v>45866</v>
      </c>
      <c r="Q71" s="300">
        <f>VLOOKUP(C71,Despatches!A:B,2,FALSE)</f>
        <v>45866</v>
      </c>
      <c r="R71" s="298">
        <f t="shared" si="7"/>
        <v>28</v>
      </c>
      <c r="S71" s="298">
        <f t="shared" si="8"/>
        <v>7</v>
      </c>
      <c r="T71" s="298">
        <f t="shared" si="9"/>
        <v>2025</v>
      </c>
      <c r="U71" s="196" t="str">
        <f t="shared" si="10"/>
        <v> </v>
      </c>
      <c r="V71" s="196"/>
      <c r="W71" s="196"/>
      <c r="X71" s="196"/>
      <c r="Y71" s="196"/>
      <c r="Z71" s="196"/>
    </row>
    <row r="72" ht="12.0" customHeight="1">
      <c r="A72" s="275"/>
      <c r="B72" s="284">
        <v>45877.0</v>
      </c>
      <c r="C72" s="284" t="s">
        <v>400</v>
      </c>
      <c r="D72" s="275">
        <v>273.8</v>
      </c>
      <c r="E72" s="297">
        <f>SUMIF('Sales Order'!A:M,C72,'Sales Order'!M:M)</f>
        <v>272.32</v>
      </c>
      <c r="F72" s="298">
        <f>VLOOKUP(C72,'Sales Order'!A:S,19,FALSE)</f>
        <v>8</v>
      </c>
      <c r="G72" s="298" t="str">
        <f>VLOOKUP(C72,'Sales Order'!A:N,14,FALSE)</f>
        <v>CRNO TL</v>
      </c>
      <c r="H72" s="298" t="str">
        <f t="shared" si="1"/>
        <v> </v>
      </c>
      <c r="I72" s="298">
        <f>SUMIFS(Despatches!D:D,Despatches!A:A,C72)</f>
        <v>273.8</v>
      </c>
      <c r="J72" s="298">
        <f t="shared" si="2"/>
        <v>0</v>
      </c>
      <c r="K72" s="298" t="str">
        <f>VLOOKUP(C72,'Sales Order'!A:N,14,FALSE)</f>
        <v>CRNO TL</v>
      </c>
      <c r="L72" s="234" t="str">
        <f t="shared" si="3"/>
        <v>0-30</v>
      </c>
      <c r="M72" s="298">
        <f t="shared" si="4"/>
        <v>8</v>
      </c>
      <c r="N72" s="298">
        <f t="shared" si="5"/>
        <v>8</v>
      </c>
      <c r="O72" s="298">
        <f t="shared" si="6"/>
        <v>2025</v>
      </c>
      <c r="P72" s="300">
        <f>VLOOKUP(C72,'Sales Order'!A:Q,17,FALSE)</f>
        <v>45879</v>
      </c>
      <c r="Q72" s="300">
        <f>VLOOKUP(C72,Despatches!A:B,2,FALSE)</f>
        <v>45877</v>
      </c>
      <c r="R72" s="298">
        <f t="shared" si="7"/>
        <v>10</v>
      </c>
      <c r="S72" s="298">
        <f t="shared" si="8"/>
        <v>8</v>
      </c>
      <c r="T72" s="298">
        <f t="shared" si="9"/>
        <v>2025</v>
      </c>
      <c r="U72" s="196" t="str">
        <f t="shared" si="10"/>
        <v> </v>
      </c>
      <c r="V72" s="196"/>
      <c r="W72" s="196"/>
      <c r="X72" s="196"/>
      <c r="Y72" s="196"/>
      <c r="Z72" s="196"/>
    </row>
    <row r="73" ht="12.0" customHeight="1">
      <c r="A73" s="275"/>
      <c r="B73" s="284">
        <v>45877.0</v>
      </c>
      <c r="C73" s="284" t="s">
        <v>509</v>
      </c>
      <c r="D73" s="275">
        <v>213.7</v>
      </c>
      <c r="E73" s="297">
        <f>SUMIF('Sales Order'!A:M,C73,'Sales Order'!M:M)</f>
        <v>600</v>
      </c>
      <c r="F73" s="298">
        <f>VLOOKUP(C73,'Sales Order'!A:S,19,FALSE)</f>
        <v>8</v>
      </c>
      <c r="G73" s="298" t="str">
        <f>VLOOKUP(C73,'Sales Order'!A:N,14,FALSE)</f>
        <v>CRNO EI</v>
      </c>
      <c r="H73" s="298" t="str">
        <f t="shared" si="1"/>
        <v> </v>
      </c>
      <c r="I73" s="298">
        <f>SUMIFS(Despatches!D:D,Despatches!A:A,C73)</f>
        <v>592.3</v>
      </c>
      <c r="J73" s="298">
        <f t="shared" si="2"/>
        <v>0</v>
      </c>
      <c r="K73" s="298" t="str">
        <f>VLOOKUP(C73,'Sales Order'!A:N,14,FALSE)</f>
        <v>CRNO EI</v>
      </c>
      <c r="L73" s="234" t="str">
        <f t="shared" si="3"/>
        <v>0-30</v>
      </c>
      <c r="M73" s="298">
        <f t="shared" si="4"/>
        <v>8</v>
      </c>
      <c r="N73" s="298">
        <f t="shared" si="5"/>
        <v>8</v>
      </c>
      <c r="O73" s="298">
        <f t="shared" si="6"/>
        <v>2025</v>
      </c>
      <c r="P73" s="300">
        <f>VLOOKUP(C73,'Sales Order'!A:Q,17,FALSE)</f>
        <v>45880</v>
      </c>
      <c r="Q73" s="300">
        <f>VLOOKUP(C73,Despatches!A:B,2,FALSE)</f>
        <v>45877</v>
      </c>
      <c r="R73" s="298">
        <f t="shared" si="7"/>
        <v>11</v>
      </c>
      <c r="S73" s="298">
        <f t="shared" si="8"/>
        <v>8</v>
      </c>
      <c r="T73" s="298">
        <f t="shared" si="9"/>
        <v>2025</v>
      </c>
      <c r="U73" s="196" t="str">
        <f t="shared" si="10"/>
        <v> </v>
      </c>
      <c r="V73" s="196"/>
      <c r="W73" s="196"/>
      <c r="X73" s="196"/>
      <c r="Y73" s="196"/>
      <c r="Z73" s="196"/>
    </row>
    <row r="74" ht="12.0" customHeight="1">
      <c r="A74" s="275"/>
      <c r="B74" s="284">
        <v>45880.0</v>
      </c>
      <c r="C74" s="284" t="s">
        <v>403</v>
      </c>
      <c r="D74" s="275">
        <v>2100.0</v>
      </c>
      <c r="E74" s="297">
        <f>SUMIF('Sales Order'!A:M,C74,'Sales Order'!M:M)</f>
        <v>2100.94</v>
      </c>
      <c r="F74" s="298">
        <f>VLOOKUP(C74,'Sales Order'!A:S,19,FALSE)</f>
        <v>8</v>
      </c>
      <c r="G74" s="298" t="str">
        <f>VLOOKUP(C74,'Sales Order'!A:N,14,FALSE)</f>
        <v>CRNO TL</v>
      </c>
      <c r="H74" s="298" t="str">
        <f t="shared" si="1"/>
        <v> </v>
      </c>
      <c r="I74" s="298">
        <f>SUMIFS(Despatches!D:D,Despatches!A:A,C74)</f>
        <v>2100</v>
      </c>
      <c r="J74" s="298">
        <f t="shared" si="2"/>
        <v>0</v>
      </c>
      <c r="K74" s="298" t="str">
        <f>VLOOKUP(C74,'Sales Order'!A:N,14,FALSE)</f>
        <v>CRNO TL</v>
      </c>
      <c r="L74" s="234" t="str">
        <f t="shared" si="3"/>
        <v>0-30</v>
      </c>
      <c r="M74" s="298">
        <f t="shared" si="4"/>
        <v>11</v>
      </c>
      <c r="N74" s="298">
        <f t="shared" si="5"/>
        <v>8</v>
      </c>
      <c r="O74" s="298">
        <f t="shared" si="6"/>
        <v>2025</v>
      </c>
      <c r="P74" s="300">
        <f>VLOOKUP(C74,'Sales Order'!A:Q,17,FALSE)</f>
        <v>45881</v>
      </c>
      <c r="Q74" s="300">
        <f>VLOOKUP(C74,Despatches!A:B,2,FALSE)</f>
        <v>45881</v>
      </c>
      <c r="R74" s="298">
        <f t="shared" si="7"/>
        <v>12</v>
      </c>
      <c r="S74" s="298">
        <f t="shared" si="8"/>
        <v>8</v>
      </c>
      <c r="T74" s="298">
        <f t="shared" si="9"/>
        <v>2025</v>
      </c>
      <c r="U74" s="196" t="str">
        <f t="shared" si="10"/>
        <v> </v>
      </c>
      <c r="V74" s="196"/>
      <c r="W74" s="196"/>
      <c r="X74" s="196"/>
      <c r="Y74" s="196"/>
      <c r="Z74" s="196"/>
    </row>
    <row r="75" ht="12.0" customHeight="1">
      <c r="A75" s="275"/>
      <c r="B75" s="284">
        <v>45880.0</v>
      </c>
      <c r="C75" s="284" t="s">
        <v>405</v>
      </c>
      <c r="D75" s="275">
        <v>4502.0</v>
      </c>
      <c r="E75" s="297">
        <f>SUMIF('Sales Order'!A:M,C75,'Sales Order'!M:M)</f>
        <v>4551.59</v>
      </c>
      <c r="F75" s="298">
        <f>VLOOKUP(C75,'Sales Order'!A:S,19,FALSE)</f>
        <v>8</v>
      </c>
      <c r="G75" s="298" t="str">
        <f>VLOOKUP(C75,'Sales Order'!A:N,14,FALSE)</f>
        <v>CRNO TL</v>
      </c>
      <c r="H75" s="298" t="str">
        <f t="shared" si="1"/>
        <v> </v>
      </c>
      <c r="I75" s="298">
        <f>SUMIFS(Despatches!D:D,Despatches!A:A,C75)</f>
        <v>4502</v>
      </c>
      <c r="J75" s="298">
        <f t="shared" si="2"/>
        <v>0</v>
      </c>
      <c r="K75" s="298" t="str">
        <f>VLOOKUP(C75,'Sales Order'!A:N,14,FALSE)</f>
        <v>CRNO TL</v>
      </c>
      <c r="L75" s="234" t="str">
        <f t="shared" si="3"/>
        <v>0-30</v>
      </c>
      <c r="M75" s="298">
        <f t="shared" si="4"/>
        <v>11</v>
      </c>
      <c r="N75" s="298">
        <f t="shared" si="5"/>
        <v>8</v>
      </c>
      <c r="O75" s="298">
        <f t="shared" si="6"/>
        <v>2025</v>
      </c>
      <c r="P75" s="300">
        <f>VLOOKUP(C75,'Sales Order'!A:Q,17,FALSE)</f>
        <v>45881</v>
      </c>
      <c r="Q75" s="300">
        <f>VLOOKUP(C75,Despatches!A:B,2,FALSE)</f>
        <v>45881</v>
      </c>
      <c r="R75" s="298">
        <f t="shared" si="7"/>
        <v>12</v>
      </c>
      <c r="S75" s="298">
        <f t="shared" si="8"/>
        <v>8</v>
      </c>
      <c r="T75" s="298">
        <f t="shared" si="9"/>
        <v>2025</v>
      </c>
      <c r="U75" s="196" t="str">
        <f t="shared" si="10"/>
        <v> </v>
      </c>
      <c r="V75" s="196"/>
      <c r="W75" s="196"/>
      <c r="X75" s="196"/>
      <c r="Y75" s="196"/>
      <c r="Z75" s="196"/>
    </row>
    <row r="76" ht="12.0" customHeight="1">
      <c r="A76" s="275"/>
      <c r="B76" s="284">
        <v>45880.0</v>
      </c>
      <c r="C76" s="284" t="s">
        <v>510</v>
      </c>
      <c r="D76" s="275">
        <v>605.0</v>
      </c>
      <c r="E76" s="297">
        <f>SUMIF('Sales Order'!A:M,C76,'Sales Order'!M:M)</f>
        <v>600</v>
      </c>
      <c r="F76" s="298">
        <f>VLOOKUP(C76,'Sales Order'!A:S,19,FALSE)</f>
        <v>8</v>
      </c>
      <c r="G76" s="298" t="str">
        <f>VLOOKUP(C76,'Sales Order'!A:N,14,FALSE)</f>
        <v>CRNO EI</v>
      </c>
      <c r="H76" s="298" t="str">
        <f t="shared" si="1"/>
        <v> </v>
      </c>
      <c r="I76" s="298">
        <f>SUMIFS(Despatches!D:D,Despatches!A:A,C76)</f>
        <v>605</v>
      </c>
      <c r="J76" s="298">
        <f t="shared" si="2"/>
        <v>0</v>
      </c>
      <c r="K76" s="298" t="str">
        <f>VLOOKUP(C76,'Sales Order'!A:N,14,FALSE)</f>
        <v>CRNO EI</v>
      </c>
      <c r="L76" s="234" t="str">
        <f t="shared" si="3"/>
        <v>0-30</v>
      </c>
      <c r="M76" s="298">
        <f t="shared" si="4"/>
        <v>11</v>
      </c>
      <c r="N76" s="298">
        <f t="shared" si="5"/>
        <v>8</v>
      </c>
      <c r="O76" s="298">
        <f t="shared" si="6"/>
        <v>2025</v>
      </c>
      <c r="P76" s="300">
        <f>VLOOKUP(C76,'Sales Order'!A:Q,17,FALSE)</f>
        <v>45880</v>
      </c>
      <c r="Q76" s="300">
        <f>VLOOKUP(C76,Despatches!A:B,2,FALSE)</f>
        <v>45880</v>
      </c>
      <c r="R76" s="298">
        <f t="shared" si="7"/>
        <v>11</v>
      </c>
      <c r="S76" s="298">
        <f t="shared" si="8"/>
        <v>8</v>
      </c>
      <c r="T76" s="298">
        <f t="shared" si="9"/>
        <v>2025</v>
      </c>
      <c r="U76" s="196" t="str">
        <f t="shared" si="10"/>
        <v> </v>
      </c>
      <c r="V76" s="196"/>
      <c r="W76" s="196"/>
      <c r="X76" s="196"/>
      <c r="Y76" s="196"/>
      <c r="Z76" s="196"/>
    </row>
    <row r="77" ht="12.0" customHeight="1">
      <c r="A77" s="275"/>
      <c r="B77" s="284">
        <v>45880.0</v>
      </c>
      <c r="C77" s="284" t="s">
        <v>509</v>
      </c>
      <c r="D77" s="275">
        <v>378.6</v>
      </c>
      <c r="E77" s="297">
        <f>SUMIF('Sales Order'!A:M,C77,'Sales Order'!M:M)</f>
        <v>600</v>
      </c>
      <c r="F77" s="298">
        <f>VLOOKUP(C77,'Sales Order'!A:S,19,FALSE)</f>
        <v>8</v>
      </c>
      <c r="G77" s="298" t="str">
        <f>VLOOKUP(C77,'Sales Order'!A:N,14,FALSE)</f>
        <v>CRNO EI</v>
      </c>
      <c r="H77" s="298" t="str">
        <f t="shared" si="1"/>
        <v> </v>
      </c>
      <c r="I77" s="298">
        <f>SUMIFS(Despatches!D:D,Despatches!A:A,C77)</f>
        <v>592.3</v>
      </c>
      <c r="J77" s="298">
        <f t="shared" si="2"/>
        <v>0</v>
      </c>
      <c r="K77" s="298" t="str">
        <f>VLOOKUP(C77,'Sales Order'!A:N,14,FALSE)</f>
        <v>CRNO EI</v>
      </c>
      <c r="L77" s="234" t="str">
        <f t="shared" si="3"/>
        <v>0-30</v>
      </c>
      <c r="M77" s="298">
        <f t="shared" si="4"/>
        <v>11</v>
      </c>
      <c r="N77" s="298">
        <f t="shared" si="5"/>
        <v>8</v>
      </c>
      <c r="O77" s="298">
        <f t="shared" si="6"/>
        <v>2025</v>
      </c>
      <c r="P77" s="300">
        <f>VLOOKUP(C77,'Sales Order'!A:Q,17,FALSE)</f>
        <v>45880</v>
      </c>
      <c r="Q77" s="300">
        <f>VLOOKUP(C77,Despatches!A:B,2,FALSE)</f>
        <v>45877</v>
      </c>
      <c r="R77" s="298">
        <f t="shared" si="7"/>
        <v>11</v>
      </c>
      <c r="S77" s="298">
        <f t="shared" si="8"/>
        <v>8</v>
      </c>
      <c r="T77" s="298">
        <f t="shared" si="9"/>
        <v>2025</v>
      </c>
      <c r="U77" s="196" t="str">
        <f t="shared" si="10"/>
        <v> </v>
      </c>
      <c r="V77" s="196"/>
      <c r="W77" s="196"/>
      <c r="X77" s="196"/>
      <c r="Y77" s="196"/>
      <c r="Z77" s="196"/>
    </row>
    <row r="78" ht="12.0" customHeight="1">
      <c r="A78" s="275"/>
      <c r="B78" s="284">
        <v>45882.0</v>
      </c>
      <c r="C78" s="284" t="s">
        <v>511</v>
      </c>
      <c r="D78" s="275">
        <v>261.6</v>
      </c>
      <c r="E78" s="297">
        <f>SUMIF('Sales Order'!A:M,C78,'Sales Order'!M:M)</f>
        <v>250.09</v>
      </c>
      <c r="F78" s="298">
        <f>VLOOKUP(C78,'Sales Order'!A:S,19,FALSE)</f>
        <v>8</v>
      </c>
      <c r="G78" s="298" t="str">
        <f>VLOOKUP(C78,'Sales Order'!A:N,14,FALSE)</f>
        <v>CRNO TL</v>
      </c>
      <c r="H78" s="298" t="str">
        <f t="shared" si="1"/>
        <v> </v>
      </c>
      <c r="I78" s="298">
        <f>SUMIFS(Despatches!D:D,Despatches!A:A,C78)</f>
        <v>261.6</v>
      </c>
      <c r="J78" s="298">
        <f t="shared" si="2"/>
        <v>0</v>
      </c>
      <c r="K78" s="298" t="str">
        <f>VLOOKUP(C78,'Sales Order'!A:N,14,FALSE)</f>
        <v>CRNO TL</v>
      </c>
      <c r="L78" s="234" t="str">
        <f t="shared" si="3"/>
        <v>0-30</v>
      </c>
      <c r="M78" s="298">
        <f t="shared" si="4"/>
        <v>13</v>
      </c>
      <c r="N78" s="298">
        <f t="shared" si="5"/>
        <v>8</v>
      </c>
      <c r="O78" s="298">
        <f t="shared" si="6"/>
        <v>2025</v>
      </c>
      <c r="P78" s="300">
        <f>VLOOKUP(C78,'Sales Order'!A:Q,17,FALSE)</f>
        <v>45881</v>
      </c>
      <c r="Q78" s="300">
        <f>VLOOKUP(C78,Despatches!A:B,2,FALSE)</f>
        <v>45882</v>
      </c>
      <c r="R78" s="298">
        <f t="shared" si="7"/>
        <v>12</v>
      </c>
      <c r="S78" s="298">
        <f t="shared" si="8"/>
        <v>8</v>
      </c>
      <c r="T78" s="298">
        <f t="shared" si="9"/>
        <v>2025</v>
      </c>
      <c r="U78" s="196" t="str">
        <f t="shared" si="10"/>
        <v> </v>
      </c>
      <c r="V78" s="196"/>
      <c r="W78" s="196"/>
      <c r="X78" s="196"/>
      <c r="Y78" s="196"/>
      <c r="Z78" s="196"/>
    </row>
    <row r="79" ht="12.0" customHeight="1">
      <c r="A79" s="275"/>
      <c r="B79" s="284">
        <v>45882.0</v>
      </c>
      <c r="C79" s="284" t="s">
        <v>409</v>
      </c>
      <c r="D79" s="275">
        <v>282.0</v>
      </c>
      <c r="E79" s="297">
        <f>SUMIF('Sales Order'!A:M,C79,'Sales Order'!M:M)</f>
        <v>266.76</v>
      </c>
      <c r="F79" s="298">
        <f>VLOOKUP(C79,'Sales Order'!A:S,19,FALSE)</f>
        <v>8</v>
      </c>
      <c r="G79" s="298" t="str">
        <f>VLOOKUP(C79,'Sales Order'!A:N,14,FALSE)</f>
        <v>CRNO TL</v>
      </c>
      <c r="H79" s="298" t="str">
        <f t="shared" si="1"/>
        <v> </v>
      </c>
      <c r="I79" s="298">
        <f>SUMIFS(Despatches!D:D,Despatches!A:A,C79)</f>
        <v>282</v>
      </c>
      <c r="J79" s="298">
        <f t="shared" si="2"/>
        <v>0</v>
      </c>
      <c r="K79" s="298" t="str">
        <f>VLOOKUP(C79,'Sales Order'!A:N,14,FALSE)</f>
        <v>CRNO TL</v>
      </c>
      <c r="L79" s="234" t="str">
        <f t="shared" si="3"/>
        <v>0-30</v>
      </c>
      <c r="M79" s="298">
        <f t="shared" si="4"/>
        <v>13</v>
      </c>
      <c r="N79" s="298">
        <f t="shared" si="5"/>
        <v>8</v>
      </c>
      <c r="O79" s="298">
        <f t="shared" si="6"/>
        <v>2025</v>
      </c>
      <c r="P79" s="300">
        <f>VLOOKUP(C79,'Sales Order'!A:Q,17,FALSE)</f>
        <v>45879</v>
      </c>
      <c r="Q79" s="300">
        <f>VLOOKUP(C79,Despatches!A:B,2,FALSE)</f>
        <v>45882</v>
      </c>
      <c r="R79" s="298">
        <f t="shared" si="7"/>
        <v>10</v>
      </c>
      <c r="S79" s="298">
        <f t="shared" si="8"/>
        <v>8</v>
      </c>
      <c r="T79" s="298">
        <f t="shared" si="9"/>
        <v>2025</v>
      </c>
      <c r="U79" s="196" t="str">
        <f t="shared" si="10"/>
        <v> </v>
      </c>
      <c r="V79" s="196"/>
      <c r="W79" s="196"/>
      <c r="X79" s="196"/>
      <c r="Y79" s="196"/>
      <c r="Z79" s="196"/>
    </row>
    <row r="80" ht="12.0" customHeight="1">
      <c r="A80" s="275"/>
      <c r="B80" s="284">
        <v>45882.0</v>
      </c>
      <c r="C80" s="284" t="s">
        <v>411</v>
      </c>
      <c r="D80" s="275">
        <v>165.6</v>
      </c>
      <c r="E80" s="297">
        <f>SUMIF('Sales Order'!A:M,C80,'Sales Order'!M:M)</f>
        <v>165.24</v>
      </c>
      <c r="F80" s="298">
        <f>VLOOKUP(C80,'Sales Order'!A:S,19,FALSE)</f>
        <v>8</v>
      </c>
      <c r="G80" s="298" t="str">
        <f>VLOOKUP(C80,'Sales Order'!A:N,14,FALSE)</f>
        <v>CRNO TL</v>
      </c>
      <c r="H80" s="298" t="str">
        <f t="shared" si="1"/>
        <v> </v>
      </c>
      <c r="I80" s="298">
        <f>SUMIFS(Despatches!D:D,Despatches!A:A,C80)</f>
        <v>165.6</v>
      </c>
      <c r="J80" s="298">
        <f t="shared" si="2"/>
        <v>0</v>
      </c>
      <c r="K80" s="298" t="str">
        <f>VLOOKUP(C80,'Sales Order'!A:N,14,FALSE)</f>
        <v>CRNO TL</v>
      </c>
      <c r="L80" s="234" t="str">
        <f t="shared" si="3"/>
        <v>0-30</v>
      </c>
      <c r="M80" s="298">
        <f t="shared" si="4"/>
        <v>13</v>
      </c>
      <c r="N80" s="298">
        <f t="shared" si="5"/>
        <v>8</v>
      </c>
      <c r="O80" s="298">
        <f t="shared" si="6"/>
        <v>2025</v>
      </c>
      <c r="P80" s="300">
        <f>VLOOKUP(C80,'Sales Order'!A:Q,17,FALSE)</f>
        <v>45879</v>
      </c>
      <c r="Q80" s="300">
        <f>VLOOKUP(C80,Despatches!A:B,2,FALSE)</f>
        <v>45882</v>
      </c>
      <c r="R80" s="298">
        <f t="shared" si="7"/>
        <v>10</v>
      </c>
      <c r="S80" s="298">
        <f t="shared" si="8"/>
        <v>8</v>
      </c>
      <c r="T80" s="298">
        <f t="shared" si="9"/>
        <v>2025</v>
      </c>
      <c r="U80" s="196" t="str">
        <f t="shared" si="10"/>
        <v> </v>
      </c>
      <c r="V80" s="196"/>
      <c r="W80" s="196"/>
      <c r="X80" s="196"/>
      <c r="Y80" s="196"/>
      <c r="Z80" s="196"/>
    </row>
    <row r="81" ht="12.0" customHeight="1">
      <c r="A81" s="275"/>
      <c r="B81" s="284">
        <v>45882.0</v>
      </c>
      <c r="C81" s="284" t="s">
        <v>400</v>
      </c>
      <c r="D81" s="301">
        <v>542.0</v>
      </c>
      <c r="E81" s="297">
        <f>SUMIF('Sales Order'!A:M,C81,'Sales Order'!M:M)</f>
        <v>272.32</v>
      </c>
      <c r="F81" s="298">
        <f>VLOOKUP(C81,'Sales Order'!A:S,19,FALSE)</f>
        <v>8</v>
      </c>
      <c r="G81" s="298" t="str">
        <f>VLOOKUP(C81,'Sales Order'!A:N,14,FALSE)</f>
        <v>CRNO TL</v>
      </c>
      <c r="H81" s="298" t="str">
        <f t="shared" si="1"/>
        <v> </v>
      </c>
      <c r="I81" s="298">
        <f>SUMIFS(Despatches!D:D,Despatches!A:A,C81)</f>
        <v>273.8</v>
      </c>
      <c r="J81" s="298">
        <f t="shared" si="2"/>
        <v>268.2</v>
      </c>
      <c r="K81" s="298" t="str">
        <f>VLOOKUP(C81,'Sales Order'!A:N,14,FALSE)</f>
        <v>CRNO TL</v>
      </c>
      <c r="L81" s="234" t="str">
        <f t="shared" si="3"/>
        <v>0-30</v>
      </c>
      <c r="M81" s="298">
        <f t="shared" si="4"/>
        <v>13</v>
      </c>
      <c r="N81" s="298">
        <f t="shared" si="5"/>
        <v>8</v>
      </c>
      <c r="O81" s="298">
        <f t="shared" si="6"/>
        <v>2025</v>
      </c>
      <c r="P81" s="300">
        <f>VLOOKUP(C81,'Sales Order'!A:Q,17,FALSE)</f>
        <v>45879</v>
      </c>
      <c r="Q81" s="300">
        <f>VLOOKUP(C81,Despatches!A:B,2,FALSE)</f>
        <v>45877</v>
      </c>
      <c r="R81" s="298">
        <f t="shared" si="7"/>
        <v>10</v>
      </c>
      <c r="S81" s="298">
        <f t="shared" si="8"/>
        <v>8</v>
      </c>
      <c r="T81" s="298">
        <f t="shared" si="9"/>
        <v>2025</v>
      </c>
      <c r="U81" s="196" t="str">
        <f t="shared" si="10"/>
        <v> </v>
      </c>
      <c r="V81" s="196"/>
      <c r="W81" s="196"/>
      <c r="X81" s="196"/>
      <c r="Y81" s="196"/>
      <c r="Z81" s="196"/>
    </row>
    <row r="82" ht="12.0" customHeight="1">
      <c r="A82" s="275"/>
      <c r="B82" s="284">
        <v>45882.0</v>
      </c>
      <c r="C82" s="275" t="s">
        <v>414</v>
      </c>
      <c r="D82" s="275">
        <v>288.8</v>
      </c>
      <c r="E82" s="297">
        <f>SUMIF('Sales Order'!A:M,C82,'Sales Order'!M:M)</f>
        <v>149.38</v>
      </c>
      <c r="F82" s="298">
        <f>VLOOKUP(C82,'Sales Order'!A:S,19,FALSE)</f>
        <v>8</v>
      </c>
      <c r="G82" s="298" t="str">
        <f>VLOOKUP(C82,'Sales Order'!A:N,14,FALSE)</f>
        <v>CRNO TL</v>
      </c>
      <c r="H82" s="298" t="str">
        <f t="shared" si="1"/>
        <v> </v>
      </c>
      <c r="I82" s="298">
        <f>SUMIFS(Despatches!D:D,Despatches!A:A,C82)</f>
        <v>288.8</v>
      </c>
      <c r="J82" s="298">
        <f t="shared" si="2"/>
        <v>0</v>
      </c>
      <c r="K82" s="298" t="str">
        <f>VLOOKUP(C82,'Sales Order'!A:N,14,FALSE)</f>
        <v>CRNO TL</v>
      </c>
      <c r="L82" s="234" t="str">
        <f t="shared" si="3"/>
        <v>0-30</v>
      </c>
      <c r="M82" s="298">
        <f t="shared" si="4"/>
        <v>13</v>
      </c>
      <c r="N82" s="298">
        <f t="shared" si="5"/>
        <v>8</v>
      </c>
      <c r="O82" s="298">
        <f t="shared" si="6"/>
        <v>2025</v>
      </c>
      <c r="P82" s="300">
        <f>VLOOKUP(C82,'Sales Order'!A:Q,17,FALSE)</f>
        <v>45882</v>
      </c>
      <c r="Q82" s="300">
        <f>VLOOKUP(C82,Despatches!A:B,2,FALSE)</f>
        <v>45885</v>
      </c>
      <c r="R82" s="298">
        <f t="shared" si="7"/>
        <v>13</v>
      </c>
      <c r="S82" s="298">
        <f t="shared" si="8"/>
        <v>8</v>
      </c>
      <c r="T82" s="298">
        <f t="shared" si="9"/>
        <v>2025</v>
      </c>
      <c r="U82" s="196" t="str">
        <f t="shared" si="10"/>
        <v> </v>
      </c>
      <c r="V82" s="196"/>
      <c r="W82" s="196"/>
      <c r="X82" s="196"/>
      <c r="Y82" s="196"/>
      <c r="Z82" s="196"/>
    </row>
    <row r="83" ht="12.0" customHeight="1">
      <c r="A83" s="275"/>
      <c r="B83" s="284">
        <v>45885.0</v>
      </c>
      <c r="C83" s="275" t="s">
        <v>417</v>
      </c>
      <c r="D83" s="275">
        <v>485.6</v>
      </c>
      <c r="E83" s="297">
        <f>SUMIF('Sales Order'!A:M,C83,'Sales Order'!M:M)</f>
        <v>438.49</v>
      </c>
      <c r="F83" s="298">
        <f>VLOOKUP(C83,'Sales Order'!A:S,19,FALSE)</f>
        <v>8</v>
      </c>
      <c r="G83" s="298" t="str">
        <f>VLOOKUP(C83,'Sales Order'!A:N,14,FALSE)</f>
        <v>CRNO TL</v>
      </c>
      <c r="H83" s="298" t="str">
        <f t="shared" si="1"/>
        <v> </v>
      </c>
      <c r="I83" s="298">
        <f>SUMIFS(Despatches!D:D,Despatches!A:A,C83)</f>
        <v>485.6</v>
      </c>
      <c r="J83" s="298">
        <f t="shared" si="2"/>
        <v>0</v>
      </c>
      <c r="K83" s="298" t="str">
        <f>VLOOKUP(C83,'Sales Order'!A:N,14,FALSE)</f>
        <v>CRNO TL</v>
      </c>
      <c r="L83" s="234" t="str">
        <f t="shared" si="3"/>
        <v>0-30</v>
      </c>
      <c r="M83" s="298">
        <f t="shared" si="4"/>
        <v>16</v>
      </c>
      <c r="N83" s="298">
        <f t="shared" si="5"/>
        <v>8</v>
      </c>
      <c r="O83" s="298">
        <f t="shared" si="6"/>
        <v>2025</v>
      </c>
      <c r="P83" s="300">
        <f>VLOOKUP(C83,'Sales Order'!A:Q,17,FALSE)</f>
        <v>45876</v>
      </c>
      <c r="Q83" s="300">
        <f>VLOOKUP(C83,Despatches!A:B,2,FALSE)</f>
        <v>45887</v>
      </c>
      <c r="R83" s="298">
        <f t="shared" si="7"/>
        <v>7</v>
      </c>
      <c r="S83" s="298">
        <f t="shared" si="8"/>
        <v>8</v>
      </c>
      <c r="T83" s="298">
        <f t="shared" si="9"/>
        <v>2025</v>
      </c>
      <c r="U83" s="196" t="str">
        <f t="shared" si="10"/>
        <v> </v>
      </c>
      <c r="V83" s="196"/>
      <c r="W83" s="196"/>
      <c r="X83" s="196"/>
      <c r="Y83" s="196"/>
      <c r="Z83" s="196"/>
    </row>
    <row r="84" ht="12.0" customHeight="1">
      <c r="A84" s="275"/>
      <c r="B84" s="284">
        <v>45885.0</v>
      </c>
      <c r="C84" s="275" t="s">
        <v>418</v>
      </c>
      <c r="D84" s="275">
        <v>698.2</v>
      </c>
      <c r="E84" s="297">
        <f>SUMIF('Sales Order'!A:M,C84,'Sales Order'!M:M)</f>
        <v>675.12</v>
      </c>
      <c r="F84" s="298">
        <f>VLOOKUP(C84,'Sales Order'!A:S,19,FALSE)</f>
        <v>8</v>
      </c>
      <c r="G84" s="298" t="str">
        <f>VLOOKUP(C84,'Sales Order'!A:N,14,FALSE)</f>
        <v>CRNO TL</v>
      </c>
      <c r="H84" s="298" t="str">
        <f t="shared" si="1"/>
        <v> </v>
      </c>
      <c r="I84" s="298">
        <f>SUMIFS(Despatches!D:D,Despatches!A:A,C84)</f>
        <v>698.2</v>
      </c>
      <c r="J84" s="298">
        <f t="shared" si="2"/>
        <v>0</v>
      </c>
      <c r="K84" s="298" t="str">
        <f>VLOOKUP(C84,'Sales Order'!A:N,14,FALSE)</f>
        <v>CRNO TL</v>
      </c>
      <c r="L84" s="234" t="str">
        <f t="shared" si="3"/>
        <v>0-30</v>
      </c>
      <c r="M84" s="298">
        <f t="shared" si="4"/>
        <v>16</v>
      </c>
      <c r="N84" s="298">
        <f t="shared" si="5"/>
        <v>8</v>
      </c>
      <c r="O84" s="298">
        <f t="shared" si="6"/>
        <v>2025</v>
      </c>
      <c r="P84" s="300">
        <f>VLOOKUP(C84,'Sales Order'!A:Q,17,FALSE)</f>
        <v>45879</v>
      </c>
      <c r="Q84" s="300">
        <f>VLOOKUP(C84,Despatches!A:B,2,FALSE)</f>
        <v>45887</v>
      </c>
      <c r="R84" s="298">
        <f t="shared" si="7"/>
        <v>10</v>
      </c>
      <c r="S84" s="298">
        <f t="shared" si="8"/>
        <v>8</v>
      </c>
      <c r="T84" s="298">
        <f t="shared" si="9"/>
        <v>2025</v>
      </c>
      <c r="U84" s="196" t="str">
        <f t="shared" si="10"/>
        <v> </v>
      </c>
      <c r="V84" s="196"/>
      <c r="W84" s="196"/>
      <c r="X84" s="196"/>
      <c r="Y84" s="196"/>
      <c r="Z84" s="196"/>
    </row>
    <row r="85" ht="12.0" customHeight="1">
      <c r="A85" s="275"/>
      <c r="B85" s="284">
        <v>45885.0</v>
      </c>
      <c r="C85" s="275" t="s">
        <v>512</v>
      </c>
      <c r="D85" s="275">
        <v>232.8</v>
      </c>
      <c r="E85" s="297">
        <f>SUMIF('Sales Order'!A:M,C85,'Sales Order'!M:M)</f>
        <v>229.54</v>
      </c>
      <c r="F85" s="298">
        <f>VLOOKUP(C85,'Sales Order'!A:S,19,FALSE)</f>
        <v>8</v>
      </c>
      <c r="G85" s="298" t="str">
        <f>VLOOKUP(C85,'Sales Order'!A:N,14,FALSE)</f>
        <v>CRNO TL</v>
      </c>
      <c r="H85" s="298" t="str">
        <f t="shared" si="1"/>
        <v> </v>
      </c>
      <c r="I85" s="298">
        <f>SUMIFS(Despatches!D:D,Despatches!A:A,C85)</f>
        <v>232.8</v>
      </c>
      <c r="J85" s="298">
        <f t="shared" si="2"/>
        <v>0</v>
      </c>
      <c r="K85" s="298" t="str">
        <f>VLOOKUP(C85,'Sales Order'!A:N,14,FALSE)</f>
        <v>CRNO TL</v>
      </c>
      <c r="L85" s="234" t="str">
        <f t="shared" si="3"/>
        <v>0-30</v>
      </c>
      <c r="M85" s="298">
        <f t="shared" si="4"/>
        <v>16</v>
      </c>
      <c r="N85" s="298">
        <f t="shared" si="5"/>
        <v>8</v>
      </c>
      <c r="O85" s="298">
        <f t="shared" si="6"/>
        <v>2025</v>
      </c>
      <c r="P85" s="300">
        <f>VLOOKUP(C85,'Sales Order'!A:Q,17,FALSE)</f>
        <v>45879</v>
      </c>
      <c r="Q85" s="300">
        <f>VLOOKUP(C85,Despatches!A:B,2,FALSE)</f>
        <v>45887</v>
      </c>
      <c r="R85" s="298">
        <f t="shared" si="7"/>
        <v>10</v>
      </c>
      <c r="S85" s="298">
        <f t="shared" si="8"/>
        <v>8</v>
      </c>
      <c r="T85" s="298">
        <f t="shared" si="9"/>
        <v>2025</v>
      </c>
      <c r="U85" s="196" t="str">
        <f t="shared" si="10"/>
        <v> </v>
      </c>
      <c r="V85" s="196"/>
      <c r="W85" s="196"/>
      <c r="X85" s="196"/>
      <c r="Y85" s="196"/>
      <c r="Z85" s="196"/>
    </row>
    <row r="86" ht="12.0" customHeight="1">
      <c r="A86" s="275"/>
      <c r="B86" s="284">
        <v>45887.0</v>
      </c>
      <c r="C86" s="275" t="s">
        <v>513</v>
      </c>
      <c r="D86" s="275">
        <v>81.8</v>
      </c>
      <c r="E86" s="297">
        <f>SUMIF('Sales Order'!A:M,C86,'Sales Order'!M:M)</f>
        <v>81.33</v>
      </c>
      <c r="F86" s="298">
        <f>VLOOKUP(C86,'Sales Order'!A:S,19,FALSE)</f>
        <v>8</v>
      </c>
      <c r="G86" s="298" t="str">
        <f>VLOOKUP(C86,'Sales Order'!A:N,14,FALSE)</f>
        <v>CRNO TL</v>
      </c>
      <c r="H86" s="298" t="str">
        <f t="shared" si="1"/>
        <v> </v>
      </c>
      <c r="I86" s="298">
        <f>SUMIFS(Despatches!D:D,Despatches!A:A,C86)</f>
        <v>102</v>
      </c>
      <c r="J86" s="298">
        <f t="shared" si="2"/>
        <v>0</v>
      </c>
      <c r="K86" s="298" t="str">
        <f>VLOOKUP(C86,'Sales Order'!A:N,14,FALSE)</f>
        <v>CRNO TL</v>
      </c>
      <c r="L86" s="234" t="str">
        <f t="shared" si="3"/>
        <v>0-30</v>
      </c>
      <c r="M86" s="298">
        <f t="shared" si="4"/>
        <v>18</v>
      </c>
      <c r="N86" s="298">
        <f t="shared" si="5"/>
        <v>8</v>
      </c>
      <c r="O86" s="298">
        <f t="shared" si="6"/>
        <v>2025</v>
      </c>
      <c r="P86" s="300">
        <f>VLOOKUP(C86,'Sales Order'!A:Q,17,FALSE)</f>
        <v>45887</v>
      </c>
      <c r="Q86" s="300">
        <f>VLOOKUP(C86,Despatches!A:B,2,FALSE)</f>
        <v>45887</v>
      </c>
      <c r="R86" s="298">
        <f t="shared" si="7"/>
        <v>18</v>
      </c>
      <c r="S86" s="298">
        <f t="shared" si="8"/>
        <v>8</v>
      </c>
      <c r="T86" s="298">
        <f t="shared" si="9"/>
        <v>2025</v>
      </c>
      <c r="U86" s="196" t="str">
        <f t="shared" si="10"/>
        <v> </v>
      </c>
      <c r="V86" s="196"/>
      <c r="W86" s="196"/>
      <c r="X86" s="196"/>
      <c r="Y86" s="196"/>
      <c r="Z86" s="196"/>
    </row>
    <row r="87" ht="12.0" customHeight="1">
      <c r="A87" s="275"/>
      <c r="B87" s="284">
        <v>45887.0</v>
      </c>
      <c r="C87" s="275" t="s">
        <v>423</v>
      </c>
      <c r="D87" s="301">
        <v>102.0</v>
      </c>
      <c r="E87" s="297">
        <f>SUMIF('Sales Order'!A:M,C87,'Sales Order'!M:M)</f>
        <v>101.37</v>
      </c>
      <c r="F87" s="298">
        <f>VLOOKUP(C87,'Sales Order'!A:S,19,FALSE)</f>
        <v>8</v>
      </c>
      <c r="G87" s="298" t="str">
        <f>VLOOKUP(C87,'Sales Order'!A:N,14,FALSE)</f>
        <v>CRNO TL</v>
      </c>
      <c r="H87" s="298" t="str">
        <f t="shared" si="1"/>
        <v> </v>
      </c>
      <c r="I87" s="298">
        <f>SUMIFS(Despatches!D:D,Despatches!A:A,C87)</f>
        <v>81.8</v>
      </c>
      <c r="J87" s="298">
        <f t="shared" si="2"/>
        <v>20.2</v>
      </c>
      <c r="K87" s="298" t="str">
        <f>VLOOKUP(C87,'Sales Order'!A:N,14,FALSE)</f>
        <v>CRNO TL</v>
      </c>
      <c r="L87" s="234" t="str">
        <f t="shared" si="3"/>
        <v>0-30</v>
      </c>
      <c r="M87" s="298">
        <f t="shared" si="4"/>
        <v>18</v>
      </c>
      <c r="N87" s="298">
        <f t="shared" si="5"/>
        <v>8</v>
      </c>
      <c r="O87" s="298">
        <f t="shared" si="6"/>
        <v>2025</v>
      </c>
      <c r="P87" s="300">
        <f>VLOOKUP(C87,'Sales Order'!A:Q,17,FALSE)</f>
        <v>45887</v>
      </c>
      <c r="Q87" s="300">
        <f>VLOOKUP(C87,Despatches!A:B,2,FALSE)</f>
        <v>45887</v>
      </c>
      <c r="R87" s="298">
        <f t="shared" si="7"/>
        <v>18</v>
      </c>
      <c r="S87" s="298">
        <f t="shared" si="8"/>
        <v>8</v>
      </c>
      <c r="T87" s="298">
        <f t="shared" si="9"/>
        <v>2025</v>
      </c>
      <c r="U87" s="196" t="str">
        <f t="shared" si="10"/>
        <v> </v>
      </c>
      <c r="V87" s="196"/>
      <c r="W87" s="196"/>
      <c r="X87" s="196"/>
      <c r="Y87" s="196"/>
      <c r="Z87" s="196"/>
    </row>
    <row r="88" ht="12.0" customHeight="1">
      <c r="A88" s="275"/>
      <c r="B88" s="284">
        <v>45887.0</v>
      </c>
      <c r="C88" s="275" t="s">
        <v>514</v>
      </c>
      <c r="D88" s="275">
        <v>88.8</v>
      </c>
      <c r="E88" s="297">
        <f>SUMIF('Sales Order'!A:M,C88,'Sales Order'!M:M)</f>
        <v>88.21</v>
      </c>
      <c r="F88" s="298">
        <f>VLOOKUP(C88,'Sales Order'!A:S,19,FALSE)</f>
        <v>8</v>
      </c>
      <c r="G88" s="298" t="str">
        <f>VLOOKUP(C88,'Sales Order'!A:N,14,FALSE)</f>
        <v>CRNO TL</v>
      </c>
      <c r="H88" s="298" t="str">
        <f t="shared" si="1"/>
        <v> </v>
      </c>
      <c r="I88" s="298">
        <f>SUMIFS(Despatches!D:D,Despatches!A:A,C88)</f>
        <v>88.8</v>
      </c>
      <c r="J88" s="298">
        <f t="shared" si="2"/>
        <v>0</v>
      </c>
      <c r="K88" s="298" t="str">
        <f>VLOOKUP(C88,'Sales Order'!A:N,14,FALSE)</f>
        <v>CRNO TL</v>
      </c>
      <c r="L88" s="234" t="str">
        <f t="shared" si="3"/>
        <v>0-30</v>
      </c>
      <c r="M88" s="298">
        <f t="shared" si="4"/>
        <v>18</v>
      </c>
      <c r="N88" s="298">
        <f t="shared" si="5"/>
        <v>8</v>
      </c>
      <c r="O88" s="298">
        <f t="shared" si="6"/>
        <v>2025</v>
      </c>
      <c r="P88" s="300">
        <f>VLOOKUP(C88,'Sales Order'!A:Q,17,FALSE)</f>
        <v>45887</v>
      </c>
      <c r="Q88" s="300">
        <f>VLOOKUP(C88,Despatches!A:B,2,FALSE)</f>
        <v>45887</v>
      </c>
      <c r="R88" s="298">
        <f t="shared" si="7"/>
        <v>18</v>
      </c>
      <c r="S88" s="298">
        <f t="shared" si="8"/>
        <v>8</v>
      </c>
      <c r="T88" s="298">
        <f t="shared" si="9"/>
        <v>2025</v>
      </c>
      <c r="U88" s="196" t="str">
        <f t="shared" si="10"/>
        <v> </v>
      </c>
      <c r="V88" s="196"/>
      <c r="W88" s="196"/>
      <c r="X88" s="196"/>
      <c r="Y88" s="196"/>
      <c r="Z88" s="196"/>
    </row>
    <row r="89" ht="12.0" customHeight="1">
      <c r="A89" s="275"/>
      <c r="B89" s="284">
        <v>45887.0</v>
      </c>
      <c r="C89" s="275" t="s">
        <v>430</v>
      </c>
      <c r="D89" s="275">
        <v>183.2</v>
      </c>
      <c r="E89" s="297">
        <f>SUMIF('Sales Order'!A:M,C89,'Sales Order'!M:M)</f>
        <v>177.84</v>
      </c>
      <c r="F89" s="298">
        <f>VLOOKUP(C89,'Sales Order'!A:S,19,FALSE)</f>
        <v>8</v>
      </c>
      <c r="G89" s="298" t="str">
        <f>VLOOKUP(C89,'Sales Order'!A:N,14,FALSE)</f>
        <v>CRNO EI</v>
      </c>
      <c r="H89" s="298" t="str">
        <f t="shared" si="1"/>
        <v> </v>
      </c>
      <c r="I89" s="298">
        <f>SUMIFS(Despatches!D:D,Despatches!A:A,C89)</f>
        <v>183.2</v>
      </c>
      <c r="J89" s="298">
        <f t="shared" si="2"/>
        <v>0</v>
      </c>
      <c r="K89" s="298" t="str">
        <f>VLOOKUP(C89,'Sales Order'!A:N,14,FALSE)</f>
        <v>CRNO EI</v>
      </c>
      <c r="L89" s="234" t="str">
        <f t="shared" si="3"/>
        <v>0-30</v>
      </c>
      <c r="M89" s="298">
        <f t="shared" si="4"/>
        <v>18</v>
      </c>
      <c r="N89" s="298">
        <f t="shared" si="5"/>
        <v>8</v>
      </c>
      <c r="O89" s="298">
        <f t="shared" si="6"/>
        <v>2025</v>
      </c>
      <c r="P89" s="300">
        <f>VLOOKUP(C89,'Sales Order'!A:Q,17,FALSE)</f>
        <v>45887</v>
      </c>
      <c r="Q89" s="300">
        <f>VLOOKUP(C89,Despatches!A:B,2,FALSE)</f>
        <v>45887</v>
      </c>
      <c r="R89" s="298">
        <f t="shared" si="7"/>
        <v>18</v>
      </c>
      <c r="S89" s="298">
        <f t="shared" si="8"/>
        <v>8</v>
      </c>
      <c r="T89" s="298">
        <f t="shared" si="9"/>
        <v>2025</v>
      </c>
      <c r="U89" s="196" t="str">
        <f t="shared" si="10"/>
        <v> </v>
      </c>
      <c r="V89" s="196"/>
      <c r="W89" s="196"/>
      <c r="X89" s="196"/>
      <c r="Y89" s="196"/>
      <c r="Z89" s="196"/>
    </row>
    <row r="90" ht="12.0" customHeight="1">
      <c r="A90" s="275"/>
      <c r="B90" s="284">
        <v>45887.0</v>
      </c>
      <c r="C90" s="275" t="s">
        <v>515</v>
      </c>
      <c r="D90" s="275">
        <v>233.2</v>
      </c>
      <c r="E90" s="297">
        <f>SUMIF('Sales Order'!A:M,C90,'Sales Order'!M:M)</f>
        <v>226.85</v>
      </c>
      <c r="F90" s="298">
        <f>VLOOKUP(C90,'Sales Order'!A:S,19,FALSE)</f>
        <v>8</v>
      </c>
      <c r="G90" s="298" t="str">
        <f>VLOOKUP(C90,'Sales Order'!A:N,14,FALSE)</f>
        <v>CRNO EI</v>
      </c>
      <c r="H90" s="298" t="str">
        <f t="shared" si="1"/>
        <v> </v>
      </c>
      <c r="I90" s="298">
        <f>SUMIFS(Despatches!D:D,Despatches!A:A,C90)</f>
        <v>233.2</v>
      </c>
      <c r="J90" s="298">
        <f t="shared" si="2"/>
        <v>0</v>
      </c>
      <c r="K90" s="298" t="str">
        <f>VLOOKUP(C90,'Sales Order'!A:N,14,FALSE)</f>
        <v>CRNO EI</v>
      </c>
      <c r="L90" s="234" t="str">
        <f t="shared" si="3"/>
        <v>0-30</v>
      </c>
      <c r="M90" s="298">
        <f t="shared" si="4"/>
        <v>18</v>
      </c>
      <c r="N90" s="298">
        <f t="shared" si="5"/>
        <v>8</v>
      </c>
      <c r="O90" s="298">
        <f t="shared" si="6"/>
        <v>2025</v>
      </c>
      <c r="P90" s="300">
        <f>VLOOKUP(C90,'Sales Order'!A:Q,17,FALSE)</f>
        <v>45887</v>
      </c>
      <c r="Q90" s="300">
        <f>VLOOKUP(C90,Despatches!A:B,2,FALSE)</f>
        <v>45887</v>
      </c>
      <c r="R90" s="298">
        <f t="shared" si="7"/>
        <v>18</v>
      </c>
      <c r="S90" s="298">
        <f t="shared" si="8"/>
        <v>8</v>
      </c>
      <c r="T90" s="298">
        <f t="shared" si="9"/>
        <v>2025</v>
      </c>
      <c r="U90" s="196" t="str">
        <f t="shared" si="10"/>
        <v> </v>
      </c>
      <c r="V90" s="196"/>
      <c r="W90" s="196"/>
      <c r="X90" s="196"/>
      <c r="Y90" s="196"/>
      <c r="Z90" s="196"/>
    </row>
    <row r="91" ht="12.0" customHeight="1">
      <c r="A91" s="275"/>
      <c r="B91" s="284">
        <v>45888.0</v>
      </c>
      <c r="C91" s="275" t="s">
        <v>516</v>
      </c>
      <c r="D91" s="275">
        <v>116.72</v>
      </c>
      <c r="E91" s="297">
        <f>SUMIF('Sales Order'!A:M,C91,'Sales Order'!M:M)</f>
        <v>58.36</v>
      </c>
      <c r="F91" s="298">
        <f>VLOOKUP(C91,'Sales Order'!A:S,19,FALSE)</f>
        <v>8</v>
      </c>
      <c r="G91" s="298" t="str">
        <f>VLOOKUP(C91,'Sales Order'!A:N,14,FALSE)</f>
        <v>CRNO TL</v>
      </c>
      <c r="H91" s="298" t="str">
        <f t="shared" si="1"/>
        <v> </v>
      </c>
      <c r="I91" s="298">
        <f>SUMIFS(Despatches!D:D,Despatches!A:A,C91)</f>
        <v>118</v>
      </c>
      <c r="J91" s="298">
        <f t="shared" si="2"/>
        <v>0</v>
      </c>
      <c r="K91" s="298" t="str">
        <f>VLOOKUP(C91,'Sales Order'!A:N,14,FALSE)</f>
        <v>CRNO TL</v>
      </c>
      <c r="L91" s="234" t="str">
        <f t="shared" si="3"/>
        <v>0-30</v>
      </c>
      <c r="M91" s="298">
        <f t="shared" si="4"/>
        <v>19</v>
      </c>
      <c r="N91" s="298">
        <f t="shared" si="5"/>
        <v>8</v>
      </c>
      <c r="O91" s="298">
        <f t="shared" si="6"/>
        <v>2025</v>
      </c>
      <c r="P91" s="300">
        <f>VLOOKUP(C91,'Sales Order'!A:Q,17,FALSE)</f>
        <v>45889</v>
      </c>
      <c r="Q91" s="300">
        <f>VLOOKUP(C91,Despatches!A:B,2,FALSE)</f>
        <v>45889</v>
      </c>
      <c r="R91" s="298">
        <f t="shared" si="7"/>
        <v>20</v>
      </c>
      <c r="S91" s="298">
        <f t="shared" si="8"/>
        <v>8</v>
      </c>
      <c r="T91" s="298">
        <f t="shared" si="9"/>
        <v>2025</v>
      </c>
      <c r="U91" s="196" t="str">
        <f t="shared" si="10"/>
        <v> </v>
      </c>
      <c r="V91" s="196"/>
      <c r="W91" s="196"/>
      <c r="X91" s="196"/>
      <c r="Y91" s="196"/>
      <c r="Z91" s="196"/>
    </row>
    <row r="92" ht="12.0" customHeight="1">
      <c r="A92" s="275"/>
      <c r="B92" s="284">
        <v>45888.0</v>
      </c>
      <c r="C92" s="275" t="s">
        <v>438</v>
      </c>
      <c r="D92" s="275">
        <v>187.11</v>
      </c>
      <c r="E92" s="297">
        <f>SUMIF('Sales Order'!A:M,C92,'Sales Order'!M:M)</f>
        <v>187.11</v>
      </c>
      <c r="F92" s="298">
        <f>VLOOKUP(C92,'Sales Order'!A:S,19,FALSE)</f>
        <v>8</v>
      </c>
      <c r="G92" s="298" t="str">
        <f>VLOOKUP(C92,'Sales Order'!A:N,14,FALSE)</f>
        <v>CRNO TL</v>
      </c>
      <c r="H92" s="298" t="str">
        <f t="shared" si="1"/>
        <v> </v>
      </c>
      <c r="I92" s="298">
        <f>SUMIFS(Despatches!D:D,Despatches!A:A,C92)</f>
        <v>189.6</v>
      </c>
      <c r="J92" s="298">
        <f t="shared" si="2"/>
        <v>0</v>
      </c>
      <c r="K92" s="298" t="str">
        <f>VLOOKUP(C92,'Sales Order'!A:N,14,FALSE)</f>
        <v>CRNO TL</v>
      </c>
      <c r="L92" s="234" t="str">
        <f t="shared" si="3"/>
        <v>0-30</v>
      </c>
      <c r="M92" s="298">
        <f t="shared" si="4"/>
        <v>19</v>
      </c>
      <c r="N92" s="298">
        <f t="shared" si="5"/>
        <v>8</v>
      </c>
      <c r="O92" s="298">
        <f t="shared" si="6"/>
        <v>2025</v>
      </c>
      <c r="P92" s="300">
        <f>VLOOKUP(C92,'Sales Order'!A:Q,17,FALSE)</f>
        <v>45889</v>
      </c>
      <c r="Q92" s="300">
        <f>VLOOKUP(C92,Despatches!A:B,2,FALSE)</f>
        <v>45889</v>
      </c>
      <c r="R92" s="298">
        <f t="shared" si="7"/>
        <v>20</v>
      </c>
      <c r="S92" s="298">
        <f t="shared" si="8"/>
        <v>8</v>
      </c>
      <c r="T92" s="298">
        <f t="shared" si="9"/>
        <v>2025</v>
      </c>
      <c r="U92" s="196" t="str">
        <f t="shared" si="10"/>
        <v> </v>
      </c>
      <c r="V92" s="196"/>
      <c r="W92" s="196"/>
      <c r="X92" s="196"/>
      <c r="Y92" s="196"/>
      <c r="Z92" s="196"/>
    </row>
    <row r="93" ht="12.0" customHeight="1">
      <c r="A93" s="275"/>
      <c r="B93" s="284">
        <v>45888.0</v>
      </c>
      <c r="C93" s="275" t="s">
        <v>428</v>
      </c>
      <c r="D93" s="275">
        <v>166.73</v>
      </c>
      <c r="E93" s="297">
        <f>SUMIF('Sales Order'!A:M,C93,'Sales Order'!M:M)</f>
        <v>166.73</v>
      </c>
      <c r="F93" s="298">
        <f>VLOOKUP(C93,'Sales Order'!A:S,19,FALSE)</f>
        <v>8</v>
      </c>
      <c r="G93" s="298" t="str">
        <f>VLOOKUP(C93,'Sales Order'!A:N,14,FALSE)</f>
        <v>CRNO TL</v>
      </c>
      <c r="H93" s="298" t="str">
        <f t="shared" si="1"/>
        <v> </v>
      </c>
      <c r="I93" s="298">
        <f>SUMIFS(Despatches!D:D,Despatches!A:A,C93)</f>
        <v>172.6</v>
      </c>
      <c r="J93" s="298">
        <f t="shared" si="2"/>
        <v>0</v>
      </c>
      <c r="K93" s="298" t="str">
        <f>VLOOKUP(C93,'Sales Order'!A:N,14,FALSE)</f>
        <v>CRNO TL</v>
      </c>
      <c r="L93" s="234" t="str">
        <f t="shared" si="3"/>
        <v>0-30</v>
      </c>
      <c r="M93" s="298">
        <f t="shared" si="4"/>
        <v>19</v>
      </c>
      <c r="N93" s="298">
        <f t="shared" si="5"/>
        <v>8</v>
      </c>
      <c r="O93" s="298">
        <f t="shared" si="6"/>
        <v>2025</v>
      </c>
      <c r="P93" s="300">
        <f>VLOOKUP(C93,'Sales Order'!A:Q,17,FALSE)</f>
        <v>45889</v>
      </c>
      <c r="Q93" s="300">
        <f>VLOOKUP(C93,Despatches!A:B,2,FALSE)</f>
        <v>45889</v>
      </c>
      <c r="R93" s="298">
        <f t="shared" si="7"/>
        <v>20</v>
      </c>
      <c r="S93" s="298">
        <f t="shared" si="8"/>
        <v>8</v>
      </c>
      <c r="T93" s="298">
        <f t="shared" si="9"/>
        <v>2025</v>
      </c>
      <c r="U93" s="196" t="str">
        <f t="shared" si="10"/>
        <v> </v>
      </c>
      <c r="V93" s="196"/>
      <c r="W93" s="196"/>
      <c r="X93" s="196"/>
      <c r="Y93" s="196"/>
      <c r="Z93" s="196"/>
    </row>
    <row r="94" ht="12.0" customHeight="1">
      <c r="A94" s="275"/>
      <c r="B94" s="284">
        <v>45888.0</v>
      </c>
      <c r="C94" s="275" t="s">
        <v>517</v>
      </c>
      <c r="D94" s="275">
        <v>266.76</v>
      </c>
      <c r="E94" s="297">
        <f>SUMIF('Sales Order'!A:M,C94,'Sales Order'!M:M)</f>
        <v>266.77</v>
      </c>
      <c r="F94" s="298">
        <f>VLOOKUP(C94,'Sales Order'!A:S,19,FALSE)</f>
        <v>8</v>
      </c>
      <c r="G94" s="298" t="str">
        <f>VLOOKUP(C94,'Sales Order'!A:N,14,FALSE)</f>
        <v>CRNO TL</v>
      </c>
      <c r="H94" s="298" t="str">
        <f t="shared" si="1"/>
        <v> </v>
      </c>
      <c r="I94" s="298">
        <f>SUMIFS(Despatches!D:D,Despatches!A:A,C94)</f>
        <v>276</v>
      </c>
      <c r="J94" s="298">
        <f t="shared" si="2"/>
        <v>0</v>
      </c>
      <c r="K94" s="298" t="str">
        <f>VLOOKUP(C94,'Sales Order'!A:N,14,FALSE)</f>
        <v>CRNO TL</v>
      </c>
      <c r="L94" s="234" t="str">
        <f t="shared" si="3"/>
        <v>0-30</v>
      </c>
      <c r="M94" s="298">
        <f t="shared" si="4"/>
        <v>19</v>
      </c>
      <c r="N94" s="298">
        <f t="shared" si="5"/>
        <v>8</v>
      </c>
      <c r="O94" s="298">
        <f t="shared" si="6"/>
        <v>2025</v>
      </c>
      <c r="P94" s="300">
        <f>VLOOKUP(C94,'Sales Order'!A:Q,17,FALSE)</f>
        <v>45889</v>
      </c>
      <c r="Q94" s="300">
        <f>VLOOKUP(C94,Despatches!A:B,2,FALSE)</f>
        <v>45889</v>
      </c>
      <c r="R94" s="298">
        <f t="shared" si="7"/>
        <v>20</v>
      </c>
      <c r="S94" s="298">
        <f t="shared" si="8"/>
        <v>8</v>
      </c>
      <c r="T94" s="298">
        <f t="shared" si="9"/>
        <v>2025</v>
      </c>
      <c r="U94" s="196" t="str">
        <f t="shared" si="10"/>
        <v> </v>
      </c>
      <c r="V94" s="196"/>
      <c r="W94" s="196"/>
      <c r="X94" s="196"/>
      <c r="Y94" s="196"/>
      <c r="Z94" s="196"/>
    </row>
    <row r="95" ht="12.0" customHeight="1">
      <c r="A95" s="275"/>
      <c r="B95" s="284">
        <v>45888.0</v>
      </c>
      <c r="C95" s="275" t="s">
        <v>518</v>
      </c>
      <c r="D95" s="275">
        <v>264.56</v>
      </c>
      <c r="E95" s="297">
        <f>SUMIF('Sales Order'!A:M,C95,'Sales Order'!M:M)</f>
        <v>264.56</v>
      </c>
      <c r="F95" s="298">
        <f>VLOOKUP(C95,'Sales Order'!A:S,19,FALSE)</f>
        <v>8</v>
      </c>
      <c r="G95" s="298" t="str">
        <f>VLOOKUP(C95,'Sales Order'!A:N,14,FALSE)</f>
        <v>CRNO TL</v>
      </c>
      <c r="H95" s="298" t="str">
        <f t="shared" si="1"/>
        <v> </v>
      </c>
      <c r="I95" s="298">
        <f>SUMIFS(Despatches!D:D,Despatches!A:A,C95)</f>
        <v>278.4</v>
      </c>
      <c r="J95" s="298">
        <f t="shared" si="2"/>
        <v>0</v>
      </c>
      <c r="K95" s="298" t="str">
        <f>VLOOKUP(C95,'Sales Order'!A:N,14,FALSE)</f>
        <v>CRNO TL</v>
      </c>
      <c r="L95" s="234" t="str">
        <f t="shared" si="3"/>
        <v>0-30</v>
      </c>
      <c r="M95" s="298">
        <f t="shared" si="4"/>
        <v>19</v>
      </c>
      <c r="N95" s="298">
        <f t="shared" si="5"/>
        <v>8</v>
      </c>
      <c r="O95" s="298">
        <f t="shared" si="6"/>
        <v>2025</v>
      </c>
      <c r="P95" s="300">
        <f>VLOOKUP(C95,'Sales Order'!A:Q,17,FALSE)</f>
        <v>45889</v>
      </c>
      <c r="Q95" s="300">
        <f>VLOOKUP(C95,Despatches!A:B,2,FALSE)</f>
        <v>45889</v>
      </c>
      <c r="R95" s="298">
        <f t="shared" si="7"/>
        <v>20</v>
      </c>
      <c r="S95" s="298">
        <f t="shared" si="8"/>
        <v>8</v>
      </c>
      <c r="T95" s="298">
        <f t="shared" si="9"/>
        <v>2025</v>
      </c>
      <c r="U95" s="196" t="str">
        <f t="shared" si="10"/>
        <v> </v>
      </c>
      <c r="V95" s="196"/>
      <c r="W95" s="196"/>
      <c r="X95" s="196"/>
      <c r="Y95" s="196"/>
      <c r="Z95" s="196"/>
    </row>
    <row r="96" ht="12.0" customHeight="1">
      <c r="A96" s="275"/>
      <c r="B96" s="284">
        <v>45888.0</v>
      </c>
      <c r="C96" s="275" t="s">
        <v>519</v>
      </c>
      <c r="D96" s="275">
        <v>422.2</v>
      </c>
      <c r="E96" s="297">
        <f>SUMIF('Sales Order'!A:M,C96,'Sales Order'!M:M)</f>
        <v>422.21</v>
      </c>
      <c r="F96" s="298">
        <f>VLOOKUP(C96,'Sales Order'!A:S,19,FALSE)</f>
        <v>8</v>
      </c>
      <c r="G96" s="298" t="str">
        <f>VLOOKUP(C96,'Sales Order'!A:N,14,FALSE)</f>
        <v>CRNO TL</v>
      </c>
      <c r="H96" s="298" t="str">
        <f t="shared" si="1"/>
        <v> </v>
      </c>
      <c r="I96" s="298">
        <f>SUMIFS(Despatches!D:D,Despatches!A:A,C96)</f>
        <v>446</v>
      </c>
      <c r="J96" s="298">
        <f t="shared" si="2"/>
        <v>0</v>
      </c>
      <c r="K96" s="298" t="str">
        <f>VLOOKUP(C96,'Sales Order'!A:N,14,FALSE)</f>
        <v>CRNO TL</v>
      </c>
      <c r="L96" s="234" t="str">
        <f t="shared" si="3"/>
        <v>0-30</v>
      </c>
      <c r="M96" s="298">
        <f t="shared" si="4"/>
        <v>19</v>
      </c>
      <c r="N96" s="298">
        <f t="shared" si="5"/>
        <v>8</v>
      </c>
      <c r="O96" s="298">
        <f t="shared" si="6"/>
        <v>2025</v>
      </c>
      <c r="P96" s="300">
        <f>VLOOKUP(C96,'Sales Order'!A:Q,17,FALSE)</f>
        <v>45889</v>
      </c>
      <c r="Q96" s="300">
        <f>VLOOKUP(C96,Despatches!A:B,2,FALSE)</f>
        <v>45889</v>
      </c>
      <c r="R96" s="298">
        <f t="shared" si="7"/>
        <v>20</v>
      </c>
      <c r="S96" s="298">
        <f t="shared" si="8"/>
        <v>8</v>
      </c>
      <c r="T96" s="298">
        <f t="shared" si="9"/>
        <v>2025</v>
      </c>
      <c r="U96" s="196" t="str">
        <f t="shared" si="10"/>
        <v> </v>
      </c>
      <c r="V96" s="196"/>
      <c r="W96" s="196"/>
      <c r="X96" s="196"/>
      <c r="Y96" s="196"/>
      <c r="Z96" s="196"/>
    </row>
    <row r="97" ht="12.0" customHeight="1">
      <c r="A97" s="275"/>
      <c r="B97" s="284">
        <v>45888.0</v>
      </c>
      <c r="C97" s="275" t="s">
        <v>433</v>
      </c>
      <c r="D97" s="275">
        <v>764.71</v>
      </c>
      <c r="E97" s="297">
        <f>SUMIF('Sales Order'!A:M,C97,'Sales Order'!M:M)</f>
        <v>764.71</v>
      </c>
      <c r="F97" s="298">
        <f>VLOOKUP(C97,'Sales Order'!A:S,19,FALSE)</f>
        <v>8</v>
      </c>
      <c r="G97" s="298" t="str">
        <f>VLOOKUP(C97,'Sales Order'!A:N,14,FALSE)</f>
        <v>CRNO TL</v>
      </c>
      <c r="H97" s="298" t="str">
        <f t="shared" si="1"/>
        <v> </v>
      </c>
      <c r="I97" s="298">
        <f>SUMIFS(Despatches!D:D,Despatches!A:A,C97)</f>
        <v>786.6</v>
      </c>
      <c r="J97" s="298">
        <f t="shared" si="2"/>
        <v>0</v>
      </c>
      <c r="K97" s="298" t="str">
        <f>VLOOKUP(C97,'Sales Order'!A:N,14,FALSE)</f>
        <v>CRNO TL</v>
      </c>
      <c r="L97" s="234" t="str">
        <f t="shared" si="3"/>
        <v>0-30</v>
      </c>
      <c r="M97" s="298">
        <f t="shared" si="4"/>
        <v>19</v>
      </c>
      <c r="N97" s="298">
        <f t="shared" si="5"/>
        <v>8</v>
      </c>
      <c r="O97" s="298">
        <f t="shared" si="6"/>
        <v>2025</v>
      </c>
      <c r="P97" s="300">
        <f>VLOOKUP(C97,'Sales Order'!A:Q,17,FALSE)</f>
        <v>45889</v>
      </c>
      <c r="Q97" s="300">
        <f>VLOOKUP(C97,Despatches!A:B,2,FALSE)</f>
        <v>45896</v>
      </c>
      <c r="R97" s="298">
        <f t="shared" si="7"/>
        <v>20</v>
      </c>
      <c r="S97" s="298">
        <f t="shared" si="8"/>
        <v>8</v>
      </c>
      <c r="T97" s="298">
        <f t="shared" si="9"/>
        <v>2025</v>
      </c>
      <c r="U97" s="196" t="str">
        <f t="shared" si="10"/>
        <v> </v>
      </c>
      <c r="V97" s="196"/>
      <c r="W97" s="196"/>
      <c r="X97" s="196"/>
      <c r="Y97" s="196"/>
      <c r="Z97" s="196"/>
    </row>
    <row r="98" ht="12.0" customHeight="1">
      <c r="A98" s="275"/>
      <c r="B98" s="284">
        <v>45888.0</v>
      </c>
      <c r="C98" s="275" t="s">
        <v>425</v>
      </c>
      <c r="D98" s="275">
        <v>380.0</v>
      </c>
      <c r="E98" s="297">
        <f>SUMIF('Sales Order'!A:M,C98,'Sales Order'!M:M)</f>
        <v>701.47</v>
      </c>
      <c r="F98" s="298">
        <f>VLOOKUP(C98,'Sales Order'!A:S,19,FALSE)</f>
        <v>8</v>
      </c>
      <c r="G98" s="298" t="str">
        <f>VLOOKUP(C98,'Sales Order'!A:N,14,FALSE)</f>
        <v>CRNO TL</v>
      </c>
      <c r="H98" s="298" t="str">
        <f t="shared" si="1"/>
        <v> </v>
      </c>
      <c r="I98" s="298">
        <f>SUMIFS(Despatches!D:D,Despatches!A:A,C98)</f>
        <v>784.4</v>
      </c>
      <c r="J98" s="298">
        <f t="shared" si="2"/>
        <v>0</v>
      </c>
      <c r="K98" s="298" t="str">
        <f>VLOOKUP(C98,'Sales Order'!A:N,14,FALSE)</f>
        <v>CRNO TL</v>
      </c>
      <c r="L98" s="234" t="str">
        <f t="shared" si="3"/>
        <v>0-30</v>
      </c>
      <c r="M98" s="298">
        <f t="shared" si="4"/>
        <v>19</v>
      </c>
      <c r="N98" s="298">
        <f t="shared" si="5"/>
        <v>8</v>
      </c>
      <c r="O98" s="298">
        <f t="shared" si="6"/>
        <v>2025</v>
      </c>
      <c r="P98" s="300">
        <f>VLOOKUP(C98,'Sales Order'!A:Q,17,FALSE)</f>
        <v>45889</v>
      </c>
      <c r="Q98" s="300">
        <f>VLOOKUP(C98,Despatches!A:B,2,FALSE)</f>
        <v>45891</v>
      </c>
      <c r="R98" s="298">
        <f t="shared" si="7"/>
        <v>20</v>
      </c>
      <c r="S98" s="298">
        <f t="shared" si="8"/>
        <v>8</v>
      </c>
      <c r="T98" s="298">
        <f t="shared" si="9"/>
        <v>2025</v>
      </c>
      <c r="U98" s="196" t="str">
        <f t="shared" si="10"/>
        <v> </v>
      </c>
      <c r="V98" s="196"/>
      <c r="W98" s="196"/>
      <c r="X98" s="196"/>
      <c r="Y98" s="196"/>
      <c r="Z98" s="196"/>
    </row>
    <row r="99" ht="12.0" customHeight="1">
      <c r="A99" s="275"/>
      <c r="B99" s="284">
        <v>45888.0</v>
      </c>
      <c r="C99" s="275" t="s">
        <v>520</v>
      </c>
      <c r="D99" s="275">
        <v>80.0</v>
      </c>
      <c r="E99" s="297">
        <f>SUMIF('Sales Order'!A:M,C99,'Sales Order'!M:M)</f>
        <v>348.808</v>
      </c>
      <c r="F99" s="298">
        <f>VLOOKUP(C99,'Sales Order'!A:S,19,FALSE)</f>
        <v>8</v>
      </c>
      <c r="G99" s="298" t="str">
        <f>VLOOKUP(C99,'Sales Order'!A:N,14,FALSE)</f>
        <v>CRNO TL</v>
      </c>
      <c r="H99" s="298" t="str">
        <f t="shared" si="1"/>
        <v> </v>
      </c>
      <c r="I99" s="298">
        <f>SUMIFS(Despatches!D:D,Despatches!A:A,C99)</f>
        <v>342.6</v>
      </c>
      <c r="J99" s="298">
        <f t="shared" si="2"/>
        <v>0</v>
      </c>
      <c r="K99" s="298" t="str">
        <f>VLOOKUP(C99,'Sales Order'!A:N,14,FALSE)</f>
        <v>CRNO TL</v>
      </c>
      <c r="L99" s="234" t="str">
        <f t="shared" si="3"/>
        <v>0-30</v>
      </c>
      <c r="M99" s="298">
        <f t="shared" si="4"/>
        <v>19</v>
      </c>
      <c r="N99" s="298">
        <f t="shared" si="5"/>
        <v>8</v>
      </c>
      <c r="O99" s="298">
        <f t="shared" si="6"/>
        <v>2025</v>
      </c>
      <c r="P99" s="300">
        <f>VLOOKUP(C99,'Sales Order'!A:Q,17,FALSE)</f>
        <v>45889</v>
      </c>
      <c r="Q99" s="300">
        <f>VLOOKUP(C99,Despatches!A:B,2,FALSE)</f>
        <v>45891</v>
      </c>
      <c r="R99" s="298">
        <f t="shared" si="7"/>
        <v>20</v>
      </c>
      <c r="S99" s="298">
        <f t="shared" si="8"/>
        <v>8</v>
      </c>
      <c r="T99" s="298">
        <f t="shared" si="9"/>
        <v>2025</v>
      </c>
      <c r="U99" s="196" t="str">
        <f t="shared" si="10"/>
        <v> </v>
      </c>
      <c r="V99" s="196"/>
      <c r="W99" s="196"/>
      <c r="X99" s="196"/>
      <c r="Y99" s="196"/>
      <c r="Z99" s="196"/>
    </row>
    <row r="100" ht="12.0" customHeight="1">
      <c r="A100" s="275"/>
      <c r="B100" s="284">
        <v>45890.0</v>
      </c>
      <c r="C100" s="275" t="s">
        <v>425</v>
      </c>
      <c r="D100" s="275">
        <f>784.4-380</f>
        <v>404.4</v>
      </c>
      <c r="E100" s="297">
        <f>SUMIF('Sales Order'!A:M,C100,'Sales Order'!M:M)</f>
        <v>701.47</v>
      </c>
      <c r="F100" s="298">
        <f>VLOOKUP(C100,'Sales Order'!A:S,19,FALSE)</f>
        <v>8</v>
      </c>
      <c r="G100" s="298" t="str">
        <f>VLOOKUP(C100,'Sales Order'!A:N,14,FALSE)</f>
        <v>CRNO TL</v>
      </c>
      <c r="H100" s="298" t="str">
        <f t="shared" si="1"/>
        <v> </v>
      </c>
      <c r="I100" s="298">
        <f>SUMIFS(Despatches!D:D,Despatches!A:A,C100)</f>
        <v>784.4</v>
      </c>
      <c r="J100" s="298">
        <f t="shared" si="2"/>
        <v>0</v>
      </c>
      <c r="K100" s="298" t="str">
        <f>VLOOKUP(C100,'Sales Order'!A:N,14,FALSE)</f>
        <v>CRNO TL</v>
      </c>
      <c r="L100" s="234" t="str">
        <f t="shared" si="3"/>
        <v>0-30</v>
      </c>
      <c r="M100" s="298">
        <f t="shared" si="4"/>
        <v>21</v>
      </c>
      <c r="N100" s="298">
        <f t="shared" si="5"/>
        <v>8</v>
      </c>
      <c r="O100" s="298">
        <f t="shared" si="6"/>
        <v>2025</v>
      </c>
      <c r="P100" s="300">
        <f>VLOOKUP(C100,'Sales Order'!A:Q,17,FALSE)</f>
        <v>45889</v>
      </c>
      <c r="Q100" s="300">
        <f>VLOOKUP(C100,Despatches!A:B,2,FALSE)</f>
        <v>45891</v>
      </c>
      <c r="R100" s="298">
        <f t="shared" si="7"/>
        <v>20</v>
      </c>
      <c r="S100" s="298">
        <f t="shared" si="8"/>
        <v>8</v>
      </c>
      <c r="T100" s="298">
        <f t="shared" si="9"/>
        <v>2025</v>
      </c>
      <c r="U100" s="196" t="str">
        <f t="shared" si="10"/>
        <v> </v>
      </c>
      <c r="V100" s="196"/>
      <c r="W100" s="196"/>
      <c r="X100" s="196"/>
      <c r="Y100" s="196"/>
      <c r="Z100" s="196"/>
    </row>
    <row r="101" ht="12.0" customHeight="1">
      <c r="A101" s="275"/>
      <c r="B101" s="284">
        <v>45890.0</v>
      </c>
      <c r="C101" s="275" t="s">
        <v>520</v>
      </c>
      <c r="D101" s="275">
        <f>214.6-80</f>
        <v>134.6</v>
      </c>
      <c r="E101" s="297">
        <f>SUMIF('Sales Order'!A:M,C101,'Sales Order'!M:M)</f>
        <v>348.808</v>
      </c>
      <c r="F101" s="298">
        <f>VLOOKUP(C101,'Sales Order'!A:S,19,FALSE)</f>
        <v>8</v>
      </c>
      <c r="G101" s="298" t="str">
        <f>VLOOKUP(C101,'Sales Order'!A:N,14,FALSE)</f>
        <v>CRNO TL</v>
      </c>
      <c r="H101" s="298" t="str">
        <f t="shared" si="1"/>
        <v> </v>
      </c>
      <c r="I101" s="298">
        <f>SUMIFS(Despatches!D:D,Despatches!A:A,C101)</f>
        <v>342.6</v>
      </c>
      <c r="J101" s="298">
        <f t="shared" si="2"/>
        <v>0</v>
      </c>
      <c r="K101" s="298" t="str">
        <f>VLOOKUP(C101,'Sales Order'!A:N,14,FALSE)</f>
        <v>CRNO TL</v>
      </c>
      <c r="L101" s="234" t="str">
        <f t="shared" si="3"/>
        <v>0-30</v>
      </c>
      <c r="M101" s="298">
        <f t="shared" si="4"/>
        <v>21</v>
      </c>
      <c r="N101" s="298">
        <f t="shared" si="5"/>
        <v>8</v>
      </c>
      <c r="O101" s="298">
        <f t="shared" si="6"/>
        <v>2025</v>
      </c>
      <c r="P101" s="300">
        <f>VLOOKUP(C101,'Sales Order'!A:Q,17,FALSE)</f>
        <v>45889</v>
      </c>
      <c r="Q101" s="300">
        <f>VLOOKUP(C101,Despatches!A:B,2,FALSE)</f>
        <v>45891</v>
      </c>
      <c r="R101" s="298">
        <f t="shared" si="7"/>
        <v>20</v>
      </c>
      <c r="S101" s="298">
        <f t="shared" si="8"/>
        <v>8</v>
      </c>
      <c r="T101" s="298">
        <f t="shared" si="9"/>
        <v>2025</v>
      </c>
      <c r="U101" s="196" t="str">
        <f t="shared" si="10"/>
        <v> </v>
      </c>
      <c r="V101" s="196"/>
      <c r="W101" s="196"/>
      <c r="X101" s="196"/>
      <c r="Y101" s="196"/>
      <c r="Z101" s="196"/>
    </row>
    <row r="102" ht="12.0" customHeight="1">
      <c r="A102" s="275"/>
      <c r="B102" s="284">
        <v>45891.0</v>
      </c>
      <c r="C102" s="275" t="s">
        <v>521</v>
      </c>
      <c r="D102" s="275">
        <v>37.8</v>
      </c>
      <c r="E102" s="297">
        <f>SUMIF('Sales Order'!A:M,C102,'Sales Order'!M:M)</f>
        <v>33.9</v>
      </c>
      <c r="F102" s="298">
        <f>VLOOKUP(C102,'Sales Order'!A:S,19,FALSE)</f>
        <v>8</v>
      </c>
      <c r="G102" s="298" t="str">
        <f>VLOOKUP(C102,'Sales Order'!A:N,14,FALSE)</f>
        <v>CRNO TL</v>
      </c>
      <c r="H102" s="298" t="str">
        <f t="shared" si="1"/>
        <v> </v>
      </c>
      <c r="I102" s="298">
        <f>SUMIFS(Despatches!D:D,Despatches!A:A,C102)</f>
        <v>37.8</v>
      </c>
      <c r="J102" s="298">
        <f t="shared" si="2"/>
        <v>0</v>
      </c>
      <c r="K102" s="298" t="str">
        <f>VLOOKUP(C102,'Sales Order'!A:N,14,FALSE)</f>
        <v>CRNO TL</v>
      </c>
      <c r="L102" s="234" t="str">
        <f t="shared" si="3"/>
        <v>0-30</v>
      </c>
      <c r="M102" s="298">
        <f t="shared" si="4"/>
        <v>22</v>
      </c>
      <c r="N102" s="298">
        <f t="shared" si="5"/>
        <v>8</v>
      </c>
      <c r="O102" s="298">
        <f t="shared" si="6"/>
        <v>2025</v>
      </c>
      <c r="P102" s="300">
        <f>VLOOKUP(C102,'Sales Order'!A:Q,17,FALSE)</f>
        <v>45894</v>
      </c>
      <c r="Q102" s="300">
        <f>VLOOKUP(C102,Despatches!A:B,2,FALSE)</f>
        <v>45892</v>
      </c>
      <c r="R102" s="298">
        <f t="shared" si="7"/>
        <v>25</v>
      </c>
      <c r="S102" s="298">
        <f t="shared" si="8"/>
        <v>8</v>
      </c>
      <c r="T102" s="298">
        <f t="shared" si="9"/>
        <v>2025</v>
      </c>
      <c r="U102" s="196" t="str">
        <f t="shared" si="10"/>
        <v> </v>
      </c>
      <c r="V102" s="196"/>
      <c r="W102" s="196"/>
      <c r="X102" s="196"/>
      <c r="Y102" s="196"/>
      <c r="Z102" s="196"/>
    </row>
    <row r="103" ht="12.0" customHeight="1">
      <c r="A103" s="275"/>
      <c r="B103" s="284">
        <v>45891.0</v>
      </c>
      <c r="C103" s="275" t="s">
        <v>522</v>
      </c>
      <c r="D103" s="275">
        <v>66.2</v>
      </c>
      <c r="E103" s="297">
        <f>SUMIF('Sales Order'!A:M,C103,'Sales Order'!M:M)</f>
        <v>60</v>
      </c>
      <c r="F103" s="298">
        <f>VLOOKUP(C103,'Sales Order'!A:S,19,FALSE)</f>
        <v>8</v>
      </c>
      <c r="G103" s="298" t="str">
        <f>VLOOKUP(C103,'Sales Order'!A:N,14,FALSE)</f>
        <v>CRNO TL</v>
      </c>
      <c r="H103" s="298" t="str">
        <f t="shared" si="1"/>
        <v> </v>
      </c>
      <c r="I103" s="298">
        <f>SUMIFS(Despatches!D:D,Despatches!A:A,C103)</f>
        <v>66.2</v>
      </c>
      <c r="J103" s="298">
        <f t="shared" si="2"/>
        <v>0</v>
      </c>
      <c r="K103" s="298" t="str">
        <f>VLOOKUP(C103,'Sales Order'!A:N,14,FALSE)</f>
        <v>CRNO TL</v>
      </c>
      <c r="L103" s="234" t="str">
        <f t="shared" si="3"/>
        <v>0-30</v>
      </c>
      <c r="M103" s="298">
        <f t="shared" si="4"/>
        <v>22</v>
      </c>
      <c r="N103" s="298">
        <f t="shared" si="5"/>
        <v>8</v>
      </c>
      <c r="O103" s="298">
        <f t="shared" si="6"/>
        <v>2025</v>
      </c>
      <c r="P103" s="300">
        <f>VLOOKUP(C103,'Sales Order'!A:Q,17,FALSE)</f>
        <v>45892</v>
      </c>
      <c r="Q103" s="300">
        <f>VLOOKUP(C103,Despatches!A:B,2,FALSE)</f>
        <v>45892</v>
      </c>
      <c r="R103" s="298">
        <f t="shared" si="7"/>
        <v>23</v>
      </c>
      <c r="S103" s="298">
        <f t="shared" si="8"/>
        <v>8</v>
      </c>
      <c r="T103" s="298">
        <f t="shared" si="9"/>
        <v>2025</v>
      </c>
      <c r="U103" s="196" t="str">
        <f t="shared" si="10"/>
        <v> </v>
      </c>
      <c r="V103" s="196"/>
      <c r="W103" s="196"/>
      <c r="X103" s="196"/>
      <c r="Y103" s="196"/>
      <c r="Z103" s="196"/>
    </row>
    <row r="104" ht="12.0" customHeight="1">
      <c r="A104" s="275"/>
      <c r="B104" s="284">
        <v>45892.0</v>
      </c>
      <c r="C104" s="275" t="s">
        <v>433</v>
      </c>
      <c r="D104" s="275">
        <v>781.6</v>
      </c>
      <c r="E104" s="297">
        <f>SUMIF('Sales Order'!A:M,C104,'Sales Order'!M:M)</f>
        <v>764.71</v>
      </c>
      <c r="F104" s="298">
        <f>VLOOKUP(C104,'Sales Order'!A:S,19,FALSE)</f>
        <v>8</v>
      </c>
      <c r="G104" s="298" t="str">
        <f>VLOOKUP(C104,'Sales Order'!A:N,14,FALSE)</f>
        <v>CRNO TL</v>
      </c>
      <c r="H104" s="298" t="str">
        <f t="shared" si="1"/>
        <v> </v>
      </c>
      <c r="I104" s="298">
        <f>SUMIFS(Despatches!D:D,Despatches!A:A,C104)</f>
        <v>786.6</v>
      </c>
      <c r="J104" s="298">
        <f t="shared" si="2"/>
        <v>0</v>
      </c>
      <c r="K104" s="298" t="str">
        <f>VLOOKUP(C104,'Sales Order'!A:N,14,FALSE)</f>
        <v>CRNO TL</v>
      </c>
      <c r="L104" s="234" t="str">
        <f t="shared" si="3"/>
        <v>0-30</v>
      </c>
      <c r="M104" s="298">
        <f t="shared" si="4"/>
        <v>23</v>
      </c>
      <c r="N104" s="298">
        <f t="shared" si="5"/>
        <v>8</v>
      </c>
      <c r="O104" s="298">
        <f t="shared" si="6"/>
        <v>2025</v>
      </c>
      <c r="P104" s="300">
        <f>VLOOKUP(C104,'Sales Order'!A:Q,17,FALSE)</f>
        <v>45889</v>
      </c>
      <c r="Q104" s="300">
        <f>VLOOKUP(C104,Despatches!A:B,2,FALSE)</f>
        <v>45896</v>
      </c>
      <c r="R104" s="298">
        <f t="shared" si="7"/>
        <v>20</v>
      </c>
      <c r="S104" s="298">
        <f t="shared" si="8"/>
        <v>8</v>
      </c>
      <c r="T104" s="298">
        <f t="shared" si="9"/>
        <v>2025</v>
      </c>
      <c r="U104" s="196" t="str">
        <f t="shared" si="10"/>
        <v> </v>
      </c>
      <c r="V104" s="196"/>
      <c r="W104" s="196"/>
      <c r="X104" s="196"/>
      <c r="Y104" s="196"/>
      <c r="Z104" s="196"/>
    </row>
    <row r="105" ht="12.0" customHeight="1">
      <c r="A105" s="275"/>
      <c r="B105" s="284">
        <v>45892.0</v>
      </c>
      <c r="C105" s="275" t="s">
        <v>448</v>
      </c>
      <c r="D105" s="275">
        <v>47.4</v>
      </c>
      <c r="E105" s="297">
        <f>SUMIF('Sales Order'!A:M,C105,'Sales Order'!M:M)</f>
        <v>46.95</v>
      </c>
      <c r="F105" s="298">
        <f>VLOOKUP(C105,'Sales Order'!A:S,19,FALSE)</f>
        <v>8</v>
      </c>
      <c r="G105" s="298" t="str">
        <f>VLOOKUP(C105,'Sales Order'!A:N,14,FALSE)</f>
        <v>CRNO TL</v>
      </c>
      <c r="H105" s="298" t="str">
        <f t="shared" si="1"/>
        <v> </v>
      </c>
      <c r="I105" s="298">
        <f>SUMIFS(Despatches!D:D,Despatches!A:A,C105)</f>
        <v>47.4</v>
      </c>
      <c r="J105" s="298">
        <f t="shared" si="2"/>
        <v>0</v>
      </c>
      <c r="K105" s="298" t="str">
        <f>VLOOKUP(C105,'Sales Order'!A:N,14,FALSE)</f>
        <v>CRNO TL</v>
      </c>
      <c r="L105" s="234" t="str">
        <f t="shared" si="3"/>
        <v>0-30</v>
      </c>
      <c r="M105" s="298">
        <f t="shared" si="4"/>
        <v>23</v>
      </c>
      <c r="N105" s="298">
        <f t="shared" si="5"/>
        <v>8</v>
      </c>
      <c r="O105" s="298">
        <f t="shared" si="6"/>
        <v>2025</v>
      </c>
      <c r="P105" s="300">
        <f>VLOOKUP(C105,'Sales Order'!A:Q,17,FALSE)</f>
        <v>45889</v>
      </c>
      <c r="Q105" s="300">
        <f>VLOOKUP(C105,Despatches!A:B,2,FALSE)</f>
        <v>45896</v>
      </c>
      <c r="R105" s="298">
        <f t="shared" si="7"/>
        <v>20</v>
      </c>
      <c r="S105" s="298">
        <f t="shared" si="8"/>
        <v>8</v>
      </c>
      <c r="T105" s="298">
        <f t="shared" si="9"/>
        <v>2025</v>
      </c>
      <c r="U105" s="196" t="str">
        <f t="shared" si="10"/>
        <v> </v>
      </c>
      <c r="V105" s="196"/>
      <c r="W105" s="196"/>
      <c r="X105" s="196"/>
      <c r="Y105" s="196"/>
      <c r="Z105" s="196"/>
    </row>
    <row r="106" ht="12.0" customHeight="1">
      <c r="A106" s="275"/>
      <c r="B106" s="284">
        <v>45895.0</v>
      </c>
      <c r="C106" s="275" t="s">
        <v>523</v>
      </c>
      <c r="D106" s="275">
        <v>969.4</v>
      </c>
      <c r="E106" s="297">
        <f>SUMIF('Sales Order'!A:M,C106,'Sales Order'!M:M)</f>
        <v>2068.21</v>
      </c>
      <c r="F106" s="298">
        <f>VLOOKUP(C106,'Sales Order'!A:S,19,FALSE)</f>
        <v>8</v>
      </c>
      <c r="G106" s="298" t="str">
        <f>VLOOKUP(C106,'Sales Order'!A:N,14,FALSE)</f>
        <v>CRNO TL</v>
      </c>
      <c r="H106" s="298" t="str">
        <f t="shared" si="1"/>
        <v> </v>
      </c>
      <c r="I106" s="298">
        <f>SUMIFS(Despatches!D:D,Despatches!A:A,C106)</f>
        <v>1073</v>
      </c>
      <c r="J106" s="298">
        <f t="shared" si="2"/>
        <v>0</v>
      </c>
      <c r="K106" s="298" t="str">
        <f>VLOOKUP(C106,'Sales Order'!A:N,14,FALSE)</f>
        <v>CRNO TL</v>
      </c>
      <c r="L106" s="234" t="str">
        <f t="shared" si="3"/>
        <v>0-30</v>
      </c>
      <c r="M106" s="298">
        <f t="shared" si="4"/>
        <v>26</v>
      </c>
      <c r="N106" s="298">
        <f t="shared" si="5"/>
        <v>8</v>
      </c>
      <c r="O106" s="298">
        <f t="shared" si="6"/>
        <v>2025</v>
      </c>
      <c r="P106" s="300">
        <f>VLOOKUP(C106,'Sales Order'!A:Q,17,FALSE)</f>
        <v>45888</v>
      </c>
      <c r="Q106" s="300">
        <f>VLOOKUP(C106,Despatches!A:B,2,FALSE)</f>
        <v>45888</v>
      </c>
      <c r="R106" s="298">
        <f t="shared" si="7"/>
        <v>19</v>
      </c>
      <c r="S106" s="298">
        <f t="shared" si="8"/>
        <v>8</v>
      </c>
      <c r="T106" s="298">
        <f t="shared" si="9"/>
        <v>2025</v>
      </c>
      <c r="U106" s="196" t="str">
        <f t="shared" si="10"/>
        <v> </v>
      </c>
      <c r="V106" s="196"/>
      <c r="W106" s="196"/>
      <c r="X106" s="196"/>
      <c r="Y106" s="196"/>
      <c r="Z106" s="196"/>
    </row>
    <row r="107" ht="12.0" customHeight="1">
      <c r="A107" s="275"/>
      <c r="B107" s="284">
        <v>45895.0</v>
      </c>
      <c r="C107" s="275" t="s">
        <v>524</v>
      </c>
      <c r="D107" s="275">
        <v>55.2</v>
      </c>
      <c r="E107" s="297">
        <f>SUMIF('Sales Order'!A:M,C107,'Sales Order'!M:M)</f>
        <v>55.09</v>
      </c>
      <c r="F107" s="298">
        <f>VLOOKUP(C107,'Sales Order'!A:S,19,FALSE)</f>
        <v>8</v>
      </c>
      <c r="G107" s="298" t="str">
        <f>VLOOKUP(C107,'Sales Order'!A:N,14,FALSE)</f>
        <v>CRNO TL</v>
      </c>
      <c r="H107" s="298" t="str">
        <f t="shared" si="1"/>
        <v> </v>
      </c>
      <c r="I107" s="298">
        <f>SUMIFS(Despatches!D:D,Despatches!A:A,C107)</f>
        <v>55.2</v>
      </c>
      <c r="J107" s="298">
        <f t="shared" si="2"/>
        <v>0</v>
      </c>
      <c r="K107" s="298" t="str">
        <f>VLOOKUP(C107,'Sales Order'!A:N,14,FALSE)</f>
        <v>CRNO TL</v>
      </c>
      <c r="L107" s="234" t="str">
        <f t="shared" si="3"/>
        <v>0-30</v>
      </c>
      <c r="M107" s="298">
        <f t="shared" si="4"/>
        <v>26</v>
      </c>
      <c r="N107" s="298">
        <f t="shared" si="5"/>
        <v>8</v>
      </c>
      <c r="O107" s="298">
        <f t="shared" si="6"/>
        <v>2025</v>
      </c>
      <c r="P107" s="300">
        <f>VLOOKUP(C107,'Sales Order'!A:Q,17,FALSE)</f>
        <v>45894</v>
      </c>
      <c r="Q107" s="300">
        <f>VLOOKUP(C107,Despatches!A:B,2,FALSE)</f>
        <v>45897</v>
      </c>
      <c r="R107" s="298">
        <f t="shared" si="7"/>
        <v>25</v>
      </c>
      <c r="S107" s="298">
        <f t="shared" si="8"/>
        <v>8</v>
      </c>
      <c r="T107" s="298">
        <f t="shared" si="9"/>
        <v>2025</v>
      </c>
      <c r="U107" s="196" t="str">
        <f t="shared" si="10"/>
        <v> </v>
      </c>
      <c r="V107" s="196"/>
      <c r="W107" s="196"/>
      <c r="X107" s="196"/>
      <c r="Y107" s="196"/>
      <c r="Z107" s="196"/>
    </row>
    <row r="108" ht="12.0" customHeight="1">
      <c r="A108" s="275"/>
      <c r="B108" s="284">
        <v>45895.0</v>
      </c>
      <c r="C108" s="275" t="s">
        <v>525</v>
      </c>
      <c r="D108" s="275">
        <v>23.4</v>
      </c>
      <c r="E108" s="297">
        <f>SUMIF('Sales Order'!A:M,C108,'Sales Order'!M:M)</f>
        <v>23.22</v>
      </c>
      <c r="F108" s="298">
        <f>VLOOKUP(C108,'Sales Order'!A:S,19,FALSE)</f>
        <v>8</v>
      </c>
      <c r="G108" s="298" t="str">
        <f>VLOOKUP(C108,'Sales Order'!A:N,14,FALSE)</f>
        <v>CRNO TL</v>
      </c>
      <c r="H108" s="298" t="str">
        <f t="shared" si="1"/>
        <v> </v>
      </c>
      <c r="I108" s="298">
        <f>SUMIFS(Despatches!D:D,Despatches!A:A,C108)</f>
        <v>23.4</v>
      </c>
      <c r="J108" s="298">
        <f t="shared" si="2"/>
        <v>0</v>
      </c>
      <c r="K108" s="298" t="str">
        <f>VLOOKUP(C108,'Sales Order'!A:N,14,FALSE)</f>
        <v>CRNO TL</v>
      </c>
      <c r="L108" s="234" t="str">
        <f t="shared" si="3"/>
        <v>0-30</v>
      </c>
      <c r="M108" s="298">
        <f t="shared" si="4"/>
        <v>26</v>
      </c>
      <c r="N108" s="298">
        <f t="shared" si="5"/>
        <v>8</v>
      </c>
      <c r="O108" s="298">
        <f t="shared" si="6"/>
        <v>2025</v>
      </c>
      <c r="P108" s="300">
        <f>VLOOKUP(C108,'Sales Order'!A:Q,17,FALSE)</f>
        <v>45894</v>
      </c>
      <c r="Q108" s="300">
        <f>VLOOKUP(C108,Despatches!A:B,2,FALSE)</f>
        <v>45897</v>
      </c>
      <c r="R108" s="298">
        <f t="shared" si="7"/>
        <v>25</v>
      </c>
      <c r="S108" s="298">
        <f t="shared" si="8"/>
        <v>8</v>
      </c>
      <c r="T108" s="298">
        <f t="shared" si="9"/>
        <v>2025</v>
      </c>
      <c r="U108" s="196" t="str">
        <f t="shared" si="10"/>
        <v> </v>
      </c>
      <c r="V108" s="196"/>
      <c r="W108" s="196"/>
      <c r="X108" s="196"/>
      <c r="Y108" s="196"/>
      <c r="Z108" s="196"/>
    </row>
    <row r="109" ht="12.0" customHeight="1">
      <c r="A109" s="275"/>
      <c r="B109" s="284">
        <v>45895.0</v>
      </c>
      <c r="C109" s="275" t="s">
        <v>526</v>
      </c>
      <c r="D109" s="275">
        <v>43.6</v>
      </c>
      <c r="E109" s="297">
        <f>SUMIF('Sales Order'!A:M,C109,'Sales Order'!M:M)</f>
        <v>43.57</v>
      </c>
      <c r="F109" s="298">
        <f>VLOOKUP(C109,'Sales Order'!A:S,19,FALSE)</f>
        <v>8</v>
      </c>
      <c r="G109" s="298" t="str">
        <f>VLOOKUP(C109,'Sales Order'!A:N,14,FALSE)</f>
        <v>CRNO TL</v>
      </c>
      <c r="H109" s="298" t="str">
        <f t="shared" si="1"/>
        <v> </v>
      </c>
      <c r="I109" s="298">
        <f>SUMIFS(Despatches!D:D,Despatches!A:A,C109)</f>
        <v>43.6</v>
      </c>
      <c r="J109" s="298">
        <f t="shared" si="2"/>
        <v>0</v>
      </c>
      <c r="K109" s="298" t="str">
        <f>VLOOKUP(C109,'Sales Order'!A:N,14,FALSE)</f>
        <v>CRNO TL</v>
      </c>
      <c r="L109" s="234" t="str">
        <f t="shared" si="3"/>
        <v>0-30</v>
      </c>
      <c r="M109" s="298">
        <f t="shared" si="4"/>
        <v>26</v>
      </c>
      <c r="N109" s="298">
        <f t="shared" si="5"/>
        <v>8</v>
      </c>
      <c r="O109" s="298">
        <f t="shared" si="6"/>
        <v>2025</v>
      </c>
      <c r="P109" s="300">
        <f>VLOOKUP(C109,'Sales Order'!A:Q,17,FALSE)</f>
        <v>45894</v>
      </c>
      <c r="Q109" s="300">
        <f>VLOOKUP(C109,Despatches!A:B,2,FALSE)</f>
        <v>45897</v>
      </c>
      <c r="R109" s="298">
        <f t="shared" si="7"/>
        <v>25</v>
      </c>
      <c r="S109" s="298">
        <f t="shared" si="8"/>
        <v>8</v>
      </c>
      <c r="T109" s="298">
        <f t="shared" si="9"/>
        <v>2025</v>
      </c>
      <c r="U109" s="196" t="str">
        <f t="shared" si="10"/>
        <v> </v>
      </c>
      <c r="V109" s="196"/>
      <c r="W109" s="196"/>
      <c r="X109" s="196"/>
      <c r="Y109" s="196"/>
      <c r="Z109" s="196"/>
    </row>
    <row r="110" ht="12.0" customHeight="1">
      <c r="A110" s="275"/>
      <c r="B110" s="284">
        <v>45895.0</v>
      </c>
      <c r="C110" s="275" t="s">
        <v>452</v>
      </c>
      <c r="D110" s="275">
        <v>673.6</v>
      </c>
      <c r="E110" s="297">
        <f>SUMIF('Sales Order'!A:M,C110,'Sales Order'!M:M)</f>
        <v>661.36</v>
      </c>
      <c r="F110" s="298">
        <f>VLOOKUP(C110,'Sales Order'!A:S,19,FALSE)</f>
        <v>8</v>
      </c>
      <c r="G110" s="298" t="str">
        <f>VLOOKUP(C110,'Sales Order'!A:N,14,FALSE)</f>
        <v>CRNO TL</v>
      </c>
      <c r="H110" s="298" t="str">
        <f t="shared" si="1"/>
        <v> </v>
      </c>
      <c r="I110" s="298">
        <f>SUMIFS(Despatches!D:D,Despatches!A:A,C110)</f>
        <v>673.6</v>
      </c>
      <c r="J110" s="298">
        <f t="shared" si="2"/>
        <v>0</v>
      </c>
      <c r="K110" s="298" t="str">
        <f>VLOOKUP(C110,'Sales Order'!A:N,14,FALSE)</f>
        <v>CRNO TL</v>
      </c>
      <c r="L110" s="234" t="str">
        <f t="shared" si="3"/>
        <v>0-30</v>
      </c>
      <c r="M110" s="298">
        <f t="shared" si="4"/>
        <v>26</v>
      </c>
      <c r="N110" s="298">
        <f t="shared" si="5"/>
        <v>8</v>
      </c>
      <c r="O110" s="298">
        <f t="shared" si="6"/>
        <v>2025</v>
      </c>
      <c r="P110" s="300">
        <f>VLOOKUP(C110,'Sales Order'!A:Q,17,FALSE)</f>
        <v>45894</v>
      </c>
      <c r="Q110" s="300">
        <f>VLOOKUP(C110,Despatches!A:B,2,FALSE)</f>
        <v>45896</v>
      </c>
      <c r="R110" s="298">
        <f t="shared" si="7"/>
        <v>25</v>
      </c>
      <c r="S110" s="298">
        <f t="shared" si="8"/>
        <v>8</v>
      </c>
      <c r="T110" s="298">
        <f t="shared" si="9"/>
        <v>2025</v>
      </c>
      <c r="U110" s="196" t="str">
        <f t="shared" si="10"/>
        <v> </v>
      </c>
      <c r="V110" s="196"/>
      <c r="W110" s="196"/>
      <c r="X110" s="196"/>
      <c r="Y110" s="196"/>
      <c r="Z110" s="196"/>
    </row>
    <row r="111" ht="12.0" customHeight="1">
      <c r="A111" s="275"/>
      <c r="B111" s="284">
        <v>45895.0</v>
      </c>
      <c r="C111" s="275" t="s">
        <v>527</v>
      </c>
      <c r="D111" s="275">
        <v>81.6</v>
      </c>
      <c r="E111" s="297">
        <f>SUMIF('Sales Order'!A:M,C111,'Sales Order'!M:M)</f>
        <v>77.43</v>
      </c>
      <c r="F111" s="298">
        <f>VLOOKUP(C111,'Sales Order'!A:S,19,FALSE)</f>
        <v>8</v>
      </c>
      <c r="G111" s="298" t="str">
        <f>VLOOKUP(C111,'Sales Order'!A:N,14,FALSE)</f>
        <v>CRNO TL</v>
      </c>
      <c r="H111" s="298" t="str">
        <f t="shared" si="1"/>
        <v> </v>
      </c>
      <c r="I111" s="298">
        <f>SUMIFS(Despatches!D:D,Despatches!A:A,C111)</f>
        <v>81.6</v>
      </c>
      <c r="J111" s="298">
        <f t="shared" si="2"/>
        <v>0</v>
      </c>
      <c r="K111" s="298" t="str">
        <f>VLOOKUP(C111,'Sales Order'!A:N,14,FALSE)</f>
        <v>CRNO TL</v>
      </c>
      <c r="L111" s="234" t="str">
        <f t="shared" si="3"/>
        <v>0-30</v>
      </c>
      <c r="M111" s="298">
        <f t="shared" si="4"/>
        <v>26</v>
      </c>
      <c r="N111" s="298">
        <f t="shared" si="5"/>
        <v>8</v>
      </c>
      <c r="O111" s="298">
        <f t="shared" si="6"/>
        <v>2025</v>
      </c>
      <c r="P111" s="300">
        <f>VLOOKUP(C111,'Sales Order'!A:Q,17,FALSE)</f>
        <v>45897</v>
      </c>
      <c r="Q111" s="300">
        <f>VLOOKUP(C111,Despatches!A:B,2,FALSE)</f>
        <v>45896</v>
      </c>
      <c r="R111" s="298">
        <f t="shared" si="7"/>
        <v>28</v>
      </c>
      <c r="S111" s="298">
        <f t="shared" si="8"/>
        <v>8</v>
      </c>
      <c r="T111" s="298">
        <f t="shared" si="9"/>
        <v>2025</v>
      </c>
      <c r="U111" s="196" t="str">
        <f t="shared" si="10"/>
        <v> </v>
      </c>
      <c r="V111" s="196"/>
      <c r="W111" s="196"/>
      <c r="X111" s="196"/>
      <c r="Y111" s="196"/>
      <c r="Z111" s="196"/>
    </row>
    <row r="112" ht="12.0" customHeight="1">
      <c r="A112" s="275"/>
      <c r="B112" s="284">
        <v>45895.0</v>
      </c>
      <c r="C112" s="275" t="s">
        <v>528</v>
      </c>
      <c r="D112" s="275">
        <v>108.0</v>
      </c>
      <c r="E112" s="297">
        <f>SUMIF('Sales Order'!A:M,C112,'Sales Order'!M:M)</f>
        <v>97.26</v>
      </c>
      <c r="F112" s="298">
        <f>VLOOKUP(C112,'Sales Order'!A:S,19,FALSE)</f>
        <v>8</v>
      </c>
      <c r="G112" s="298" t="str">
        <f>VLOOKUP(C112,'Sales Order'!A:N,14,FALSE)</f>
        <v>CRNO TL</v>
      </c>
      <c r="H112" s="298" t="str">
        <f t="shared" si="1"/>
        <v> </v>
      </c>
      <c r="I112" s="298">
        <f>SUMIFS(Despatches!D:D,Despatches!A:A,C112)</f>
        <v>108</v>
      </c>
      <c r="J112" s="298">
        <f t="shared" si="2"/>
        <v>0</v>
      </c>
      <c r="K112" s="298" t="str">
        <f>VLOOKUP(C112,'Sales Order'!A:N,14,FALSE)</f>
        <v>CRNO TL</v>
      </c>
      <c r="L112" s="234" t="str">
        <f t="shared" si="3"/>
        <v>0-30</v>
      </c>
      <c r="M112" s="298">
        <f t="shared" si="4"/>
        <v>26</v>
      </c>
      <c r="N112" s="298">
        <f t="shared" si="5"/>
        <v>8</v>
      </c>
      <c r="O112" s="298">
        <f t="shared" si="6"/>
        <v>2025</v>
      </c>
      <c r="P112" s="300">
        <f>VLOOKUP(C112,'Sales Order'!A:Q,17,FALSE)</f>
        <v>45884</v>
      </c>
      <c r="Q112" s="300">
        <f>VLOOKUP(C112,Despatches!A:B,2,FALSE)</f>
        <v>45896</v>
      </c>
      <c r="R112" s="298">
        <f t="shared" si="7"/>
        <v>15</v>
      </c>
      <c r="S112" s="298">
        <f t="shared" si="8"/>
        <v>8</v>
      </c>
      <c r="T112" s="298">
        <f t="shared" si="9"/>
        <v>2025</v>
      </c>
      <c r="U112" s="196" t="str">
        <f t="shared" si="10"/>
        <v> </v>
      </c>
      <c r="V112" s="196"/>
      <c r="W112" s="196"/>
      <c r="X112" s="196"/>
      <c r="Y112" s="196"/>
      <c r="Z112" s="196"/>
    </row>
    <row r="113" ht="12.0" customHeight="1">
      <c r="A113" s="275"/>
      <c r="B113" s="284">
        <v>45895.0</v>
      </c>
      <c r="C113" s="275" t="s">
        <v>454</v>
      </c>
      <c r="D113" s="275">
        <v>830.0</v>
      </c>
      <c r="E113" s="297">
        <f>SUMIF('Sales Order'!A:M,C113,'Sales Order'!M:M)</f>
        <v>1455.5</v>
      </c>
      <c r="F113" s="298">
        <f>VLOOKUP(C113,'Sales Order'!A:S,19,FALSE)</f>
        <v>8</v>
      </c>
      <c r="G113" s="298" t="str">
        <f>VLOOKUP(C113,'Sales Order'!A:N,14,FALSE)</f>
        <v>CRNO TL</v>
      </c>
      <c r="H113" s="298" t="str">
        <f t="shared" si="1"/>
        <v> </v>
      </c>
      <c r="I113" s="298">
        <f>SUMIFS(Despatches!D:D,Despatches!A:A,C113)</f>
        <v>830</v>
      </c>
      <c r="J113" s="298">
        <f t="shared" si="2"/>
        <v>0</v>
      </c>
      <c r="K113" s="298" t="str">
        <f>VLOOKUP(C113,'Sales Order'!A:N,14,FALSE)</f>
        <v>CRNO TL</v>
      </c>
      <c r="L113" s="234" t="str">
        <f t="shared" si="3"/>
        <v>0-30</v>
      </c>
      <c r="M113" s="298">
        <f t="shared" si="4"/>
        <v>26</v>
      </c>
      <c r="N113" s="298">
        <f t="shared" si="5"/>
        <v>8</v>
      </c>
      <c r="O113" s="298">
        <f t="shared" si="6"/>
        <v>2025</v>
      </c>
      <c r="P113" s="300">
        <f>VLOOKUP(C113,'Sales Order'!A:Q,17,FALSE)</f>
        <v>45894</v>
      </c>
      <c r="Q113" s="300">
        <f>VLOOKUP(C113,Despatches!A:B,2,FALSE)</f>
        <v>45896</v>
      </c>
      <c r="R113" s="298">
        <f t="shared" si="7"/>
        <v>25</v>
      </c>
      <c r="S113" s="298">
        <f t="shared" si="8"/>
        <v>8</v>
      </c>
      <c r="T113" s="298">
        <f t="shared" si="9"/>
        <v>2025</v>
      </c>
      <c r="U113" s="196" t="str">
        <f t="shared" si="10"/>
        <v> </v>
      </c>
      <c r="V113" s="196"/>
      <c r="W113" s="196"/>
      <c r="X113" s="196"/>
      <c r="Y113" s="196"/>
      <c r="Z113" s="196"/>
    </row>
    <row r="114" ht="12.0" customHeight="1">
      <c r="A114" s="275"/>
      <c r="B114" s="284">
        <v>45895.0</v>
      </c>
      <c r="C114" s="275" t="s">
        <v>439</v>
      </c>
      <c r="D114" s="275">
        <f>832.6+554.6</f>
        <v>1387.2</v>
      </c>
      <c r="E114" s="297">
        <f>SUMIF('Sales Order'!A:M,C114,'Sales Order'!M:M)</f>
        <v>2681.54</v>
      </c>
      <c r="F114" s="298">
        <f>VLOOKUP(C114,'Sales Order'!A:S,19,FALSE)</f>
        <v>8</v>
      </c>
      <c r="G114" s="298" t="str">
        <f>VLOOKUP(C114,'Sales Order'!A:N,14,FALSE)</f>
        <v>CRNO TL</v>
      </c>
      <c r="H114" s="298" t="str">
        <f t="shared" si="1"/>
        <v> </v>
      </c>
      <c r="I114" s="298">
        <f>SUMIFS(Despatches!D:D,Despatches!A:A,C114)</f>
        <v>2778.8</v>
      </c>
      <c r="J114" s="298">
        <f t="shared" si="2"/>
        <v>0</v>
      </c>
      <c r="K114" s="298" t="str">
        <f>VLOOKUP(C114,'Sales Order'!A:N,14,FALSE)</f>
        <v>CRNO TL</v>
      </c>
      <c r="L114" s="234" t="str">
        <f t="shared" si="3"/>
        <v>0-30</v>
      </c>
      <c r="M114" s="298">
        <f t="shared" si="4"/>
        <v>26</v>
      </c>
      <c r="N114" s="298">
        <f t="shared" si="5"/>
        <v>8</v>
      </c>
      <c r="O114" s="298">
        <f t="shared" si="6"/>
        <v>2025</v>
      </c>
      <c r="P114" s="300">
        <f>VLOOKUP(C114,'Sales Order'!A:Q,17,FALSE)</f>
        <v>45889</v>
      </c>
      <c r="Q114" s="300">
        <f>VLOOKUP(C114,Despatches!A:B,2,FALSE)</f>
        <v>45896</v>
      </c>
      <c r="R114" s="298">
        <f t="shared" si="7"/>
        <v>20</v>
      </c>
      <c r="S114" s="298">
        <f t="shared" si="8"/>
        <v>8</v>
      </c>
      <c r="T114" s="298">
        <f t="shared" si="9"/>
        <v>2025</v>
      </c>
      <c r="U114" s="196" t="str">
        <f t="shared" si="10"/>
        <v> </v>
      </c>
      <c r="V114" s="196"/>
      <c r="W114" s="196"/>
      <c r="X114" s="196"/>
      <c r="Y114" s="196"/>
      <c r="Z114" s="196"/>
    </row>
    <row r="115" ht="12.0" customHeight="1">
      <c r="A115" s="275"/>
      <c r="B115" s="284">
        <v>45895.0</v>
      </c>
      <c r="C115" s="275" t="s">
        <v>523</v>
      </c>
      <c r="D115" s="275">
        <v>72.0</v>
      </c>
      <c r="E115" s="297">
        <f>SUMIF('Sales Order'!A:M,C115,'Sales Order'!M:M)</f>
        <v>2068.21</v>
      </c>
      <c r="F115" s="298">
        <f>VLOOKUP(C115,'Sales Order'!A:S,19,FALSE)</f>
        <v>8</v>
      </c>
      <c r="G115" s="298" t="str">
        <f>VLOOKUP(C115,'Sales Order'!A:N,14,FALSE)</f>
        <v>CRNO TL</v>
      </c>
      <c r="H115" s="298" t="str">
        <f t="shared" si="1"/>
        <v> </v>
      </c>
      <c r="I115" s="298">
        <f>SUMIFS(Despatches!D:D,Despatches!A:A,C115)</f>
        <v>1073</v>
      </c>
      <c r="J115" s="298">
        <f t="shared" si="2"/>
        <v>0</v>
      </c>
      <c r="K115" s="298" t="str">
        <f>VLOOKUP(C115,'Sales Order'!A:N,14,FALSE)</f>
        <v>CRNO TL</v>
      </c>
      <c r="L115" s="234" t="str">
        <f t="shared" si="3"/>
        <v>0-30</v>
      </c>
      <c r="M115" s="298">
        <f t="shared" si="4"/>
        <v>26</v>
      </c>
      <c r="N115" s="298">
        <f t="shared" si="5"/>
        <v>8</v>
      </c>
      <c r="O115" s="298">
        <f t="shared" si="6"/>
        <v>2025</v>
      </c>
      <c r="P115" s="300">
        <f>VLOOKUP(C115,'Sales Order'!A:Q,17,FALSE)</f>
        <v>45888</v>
      </c>
      <c r="Q115" s="300">
        <f>VLOOKUP(C115,Despatches!A:B,2,FALSE)</f>
        <v>45888</v>
      </c>
      <c r="R115" s="298">
        <f t="shared" si="7"/>
        <v>19</v>
      </c>
      <c r="S115" s="298">
        <f t="shared" si="8"/>
        <v>8</v>
      </c>
      <c r="T115" s="298">
        <f t="shared" si="9"/>
        <v>2025</v>
      </c>
      <c r="U115" s="196" t="str">
        <f t="shared" si="10"/>
        <v> </v>
      </c>
      <c r="V115" s="196"/>
      <c r="W115" s="196"/>
      <c r="X115" s="196"/>
      <c r="Y115" s="196"/>
      <c r="Z115" s="196"/>
    </row>
    <row r="116" ht="12.0" customHeight="1">
      <c r="A116" s="275"/>
      <c r="B116" s="284">
        <v>45896.0</v>
      </c>
      <c r="C116" s="275" t="s">
        <v>523</v>
      </c>
      <c r="D116" s="275">
        <v>870.8</v>
      </c>
      <c r="E116" s="297">
        <f>SUMIF('Sales Order'!A:M,C116,'Sales Order'!M:M)</f>
        <v>2068.21</v>
      </c>
      <c r="F116" s="298">
        <f>VLOOKUP(C116,'Sales Order'!A:S,19,FALSE)</f>
        <v>8</v>
      </c>
      <c r="G116" s="298" t="str">
        <f>VLOOKUP(C116,'Sales Order'!A:N,14,FALSE)</f>
        <v>CRNO TL</v>
      </c>
      <c r="H116" s="298" t="str">
        <f t="shared" si="1"/>
        <v> </v>
      </c>
      <c r="I116" s="298">
        <f>SUMIFS(Despatches!D:D,Despatches!A:A,C116)</f>
        <v>1073</v>
      </c>
      <c r="J116" s="298">
        <f t="shared" si="2"/>
        <v>0</v>
      </c>
      <c r="K116" s="298" t="str">
        <f>VLOOKUP(C116,'Sales Order'!A:N,14,FALSE)</f>
        <v>CRNO TL</v>
      </c>
      <c r="L116" s="234" t="str">
        <f t="shared" si="3"/>
        <v>0-30</v>
      </c>
      <c r="M116" s="298">
        <f t="shared" si="4"/>
        <v>27</v>
      </c>
      <c r="N116" s="298">
        <f t="shared" si="5"/>
        <v>8</v>
      </c>
      <c r="O116" s="298">
        <f t="shared" si="6"/>
        <v>2025</v>
      </c>
      <c r="P116" s="300">
        <f>VLOOKUP(C116,'Sales Order'!A:Q,17,FALSE)</f>
        <v>45888</v>
      </c>
      <c r="Q116" s="300">
        <f>VLOOKUP(C116,Despatches!A:B,2,FALSE)</f>
        <v>45888</v>
      </c>
      <c r="R116" s="298">
        <f t="shared" si="7"/>
        <v>19</v>
      </c>
      <c r="S116" s="298">
        <f t="shared" si="8"/>
        <v>8</v>
      </c>
      <c r="T116" s="298">
        <f t="shared" si="9"/>
        <v>2025</v>
      </c>
      <c r="U116" s="196" t="str">
        <f t="shared" si="10"/>
        <v> </v>
      </c>
      <c r="V116" s="196"/>
      <c r="W116" s="196"/>
      <c r="X116" s="196"/>
      <c r="Y116" s="196"/>
      <c r="Z116" s="196"/>
    </row>
    <row r="117" ht="12.0" customHeight="1">
      <c r="A117" s="275"/>
      <c r="B117" s="284">
        <v>45896.0</v>
      </c>
      <c r="C117" s="275" t="s">
        <v>523</v>
      </c>
      <c r="D117" s="275">
        <v>321.6</v>
      </c>
      <c r="E117" s="297">
        <f>SUMIF('Sales Order'!A:M,C117,'Sales Order'!M:M)</f>
        <v>2068.21</v>
      </c>
      <c r="F117" s="298">
        <f>VLOOKUP(C117,'Sales Order'!A:S,19,FALSE)</f>
        <v>8</v>
      </c>
      <c r="G117" s="298" t="str">
        <f>VLOOKUP(C117,'Sales Order'!A:N,14,FALSE)</f>
        <v>CRNO TL</v>
      </c>
      <c r="H117" s="298" t="str">
        <f t="shared" si="1"/>
        <v> </v>
      </c>
      <c r="I117" s="298">
        <f>SUMIFS(Despatches!D:D,Despatches!A:A,C117)</f>
        <v>1073</v>
      </c>
      <c r="J117" s="298">
        <f t="shared" si="2"/>
        <v>0</v>
      </c>
      <c r="K117" s="298" t="str">
        <f>VLOOKUP(C117,'Sales Order'!A:N,14,FALSE)</f>
        <v>CRNO TL</v>
      </c>
      <c r="L117" s="234" t="str">
        <f t="shared" si="3"/>
        <v>0-30</v>
      </c>
      <c r="M117" s="298">
        <f t="shared" si="4"/>
        <v>27</v>
      </c>
      <c r="N117" s="298">
        <f t="shared" si="5"/>
        <v>8</v>
      </c>
      <c r="O117" s="298">
        <f t="shared" si="6"/>
        <v>2025</v>
      </c>
      <c r="P117" s="300">
        <f>VLOOKUP(C117,'Sales Order'!A:Q,17,FALSE)</f>
        <v>45888</v>
      </c>
      <c r="Q117" s="300">
        <f>VLOOKUP(C117,Despatches!A:B,2,FALSE)</f>
        <v>45888</v>
      </c>
      <c r="R117" s="298">
        <f t="shared" si="7"/>
        <v>19</v>
      </c>
      <c r="S117" s="298">
        <f t="shared" si="8"/>
        <v>8</v>
      </c>
      <c r="T117" s="298">
        <f t="shared" si="9"/>
        <v>2025</v>
      </c>
      <c r="U117" s="196" t="str">
        <f t="shared" si="10"/>
        <v> </v>
      </c>
      <c r="V117" s="196"/>
      <c r="W117" s="196"/>
      <c r="X117" s="196"/>
      <c r="Y117" s="196"/>
      <c r="Z117" s="196"/>
    </row>
    <row r="118" ht="12.0" customHeight="1">
      <c r="A118" s="275"/>
      <c r="B118" s="284">
        <v>45897.0</v>
      </c>
      <c r="C118" s="275" t="s">
        <v>529</v>
      </c>
      <c r="D118" s="275">
        <v>357.4</v>
      </c>
      <c r="E118" s="297">
        <f>SUMIF('Sales Order'!A:M,C118,'Sales Order'!M:M)</f>
        <v>345.98</v>
      </c>
      <c r="F118" s="298">
        <f>VLOOKUP(C118,'Sales Order'!A:S,19,FALSE)</f>
        <v>8</v>
      </c>
      <c r="G118" s="298" t="str">
        <f>VLOOKUP(C118,'Sales Order'!A:N,14,FALSE)</f>
        <v>CRNO TL</v>
      </c>
      <c r="H118" s="298" t="str">
        <f t="shared" si="1"/>
        <v> </v>
      </c>
      <c r="I118" s="298">
        <f>SUMIFS(Despatches!D:D,Despatches!A:A,C118)</f>
        <v>0</v>
      </c>
      <c r="J118" s="298">
        <f t="shared" si="2"/>
        <v>357.4</v>
      </c>
      <c r="K118" s="298" t="str">
        <f>VLOOKUP(C118,'Sales Order'!A:N,14,FALSE)</f>
        <v>CRNO TL</v>
      </c>
      <c r="L118" s="234" t="str">
        <f t="shared" si="3"/>
        <v>0-30</v>
      </c>
      <c r="M118" s="298">
        <f t="shared" si="4"/>
        <v>28</v>
      </c>
      <c r="N118" s="298">
        <f t="shared" si="5"/>
        <v>8</v>
      </c>
      <c r="O118" s="298">
        <f t="shared" si="6"/>
        <v>2025</v>
      </c>
      <c r="P118" s="300">
        <f>VLOOKUP(C118,'Sales Order'!A:Q,17,FALSE)</f>
        <v>45902</v>
      </c>
      <c r="Q118" s="300" t="str">
        <f>VLOOKUP(C118,Despatches!A:B,2,FALSE)</f>
        <v>#N/A</v>
      </c>
      <c r="R118" s="298">
        <f t="shared" si="7"/>
        <v>2</v>
      </c>
      <c r="S118" s="298">
        <f t="shared" si="8"/>
        <v>9</v>
      </c>
      <c r="T118" s="298">
        <f t="shared" si="9"/>
        <v>2025</v>
      </c>
      <c r="U118" s="196" t="str">
        <f t="shared" si="10"/>
        <v>FUTURE FG </v>
      </c>
      <c r="V118" s="196"/>
      <c r="W118" s="196"/>
      <c r="X118" s="196"/>
      <c r="Y118" s="196"/>
      <c r="Z118" s="196"/>
    </row>
    <row r="119" ht="12.0" customHeight="1">
      <c r="A119" s="275"/>
      <c r="B119" s="284">
        <v>45897.0</v>
      </c>
      <c r="C119" s="275" t="s">
        <v>530</v>
      </c>
      <c r="D119" s="275">
        <v>537.4</v>
      </c>
      <c r="E119" s="297">
        <f>SUMIF('Sales Order'!A:M,C119,'Sales Order'!M:M)</f>
        <v>519</v>
      </c>
      <c r="F119" s="298">
        <f>VLOOKUP(C119,'Sales Order'!A:S,19,FALSE)</f>
        <v>8</v>
      </c>
      <c r="G119" s="298" t="str">
        <f>VLOOKUP(C119,'Sales Order'!A:N,14,FALSE)</f>
        <v>CRNO TL</v>
      </c>
      <c r="H119" s="298" t="str">
        <f t="shared" si="1"/>
        <v> </v>
      </c>
      <c r="I119" s="298">
        <f>SUMIFS(Despatches!D:D,Despatches!A:A,C119)</f>
        <v>0</v>
      </c>
      <c r="J119" s="298">
        <f t="shared" si="2"/>
        <v>537.4</v>
      </c>
      <c r="K119" s="298" t="str">
        <f>VLOOKUP(C119,'Sales Order'!A:N,14,FALSE)</f>
        <v>CRNO TL</v>
      </c>
      <c r="L119" s="234" t="str">
        <f t="shared" si="3"/>
        <v>0-30</v>
      </c>
      <c r="M119" s="298">
        <f t="shared" si="4"/>
        <v>28</v>
      </c>
      <c r="N119" s="298">
        <f t="shared" si="5"/>
        <v>8</v>
      </c>
      <c r="O119" s="298">
        <f t="shared" si="6"/>
        <v>2025</v>
      </c>
      <c r="P119" s="300">
        <f>VLOOKUP(C119,'Sales Order'!A:Q,17,FALSE)</f>
        <v>45898</v>
      </c>
      <c r="Q119" s="300" t="str">
        <f>VLOOKUP(C119,Despatches!A:B,2,FALSE)</f>
        <v>#N/A</v>
      </c>
      <c r="R119" s="298">
        <f t="shared" si="7"/>
        <v>29</v>
      </c>
      <c r="S119" s="298">
        <f t="shared" si="8"/>
        <v>8</v>
      </c>
      <c r="T119" s="298">
        <f t="shared" si="9"/>
        <v>2025</v>
      </c>
      <c r="U119" s="196" t="str">
        <f t="shared" si="10"/>
        <v> </v>
      </c>
      <c r="V119" s="196"/>
      <c r="W119" s="196"/>
      <c r="X119" s="196"/>
      <c r="Y119" s="196"/>
      <c r="Z119" s="196"/>
    </row>
    <row r="120" ht="12.0" customHeight="1">
      <c r="A120" s="275"/>
      <c r="B120" s="284">
        <v>45898.0</v>
      </c>
      <c r="C120" s="275" t="s">
        <v>420</v>
      </c>
      <c r="D120" s="275">
        <v>10.0</v>
      </c>
      <c r="E120" s="297">
        <f>SUMIF('Sales Order'!A:M,C120,'Sales Order'!M:M)</f>
        <v>542.42</v>
      </c>
      <c r="F120" s="298">
        <f>VLOOKUP(C120,'Sales Order'!A:S,19,FALSE)</f>
        <v>7</v>
      </c>
      <c r="G120" s="298" t="str">
        <f>VLOOKUP(C120,'Sales Order'!A:N,14,FALSE)</f>
        <v>CRNO TL</v>
      </c>
      <c r="H120" s="298" t="str">
        <f t="shared" si="1"/>
        <v> </v>
      </c>
      <c r="I120" s="298">
        <f>SUMIFS(Despatches!D:D,Despatches!A:A,C120)</f>
        <v>555.2</v>
      </c>
      <c r="J120" s="298">
        <f t="shared" si="2"/>
        <v>0</v>
      </c>
      <c r="K120" s="298" t="str">
        <f>VLOOKUP(C120,'Sales Order'!A:N,14,FALSE)</f>
        <v>CRNO TL</v>
      </c>
      <c r="L120" s="234" t="str">
        <f t="shared" si="3"/>
        <v>0-30</v>
      </c>
      <c r="M120" s="298">
        <f t="shared" si="4"/>
        <v>29</v>
      </c>
      <c r="N120" s="298">
        <f t="shared" si="5"/>
        <v>8</v>
      </c>
      <c r="O120" s="298">
        <f t="shared" si="6"/>
        <v>2025</v>
      </c>
      <c r="P120" s="300">
        <f>VLOOKUP(C120,'Sales Order'!A:Q,17,FALSE)</f>
        <v>45868</v>
      </c>
      <c r="Q120" s="300">
        <f>VLOOKUP(C120,Despatches!A:B,2,FALSE)</f>
        <v>45868</v>
      </c>
      <c r="R120" s="298">
        <f t="shared" si="7"/>
        <v>30</v>
      </c>
      <c r="S120" s="298">
        <f t="shared" si="8"/>
        <v>7</v>
      </c>
      <c r="T120" s="298">
        <f t="shared" si="9"/>
        <v>2025</v>
      </c>
      <c r="U120" s="196" t="str">
        <f t="shared" si="10"/>
        <v> </v>
      </c>
      <c r="V120" s="196"/>
      <c r="W120" s="196"/>
      <c r="X120" s="196"/>
      <c r="Y120" s="196"/>
      <c r="Z120" s="196"/>
    </row>
    <row r="121" ht="12.0" customHeight="1">
      <c r="A121" s="275"/>
      <c r="B121" s="284">
        <v>45898.0</v>
      </c>
      <c r="C121" s="275" t="s">
        <v>439</v>
      </c>
      <c r="D121" s="275">
        <f>556+835.6</f>
        <v>1391.6</v>
      </c>
      <c r="E121" s="297">
        <f>SUMIF('Sales Order'!A:M,C121,'Sales Order'!M:M)</f>
        <v>2681.54</v>
      </c>
      <c r="F121" s="298">
        <f>VLOOKUP(C121,'Sales Order'!A:S,19,FALSE)</f>
        <v>8</v>
      </c>
      <c r="G121" s="298" t="str">
        <f>VLOOKUP(C121,'Sales Order'!A:N,14,FALSE)</f>
        <v>CRNO TL</v>
      </c>
      <c r="H121" s="298" t="str">
        <f t="shared" si="1"/>
        <v> </v>
      </c>
      <c r="I121" s="298">
        <f>SUMIFS(Despatches!D:D,Despatches!A:A,C121)</f>
        <v>2778.8</v>
      </c>
      <c r="J121" s="298">
        <f t="shared" si="2"/>
        <v>0</v>
      </c>
      <c r="K121" s="298" t="str">
        <f>VLOOKUP(C121,'Sales Order'!A:N,14,FALSE)</f>
        <v>CRNO TL</v>
      </c>
      <c r="L121" s="234" t="str">
        <f t="shared" si="3"/>
        <v>0-30</v>
      </c>
      <c r="M121" s="298">
        <f t="shared" si="4"/>
        <v>29</v>
      </c>
      <c r="N121" s="298">
        <f t="shared" si="5"/>
        <v>8</v>
      </c>
      <c r="O121" s="298">
        <f t="shared" si="6"/>
        <v>2025</v>
      </c>
      <c r="P121" s="300">
        <f>VLOOKUP(C121,'Sales Order'!A:Q,17,FALSE)</f>
        <v>45889</v>
      </c>
      <c r="Q121" s="300">
        <f>VLOOKUP(C121,Despatches!A:B,2,FALSE)</f>
        <v>45896</v>
      </c>
      <c r="R121" s="298">
        <f t="shared" si="7"/>
        <v>20</v>
      </c>
      <c r="S121" s="298">
        <f t="shared" si="8"/>
        <v>8</v>
      </c>
      <c r="T121" s="298">
        <f t="shared" si="9"/>
        <v>2025</v>
      </c>
      <c r="U121" s="196" t="str">
        <f t="shared" si="10"/>
        <v> </v>
      </c>
      <c r="V121" s="196"/>
      <c r="W121" s="196"/>
      <c r="X121" s="196"/>
      <c r="Y121" s="196"/>
      <c r="Z121" s="196"/>
    </row>
    <row r="122" ht="12.0" customHeight="1">
      <c r="A122" s="275"/>
      <c r="B122" s="284">
        <v>45898.0</v>
      </c>
      <c r="C122" s="275" t="s">
        <v>436</v>
      </c>
      <c r="D122" s="275">
        <v>240.6</v>
      </c>
      <c r="E122" s="297">
        <f>SUMIF('Sales Order'!A:M,C122,'Sales Order'!M:M)</f>
        <v>230.98</v>
      </c>
      <c r="F122" s="298">
        <f>VLOOKUP(C122,'Sales Order'!A:S,19,FALSE)</f>
        <v>8</v>
      </c>
      <c r="G122" s="298" t="str">
        <f>VLOOKUP(C122,'Sales Order'!A:N,14,FALSE)</f>
        <v>CRNO TL</v>
      </c>
      <c r="H122" s="298" t="str">
        <f t="shared" si="1"/>
        <v> </v>
      </c>
      <c r="I122" s="298">
        <f>SUMIFS(Despatches!D:D,Despatches!A:A,C122)</f>
        <v>240.6</v>
      </c>
      <c r="J122" s="298">
        <f t="shared" si="2"/>
        <v>0</v>
      </c>
      <c r="K122" s="298" t="str">
        <f>VLOOKUP(C122,'Sales Order'!A:N,14,FALSE)</f>
        <v>CRNO TL</v>
      </c>
      <c r="L122" s="234" t="str">
        <f t="shared" si="3"/>
        <v>0-30</v>
      </c>
      <c r="M122" s="298">
        <f t="shared" si="4"/>
        <v>29</v>
      </c>
      <c r="N122" s="298">
        <f t="shared" si="5"/>
        <v>8</v>
      </c>
      <c r="O122" s="298">
        <f t="shared" si="6"/>
        <v>2025</v>
      </c>
      <c r="P122" s="300">
        <f>VLOOKUP(C122,'Sales Order'!A:Q,17,FALSE)</f>
        <v>45889</v>
      </c>
      <c r="Q122" s="300">
        <f>VLOOKUP(C122,Despatches!A:B,2,FALSE)</f>
        <v>45898</v>
      </c>
      <c r="R122" s="298">
        <f t="shared" si="7"/>
        <v>20</v>
      </c>
      <c r="S122" s="298">
        <f t="shared" si="8"/>
        <v>8</v>
      </c>
      <c r="T122" s="298">
        <f t="shared" si="9"/>
        <v>2025</v>
      </c>
      <c r="U122" s="196" t="str">
        <f t="shared" si="10"/>
        <v> </v>
      </c>
      <c r="V122" s="196"/>
      <c r="W122" s="196"/>
      <c r="X122" s="196"/>
      <c r="Y122" s="196"/>
      <c r="Z122" s="196"/>
    </row>
    <row r="123" ht="12.0" customHeight="1">
      <c r="A123" s="275"/>
      <c r="B123" s="284">
        <v>45898.0</v>
      </c>
      <c r="C123" s="275" t="s">
        <v>454</v>
      </c>
      <c r="D123" s="275">
        <v>667.2</v>
      </c>
      <c r="E123" s="297">
        <f>SUMIF('Sales Order'!A:M,C123,'Sales Order'!M:M)</f>
        <v>1455.5</v>
      </c>
      <c r="F123" s="298">
        <f>VLOOKUP(C123,'Sales Order'!A:S,19,FALSE)</f>
        <v>8</v>
      </c>
      <c r="G123" s="298" t="str">
        <f>VLOOKUP(C123,'Sales Order'!A:N,14,FALSE)</f>
        <v>CRNO TL</v>
      </c>
      <c r="H123" s="298" t="str">
        <f t="shared" si="1"/>
        <v> </v>
      </c>
      <c r="I123" s="298">
        <f>SUMIFS(Despatches!D:D,Despatches!A:A,C123)</f>
        <v>830</v>
      </c>
      <c r="J123" s="298">
        <f t="shared" si="2"/>
        <v>0</v>
      </c>
      <c r="K123" s="298" t="str">
        <f>VLOOKUP(C123,'Sales Order'!A:N,14,FALSE)</f>
        <v>CRNO TL</v>
      </c>
      <c r="L123" s="234" t="str">
        <f t="shared" si="3"/>
        <v>0-30</v>
      </c>
      <c r="M123" s="298">
        <f t="shared" si="4"/>
        <v>29</v>
      </c>
      <c r="N123" s="298">
        <f t="shared" si="5"/>
        <v>8</v>
      </c>
      <c r="O123" s="298">
        <f t="shared" si="6"/>
        <v>2025</v>
      </c>
      <c r="P123" s="300">
        <f>VLOOKUP(C123,'Sales Order'!A:Q,17,FALSE)</f>
        <v>45894</v>
      </c>
      <c r="Q123" s="300">
        <f>VLOOKUP(C123,Despatches!A:B,2,FALSE)</f>
        <v>45896</v>
      </c>
      <c r="R123" s="298">
        <f t="shared" si="7"/>
        <v>25</v>
      </c>
      <c r="S123" s="298">
        <f t="shared" si="8"/>
        <v>8</v>
      </c>
      <c r="T123" s="298">
        <f t="shared" si="9"/>
        <v>2025</v>
      </c>
      <c r="U123" s="196" t="str">
        <f t="shared" si="10"/>
        <v> </v>
      </c>
      <c r="V123" s="196"/>
      <c r="W123" s="196"/>
      <c r="X123" s="196"/>
      <c r="Y123" s="196"/>
      <c r="Z123" s="196"/>
    </row>
    <row r="124" ht="12.0" customHeight="1">
      <c r="A124" s="275"/>
      <c r="B124" s="284">
        <v>45898.0</v>
      </c>
      <c r="C124" s="275" t="s">
        <v>531</v>
      </c>
      <c r="D124" s="275">
        <v>940.0</v>
      </c>
      <c r="E124" s="297">
        <f>SUMIF('Sales Order'!A:M,C124,'Sales Order'!M:M)</f>
        <v>2068.72</v>
      </c>
      <c r="F124" s="298">
        <f>VLOOKUP(C124,'Sales Order'!A:S,19,FALSE)</f>
        <v>8</v>
      </c>
      <c r="G124" s="298" t="str">
        <f>VLOOKUP(C124,'Sales Order'!A:N,14,FALSE)</f>
        <v>CRNO TL</v>
      </c>
      <c r="H124" s="298" t="str">
        <f t="shared" si="1"/>
        <v> </v>
      </c>
      <c r="I124" s="298">
        <f>SUMIFS(Despatches!D:D,Despatches!A:A,C124)</f>
        <v>1802.8</v>
      </c>
      <c r="J124" s="298">
        <f t="shared" si="2"/>
        <v>0</v>
      </c>
      <c r="K124" s="298" t="str">
        <f>VLOOKUP(C124,'Sales Order'!A:N,14,FALSE)</f>
        <v>CRNO TL</v>
      </c>
      <c r="L124" s="234" t="str">
        <f t="shared" si="3"/>
        <v>0-30</v>
      </c>
      <c r="M124" s="298">
        <f t="shared" si="4"/>
        <v>29</v>
      </c>
      <c r="N124" s="298">
        <f t="shared" si="5"/>
        <v>8</v>
      </c>
      <c r="O124" s="298">
        <f t="shared" si="6"/>
        <v>2025</v>
      </c>
      <c r="P124" s="300">
        <f>VLOOKUP(C124,'Sales Order'!A:Q,17,FALSE)</f>
        <v>45888</v>
      </c>
      <c r="Q124" s="300">
        <f>VLOOKUP(C124,Despatches!A:B,2,FALSE)</f>
        <v>45888</v>
      </c>
      <c r="R124" s="298">
        <f t="shared" si="7"/>
        <v>19</v>
      </c>
      <c r="S124" s="298">
        <f t="shared" si="8"/>
        <v>8</v>
      </c>
      <c r="T124" s="298">
        <f t="shared" si="9"/>
        <v>2025</v>
      </c>
      <c r="U124" s="196" t="str">
        <f t="shared" si="10"/>
        <v> </v>
      </c>
      <c r="V124" s="196"/>
      <c r="W124" s="196"/>
      <c r="X124" s="196"/>
      <c r="Y124" s="196"/>
      <c r="Z124" s="196"/>
    </row>
    <row r="125" ht="12.0" customHeight="1">
      <c r="A125" s="275"/>
      <c r="B125" s="284">
        <v>45899.0</v>
      </c>
      <c r="C125" s="275" t="s">
        <v>531</v>
      </c>
      <c r="D125" s="275">
        <v>515.8</v>
      </c>
      <c r="E125" s="297">
        <f>SUMIF('Sales Order'!A:M,C125,'Sales Order'!M:M)</f>
        <v>2068.72</v>
      </c>
      <c r="F125" s="298">
        <f>VLOOKUP(C125,'Sales Order'!A:S,19,FALSE)</f>
        <v>8</v>
      </c>
      <c r="G125" s="298" t="str">
        <f>VLOOKUP(C125,'Sales Order'!A:N,14,FALSE)</f>
        <v>CRNO TL</v>
      </c>
      <c r="H125" s="298" t="str">
        <f t="shared" si="1"/>
        <v> </v>
      </c>
      <c r="I125" s="298">
        <f>SUMIFS(Despatches!D:D,Despatches!A:A,C125)</f>
        <v>1802.8</v>
      </c>
      <c r="J125" s="298">
        <f t="shared" si="2"/>
        <v>0</v>
      </c>
      <c r="K125" s="298" t="str">
        <f>VLOOKUP(C125,'Sales Order'!A:N,14,FALSE)</f>
        <v>CRNO TL</v>
      </c>
      <c r="L125" s="234" t="str">
        <f t="shared" si="3"/>
        <v>0-30</v>
      </c>
      <c r="M125" s="298">
        <f t="shared" si="4"/>
        <v>30</v>
      </c>
      <c r="N125" s="298">
        <f t="shared" si="5"/>
        <v>8</v>
      </c>
      <c r="O125" s="298">
        <f t="shared" si="6"/>
        <v>2025</v>
      </c>
      <c r="P125" s="300">
        <f>VLOOKUP(C125,'Sales Order'!A:Q,17,FALSE)</f>
        <v>45888</v>
      </c>
      <c r="Q125" s="300">
        <f>VLOOKUP(C125,Despatches!A:B,2,FALSE)</f>
        <v>45888</v>
      </c>
      <c r="R125" s="298">
        <f t="shared" si="7"/>
        <v>19</v>
      </c>
      <c r="S125" s="298">
        <f t="shared" si="8"/>
        <v>8</v>
      </c>
      <c r="T125" s="298">
        <f t="shared" si="9"/>
        <v>2025</v>
      </c>
      <c r="U125" s="196" t="str">
        <f t="shared" si="10"/>
        <v> </v>
      </c>
      <c r="V125" s="196"/>
      <c r="W125" s="196"/>
      <c r="X125" s="196"/>
      <c r="Y125" s="196"/>
      <c r="Z125" s="196"/>
    </row>
    <row r="126" ht="12.0" customHeight="1">
      <c r="A126" s="275"/>
      <c r="B126" s="275"/>
      <c r="C126" s="275"/>
      <c r="D126" s="275"/>
      <c r="E126" s="297">
        <f>SUMIF('Sales Order'!A:M,C126,'Sales Order'!M:M)</f>
        <v>0</v>
      </c>
      <c r="F126" s="298" t="str">
        <f>VLOOKUP(C126,'Sales Order'!A:S,19,FALSE)</f>
        <v>#N/A</v>
      </c>
      <c r="G126" s="298" t="str">
        <f>VLOOKUP(C126,'Sales Order'!A:N,14,FALSE)</f>
        <v>#N/A</v>
      </c>
      <c r="H126" s="298" t="str">
        <f t="shared" si="1"/>
        <v> </v>
      </c>
      <c r="I126" s="298">
        <f>SUMIFS(Despatches!D:D,Despatches!A:A,C126)</f>
        <v>0</v>
      </c>
      <c r="J126" s="298">
        <f t="shared" si="2"/>
        <v>0</v>
      </c>
      <c r="K126" s="298" t="str">
        <f>VLOOKUP(C126,'Sales Order'!A:N,14,FALSE)</f>
        <v>#N/A</v>
      </c>
      <c r="L126" s="234" t="str">
        <f t="shared" si="3"/>
        <v> &gt;210</v>
      </c>
      <c r="M126" s="298">
        <f t="shared" si="4"/>
        <v>30</v>
      </c>
      <c r="N126" s="298">
        <f t="shared" si="5"/>
        <v>12</v>
      </c>
      <c r="O126" s="298">
        <f t="shared" si="6"/>
        <v>1899</v>
      </c>
      <c r="P126" s="300" t="str">
        <f>VLOOKUP(C126,'Sales Order'!A:Q,17,FALSE)</f>
        <v>#N/A</v>
      </c>
      <c r="Q126" s="300" t="str">
        <f>VLOOKUP(C126,Despatches!A:B,2,FALSE)</f>
        <v>#N/A</v>
      </c>
      <c r="R126" s="298" t="str">
        <f t="shared" si="7"/>
        <v>#N/A</v>
      </c>
      <c r="S126" s="298" t="str">
        <f t="shared" si="8"/>
        <v>#N/A</v>
      </c>
      <c r="T126" s="298" t="str">
        <f t="shared" si="9"/>
        <v>#N/A</v>
      </c>
      <c r="U126" s="196" t="str">
        <f t="shared" si="10"/>
        <v>#N/A</v>
      </c>
      <c r="V126" s="196"/>
      <c r="W126" s="196"/>
      <c r="X126" s="196"/>
      <c r="Y126" s="196"/>
      <c r="Z126" s="196"/>
    </row>
    <row r="127" ht="12.0" customHeight="1">
      <c r="A127" s="275"/>
      <c r="B127" s="275"/>
      <c r="C127" s="275"/>
      <c r="D127" s="275"/>
      <c r="E127" s="297">
        <f>SUMIF('Sales Order'!A:M,C127,'Sales Order'!M:M)</f>
        <v>0</v>
      </c>
      <c r="F127" s="298" t="str">
        <f>VLOOKUP(C127,'Sales Order'!A:S,19,FALSE)</f>
        <v>#N/A</v>
      </c>
      <c r="G127" s="298" t="str">
        <f>VLOOKUP(C127,'Sales Order'!A:N,14,FALSE)</f>
        <v>#N/A</v>
      </c>
      <c r="H127" s="298" t="str">
        <f t="shared" si="1"/>
        <v> </v>
      </c>
      <c r="I127" s="298">
        <f>SUMIFS(Despatches!D:D,Despatches!A:A,C127)</f>
        <v>0</v>
      </c>
      <c r="J127" s="298">
        <f t="shared" si="2"/>
        <v>0</v>
      </c>
      <c r="K127" s="298" t="str">
        <f>VLOOKUP(C127,'Sales Order'!A:N,14,FALSE)</f>
        <v>#N/A</v>
      </c>
      <c r="L127" s="234" t="str">
        <f t="shared" si="3"/>
        <v> &gt;210</v>
      </c>
      <c r="M127" s="298">
        <f t="shared" si="4"/>
        <v>30</v>
      </c>
      <c r="N127" s="298">
        <f t="shared" si="5"/>
        <v>12</v>
      </c>
      <c r="O127" s="298">
        <f t="shared" si="6"/>
        <v>1899</v>
      </c>
      <c r="P127" s="300" t="str">
        <f>VLOOKUP(C127,'Sales Order'!A:Q,17,FALSE)</f>
        <v>#N/A</v>
      </c>
      <c r="Q127" s="300" t="str">
        <f>VLOOKUP(C127,Despatches!A:B,2,FALSE)</f>
        <v>#N/A</v>
      </c>
      <c r="R127" s="298" t="str">
        <f t="shared" si="7"/>
        <v>#N/A</v>
      </c>
      <c r="S127" s="298" t="str">
        <f t="shared" si="8"/>
        <v>#N/A</v>
      </c>
      <c r="T127" s="298" t="str">
        <f t="shared" si="9"/>
        <v>#N/A</v>
      </c>
      <c r="U127" s="196" t="str">
        <f t="shared" si="10"/>
        <v>#N/A</v>
      </c>
      <c r="V127" s="196"/>
      <c r="W127" s="196"/>
      <c r="X127" s="196"/>
      <c r="Y127" s="196"/>
      <c r="Z127" s="196"/>
    </row>
    <row r="128" ht="12.0" customHeight="1">
      <c r="A128" s="275"/>
      <c r="B128" s="275"/>
      <c r="C128" s="275"/>
      <c r="D128" s="275"/>
      <c r="E128" s="297">
        <f>SUMIF('Sales Order'!A:M,C128,'Sales Order'!M:M)</f>
        <v>0</v>
      </c>
      <c r="F128" s="298" t="str">
        <f>VLOOKUP(C128,'Sales Order'!A:S,19,FALSE)</f>
        <v>#N/A</v>
      </c>
      <c r="G128" s="298" t="str">
        <f>VLOOKUP(C128,'Sales Order'!A:N,14,FALSE)</f>
        <v>#N/A</v>
      </c>
      <c r="H128" s="298" t="str">
        <f t="shared" si="1"/>
        <v> </v>
      </c>
      <c r="I128" s="298">
        <f>SUMIFS(Despatches!D:D,Despatches!A:A,C128)</f>
        <v>0</v>
      </c>
      <c r="J128" s="298">
        <f t="shared" si="2"/>
        <v>0</v>
      </c>
      <c r="K128" s="298" t="str">
        <f>VLOOKUP(C128,'Sales Order'!A:N,14,FALSE)</f>
        <v>#N/A</v>
      </c>
      <c r="L128" s="234" t="str">
        <f t="shared" si="3"/>
        <v> &gt;210</v>
      </c>
      <c r="M128" s="298">
        <f t="shared" si="4"/>
        <v>30</v>
      </c>
      <c r="N128" s="298">
        <f t="shared" si="5"/>
        <v>12</v>
      </c>
      <c r="O128" s="298">
        <f t="shared" si="6"/>
        <v>1899</v>
      </c>
      <c r="P128" s="300" t="str">
        <f>VLOOKUP(C128,'Sales Order'!A:Q,17,FALSE)</f>
        <v>#N/A</v>
      </c>
      <c r="Q128" s="300" t="str">
        <f>VLOOKUP(C128,Despatches!A:B,2,FALSE)</f>
        <v>#N/A</v>
      </c>
      <c r="R128" s="298" t="str">
        <f t="shared" si="7"/>
        <v>#N/A</v>
      </c>
      <c r="S128" s="298" t="str">
        <f t="shared" si="8"/>
        <v>#N/A</v>
      </c>
      <c r="T128" s="298" t="str">
        <f t="shared" si="9"/>
        <v>#N/A</v>
      </c>
      <c r="U128" s="196" t="str">
        <f t="shared" si="10"/>
        <v>#N/A</v>
      </c>
      <c r="V128" s="196"/>
      <c r="W128" s="196"/>
      <c r="X128" s="196"/>
      <c r="Y128" s="196"/>
      <c r="Z128" s="196"/>
    </row>
    <row r="129" ht="12.0" customHeight="1">
      <c r="A129" s="275"/>
      <c r="B129" s="275"/>
      <c r="C129" s="275"/>
      <c r="D129" s="275"/>
      <c r="E129" s="297">
        <f>SUMIF('Sales Order'!A:M,C129,'Sales Order'!M:M)</f>
        <v>0</v>
      </c>
      <c r="F129" s="298" t="str">
        <f>VLOOKUP(C129,'Sales Order'!A:S,19,FALSE)</f>
        <v>#N/A</v>
      </c>
      <c r="G129" s="298" t="str">
        <f>VLOOKUP(C129,'Sales Order'!A:N,14,FALSE)</f>
        <v>#N/A</v>
      </c>
      <c r="H129" s="298" t="str">
        <f t="shared" si="1"/>
        <v> </v>
      </c>
      <c r="I129" s="298">
        <f>SUMIFS(Despatches!D:D,Despatches!A:A,C129)</f>
        <v>0</v>
      </c>
      <c r="J129" s="298">
        <f t="shared" si="2"/>
        <v>0</v>
      </c>
      <c r="K129" s="298" t="str">
        <f>VLOOKUP(C129,'Sales Order'!A:N,14,FALSE)</f>
        <v>#N/A</v>
      </c>
      <c r="L129" s="234" t="str">
        <f t="shared" si="3"/>
        <v> &gt;210</v>
      </c>
      <c r="M129" s="298">
        <f t="shared" si="4"/>
        <v>30</v>
      </c>
      <c r="N129" s="298">
        <f t="shared" si="5"/>
        <v>12</v>
      </c>
      <c r="O129" s="298">
        <f t="shared" si="6"/>
        <v>1899</v>
      </c>
      <c r="P129" s="300" t="str">
        <f>VLOOKUP(C129,'Sales Order'!A:Q,17,FALSE)</f>
        <v>#N/A</v>
      </c>
      <c r="Q129" s="300" t="str">
        <f>VLOOKUP(C129,Despatches!A:B,2,FALSE)</f>
        <v>#N/A</v>
      </c>
      <c r="R129" s="298" t="str">
        <f t="shared" si="7"/>
        <v>#N/A</v>
      </c>
      <c r="S129" s="298" t="str">
        <f t="shared" si="8"/>
        <v>#N/A</v>
      </c>
      <c r="T129" s="298" t="str">
        <f t="shared" si="9"/>
        <v>#N/A</v>
      </c>
      <c r="U129" s="196" t="str">
        <f t="shared" si="10"/>
        <v>#N/A</v>
      </c>
      <c r="V129" s="196"/>
      <c r="W129" s="196"/>
      <c r="X129" s="196"/>
      <c r="Y129" s="196"/>
      <c r="Z129" s="196"/>
    </row>
    <row r="130" ht="12.0" customHeight="1">
      <c r="A130" s="275"/>
      <c r="B130" s="275"/>
      <c r="C130" s="275"/>
      <c r="D130" s="275"/>
      <c r="E130" s="297">
        <f>SUMIF('Sales Order'!A:M,C130,'Sales Order'!M:M)</f>
        <v>0</v>
      </c>
      <c r="F130" s="298" t="str">
        <f>VLOOKUP(C130,'Sales Order'!A:S,19,FALSE)</f>
        <v>#N/A</v>
      </c>
      <c r="G130" s="298" t="str">
        <f>VLOOKUP(C130,'Sales Order'!A:N,14,FALSE)</f>
        <v>#N/A</v>
      </c>
      <c r="H130" s="298" t="str">
        <f t="shared" si="1"/>
        <v> </v>
      </c>
      <c r="I130" s="298">
        <f>SUMIFS(Despatches!D:D,Despatches!A:A,C130)</f>
        <v>0</v>
      </c>
      <c r="J130" s="298">
        <f t="shared" si="2"/>
        <v>0</v>
      </c>
      <c r="K130" s="298" t="str">
        <f>VLOOKUP(C130,'Sales Order'!A:N,14,FALSE)</f>
        <v>#N/A</v>
      </c>
      <c r="L130" s="234" t="str">
        <f t="shared" si="3"/>
        <v> &gt;210</v>
      </c>
      <c r="M130" s="298">
        <f t="shared" si="4"/>
        <v>30</v>
      </c>
      <c r="N130" s="298">
        <f t="shared" si="5"/>
        <v>12</v>
      </c>
      <c r="O130" s="298">
        <f t="shared" si="6"/>
        <v>1899</v>
      </c>
      <c r="P130" s="300" t="str">
        <f>VLOOKUP(C130,'Sales Order'!A:Q,17,FALSE)</f>
        <v>#N/A</v>
      </c>
      <c r="Q130" s="300" t="str">
        <f>VLOOKUP(C130,Despatches!A:B,2,FALSE)</f>
        <v>#N/A</v>
      </c>
      <c r="R130" s="298" t="str">
        <f t="shared" si="7"/>
        <v>#N/A</v>
      </c>
      <c r="S130" s="298" t="str">
        <f t="shared" si="8"/>
        <v>#N/A</v>
      </c>
      <c r="T130" s="298" t="str">
        <f t="shared" si="9"/>
        <v>#N/A</v>
      </c>
      <c r="U130" s="196" t="str">
        <f t="shared" si="10"/>
        <v>#N/A</v>
      </c>
      <c r="V130" s="196"/>
      <c r="W130" s="196"/>
      <c r="X130" s="196"/>
      <c r="Y130" s="196"/>
      <c r="Z130" s="196"/>
    </row>
    <row r="131" ht="12.0" customHeight="1">
      <c r="A131" s="275"/>
      <c r="B131" s="275"/>
      <c r="C131" s="275"/>
      <c r="D131" s="275"/>
      <c r="E131" s="297">
        <f>SUMIF('Sales Order'!A:M,C131,'Sales Order'!M:M)</f>
        <v>0</v>
      </c>
      <c r="F131" s="298" t="str">
        <f>VLOOKUP(C131,'Sales Order'!A:S,19,FALSE)</f>
        <v>#N/A</v>
      </c>
      <c r="G131" s="298" t="str">
        <f>VLOOKUP(C131,'Sales Order'!A:N,14,FALSE)</f>
        <v>#N/A</v>
      </c>
      <c r="H131" s="298" t="str">
        <f t="shared" si="1"/>
        <v> </v>
      </c>
      <c r="I131" s="298">
        <f>SUMIFS(Despatches!D:D,Despatches!A:A,C131)</f>
        <v>0</v>
      </c>
      <c r="J131" s="298">
        <f t="shared" si="2"/>
        <v>0</v>
      </c>
      <c r="K131" s="298" t="str">
        <f>VLOOKUP(C131,'Sales Order'!A:N,14,FALSE)</f>
        <v>#N/A</v>
      </c>
      <c r="L131" s="234" t="str">
        <f t="shared" si="3"/>
        <v> &gt;210</v>
      </c>
      <c r="M131" s="298">
        <f t="shared" si="4"/>
        <v>30</v>
      </c>
      <c r="N131" s="298">
        <f t="shared" si="5"/>
        <v>12</v>
      </c>
      <c r="O131" s="298">
        <f t="shared" si="6"/>
        <v>1899</v>
      </c>
      <c r="P131" s="300" t="str">
        <f>VLOOKUP(C131,'Sales Order'!A:Q,17,FALSE)</f>
        <v>#N/A</v>
      </c>
      <c r="Q131" s="300" t="str">
        <f>VLOOKUP(C131,Despatches!A:B,2,FALSE)</f>
        <v>#N/A</v>
      </c>
      <c r="R131" s="298" t="str">
        <f t="shared" si="7"/>
        <v>#N/A</v>
      </c>
      <c r="S131" s="298" t="str">
        <f t="shared" si="8"/>
        <v>#N/A</v>
      </c>
      <c r="T131" s="298" t="str">
        <f t="shared" si="9"/>
        <v>#N/A</v>
      </c>
      <c r="U131" s="196" t="str">
        <f t="shared" si="10"/>
        <v>#N/A</v>
      </c>
      <c r="V131" s="196"/>
      <c r="W131" s="196"/>
      <c r="X131" s="196"/>
      <c r="Y131" s="196"/>
      <c r="Z131" s="196"/>
    </row>
    <row r="132" ht="12.0" customHeight="1">
      <c r="A132" s="275"/>
      <c r="B132" s="275"/>
      <c r="C132" s="275"/>
      <c r="D132" s="275"/>
      <c r="E132" s="297">
        <f>SUMIF('Sales Order'!A:M,C132,'Sales Order'!M:M)</f>
        <v>0</v>
      </c>
      <c r="F132" s="298" t="str">
        <f>VLOOKUP(C132,'Sales Order'!A:S,19,FALSE)</f>
        <v>#N/A</v>
      </c>
      <c r="G132" s="298" t="str">
        <f>VLOOKUP(C132,'Sales Order'!A:N,14,FALSE)</f>
        <v>#N/A</v>
      </c>
      <c r="H132" s="298" t="str">
        <f t="shared" si="1"/>
        <v> </v>
      </c>
      <c r="I132" s="298">
        <f>SUMIFS(Despatches!D:D,Despatches!A:A,C132)</f>
        <v>0</v>
      </c>
      <c r="J132" s="298">
        <f t="shared" si="2"/>
        <v>0</v>
      </c>
      <c r="K132" s="298" t="str">
        <f>VLOOKUP(C132,'Sales Order'!A:N,14,FALSE)</f>
        <v>#N/A</v>
      </c>
      <c r="L132" s="234" t="str">
        <f t="shared" si="3"/>
        <v> &gt;210</v>
      </c>
      <c r="M132" s="298">
        <f t="shared" si="4"/>
        <v>30</v>
      </c>
      <c r="N132" s="298">
        <f t="shared" si="5"/>
        <v>12</v>
      </c>
      <c r="O132" s="298">
        <f t="shared" si="6"/>
        <v>1899</v>
      </c>
      <c r="P132" s="300" t="str">
        <f>VLOOKUP(C132,'Sales Order'!A:Q,17,FALSE)</f>
        <v>#N/A</v>
      </c>
      <c r="Q132" s="300" t="str">
        <f>VLOOKUP(C132,Despatches!A:B,2,FALSE)</f>
        <v>#N/A</v>
      </c>
      <c r="R132" s="298" t="str">
        <f t="shared" si="7"/>
        <v>#N/A</v>
      </c>
      <c r="S132" s="298" t="str">
        <f t="shared" si="8"/>
        <v>#N/A</v>
      </c>
      <c r="T132" s="298" t="str">
        <f t="shared" si="9"/>
        <v>#N/A</v>
      </c>
      <c r="U132" s="196" t="str">
        <f t="shared" si="10"/>
        <v>#N/A</v>
      </c>
      <c r="V132" s="196"/>
      <c r="W132" s="196"/>
      <c r="X132" s="196"/>
      <c r="Y132" s="196"/>
      <c r="Z132" s="196"/>
    </row>
    <row r="133" ht="12.0" customHeight="1">
      <c r="A133" s="275"/>
      <c r="B133" s="275"/>
      <c r="C133" s="275"/>
      <c r="D133" s="275"/>
      <c r="E133" s="297">
        <f>SUMIF('Sales Order'!A:M,C133,'Sales Order'!M:M)</f>
        <v>0</v>
      </c>
      <c r="F133" s="298" t="str">
        <f>VLOOKUP(C133,'Sales Order'!A:S,19,FALSE)</f>
        <v>#N/A</v>
      </c>
      <c r="G133" s="298" t="str">
        <f>VLOOKUP(C133,'Sales Order'!A:N,14,FALSE)</f>
        <v>#N/A</v>
      </c>
      <c r="H133" s="298" t="str">
        <f t="shared" si="1"/>
        <v> </v>
      </c>
      <c r="I133" s="298">
        <f>SUMIFS(Despatches!D:D,Despatches!A:A,C133)</f>
        <v>0</v>
      </c>
      <c r="J133" s="298">
        <f t="shared" si="2"/>
        <v>0</v>
      </c>
      <c r="K133" s="298" t="str">
        <f>VLOOKUP(C133,'Sales Order'!A:N,14,FALSE)</f>
        <v>#N/A</v>
      </c>
      <c r="L133" s="234" t="str">
        <f t="shared" si="3"/>
        <v> &gt;210</v>
      </c>
      <c r="M133" s="298">
        <f t="shared" si="4"/>
        <v>30</v>
      </c>
      <c r="N133" s="298">
        <f t="shared" si="5"/>
        <v>12</v>
      </c>
      <c r="O133" s="298">
        <f t="shared" si="6"/>
        <v>1899</v>
      </c>
      <c r="P133" s="300" t="str">
        <f>VLOOKUP(C133,'Sales Order'!A:Q,17,FALSE)</f>
        <v>#N/A</v>
      </c>
      <c r="Q133" s="300" t="str">
        <f>VLOOKUP(C133,Despatches!A:B,2,FALSE)</f>
        <v>#N/A</v>
      </c>
      <c r="R133" s="298" t="str">
        <f t="shared" si="7"/>
        <v>#N/A</v>
      </c>
      <c r="S133" s="298" t="str">
        <f t="shared" si="8"/>
        <v>#N/A</v>
      </c>
      <c r="T133" s="298" t="str">
        <f t="shared" si="9"/>
        <v>#N/A</v>
      </c>
      <c r="U133" s="196" t="str">
        <f t="shared" si="10"/>
        <v>#N/A</v>
      </c>
      <c r="V133" s="196"/>
      <c r="W133" s="196"/>
      <c r="X133" s="196"/>
      <c r="Y133" s="196"/>
      <c r="Z133" s="196"/>
    </row>
    <row r="134" ht="12.0" customHeight="1">
      <c r="A134" s="275"/>
      <c r="B134" s="275"/>
      <c r="C134" s="275"/>
      <c r="D134" s="275"/>
      <c r="E134" s="297">
        <f>SUMIF('Sales Order'!A:M,C134,'Sales Order'!M:M)</f>
        <v>0</v>
      </c>
      <c r="F134" s="298" t="str">
        <f>VLOOKUP(C134,'Sales Order'!A:S,19,FALSE)</f>
        <v>#N/A</v>
      </c>
      <c r="G134" s="298" t="str">
        <f>VLOOKUP(C134,'Sales Order'!A:N,14,FALSE)</f>
        <v>#N/A</v>
      </c>
      <c r="H134" s="298" t="str">
        <f t="shared" si="1"/>
        <v> </v>
      </c>
      <c r="I134" s="298">
        <f>SUMIFS(Despatches!D:D,Despatches!A:A,C134)</f>
        <v>0</v>
      </c>
      <c r="J134" s="298">
        <f t="shared" si="2"/>
        <v>0</v>
      </c>
      <c r="K134" s="298" t="str">
        <f>VLOOKUP(C134,'Sales Order'!A:N,14,FALSE)</f>
        <v>#N/A</v>
      </c>
      <c r="L134" s="234" t="str">
        <f t="shared" si="3"/>
        <v> &gt;210</v>
      </c>
      <c r="M134" s="298">
        <f t="shared" si="4"/>
        <v>30</v>
      </c>
      <c r="N134" s="298">
        <f t="shared" si="5"/>
        <v>12</v>
      </c>
      <c r="O134" s="298">
        <f t="shared" si="6"/>
        <v>1899</v>
      </c>
      <c r="P134" s="300" t="str">
        <f>VLOOKUP(C134,'Sales Order'!A:Q,17,FALSE)</f>
        <v>#N/A</v>
      </c>
      <c r="Q134" s="300" t="str">
        <f>VLOOKUP(C134,Despatches!A:B,2,FALSE)</f>
        <v>#N/A</v>
      </c>
      <c r="R134" s="298" t="str">
        <f t="shared" si="7"/>
        <v>#N/A</v>
      </c>
      <c r="S134" s="298" t="str">
        <f t="shared" si="8"/>
        <v>#N/A</v>
      </c>
      <c r="T134" s="298" t="str">
        <f t="shared" si="9"/>
        <v>#N/A</v>
      </c>
      <c r="U134" s="196" t="str">
        <f t="shared" si="10"/>
        <v>#N/A</v>
      </c>
      <c r="V134" s="196"/>
      <c r="W134" s="196"/>
      <c r="X134" s="196"/>
      <c r="Y134" s="196"/>
      <c r="Z134" s="196"/>
    </row>
    <row r="135" ht="12.0" customHeight="1">
      <c r="A135" s="275"/>
      <c r="B135" s="275"/>
      <c r="C135" s="275"/>
      <c r="D135" s="275"/>
      <c r="E135" s="297">
        <f>SUMIF('Sales Order'!A:M,C135,'Sales Order'!M:M)</f>
        <v>0</v>
      </c>
      <c r="F135" s="298" t="str">
        <f>VLOOKUP(C135,'Sales Order'!A:S,19,FALSE)</f>
        <v>#N/A</v>
      </c>
      <c r="G135" s="298" t="str">
        <f>VLOOKUP(C135,'Sales Order'!A:N,14,FALSE)</f>
        <v>#N/A</v>
      </c>
      <c r="H135" s="298" t="str">
        <f t="shared" si="1"/>
        <v> </v>
      </c>
      <c r="I135" s="298">
        <f>SUMIFS(Despatches!D:D,Despatches!A:A,C135)</f>
        <v>0</v>
      </c>
      <c r="J135" s="298">
        <f t="shared" si="2"/>
        <v>0</v>
      </c>
      <c r="K135" s="298" t="str">
        <f>VLOOKUP(C135,'Sales Order'!A:N,14,FALSE)</f>
        <v>#N/A</v>
      </c>
      <c r="L135" s="234" t="str">
        <f t="shared" si="3"/>
        <v> &gt;210</v>
      </c>
      <c r="M135" s="298">
        <f t="shared" si="4"/>
        <v>30</v>
      </c>
      <c r="N135" s="298">
        <f t="shared" si="5"/>
        <v>12</v>
      </c>
      <c r="O135" s="298">
        <f t="shared" si="6"/>
        <v>1899</v>
      </c>
      <c r="P135" s="300" t="str">
        <f>VLOOKUP(C135,'Sales Order'!A:Q,17,FALSE)</f>
        <v>#N/A</v>
      </c>
      <c r="Q135" s="300" t="str">
        <f>VLOOKUP(C135,Despatches!A:B,2,FALSE)</f>
        <v>#N/A</v>
      </c>
      <c r="R135" s="298" t="str">
        <f t="shared" si="7"/>
        <v>#N/A</v>
      </c>
      <c r="S135" s="298" t="str">
        <f t="shared" si="8"/>
        <v>#N/A</v>
      </c>
      <c r="T135" s="298" t="str">
        <f t="shared" si="9"/>
        <v>#N/A</v>
      </c>
      <c r="U135" s="196" t="str">
        <f t="shared" si="10"/>
        <v>#N/A</v>
      </c>
      <c r="V135" s="196"/>
      <c r="W135" s="196"/>
      <c r="X135" s="196"/>
      <c r="Y135" s="196"/>
      <c r="Z135" s="196"/>
    </row>
    <row r="136" ht="12.0" customHeight="1">
      <c r="A136" s="275"/>
      <c r="B136" s="275"/>
      <c r="C136" s="275"/>
      <c r="D136" s="275"/>
      <c r="E136" s="297">
        <f>SUMIF('Sales Order'!A:M,C136,'Sales Order'!M:M)</f>
        <v>0</v>
      </c>
      <c r="F136" s="298" t="str">
        <f>VLOOKUP(C136,'Sales Order'!A:S,19,FALSE)</f>
        <v>#N/A</v>
      </c>
      <c r="G136" s="298" t="str">
        <f>VLOOKUP(C136,'Sales Order'!A:N,14,FALSE)</f>
        <v>#N/A</v>
      </c>
      <c r="H136" s="298" t="str">
        <f t="shared" si="1"/>
        <v> </v>
      </c>
      <c r="I136" s="298">
        <f>SUMIFS(Despatches!D:D,Despatches!A:A,C136)</f>
        <v>0</v>
      </c>
      <c r="J136" s="298">
        <f t="shared" si="2"/>
        <v>0</v>
      </c>
      <c r="K136" s="298" t="str">
        <f>VLOOKUP(C136,'Sales Order'!A:N,14,FALSE)</f>
        <v>#N/A</v>
      </c>
      <c r="L136" s="234" t="str">
        <f t="shared" si="3"/>
        <v> &gt;210</v>
      </c>
      <c r="M136" s="298">
        <f t="shared" si="4"/>
        <v>30</v>
      </c>
      <c r="N136" s="298">
        <f t="shared" si="5"/>
        <v>12</v>
      </c>
      <c r="O136" s="298">
        <f t="shared" si="6"/>
        <v>1899</v>
      </c>
      <c r="P136" s="300" t="str">
        <f>VLOOKUP(C136,'Sales Order'!A:Q,17,FALSE)</f>
        <v>#N/A</v>
      </c>
      <c r="Q136" s="300" t="str">
        <f>VLOOKUP(C136,Despatches!A:B,2,FALSE)</f>
        <v>#N/A</v>
      </c>
      <c r="R136" s="298" t="str">
        <f t="shared" si="7"/>
        <v>#N/A</v>
      </c>
      <c r="S136" s="298" t="str">
        <f t="shared" si="8"/>
        <v>#N/A</v>
      </c>
      <c r="T136" s="298" t="str">
        <f t="shared" si="9"/>
        <v>#N/A</v>
      </c>
      <c r="U136" s="196" t="str">
        <f t="shared" si="10"/>
        <v>#N/A</v>
      </c>
      <c r="V136" s="196"/>
      <c r="W136" s="196"/>
      <c r="X136" s="196"/>
      <c r="Y136" s="196"/>
      <c r="Z136" s="196"/>
    </row>
    <row r="137" ht="12.0" customHeight="1">
      <c r="A137" s="275"/>
      <c r="B137" s="275"/>
      <c r="C137" s="275"/>
      <c r="D137" s="275"/>
      <c r="E137" s="297">
        <f>SUMIF('Sales Order'!A:M,C137,'Sales Order'!M:M)</f>
        <v>0</v>
      </c>
      <c r="F137" s="298" t="str">
        <f>VLOOKUP(C137,'Sales Order'!A:S,19,FALSE)</f>
        <v>#N/A</v>
      </c>
      <c r="G137" s="298" t="str">
        <f>VLOOKUP(C137,'Sales Order'!A:N,14,FALSE)</f>
        <v>#N/A</v>
      </c>
      <c r="H137" s="298" t="str">
        <f t="shared" si="1"/>
        <v> </v>
      </c>
      <c r="I137" s="298">
        <f>SUMIFS(Despatches!D:D,Despatches!A:A,C137)</f>
        <v>0</v>
      </c>
      <c r="J137" s="298">
        <f t="shared" si="2"/>
        <v>0</v>
      </c>
      <c r="K137" s="298" t="str">
        <f>VLOOKUP(C137,'Sales Order'!A:N,14,FALSE)</f>
        <v>#N/A</v>
      </c>
      <c r="L137" s="234" t="str">
        <f t="shared" si="3"/>
        <v> &gt;210</v>
      </c>
      <c r="M137" s="298">
        <f t="shared" si="4"/>
        <v>30</v>
      </c>
      <c r="N137" s="298">
        <f t="shared" si="5"/>
        <v>12</v>
      </c>
      <c r="O137" s="298">
        <f t="shared" si="6"/>
        <v>1899</v>
      </c>
      <c r="P137" s="300" t="str">
        <f>VLOOKUP(C137,'Sales Order'!A:Q,17,FALSE)</f>
        <v>#N/A</v>
      </c>
      <c r="Q137" s="300" t="str">
        <f>VLOOKUP(C137,Despatches!A:B,2,FALSE)</f>
        <v>#N/A</v>
      </c>
      <c r="R137" s="298" t="str">
        <f t="shared" si="7"/>
        <v>#N/A</v>
      </c>
      <c r="S137" s="298" t="str">
        <f t="shared" si="8"/>
        <v>#N/A</v>
      </c>
      <c r="T137" s="298" t="str">
        <f t="shared" si="9"/>
        <v>#N/A</v>
      </c>
      <c r="U137" s="196" t="str">
        <f t="shared" si="10"/>
        <v>#N/A</v>
      </c>
      <c r="V137" s="196"/>
      <c r="W137" s="196"/>
      <c r="X137" s="196"/>
      <c r="Y137" s="196"/>
      <c r="Z137" s="196"/>
    </row>
    <row r="138" ht="12.0" customHeight="1">
      <c r="A138" s="275"/>
      <c r="B138" s="275"/>
      <c r="C138" s="275"/>
      <c r="D138" s="275"/>
      <c r="E138" s="297">
        <f>SUMIF('Sales Order'!A:M,C138,'Sales Order'!M:M)</f>
        <v>0</v>
      </c>
      <c r="F138" s="298" t="str">
        <f>VLOOKUP(C138,'Sales Order'!A:S,19,FALSE)</f>
        <v>#N/A</v>
      </c>
      <c r="G138" s="298" t="str">
        <f>VLOOKUP(C138,'Sales Order'!A:N,14,FALSE)</f>
        <v>#N/A</v>
      </c>
      <c r="H138" s="298" t="str">
        <f t="shared" si="1"/>
        <v> </v>
      </c>
      <c r="I138" s="298">
        <f>SUMIFS(Despatches!D:D,Despatches!A:A,C138)</f>
        <v>0</v>
      </c>
      <c r="J138" s="298">
        <f t="shared" si="2"/>
        <v>0</v>
      </c>
      <c r="K138" s="298" t="str">
        <f>VLOOKUP(C138,'Sales Order'!A:N,14,FALSE)</f>
        <v>#N/A</v>
      </c>
      <c r="L138" s="234" t="str">
        <f t="shared" si="3"/>
        <v> &gt;210</v>
      </c>
      <c r="M138" s="298">
        <f t="shared" si="4"/>
        <v>30</v>
      </c>
      <c r="N138" s="298">
        <f t="shared" si="5"/>
        <v>12</v>
      </c>
      <c r="O138" s="298">
        <f t="shared" si="6"/>
        <v>1899</v>
      </c>
      <c r="P138" s="300" t="str">
        <f>VLOOKUP(C138,'Sales Order'!A:Q,17,FALSE)</f>
        <v>#N/A</v>
      </c>
      <c r="Q138" s="300" t="str">
        <f>VLOOKUP(C138,Despatches!A:B,2,FALSE)</f>
        <v>#N/A</v>
      </c>
      <c r="R138" s="298" t="str">
        <f t="shared" si="7"/>
        <v>#N/A</v>
      </c>
      <c r="S138" s="298" t="str">
        <f t="shared" si="8"/>
        <v>#N/A</v>
      </c>
      <c r="T138" s="298" t="str">
        <f t="shared" si="9"/>
        <v>#N/A</v>
      </c>
      <c r="U138" s="196" t="str">
        <f t="shared" si="10"/>
        <v>#N/A</v>
      </c>
      <c r="V138" s="196"/>
      <c r="W138" s="196"/>
      <c r="X138" s="196"/>
      <c r="Y138" s="196"/>
      <c r="Z138" s="196"/>
    </row>
    <row r="139" ht="12.0" customHeight="1">
      <c r="A139" s="275"/>
      <c r="B139" s="275"/>
      <c r="C139" s="275"/>
      <c r="D139" s="275"/>
      <c r="E139" s="297">
        <f>SUMIF('Sales Order'!A:M,C139,'Sales Order'!M:M)</f>
        <v>0</v>
      </c>
      <c r="F139" s="298" t="str">
        <f>VLOOKUP(C139,'Sales Order'!A:S,19,FALSE)</f>
        <v>#N/A</v>
      </c>
      <c r="G139" s="298" t="str">
        <f>VLOOKUP(C139,'Sales Order'!A:N,14,FALSE)</f>
        <v>#N/A</v>
      </c>
      <c r="H139" s="298" t="str">
        <f t="shared" si="1"/>
        <v> </v>
      </c>
      <c r="I139" s="298">
        <f>SUMIFS(Despatches!D:D,Despatches!A:A,C139)</f>
        <v>0</v>
      </c>
      <c r="J139" s="298">
        <f t="shared" si="2"/>
        <v>0</v>
      </c>
      <c r="K139" s="298" t="str">
        <f>VLOOKUP(C139,'Sales Order'!A:N,14,FALSE)</f>
        <v>#N/A</v>
      </c>
      <c r="L139" s="234" t="str">
        <f t="shared" si="3"/>
        <v> &gt;210</v>
      </c>
      <c r="M139" s="298">
        <f t="shared" si="4"/>
        <v>30</v>
      </c>
      <c r="N139" s="298">
        <f t="shared" si="5"/>
        <v>12</v>
      </c>
      <c r="O139" s="298">
        <f t="shared" si="6"/>
        <v>1899</v>
      </c>
      <c r="P139" s="300" t="str">
        <f>VLOOKUP(C139,'Sales Order'!A:Q,17,FALSE)</f>
        <v>#N/A</v>
      </c>
      <c r="Q139" s="300" t="str">
        <f>VLOOKUP(C139,Despatches!A:B,2,FALSE)</f>
        <v>#N/A</v>
      </c>
      <c r="R139" s="298" t="str">
        <f t="shared" si="7"/>
        <v>#N/A</v>
      </c>
      <c r="S139" s="298" t="str">
        <f t="shared" si="8"/>
        <v>#N/A</v>
      </c>
      <c r="T139" s="298" t="str">
        <f t="shared" si="9"/>
        <v>#N/A</v>
      </c>
      <c r="U139" s="196" t="str">
        <f t="shared" si="10"/>
        <v>#N/A</v>
      </c>
      <c r="V139" s="196"/>
      <c r="W139" s="196"/>
      <c r="X139" s="196"/>
      <c r="Y139" s="196"/>
      <c r="Z139" s="196"/>
    </row>
    <row r="140" ht="12.0" customHeight="1">
      <c r="A140" s="275"/>
      <c r="B140" s="275"/>
      <c r="C140" s="275"/>
      <c r="D140" s="275"/>
      <c r="E140" s="297">
        <f>SUMIF('Sales Order'!A:M,C140,'Sales Order'!M:M)</f>
        <v>0</v>
      </c>
      <c r="F140" s="298" t="str">
        <f>VLOOKUP(C140,'Sales Order'!A:S,19,FALSE)</f>
        <v>#N/A</v>
      </c>
      <c r="G140" s="298" t="str">
        <f>VLOOKUP(C140,'Sales Order'!A:N,14,FALSE)</f>
        <v>#N/A</v>
      </c>
      <c r="H140" s="298" t="str">
        <f t="shared" si="1"/>
        <v> </v>
      </c>
      <c r="I140" s="298">
        <f>SUMIFS(Despatches!D:D,Despatches!A:A,C140)</f>
        <v>0</v>
      </c>
      <c r="J140" s="298">
        <f t="shared" si="2"/>
        <v>0</v>
      </c>
      <c r="K140" s="298" t="str">
        <f>VLOOKUP(C140,'Sales Order'!A:N,14,FALSE)</f>
        <v>#N/A</v>
      </c>
      <c r="L140" s="234" t="str">
        <f t="shared" si="3"/>
        <v> &gt;210</v>
      </c>
      <c r="M140" s="298">
        <f t="shared" si="4"/>
        <v>30</v>
      </c>
      <c r="N140" s="298">
        <f t="shared" si="5"/>
        <v>12</v>
      </c>
      <c r="O140" s="298">
        <f t="shared" si="6"/>
        <v>1899</v>
      </c>
      <c r="P140" s="300" t="str">
        <f>VLOOKUP(C140,'Sales Order'!A:Q,17,FALSE)</f>
        <v>#N/A</v>
      </c>
      <c r="Q140" s="300" t="str">
        <f>VLOOKUP(C140,Despatches!A:B,2,FALSE)</f>
        <v>#N/A</v>
      </c>
      <c r="R140" s="298" t="str">
        <f t="shared" si="7"/>
        <v>#N/A</v>
      </c>
      <c r="S140" s="298" t="str">
        <f t="shared" si="8"/>
        <v>#N/A</v>
      </c>
      <c r="T140" s="298" t="str">
        <f t="shared" si="9"/>
        <v>#N/A</v>
      </c>
      <c r="U140" s="196" t="str">
        <f t="shared" si="10"/>
        <v>#N/A</v>
      </c>
      <c r="V140" s="196"/>
      <c r="W140" s="196"/>
      <c r="X140" s="196"/>
      <c r="Y140" s="196"/>
      <c r="Z140" s="196"/>
    </row>
    <row r="141" ht="12.0" customHeight="1">
      <c r="A141" s="275"/>
      <c r="B141" s="275"/>
      <c r="C141" s="275"/>
      <c r="D141" s="275"/>
      <c r="E141" s="297">
        <f>SUMIF('Sales Order'!A:M,C141,'Sales Order'!M:M)</f>
        <v>0</v>
      </c>
      <c r="F141" s="298" t="str">
        <f>VLOOKUP(C141,'Sales Order'!A:S,19,FALSE)</f>
        <v>#N/A</v>
      </c>
      <c r="G141" s="298" t="str">
        <f>VLOOKUP(C141,'Sales Order'!A:N,14,FALSE)</f>
        <v>#N/A</v>
      </c>
      <c r="H141" s="298" t="str">
        <f t="shared" si="1"/>
        <v> </v>
      </c>
      <c r="I141" s="298">
        <f>SUMIFS(Despatches!D:D,Despatches!A:A,C141)</f>
        <v>0</v>
      </c>
      <c r="J141" s="298">
        <f t="shared" si="2"/>
        <v>0</v>
      </c>
      <c r="K141" s="298" t="str">
        <f>VLOOKUP(C141,'Sales Order'!A:N,14,FALSE)</f>
        <v>#N/A</v>
      </c>
      <c r="L141" s="234" t="str">
        <f t="shared" si="3"/>
        <v> &gt;210</v>
      </c>
      <c r="M141" s="298">
        <f t="shared" si="4"/>
        <v>30</v>
      </c>
      <c r="N141" s="298">
        <f t="shared" si="5"/>
        <v>12</v>
      </c>
      <c r="O141" s="298">
        <f t="shared" si="6"/>
        <v>1899</v>
      </c>
      <c r="P141" s="300" t="str">
        <f>VLOOKUP(C141,'Sales Order'!A:Q,17,FALSE)</f>
        <v>#N/A</v>
      </c>
      <c r="Q141" s="300" t="str">
        <f>VLOOKUP(C141,Despatches!A:B,2,FALSE)</f>
        <v>#N/A</v>
      </c>
      <c r="R141" s="298" t="str">
        <f t="shared" si="7"/>
        <v>#N/A</v>
      </c>
      <c r="S141" s="298" t="str">
        <f t="shared" si="8"/>
        <v>#N/A</v>
      </c>
      <c r="T141" s="298" t="str">
        <f t="shared" si="9"/>
        <v>#N/A</v>
      </c>
      <c r="U141" s="196" t="str">
        <f t="shared" si="10"/>
        <v>#N/A</v>
      </c>
      <c r="V141" s="196"/>
      <c r="W141" s="196"/>
      <c r="X141" s="196"/>
      <c r="Y141" s="196"/>
      <c r="Z141" s="196"/>
    </row>
    <row r="142" ht="12.0" customHeight="1">
      <c r="A142" s="275"/>
      <c r="B142" s="275"/>
      <c r="C142" s="275"/>
      <c r="D142" s="275"/>
      <c r="E142" s="297">
        <f>SUMIF('Sales Order'!A:M,C142,'Sales Order'!M:M)</f>
        <v>0</v>
      </c>
      <c r="F142" s="298" t="str">
        <f>VLOOKUP(C142,'Sales Order'!A:S,19,FALSE)</f>
        <v>#N/A</v>
      </c>
      <c r="G142" s="298" t="str">
        <f>VLOOKUP(C142,'Sales Order'!A:N,14,FALSE)</f>
        <v>#N/A</v>
      </c>
      <c r="H142" s="298" t="str">
        <f t="shared" si="1"/>
        <v> </v>
      </c>
      <c r="I142" s="298">
        <f>SUMIFS(Despatches!D:D,Despatches!A:A,C142)</f>
        <v>0</v>
      </c>
      <c r="J142" s="298">
        <f t="shared" si="2"/>
        <v>0</v>
      </c>
      <c r="K142" s="298" t="str">
        <f>VLOOKUP(C142,'Sales Order'!A:N,14,FALSE)</f>
        <v>#N/A</v>
      </c>
      <c r="L142" s="234" t="str">
        <f t="shared" si="3"/>
        <v> &gt;210</v>
      </c>
      <c r="M142" s="298">
        <f t="shared" si="4"/>
        <v>30</v>
      </c>
      <c r="N142" s="298">
        <f t="shared" si="5"/>
        <v>12</v>
      </c>
      <c r="O142" s="298">
        <f t="shared" si="6"/>
        <v>1899</v>
      </c>
      <c r="P142" s="300" t="str">
        <f>VLOOKUP(C142,'Sales Order'!A:Q,17,FALSE)</f>
        <v>#N/A</v>
      </c>
      <c r="Q142" s="300" t="str">
        <f>VLOOKUP(C142,Despatches!A:B,2,FALSE)</f>
        <v>#N/A</v>
      </c>
      <c r="R142" s="298" t="str">
        <f t="shared" si="7"/>
        <v>#N/A</v>
      </c>
      <c r="S142" s="298" t="str">
        <f t="shared" si="8"/>
        <v>#N/A</v>
      </c>
      <c r="T142" s="298" t="str">
        <f t="shared" si="9"/>
        <v>#N/A</v>
      </c>
      <c r="U142" s="196" t="str">
        <f t="shared" si="10"/>
        <v>#N/A</v>
      </c>
      <c r="V142" s="196"/>
      <c r="W142" s="196"/>
      <c r="X142" s="196"/>
      <c r="Y142" s="196"/>
      <c r="Z142" s="196"/>
    </row>
    <row r="143" ht="12.0" customHeight="1">
      <c r="A143" s="275"/>
      <c r="B143" s="275"/>
      <c r="C143" s="275"/>
      <c r="D143" s="275"/>
      <c r="E143" s="297">
        <f>SUMIF('Sales Order'!A:M,C143,'Sales Order'!M:M)</f>
        <v>0</v>
      </c>
      <c r="F143" s="298" t="str">
        <f>VLOOKUP(C143,'Sales Order'!A:S,19,FALSE)</f>
        <v>#N/A</v>
      </c>
      <c r="G143" s="298" t="str">
        <f>VLOOKUP(C143,'Sales Order'!A:N,14,FALSE)</f>
        <v>#N/A</v>
      </c>
      <c r="H143" s="298" t="str">
        <f t="shared" si="1"/>
        <v> </v>
      </c>
      <c r="I143" s="298">
        <f>SUMIFS(Despatches!D:D,Despatches!A:A,C143)</f>
        <v>0</v>
      </c>
      <c r="J143" s="298">
        <f t="shared" si="2"/>
        <v>0</v>
      </c>
      <c r="K143" s="298" t="str">
        <f>VLOOKUP(C143,'Sales Order'!A:N,14,FALSE)</f>
        <v>#N/A</v>
      </c>
      <c r="L143" s="234" t="str">
        <f t="shared" si="3"/>
        <v> &gt;210</v>
      </c>
      <c r="M143" s="298">
        <f t="shared" si="4"/>
        <v>30</v>
      </c>
      <c r="N143" s="298">
        <f t="shared" si="5"/>
        <v>12</v>
      </c>
      <c r="O143" s="298">
        <f t="shared" si="6"/>
        <v>1899</v>
      </c>
      <c r="P143" s="300" t="str">
        <f>VLOOKUP(C143,'Sales Order'!A:Q,17,FALSE)</f>
        <v>#N/A</v>
      </c>
      <c r="Q143" s="300" t="str">
        <f>VLOOKUP(C143,Despatches!A:B,2,FALSE)</f>
        <v>#N/A</v>
      </c>
      <c r="R143" s="298" t="str">
        <f t="shared" si="7"/>
        <v>#N/A</v>
      </c>
      <c r="S143" s="298" t="str">
        <f t="shared" si="8"/>
        <v>#N/A</v>
      </c>
      <c r="T143" s="298" t="str">
        <f t="shared" si="9"/>
        <v>#N/A</v>
      </c>
      <c r="U143" s="196" t="str">
        <f t="shared" si="10"/>
        <v>#N/A</v>
      </c>
      <c r="V143" s="196"/>
      <c r="W143" s="196"/>
      <c r="X143" s="196"/>
      <c r="Y143" s="196"/>
      <c r="Z143" s="196"/>
    </row>
    <row r="144" ht="12.0" customHeight="1">
      <c r="A144" s="275"/>
      <c r="B144" s="275"/>
      <c r="C144" s="275"/>
      <c r="D144" s="275"/>
      <c r="E144" s="297">
        <f>SUMIF('Sales Order'!A:M,C144,'Sales Order'!M:M)</f>
        <v>0</v>
      </c>
      <c r="F144" s="298" t="str">
        <f>VLOOKUP(C144,'Sales Order'!A:S,19,FALSE)</f>
        <v>#N/A</v>
      </c>
      <c r="G144" s="298" t="str">
        <f>VLOOKUP(C144,'Sales Order'!A:N,14,FALSE)</f>
        <v>#N/A</v>
      </c>
      <c r="H144" s="298" t="str">
        <f t="shared" si="1"/>
        <v> </v>
      </c>
      <c r="I144" s="298">
        <f>SUMIFS(Despatches!D:D,Despatches!A:A,C144)</f>
        <v>0</v>
      </c>
      <c r="J144" s="298">
        <f t="shared" si="2"/>
        <v>0</v>
      </c>
      <c r="K144" s="298" t="str">
        <f>VLOOKUP(C144,'Sales Order'!A:N,14,FALSE)</f>
        <v>#N/A</v>
      </c>
      <c r="L144" s="234" t="str">
        <f t="shared" si="3"/>
        <v> &gt;210</v>
      </c>
      <c r="M144" s="298">
        <f t="shared" si="4"/>
        <v>30</v>
      </c>
      <c r="N144" s="298">
        <f t="shared" si="5"/>
        <v>12</v>
      </c>
      <c r="O144" s="298">
        <f t="shared" si="6"/>
        <v>1899</v>
      </c>
      <c r="P144" s="300" t="str">
        <f>VLOOKUP(C144,'Sales Order'!A:Q,17,FALSE)</f>
        <v>#N/A</v>
      </c>
      <c r="Q144" s="300" t="str">
        <f>VLOOKUP(C144,Despatches!A:B,2,FALSE)</f>
        <v>#N/A</v>
      </c>
      <c r="R144" s="298" t="str">
        <f t="shared" si="7"/>
        <v>#N/A</v>
      </c>
      <c r="S144" s="298" t="str">
        <f t="shared" si="8"/>
        <v>#N/A</v>
      </c>
      <c r="T144" s="298" t="str">
        <f t="shared" si="9"/>
        <v>#N/A</v>
      </c>
      <c r="U144" s="196" t="str">
        <f t="shared" si="10"/>
        <v>#N/A</v>
      </c>
      <c r="V144" s="196"/>
      <c r="W144" s="196"/>
      <c r="X144" s="196"/>
      <c r="Y144" s="196"/>
      <c r="Z144" s="196"/>
    </row>
    <row r="145" ht="12.0" customHeight="1">
      <c r="A145" s="275"/>
      <c r="B145" s="275"/>
      <c r="C145" s="275"/>
      <c r="D145" s="275"/>
      <c r="E145" s="297">
        <f>SUMIF('Sales Order'!A:M,C145,'Sales Order'!M:M)</f>
        <v>0</v>
      </c>
      <c r="F145" s="298" t="str">
        <f>VLOOKUP(C145,'Sales Order'!A:S,19,FALSE)</f>
        <v>#N/A</v>
      </c>
      <c r="G145" s="298" t="str">
        <f>VLOOKUP(C145,'Sales Order'!A:N,14,FALSE)</f>
        <v>#N/A</v>
      </c>
      <c r="H145" s="298" t="str">
        <f t="shared" si="1"/>
        <v> </v>
      </c>
      <c r="I145" s="298">
        <f>SUMIFS(Despatches!D:D,Despatches!A:A,C145)</f>
        <v>0</v>
      </c>
      <c r="J145" s="298">
        <f t="shared" si="2"/>
        <v>0</v>
      </c>
      <c r="K145" s="298" t="str">
        <f>VLOOKUP(C145,'Sales Order'!A:N,14,FALSE)</f>
        <v>#N/A</v>
      </c>
      <c r="L145" s="234" t="str">
        <f t="shared" si="3"/>
        <v> &gt;210</v>
      </c>
      <c r="M145" s="298">
        <f t="shared" si="4"/>
        <v>30</v>
      </c>
      <c r="N145" s="298">
        <f t="shared" si="5"/>
        <v>12</v>
      </c>
      <c r="O145" s="298">
        <f t="shared" si="6"/>
        <v>1899</v>
      </c>
      <c r="P145" s="300" t="str">
        <f>VLOOKUP(C145,'Sales Order'!A:Q,17,FALSE)</f>
        <v>#N/A</v>
      </c>
      <c r="Q145" s="300" t="str">
        <f>VLOOKUP(C145,Despatches!A:B,2,FALSE)</f>
        <v>#N/A</v>
      </c>
      <c r="R145" s="298" t="str">
        <f t="shared" si="7"/>
        <v>#N/A</v>
      </c>
      <c r="S145" s="298" t="str">
        <f t="shared" si="8"/>
        <v>#N/A</v>
      </c>
      <c r="T145" s="298" t="str">
        <f t="shared" si="9"/>
        <v>#N/A</v>
      </c>
      <c r="U145" s="196" t="str">
        <f t="shared" si="10"/>
        <v>#N/A</v>
      </c>
      <c r="V145" s="196"/>
      <c r="W145" s="196"/>
      <c r="X145" s="196"/>
      <c r="Y145" s="196"/>
      <c r="Z145" s="196"/>
    </row>
    <row r="146" ht="12.0" customHeight="1">
      <c r="A146" s="275"/>
      <c r="B146" s="275"/>
      <c r="C146" s="275"/>
      <c r="D146" s="275"/>
      <c r="E146" s="297">
        <f>SUMIF('Sales Order'!A:M,C146,'Sales Order'!M:M)</f>
        <v>0</v>
      </c>
      <c r="F146" s="298" t="str">
        <f>VLOOKUP(C146,'Sales Order'!A:S,19,FALSE)</f>
        <v>#N/A</v>
      </c>
      <c r="G146" s="298" t="str">
        <f>VLOOKUP(C146,'Sales Order'!A:N,14,FALSE)</f>
        <v>#N/A</v>
      </c>
      <c r="H146" s="298" t="str">
        <f t="shared" si="1"/>
        <v> </v>
      </c>
      <c r="I146" s="298">
        <f>SUMIFS(Despatches!D:D,Despatches!A:A,C146)</f>
        <v>0</v>
      </c>
      <c r="J146" s="298">
        <f t="shared" si="2"/>
        <v>0</v>
      </c>
      <c r="K146" s="298" t="str">
        <f>VLOOKUP(C146,'Sales Order'!A:N,14,FALSE)</f>
        <v>#N/A</v>
      </c>
      <c r="L146" s="234" t="str">
        <f t="shared" si="3"/>
        <v> &gt;210</v>
      </c>
      <c r="M146" s="298">
        <f t="shared" si="4"/>
        <v>30</v>
      </c>
      <c r="N146" s="298">
        <f t="shared" si="5"/>
        <v>12</v>
      </c>
      <c r="O146" s="298">
        <f t="shared" si="6"/>
        <v>1899</v>
      </c>
      <c r="P146" s="300" t="str">
        <f>VLOOKUP(C146,'Sales Order'!A:Q,17,FALSE)</f>
        <v>#N/A</v>
      </c>
      <c r="Q146" s="300" t="str">
        <f>VLOOKUP(C146,Despatches!A:B,2,FALSE)</f>
        <v>#N/A</v>
      </c>
      <c r="R146" s="298" t="str">
        <f t="shared" si="7"/>
        <v>#N/A</v>
      </c>
      <c r="S146" s="298" t="str">
        <f t="shared" si="8"/>
        <v>#N/A</v>
      </c>
      <c r="T146" s="298" t="str">
        <f t="shared" si="9"/>
        <v>#N/A</v>
      </c>
      <c r="U146" s="196" t="str">
        <f t="shared" si="10"/>
        <v>#N/A</v>
      </c>
      <c r="V146" s="196"/>
      <c r="W146" s="196"/>
      <c r="X146" s="196"/>
      <c r="Y146" s="196"/>
      <c r="Z146" s="196"/>
    </row>
    <row r="147" ht="12.0" customHeight="1">
      <c r="A147" s="275"/>
      <c r="B147" s="275"/>
      <c r="C147" s="275"/>
      <c r="D147" s="275"/>
      <c r="E147" s="297">
        <f>SUMIF('Sales Order'!A:M,C147,'Sales Order'!M:M)</f>
        <v>0</v>
      </c>
      <c r="F147" s="298" t="str">
        <f>VLOOKUP(C147,'Sales Order'!A:S,19,FALSE)</f>
        <v>#N/A</v>
      </c>
      <c r="G147" s="298" t="str">
        <f>VLOOKUP(C147,'Sales Order'!A:N,14,FALSE)</f>
        <v>#N/A</v>
      </c>
      <c r="H147" s="298" t="str">
        <f t="shared" si="1"/>
        <v> </v>
      </c>
      <c r="I147" s="298">
        <f>SUMIFS(Despatches!D:D,Despatches!A:A,C147)</f>
        <v>0</v>
      </c>
      <c r="J147" s="298">
        <f t="shared" si="2"/>
        <v>0</v>
      </c>
      <c r="K147" s="298" t="str">
        <f>VLOOKUP(C147,'Sales Order'!A:N,14,FALSE)</f>
        <v>#N/A</v>
      </c>
      <c r="L147" s="234" t="str">
        <f t="shared" si="3"/>
        <v> &gt;210</v>
      </c>
      <c r="M147" s="298">
        <f t="shared" si="4"/>
        <v>30</v>
      </c>
      <c r="N147" s="298">
        <f t="shared" si="5"/>
        <v>12</v>
      </c>
      <c r="O147" s="298">
        <f t="shared" si="6"/>
        <v>1899</v>
      </c>
      <c r="P147" s="300" t="str">
        <f>VLOOKUP(C147,'Sales Order'!A:Q,17,FALSE)</f>
        <v>#N/A</v>
      </c>
      <c r="Q147" s="300" t="str">
        <f>VLOOKUP(C147,Despatches!A:B,2,FALSE)</f>
        <v>#N/A</v>
      </c>
      <c r="R147" s="298" t="str">
        <f t="shared" si="7"/>
        <v>#N/A</v>
      </c>
      <c r="S147" s="298" t="str">
        <f t="shared" si="8"/>
        <v>#N/A</v>
      </c>
      <c r="T147" s="298" t="str">
        <f t="shared" si="9"/>
        <v>#N/A</v>
      </c>
      <c r="U147" s="196" t="str">
        <f t="shared" si="10"/>
        <v>#N/A</v>
      </c>
      <c r="V147" s="196"/>
      <c r="W147" s="196"/>
      <c r="X147" s="196"/>
      <c r="Y147" s="196"/>
      <c r="Z147" s="196"/>
    </row>
    <row r="148" ht="12.0" customHeight="1">
      <c r="A148" s="275"/>
      <c r="B148" s="275"/>
      <c r="C148" s="275"/>
      <c r="D148" s="275"/>
      <c r="E148" s="297">
        <f>SUMIF('Sales Order'!A:M,C148,'Sales Order'!M:M)</f>
        <v>0</v>
      </c>
      <c r="F148" s="298" t="str">
        <f>VLOOKUP(C148,'Sales Order'!A:S,19,FALSE)</f>
        <v>#N/A</v>
      </c>
      <c r="G148" s="298" t="str">
        <f>VLOOKUP(C148,'Sales Order'!A:N,14,FALSE)</f>
        <v>#N/A</v>
      </c>
      <c r="H148" s="298" t="str">
        <f t="shared" si="1"/>
        <v> </v>
      </c>
      <c r="I148" s="298">
        <f>SUMIFS(Despatches!D:D,Despatches!A:A,C148)</f>
        <v>0</v>
      </c>
      <c r="J148" s="298">
        <f t="shared" si="2"/>
        <v>0</v>
      </c>
      <c r="K148" s="298" t="str">
        <f>VLOOKUP(C148,'Sales Order'!A:N,14,FALSE)</f>
        <v>#N/A</v>
      </c>
      <c r="L148" s="234" t="str">
        <f t="shared" si="3"/>
        <v> &gt;210</v>
      </c>
      <c r="M148" s="298">
        <f t="shared" si="4"/>
        <v>30</v>
      </c>
      <c r="N148" s="298">
        <f t="shared" si="5"/>
        <v>12</v>
      </c>
      <c r="O148" s="298">
        <f t="shared" si="6"/>
        <v>1899</v>
      </c>
      <c r="P148" s="300" t="str">
        <f>VLOOKUP(C148,'Sales Order'!A:Q,17,FALSE)</f>
        <v>#N/A</v>
      </c>
      <c r="Q148" s="300" t="str">
        <f>VLOOKUP(C148,Despatches!A:B,2,FALSE)</f>
        <v>#N/A</v>
      </c>
      <c r="R148" s="298" t="str">
        <f t="shared" si="7"/>
        <v>#N/A</v>
      </c>
      <c r="S148" s="298" t="str">
        <f t="shared" si="8"/>
        <v>#N/A</v>
      </c>
      <c r="T148" s="298" t="str">
        <f t="shared" si="9"/>
        <v>#N/A</v>
      </c>
      <c r="U148" s="196" t="str">
        <f t="shared" si="10"/>
        <v>#N/A</v>
      </c>
      <c r="V148" s="196"/>
      <c r="W148" s="196"/>
      <c r="X148" s="196"/>
      <c r="Y148" s="196"/>
      <c r="Z148" s="196"/>
    </row>
    <row r="149" ht="12.0" customHeight="1">
      <c r="A149" s="275"/>
      <c r="B149" s="275"/>
      <c r="C149" s="275"/>
      <c r="D149" s="275"/>
      <c r="E149" s="297">
        <f>SUMIF('Sales Order'!A:M,C149,'Sales Order'!M:M)</f>
        <v>0</v>
      </c>
      <c r="F149" s="298" t="str">
        <f>VLOOKUP(C149,'Sales Order'!A:S,19,FALSE)</f>
        <v>#N/A</v>
      </c>
      <c r="G149" s="298" t="str">
        <f>VLOOKUP(C149,'Sales Order'!A:N,14,FALSE)</f>
        <v>#N/A</v>
      </c>
      <c r="H149" s="298" t="str">
        <f t="shared" si="1"/>
        <v> </v>
      </c>
      <c r="I149" s="298">
        <f>SUMIFS(Despatches!D:D,Despatches!A:A,C149)</f>
        <v>0</v>
      </c>
      <c r="J149" s="298">
        <f t="shared" si="2"/>
        <v>0</v>
      </c>
      <c r="K149" s="298" t="str">
        <f>VLOOKUP(C149,'Sales Order'!A:N,14,FALSE)</f>
        <v>#N/A</v>
      </c>
      <c r="L149" s="234" t="str">
        <f t="shared" si="3"/>
        <v> &gt;210</v>
      </c>
      <c r="M149" s="298">
        <f t="shared" si="4"/>
        <v>30</v>
      </c>
      <c r="N149" s="298">
        <f t="shared" si="5"/>
        <v>12</v>
      </c>
      <c r="O149" s="298">
        <f t="shared" si="6"/>
        <v>1899</v>
      </c>
      <c r="P149" s="300" t="str">
        <f>VLOOKUP(C149,'Sales Order'!A:Q,17,FALSE)</f>
        <v>#N/A</v>
      </c>
      <c r="Q149" s="300" t="str">
        <f>VLOOKUP(C149,Despatches!A:B,2,FALSE)</f>
        <v>#N/A</v>
      </c>
      <c r="R149" s="298" t="str">
        <f t="shared" si="7"/>
        <v>#N/A</v>
      </c>
      <c r="S149" s="298" t="str">
        <f t="shared" si="8"/>
        <v>#N/A</v>
      </c>
      <c r="T149" s="298" t="str">
        <f t="shared" si="9"/>
        <v>#N/A</v>
      </c>
      <c r="U149" s="196" t="str">
        <f t="shared" si="10"/>
        <v>#N/A</v>
      </c>
      <c r="V149" s="196"/>
      <c r="W149" s="196"/>
      <c r="X149" s="196"/>
      <c r="Y149" s="196"/>
      <c r="Z149" s="196"/>
    </row>
    <row r="150" ht="12.0" customHeight="1">
      <c r="A150" s="275"/>
      <c r="B150" s="275"/>
      <c r="C150" s="275"/>
      <c r="D150" s="275"/>
      <c r="E150" s="297">
        <f>SUMIF('Sales Order'!A:M,C150,'Sales Order'!M:M)</f>
        <v>0</v>
      </c>
      <c r="F150" s="298" t="str">
        <f>VLOOKUP(C150,'Sales Order'!A:S,19,FALSE)</f>
        <v>#N/A</v>
      </c>
      <c r="G150" s="298" t="str">
        <f>VLOOKUP(C150,'Sales Order'!A:N,14,FALSE)</f>
        <v>#N/A</v>
      </c>
      <c r="H150" s="298" t="str">
        <f t="shared" si="1"/>
        <v> </v>
      </c>
      <c r="I150" s="298">
        <f>SUMIFS(Despatches!D:D,Despatches!A:A,C150)</f>
        <v>0</v>
      </c>
      <c r="J150" s="298">
        <f t="shared" si="2"/>
        <v>0</v>
      </c>
      <c r="K150" s="298" t="str">
        <f>VLOOKUP(C150,'Sales Order'!A:N,14,FALSE)</f>
        <v>#N/A</v>
      </c>
      <c r="L150" s="234" t="str">
        <f t="shared" si="3"/>
        <v> &gt;210</v>
      </c>
      <c r="M150" s="298">
        <f t="shared" si="4"/>
        <v>30</v>
      </c>
      <c r="N150" s="298">
        <f t="shared" si="5"/>
        <v>12</v>
      </c>
      <c r="O150" s="298">
        <f t="shared" si="6"/>
        <v>1899</v>
      </c>
      <c r="P150" s="300" t="str">
        <f>VLOOKUP(C150,'Sales Order'!A:Q,17,FALSE)</f>
        <v>#N/A</v>
      </c>
      <c r="Q150" s="300" t="str">
        <f>VLOOKUP(C150,Despatches!A:B,2,FALSE)</f>
        <v>#N/A</v>
      </c>
      <c r="R150" s="298" t="str">
        <f t="shared" si="7"/>
        <v>#N/A</v>
      </c>
      <c r="S150" s="298" t="str">
        <f t="shared" si="8"/>
        <v>#N/A</v>
      </c>
      <c r="T150" s="298" t="str">
        <f t="shared" si="9"/>
        <v>#N/A</v>
      </c>
      <c r="U150" s="196" t="str">
        <f t="shared" si="10"/>
        <v>#N/A</v>
      </c>
      <c r="V150" s="196"/>
      <c r="W150" s="196"/>
      <c r="X150" s="196"/>
      <c r="Y150" s="196"/>
      <c r="Z150" s="196"/>
    </row>
    <row r="151" ht="12.0" customHeight="1">
      <c r="A151" s="275"/>
      <c r="B151" s="275"/>
      <c r="C151" s="275"/>
      <c r="D151" s="275"/>
      <c r="E151" s="297">
        <f>SUMIF('Sales Order'!A:M,C151,'Sales Order'!M:M)</f>
        <v>0</v>
      </c>
      <c r="F151" s="298" t="str">
        <f>VLOOKUP(C151,'Sales Order'!A:S,19,FALSE)</f>
        <v>#N/A</v>
      </c>
      <c r="G151" s="298" t="str">
        <f>VLOOKUP(C151,'Sales Order'!A:N,14,FALSE)</f>
        <v>#N/A</v>
      </c>
      <c r="H151" s="298" t="str">
        <f t="shared" si="1"/>
        <v> </v>
      </c>
      <c r="I151" s="298">
        <f>SUMIFS(Despatches!D:D,Despatches!A:A,C151)</f>
        <v>0</v>
      </c>
      <c r="J151" s="298">
        <f t="shared" si="2"/>
        <v>0</v>
      </c>
      <c r="K151" s="298" t="str">
        <f>VLOOKUP(C151,'Sales Order'!A:N,14,FALSE)</f>
        <v>#N/A</v>
      </c>
      <c r="L151" s="234" t="str">
        <f t="shared" si="3"/>
        <v> &gt;210</v>
      </c>
      <c r="M151" s="298">
        <f t="shared" si="4"/>
        <v>30</v>
      </c>
      <c r="N151" s="298">
        <f t="shared" si="5"/>
        <v>12</v>
      </c>
      <c r="O151" s="298">
        <f t="shared" si="6"/>
        <v>1899</v>
      </c>
      <c r="P151" s="300" t="str">
        <f>VLOOKUP(C151,'Sales Order'!A:Q,17,FALSE)</f>
        <v>#N/A</v>
      </c>
      <c r="Q151" s="300" t="str">
        <f>VLOOKUP(C151,Despatches!A:B,2,FALSE)</f>
        <v>#N/A</v>
      </c>
      <c r="R151" s="298" t="str">
        <f t="shared" si="7"/>
        <v>#N/A</v>
      </c>
      <c r="S151" s="298" t="str">
        <f t="shared" si="8"/>
        <v>#N/A</v>
      </c>
      <c r="T151" s="298" t="str">
        <f t="shared" si="9"/>
        <v>#N/A</v>
      </c>
      <c r="U151" s="196" t="str">
        <f t="shared" si="10"/>
        <v>#N/A</v>
      </c>
      <c r="V151" s="196"/>
      <c r="W151" s="196"/>
      <c r="X151" s="196"/>
      <c r="Y151" s="196"/>
      <c r="Z151" s="196"/>
    </row>
    <row r="152" ht="12.0" customHeight="1">
      <c r="A152" s="275"/>
      <c r="B152" s="275"/>
      <c r="C152" s="275"/>
      <c r="D152" s="275"/>
      <c r="E152" s="297">
        <f>SUMIF('Sales Order'!A:M,C152,'Sales Order'!M:M)</f>
        <v>0</v>
      </c>
      <c r="F152" s="298" t="str">
        <f>VLOOKUP(C152,'Sales Order'!A:S,19,FALSE)</f>
        <v>#N/A</v>
      </c>
      <c r="G152" s="298" t="str">
        <f>VLOOKUP(C152,'Sales Order'!A:N,14,FALSE)</f>
        <v>#N/A</v>
      </c>
      <c r="H152" s="298" t="str">
        <f t="shared" si="1"/>
        <v> </v>
      </c>
      <c r="I152" s="298">
        <f>SUMIFS(Despatches!D:D,Despatches!A:A,C152)</f>
        <v>0</v>
      </c>
      <c r="J152" s="298">
        <f t="shared" si="2"/>
        <v>0</v>
      </c>
      <c r="K152" s="298" t="str">
        <f>VLOOKUP(C152,'Sales Order'!A:N,14,FALSE)</f>
        <v>#N/A</v>
      </c>
      <c r="L152" s="234" t="str">
        <f t="shared" si="3"/>
        <v> &gt;210</v>
      </c>
      <c r="M152" s="298">
        <f t="shared" si="4"/>
        <v>30</v>
      </c>
      <c r="N152" s="298">
        <f t="shared" si="5"/>
        <v>12</v>
      </c>
      <c r="O152" s="298">
        <f t="shared" si="6"/>
        <v>1899</v>
      </c>
      <c r="P152" s="300" t="str">
        <f>VLOOKUP(C152,'Sales Order'!A:Q,17,FALSE)</f>
        <v>#N/A</v>
      </c>
      <c r="Q152" s="300" t="str">
        <f>VLOOKUP(C152,Despatches!A:B,2,FALSE)</f>
        <v>#N/A</v>
      </c>
      <c r="R152" s="298" t="str">
        <f t="shared" si="7"/>
        <v>#N/A</v>
      </c>
      <c r="S152" s="298" t="str">
        <f t="shared" si="8"/>
        <v>#N/A</v>
      </c>
      <c r="T152" s="298" t="str">
        <f t="shared" si="9"/>
        <v>#N/A</v>
      </c>
      <c r="U152" s="196" t="str">
        <f t="shared" si="10"/>
        <v>#N/A</v>
      </c>
      <c r="V152" s="196"/>
      <c r="W152" s="196"/>
      <c r="X152" s="196"/>
      <c r="Y152" s="196"/>
      <c r="Z152" s="196"/>
    </row>
    <row r="153" ht="12.0" customHeight="1">
      <c r="A153" s="275"/>
      <c r="B153" s="275"/>
      <c r="C153" s="275"/>
      <c r="D153" s="275"/>
      <c r="E153" s="297">
        <f>SUMIF('Sales Order'!A:M,C153,'Sales Order'!M:M)</f>
        <v>0</v>
      </c>
      <c r="F153" s="298" t="str">
        <f>VLOOKUP(C153,'Sales Order'!A:S,19,FALSE)</f>
        <v>#N/A</v>
      </c>
      <c r="G153" s="298" t="str">
        <f>VLOOKUP(C153,'Sales Order'!A:N,14,FALSE)</f>
        <v>#N/A</v>
      </c>
      <c r="H153" s="298" t="str">
        <f t="shared" si="1"/>
        <v> </v>
      </c>
      <c r="I153" s="298">
        <f>SUMIFS(Despatches!D:D,Despatches!A:A,C153)</f>
        <v>0</v>
      </c>
      <c r="J153" s="298">
        <f t="shared" si="2"/>
        <v>0</v>
      </c>
      <c r="K153" s="298" t="str">
        <f>VLOOKUP(C153,'Sales Order'!A:N,14,FALSE)</f>
        <v>#N/A</v>
      </c>
      <c r="L153" s="234" t="str">
        <f t="shared" si="3"/>
        <v> &gt;210</v>
      </c>
      <c r="M153" s="298">
        <f t="shared" si="4"/>
        <v>30</v>
      </c>
      <c r="N153" s="298">
        <f t="shared" si="5"/>
        <v>12</v>
      </c>
      <c r="O153" s="298">
        <f t="shared" si="6"/>
        <v>1899</v>
      </c>
      <c r="P153" s="300" t="str">
        <f>VLOOKUP(C153,'Sales Order'!A:Q,17,FALSE)</f>
        <v>#N/A</v>
      </c>
      <c r="Q153" s="300" t="str">
        <f>VLOOKUP(C153,Despatches!A:B,2,FALSE)</f>
        <v>#N/A</v>
      </c>
      <c r="R153" s="298" t="str">
        <f t="shared" si="7"/>
        <v>#N/A</v>
      </c>
      <c r="S153" s="298" t="str">
        <f t="shared" si="8"/>
        <v>#N/A</v>
      </c>
      <c r="T153" s="298" t="str">
        <f t="shared" si="9"/>
        <v>#N/A</v>
      </c>
      <c r="U153" s="196" t="str">
        <f t="shared" si="10"/>
        <v>#N/A</v>
      </c>
      <c r="V153" s="196"/>
      <c r="W153" s="196"/>
      <c r="X153" s="196"/>
      <c r="Y153" s="196"/>
      <c r="Z153" s="196"/>
    </row>
    <row r="154" ht="12.0" customHeight="1">
      <c r="A154" s="275"/>
      <c r="B154" s="275"/>
      <c r="C154" s="275"/>
      <c r="D154" s="275"/>
      <c r="E154" s="297">
        <f>SUMIF('Sales Order'!A:M,C154,'Sales Order'!M:M)</f>
        <v>0</v>
      </c>
      <c r="F154" s="298" t="str">
        <f>VLOOKUP(C154,'Sales Order'!A:S,19,FALSE)</f>
        <v>#N/A</v>
      </c>
      <c r="G154" s="298" t="str">
        <f>VLOOKUP(C154,'Sales Order'!A:N,14,FALSE)</f>
        <v>#N/A</v>
      </c>
      <c r="H154" s="298" t="str">
        <f t="shared" si="1"/>
        <v> </v>
      </c>
      <c r="I154" s="298">
        <f>SUMIFS(Despatches!D:D,Despatches!A:A,C154)</f>
        <v>0</v>
      </c>
      <c r="J154" s="298">
        <f t="shared" si="2"/>
        <v>0</v>
      </c>
      <c r="K154" s="298" t="str">
        <f>VLOOKUP(C154,'Sales Order'!A:N,14,FALSE)</f>
        <v>#N/A</v>
      </c>
      <c r="L154" s="234" t="str">
        <f t="shared" si="3"/>
        <v> &gt;210</v>
      </c>
      <c r="M154" s="298">
        <f t="shared" si="4"/>
        <v>30</v>
      </c>
      <c r="N154" s="298">
        <f t="shared" si="5"/>
        <v>12</v>
      </c>
      <c r="O154" s="298">
        <f t="shared" si="6"/>
        <v>1899</v>
      </c>
      <c r="P154" s="300" t="str">
        <f>VLOOKUP(C154,'Sales Order'!A:Q,17,FALSE)</f>
        <v>#N/A</v>
      </c>
      <c r="Q154" s="300" t="str">
        <f>VLOOKUP(C154,Despatches!A:B,2,FALSE)</f>
        <v>#N/A</v>
      </c>
      <c r="R154" s="298" t="str">
        <f t="shared" si="7"/>
        <v>#N/A</v>
      </c>
      <c r="S154" s="298" t="str">
        <f t="shared" si="8"/>
        <v>#N/A</v>
      </c>
      <c r="T154" s="298" t="str">
        <f t="shared" si="9"/>
        <v>#N/A</v>
      </c>
      <c r="U154" s="196" t="str">
        <f t="shared" si="10"/>
        <v>#N/A</v>
      </c>
      <c r="V154" s="196"/>
      <c r="W154" s="196"/>
      <c r="X154" s="196"/>
      <c r="Y154" s="196"/>
      <c r="Z154" s="196"/>
    </row>
    <row r="155" ht="12.0" customHeight="1">
      <c r="A155" s="275"/>
      <c r="B155" s="275"/>
      <c r="C155" s="275"/>
      <c r="D155" s="275"/>
      <c r="E155" s="297">
        <f>SUMIF('Sales Order'!A:M,C155,'Sales Order'!M:M)</f>
        <v>0</v>
      </c>
      <c r="F155" s="298" t="str">
        <f>VLOOKUP(C155,'Sales Order'!A:S,19,FALSE)</f>
        <v>#N/A</v>
      </c>
      <c r="G155" s="298" t="str">
        <f>VLOOKUP(C155,'Sales Order'!A:N,14,FALSE)</f>
        <v>#N/A</v>
      </c>
      <c r="H155" s="298" t="str">
        <f t="shared" si="1"/>
        <v> </v>
      </c>
      <c r="I155" s="298">
        <f>SUMIFS(Despatches!D:D,Despatches!A:A,C155)</f>
        <v>0</v>
      </c>
      <c r="J155" s="298">
        <f t="shared" si="2"/>
        <v>0</v>
      </c>
      <c r="K155" s="298" t="str">
        <f>VLOOKUP(C155,'Sales Order'!A:N,14,FALSE)</f>
        <v>#N/A</v>
      </c>
      <c r="L155" s="234" t="str">
        <f t="shared" si="3"/>
        <v> &gt;210</v>
      </c>
      <c r="M155" s="298">
        <f t="shared" si="4"/>
        <v>30</v>
      </c>
      <c r="N155" s="298">
        <f t="shared" si="5"/>
        <v>12</v>
      </c>
      <c r="O155" s="298">
        <f t="shared" si="6"/>
        <v>1899</v>
      </c>
      <c r="P155" s="300" t="str">
        <f>VLOOKUP(C155,'Sales Order'!A:Q,17,FALSE)</f>
        <v>#N/A</v>
      </c>
      <c r="Q155" s="300" t="str">
        <f>VLOOKUP(C155,Despatches!A:B,2,FALSE)</f>
        <v>#N/A</v>
      </c>
      <c r="R155" s="298" t="str">
        <f t="shared" si="7"/>
        <v>#N/A</v>
      </c>
      <c r="S155" s="298" t="str">
        <f t="shared" si="8"/>
        <v>#N/A</v>
      </c>
      <c r="T155" s="298" t="str">
        <f t="shared" si="9"/>
        <v>#N/A</v>
      </c>
      <c r="U155" s="196" t="str">
        <f t="shared" si="10"/>
        <v>#N/A</v>
      </c>
      <c r="V155" s="196"/>
      <c r="W155" s="196"/>
      <c r="X155" s="196"/>
      <c r="Y155" s="196"/>
      <c r="Z155" s="196"/>
    </row>
    <row r="156" ht="12.0" customHeight="1">
      <c r="A156" s="275"/>
      <c r="B156" s="275"/>
      <c r="C156" s="275"/>
      <c r="D156" s="275"/>
      <c r="E156" s="297">
        <f>SUMIF('Sales Order'!A:M,C156,'Sales Order'!M:M)</f>
        <v>0</v>
      </c>
      <c r="F156" s="298" t="str">
        <f>VLOOKUP(C156,'Sales Order'!A:S,19,FALSE)</f>
        <v>#N/A</v>
      </c>
      <c r="G156" s="298" t="str">
        <f>VLOOKUP(C156,'Sales Order'!A:N,14,FALSE)</f>
        <v>#N/A</v>
      </c>
      <c r="H156" s="298" t="str">
        <f t="shared" si="1"/>
        <v> </v>
      </c>
      <c r="I156" s="298">
        <f>SUMIFS(Despatches!D:D,Despatches!A:A,C156)</f>
        <v>0</v>
      </c>
      <c r="J156" s="298">
        <f t="shared" si="2"/>
        <v>0</v>
      </c>
      <c r="K156" s="298" t="str">
        <f>VLOOKUP(C156,'Sales Order'!A:N,14,FALSE)</f>
        <v>#N/A</v>
      </c>
      <c r="L156" s="234" t="str">
        <f t="shared" si="3"/>
        <v> &gt;210</v>
      </c>
      <c r="M156" s="298">
        <f t="shared" si="4"/>
        <v>30</v>
      </c>
      <c r="N156" s="298">
        <f t="shared" si="5"/>
        <v>12</v>
      </c>
      <c r="O156" s="298">
        <f t="shared" si="6"/>
        <v>1899</v>
      </c>
      <c r="P156" s="300" t="str">
        <f>VLOOKUP(C156,'Sales Order'!A:Q,17,FALSE)</f>
        <v>#N/A</v>
      </c>
      <c r="Q156" s="300" t="str">
        <f>VLOOKUP(C156,Despatches!A:B,2,FALSE)</f>
        <v>#N/A</v>
      </c>
      <c r="R156" s="298" t="str">
        <f t="shared" si="7"/>
        <v>#N/A</v>
      </c>
      <c r="S156" s="298" t="str">
        <f t="shared" si="8"/>
        <v>#N/A</v>
      </c>
      <c r="T156" s="298" t="str">
        <f t="shared" si="9"/>
        <v>#N/A</v>
      </c>
      <c r="U156" s="196" t="str">
        <f t="shared" si="10"/>
        <v>#N/A</v>
      </c>
      <c r="V156" s="196"/>
      <c r="W156" s="196"/>
      <c r="X156" s="196"/>
      <c r="Y156" s="196"/>
      <c r="Z156" s="196"/>
    </row>
    <row r="157" ht="12.0" customHeight="1">
      <c r="A157" s="275"/>
      <c r="B157" s="275"/>
      <c r="C157" s="275"/>
      <c r="D157" s="275"/>
      <c r="E157" s="297">
        <f>SUMIF('Sales Order'!A:M,C157,'Sales Order'!M:M)</f>
        <v>0</v>
      </c>
      <c r="F157" s="298" t="str">
        <f>VLOOKUP(C157,'Sales Order'!A:S,19,FALSE)</f>
        <v>#N/A</v>
      </c>
      <c r="G157" s="298" t="str">
        <f>VLOOKUP(C157,'Sales Order'!A:N,14,FALSE)</f>
        <v>#N/A</v>
      </c>
      <c r="H157" s="298" t="str">
        <f t="shared" si="1"/>
        <v> </v>
      </c>
      <c r="I157" s="298">
        <f>SUMIFS(Despatches!D:D,Despatches!A:A,C157)</f>
        <v>0</v>
      </c>
      <c r="J157" s="298">
        <f t="shared" si="2"/>
        <v>0</v>
      </c>
      <c r="K157" s="298" t="str">
        <f>VLOOKUP(C157,'Sales Order'!A:N,14,FALSE)</f>
        <v>#N/A</v>
      </c>
      <c r="L157" s="234" t="str">
        <f t="shared" si="3"/>
        <v> &gt;210</v>
      </c>
      <c r="M157" s="298">
        <f t="shared" si="4"/>
        <v>30</v>
      </c>
      <c r="N157" s="298">
        <f t="shared" si="5"/>
        <v>12</v>
      </c>
      <c r="O157" s="298">
        <f t="shared" si="6"/>
        <v>1899</v>
      </c>
      <c r="P157" s="300" t="str">
        <f>VLOOKUP(C157,'Sales Order'!A:Q,17,FALSE)</f>
        <v>#N/A</v>
      </c>
      <c r="Q157" s="300" t="str">
        <f>VLOOKUP(C157,Despatches!A:B,2,FALSE)</f>
        <v>#N/A</v>
      </c>
      <c r="R157" s="298" t="str">
        <f t="shared" si="7"/>
        <v>#N/A</v>
      </c>
      <c r="S157" s="298" t="str">
        <f t="shared" si="8"/>
        <v>#N/A</v>
      </c>
      <c r="T157" s="298" t="str">
        <f t="shared" si="9"/>
        <v>#N/A</v>
      </c>
      <c r="U157" s="196" t="str">
        <f t="shared" si="10"/>
        <v>#N/A</v>
      </c>
      <c r="V157" s="196"/>
      <c r="W157" s="196"/>
      <c r="X157" s="196"/>
      <c r="Y157" s="196"/>
      <c r="Z157" s="196"/>
    </row>
    <row r="158" ht="12.0" customHeight="1">
      <c r="A158" s="275"/>
      <c r="B158" s="275"/>
      <c r="C158" s="275"/>
      <c r="D158" s="275"/>
      <c r="E158" s="297">
        <f>SUMIF('Sales Order'!A:M,C158,'Sales Order'!M:M)</f>
        <v>0</v>
      </c>
      <c r="F158" s="298" t="str">
        <f>VLOOKUP(C158,'Sales Order'!A:S,19,FALSE)</f>
        <v>#N/A</v>
      </c>
      <c r="G158" s="298" t="str">
        <f>VLOOKUP(C158,'Sales Order'!A:N,14,FALSE)</f>
        <v>#N/A</v>
      </c>
      <c r="H158" s="298" t="str">
        <f t="shared" si="1"/>
        <v> </v>
      </c>
      <c r="I158" s="298">
        <f>SUMIFS(Despatches!D:D,Despatches!A:A,C158)</f>
        <v>0</v>
      </c>
      <c r="J158" s="298">
        <f t="shared" si="2"/>
        <v>0</v>
      </c>
      <c r="K158" s="298" t="str">
        <f>VLOOKUP(C158,'Sales Order'!A:N,14,FALSE)</f>
        <v>#N/A</v>
      </c>
      <c r="L158" s="234" t="str">
        <f t="shared" si="3"/>
        <v> &gt;210</v>
      </c>
      <c r="M158" s="298">
        <f t="shared" si="4"/>
        <v>30</v>
      </c>
      <c r="N158" s="298">
        <f t="shared" si="5"/>
        <v>12</v>
      </c>
      <c r="O158" s="298">
        <f t="shared" si="6"/>
        <v>1899</v>
      </c>
      <c r="P158" s="300" t="str">
        <f>VLOOKUP(C158,'Sales Order'!A:Q,17,FALSE)</f>
        <v>#N/A</v>
      </c>
      <c r="Q158" s="300" t="str">
        <f>VLOOKUP(C158,Despatches!A:B,2,FALSE)</f>
        <v>#N/A</v>
      </c>
      <c r="R158" s="298" t="str">
        <f t="shared" si="7"/>
        <v>#N/A</v>
      </c>
      <c r="S158" s="298" t="str">
        <f t="shared" si="8"/>
        <v>#N/A</v>
      </c>
      <c r="T158" s="298" t="str">
        <f t="shared" si="9"/>
        <v>#N/A</v>
      </c>
      <c r="U158" s="196" t="str">
        <f t="shared" si="10"/>
        <v>#N/A</v>
      </c>
      <c r="V158" s="196"/>
      <c r="W158" s="196"/>
      <c r="X158" s="196"/>
      <c r="Y158" s="196"/>
      <c r="Z158" s="196"/>
    </row>
    <row r="159" ht="12.0" customHeight="1">
      <c r="A159" s="275"/>
      <c r="B159" s="275"/>
      <c r="C159" s="275"/>
      <c r="D159" s="275"/>
      <c r="E159" s="297">
        <f>SUMIF('Sales Order'!A:M,C159,'Sales Order'!M:M)</f>
        <v>0</v>
      </c>
      <c r="F159" s="298" t="str">
        <f>VLOOKUP(C159,'Sales Order'!A:S,19,FALSE)</f>
        <v>#N/A</v>
      </c>
      <c r="G159" s="298" t="str">
        <f>VLOOKUP(C159,'Sales Order'!A:N,14,FALSE)</f>
        <v>#N/A</v>
      </c>
      <c r="H159" s="298" t="str">
        <f t="shared" si="1"/>
        <v> </v>
      </c>
      <c r="I159" s="298">
        <f>SUMIFS(Despatches!D:D,Despatches!A:A,C159)</f>
        <v>0</v>
      </c>
      <c r="J159" s="298">
        <f t="shared" si="2"/>
        <v>0</v>
      </c>
      <c r="K159" s="298" t="str">
        <f>VLOOKUP(C159,'Sales Order'!A:N,14,FALSE)</f>
        <v>#N/A</v>
      </c>
      <c r="L159" s="234" t="str">
        <f t="shared" si="3"/>
        <v> &gt;210</v>
      </c>
      <c r="M159" s="298">
        <f t="shared" si="4"/>
        <v>30</v>
      </c>
      <c r="N159" s="298">
        <f t="shared" si="5"/>
        <v>12</v>
      </c>
      <c r="O159" s="298">
        <f t="shared" si="6"/>
        <v>1899</v>
      </c>
      <c r="P159" s="300" t="str">
        <f>VLOOKUP(C159,'Sales Order'!A:Q,17,FALSE)</f>
        <v>#N/A</v>
      </c>
      <c r="Q159" s="300" t="str">
        <f>VLOOKUP(C159,Despatches!A:B,2,FALSE)</f>
        <v>#N/A</v>
      </c>
      <c r="R159" s="298" t="str">
        <f t="shared" si="7"/>
        <v>#N/A</v>
      </c>
      <c r="S159" s="298" t="str">
        <f t="shared" si="8"/>
        <v>#N/A</v>
      </c>
      <c r="T159" s="298" t="str">
        <f t="shared" si="9"/>
        <v>#N/A</v>
      </c>
      <c r="U159" s="196" t="str">
        <f t="shared" si="10"/>
        <v>#N/A</v>
      </c>
      <c r="V159" s="196"/>
      <c r="W159" s="196"/>
      <c r="X159" s="196"/>
      <c r="Y159" s="196"/>
      <c r="Z159" s="196"/>
    </row>
    <row r="160" ht="12.0" customHeight="1">
      <c r="A160" s="275"/>
      <c r="B160" s="275"/>
      <c r="C160" s="275"/>
      <c r="D160" s="275"/>
      <c r="E160" s="297">
        <f>SUMIF('Sales Order'!A:M,C160,'Sales Order'!M:M)</f>
        <v>0</v>
      </c>
      <c r="F160" s="298" t="str">
        <f>VLOOKUP(C160,'Sales Order'!A:S,19,FALSE)</f>
        <v>#N/A</v>
      </c>
      <c r="G160" s="298" t="str">
        <f>VLOOKUP(C160,'Sales Order'!A:N,14,FALSE)</f>
        <v>#N/A</v>
      </c>
      <c r="H160" s="298" t="str">
        <f t="shared" si="1"/>
        <v> </v>
      </c>
      <c r="I160" s="298">
        <f>SUMIFS(Despatches!D:D,Despatches!A:A,C160)</f>
        <v>0</v>
      </c>
      <c r="J160" s="298">
        <f t="shared" si="2"/>
        <v>0</v>
      </c>
      <c r="K160" s="298" t="str">
        <f>VLOOKUP(C160,'Sales Order'!A:N,14,FALSE)</f>
        <v>#N/A</v>
      </c>
      <c r="L160" s="234" t="str">
        <f t="shared" si="3"/>
        <v> &gt;210</v>
      </c>
      <c r="M160" s="298">
        <f t="shared" si="4"/>
        <v>30</v>
      </c>
      <c r="N160" s="298">
        <f t="shared" si="5"/>
        <v>12</v>
      </c>
      <c r="O160" s="298">
        <f t="shared" si="6"/>
        <v>1899</v>
      </c>
      <c r="P160" s="300" t="str">
        <f>VLOOKUP(C160,'Sales Order'!A:Q,17,FALSE)</f>
        <v>#N/A</v>
      </c>
      <c r="Q160" s="300" t="str">
        <f>VLOOKUP(C160,Despatches!A:B,2,FALSE)</f>
        <v>#N/A</v>
      </c>
      <c r="R160" s="298" t="str">
        <f t="shared" si="7"/>
        <v>#N/A</v>
      </c>
      <c r="S160" s="298" t="str">
        <f t="shared" si="8"/>
        <v>#N/A</v>
      </c>
      <c r="T160" s="298" t="str">
        <f t="shared" si="9"/>
        <v>#N/A</v>
      </c>
      <c r="U160" s="196" t="str">
        <f t="shared" si="10"/>
        <v>#N/A</v>
      </c>
      <c r="V160" s="196"/>
      <c r="W160" s="196"/>
      <c r="X160" s="196"/>
      <c r="Y160" s="196"/>
      <c r="Z160" s="196"/>
    </row>
    <row r="161" ht="12.0" customHeight="1">
      <c r="A161" s="275"/>
      <c r="B161" s="275"/>
      <c r="C161" s="275"/>
      <c r="D161" s="275"/>
      <c r="E161" s="297">
        <f>SUMIF('Sales Order'!A:M,C161,'Sales Order'!M:M)</f>
        <v>0</v>
      </c>
      <c r="F161" s="298" t="str">
        <f>VLOOKUP(C161,'Sales Order'!A:S,19,FALSE)</f>
        <v>#N/A</v>
      </c>
      <c r="G161" s="298" t="str">
        <f>VLOOKUP(C161,'Sales Order'!A:N,14,FALSE)</f>
        <v>#N/A</v>
      </c>
      <c r="H161" s="298" t="str">
        <f t="shared" si="1"/>
        <v> </v>
      </c>
      <c r="I161" s="298">
        <f>SUMIFS(Despatches!D:D,Despatches!A:A,C161)</f>
        <v>0</v>
      </c>
      <c r="J161" s="298">
        <f t="shared" si="2"/>
        <v>0</v>
      </c>
      <c r="K161" s="298" t="str">
        <f>VLOOKUP(C161,'Sales Order'!A:N,14,FALSE)</f>
        <v>#N/A</v>
      </c>
      <c r="L161" s="234" t="str">
        <f t="shared" si="3"/>
        <v> &gt;210</v>
      </c>
      <c r="M161" s="298">
        <f t="shared" si="4"/>
        <v>30</v>
      </c>
      <c r="N161" s="298">
        <f t="shared" si="5"/>
        <v>12</v>
      </c>
      <c r="O161" s="298">
        <f t="shared" si="6"/>
        <v>1899</v>
      </c>
      <c r="P161" s="300" t="str">
        <f>VLOOKUP(C161,'Sales Order'!A:Q,17,FALSE)</f>
        <v>#N/A</v>
      </c>
      <c r="Q161" s="300" t="str">
        <f>VLOOKUP(C161,Despatches!A:B,2,FALSE)</f>
        <v>#N/A</v>
      </c>
      <c r="R161" s="298" t="str">
        <f t="shared" si="7"/>
        <v>#N/A</v>
      </c>
      <c r="S161" s="298" t="str">
        <f t="shared" si="8"/>
        <v>#N/A</v>
      </c>
      <c r="T161" s="298" t="str">
        <f t="shared" si="9"/>
        <v>#N/A</v>
      </c>
      <c r="U161" s="196" t="str">
        <f t="shared" si="10"/>
        <v>#N/A</v>
      </c>
      <c r="V161" s="196"/>
      <c r="W161" s="196"/>
      <c r="X161" s="196"/>
      <c r="Y161" s="196"/>
      <c r="Z161" s="196"/>
    </row>
    <row r="162" ht="12.0" customHeight="1">
      <c r="A162" s="275"/>
      <c r="B162" s="275"/>
      <c r="C162" s="275"/>
      <c r="D162" s="275"/>
      <c r="E162" s="297">
        <f>SUMIF('Sales Order'!A:M,C162,'Sales Order'!M:M)</f>
        <v>0</v>
      </c>
      <c r="F162" s="298" t="str">
        <f>VLOOKUP(C162,'Sales Order'!A:S,19,FALSE)</f>
        <v>#N/A</v>
      </c>
      <c r="G162" s="298" t="str">
        <f>VLOOKUP(C162,'Sales Order'!A:N,14,FALSE)</f>
        <v>#N/A</v>
      </c>
      <c r="H162" s="298" t="str">
        <f t="shared" si="1"/>
        <v> </v>
      </c>
      <c r="I162" s="298">
        <f>SUMIFS(Despatches!D:D,Despatches!A:A,C162)</f>
        <v>0</v>
      </c>
      <c r="J162" s="298">
        <f t="shared" si="2"/>
        <v>0</v>
      </c>
      <c r="K162" s="298" t="str">
        <f>VLOOKUP(C162,'Sales Order'!A:N,14,FALSE)</f>
        <v>#N/A</v>
      </c>
      <c r="L162" s="234" t="str">
        <f t="shared" si="3"/>
        <v> &gt;210</v>
      </c>
      <c r="M162" s="298">
        <f t="shared" si="4"/>
        <v>30</v>
      </c>
      <c r="N162" s="298">
        <f t="shared" si="5"/>
        <v>12</v>
      </c>
      <c r="O162" s="298">
        <f t="shared" si="6"/>
        <v>1899</v>
      </c>
      <c r="P162" s="300" t="str">
        <f>VLOOKUP(C162,'Sales Order'!A:Q,17,FALSE)</f>
        <v>#N/A</v>
      </c>
      <c r="Q162" s="300" t="str">
        <f>VLOOKUP(C162,Despatches!A:B,2,FALSE)</f>
        <v>#N/A</v>
      </c>
      <c r="R162" s="298" t="str">
        <f t="shared" si="7"/>
        <v>#N/A</v>
      </c>
      <c r="S162" s="298" t="str">
        <f t="shared" si="8"/>
        <v>#N/A</v>
      </c>
      <c r="T162" s="298" t="str">
        <f t="shared" si="9"/>
        <v>#N/A</v>
      </c>
      <c r="U162" s="196" t="str">
        <f t="shared" si="10"/>
        <v>#N/A</v>
      </c>
      <c r="V162" s="196"/>
      <c r="W162" s="196"/>
      <c r="X162" s="196"/>
      <c r="Y162" s="196"/>
      <c r="Z162" s="196"/>
    </row>
    <row r="163" ht="12.0" customHeight="1">
      <c r="A163" s="275"/>
      <c r="B163" s="275"/>
      <c r="C163" s="275"/>
      <c r="D163" s="275"/>
      <c r="E163" s="297">
        <f>SUMIF('Sales Order'!A:M,C163,'Sales Order'!M:M)</f>
        <v>0</v>
      </c>
      <c r="F163" s="298" t="str">
        <f>VLOOKUP(C163,'Sales Order'!A:S,19,FALSE)</f>
        <v>#N/A</v>
      </c>
      <c r="G163" s="298" t="str">
        <f>VLOOKUP(C163,'Sales Order'!A:N,14,FALSE)</f>
        <v>#N/A</v>
      </c>
      <c r="H163" s="298" t="str">
        <f t="shared" si="1"/>
        <v> </v>
      </c>
      <c r="I163" s="298">
        <f>SUMIFS(Despatches!D:D,Despatches!A:A,C163)</f>
        <v>0</v>
      </c>
      <c r="J163" s="298">
        <f t="shared" si="2"/>
        <v>0</v>
      </c>
      <c r="K163" s="298" t="str">
        <f>VLOOKUP(C163,'Sales Order'!A:N,14,FALSE)</f>
        <v>#N/A</v>
      </c>
      <c r="L163" s="234" t="str">
        <f t="shared" si="3"/>
        <v> &gt;210</v>
      </c>
      <c r="M163" s="298">
        <f t="shared" si="4"/>
        <v>30</v>
      </c>
      <c r="N163" s="298">
        <f t="shared" si="5"/>
        <v>12</v>
      </c>
      <c r="O163" s="298">
        <f t="shared" si="6"/>
        <v>1899</v>
      </c>
      <c r="P163" s="300" t="str">
        <f>VLOOKUP(C163,'Sales Order'!A:Q,17,FALSE)</f>
        <v>#N/A</v>
      </c>
      <c r="Q163" s="300" t="str">
        <f>VLOOKUP(C163,Despatches!A:B,2,FALSE)</f>
        <v>#N/A</v>
      </c>
      <c r="R163" s="298" t="str">
        <f t="shared" si="7"/>
        <v>#N/A</v>
      </c>
      <c r="S163" s="298" t="str">
        <f t="shared" si="8"/>
        <v>#N/A</v>
      </c>
      <c r="T163" s="298" t="str">
        <f t="shared" si="9"/>
        <v>#N/A</v>
      </c>
      <c r="U163" s="196" t="str">
        <f t="shared" si="10"/>
        <v>#N/A</v>
      </c>
      <c r="V163" s="196"/>
      <c r="W163" s="196"/>
      <c r="X163" s="196"/>
      <c r="Y163" s="196"/>
      <c r="Z163" s="196"/>
    </row>
    <row r="164" ht="12.0" customHeight="1">
      <c r="A164" s="275"/>
      <c r="B164" s="275"/>
      <c r="C164" s="275"/>
      <c r="D164" s="275"/>
      <c r="E164" s="297">
        <f>SUMIF('Sales Order'!A:M,C164,'Sales Order'!M:M)</f>
        <v>0</v>
      </c>
      <c r="F164" s="298" t="str">
        <f>VLOOKUP(C164,'Sales Order'!A:S,19,FALSE)</f>
        <v>#N/A</v>
      </c>
      <c r="G164" s="298" t="str">
        <f>VLOOKUP(C164,'Sales Order'!A:N,14,FALSE)</f>
        <v>#N/A</v>
      </c>
      <c r="H164" s="298" t="str">
        <f t="shared" si="1"/>
        <v> </v>
      </c>
      <c r="I164" s="298">
        <f>SUMIFS(Despatches!D:D,Despatches!A:A,C164)</f>
        <v>0</v>
      </c>
      <c r="J164" s="298">
        <f t="shared" si="2"/>
        <v>0</v>
      </c>
      <c r="K164" s="298" t="str">
        <f>VLOOKUP(C164,'Sales Order'!A:N,14,FALSE)</f>
        <v>#N/A</v>
      </c>
      <c r="L164" s="234" t="str">
        <f t="shared" si="3"/>
        <v> &gt;210</v>
      </c>
      <c r="M164" s="298">
        <f t="shared" si="4"/>
        <v>30</v>
      </c>
      <c r="N164" s="298">
        <f t="shared" si="5"/>
        <v>12</v>
      </c>
      <c r="O164" s="298">
        <f t="shared" si="6"/>
        <v>1899</v>
      </c>
      <c r="P164" s="300" t="str">
        <f>VLOOKUP(C164,'Sales Order'!A:Q,17,FALSE)</f>
        <v>#N/A</v>
      </c>
      <c r="Q164" s="300" t="str">
        <f>VLOOKUP(C164,Despatches!A:B,2,FALSE)</f>
        <v>#N/A</v>
      </c>
      <c r="R164" s="298" t="str">
        <f t="shared" si="7"/>
        <v>#N/A</v>
      </c>
      <c r="S164" s="298" t="str">
        <f t="shared" si="8"/>
        <v>#N/A</v>
      </c>
      <c r="T164" s="298" t="str">
        <f t="shared" si="9"/>
        <v>#N/A</v>
      </c>
      <c r="U164" s="196" t="str">
        <f t="shared" si="10"/>
        <v>#N/A</v>
      </c>
      <c r="V164" s="196"/>
      <c r="W164" s="196"/>
      <c r="X164" s="196"/>
      <c r="Y164" s="196"/>
      <c r="Z164" s="196"/>
    </row>
    <row r="165" ht="12.0" customHeight="1">
      <c r="A165" s="275"/>
      <c r="B165" s="275"/>
      <c r="C165" s="275"/>
      <c r="D165" s="275"/>
      <c r="E165" s="297">
        <f>SUMIF('Sales Order'!A:M,C165,'Sales Order'!M:M)</f>
        <v>0</v>
      </c>
      <c r="F165" s="298" t="str">
        <f>VLOOKUP(C165,'Sales Order'!A:S,19,FALSE)</f>
        <v>#N/A</v>
      </c>
      <c r="G165" s="298" t="str">
        <f>VLOOKUP(C165,'Sales Order'!A:N,14,FALSE)</f>
        <v>#N/A</v>
      </c>
      <c r="H165" s="298" t="str">
        <f t="shared" si="1"/>
        <v> </v>
      </c>
      <c r="I165" s="298">
        <f>SUMIFS(Despatches!D:D,Despatches!A:A,C165)</f>
        <v>0</v>
      </c>
      <c r="J165" s="298">
        <f t="shared" si="2"/>
        <v>0</v>
      </c>
      <c r="K165" s="298" t="str">
        <f>VLOOKUP(C165,'Sales Order'!A:N,14,FALSE)</f>
        <v>#N/A</v>
      </c>
      <c r="L165" s="234" t="str">
        <f t="shared" si="3"/>
        <v> &gt;210</v>
      </c>
      <c r="M165" s="298">
        <f t="shared" si="4"/>
        <v>30</v>
      </c>
      <c r="N165" s="298">
        <f t="shared" si="5"/>
        <v>12</v>
      </c>
      <c r="O165" s="298">
        <f t="shared" si="6"/>
        <v>1899</v>
      </c>
      <c r="P165" s="300" t="str">
        <f>VLOOKUP(C165,'Sales Order'!A:Q,17,FALSE)</f>
        <v>#N/A</v>
      </c>
      <c r="Q165" s="300" t="str">
        <f>VLOOKUP(C165,Despatches!A:B,2,FALSE)</f>
        <v>#N/A</v>
      </c>
      <c r="R165" s="298" t="str">
        <f t="shared" si="7"/>
        <v>#N/A</v>
      </c>
      <c r="S165" s="298" t="str">
        <f t="shared" si="8"/>
        <v>#N/A</v>
      </c>
      <c r="T165" s="298" t="str">
        <f t="shared" si="9"/>
        <v>#N/A</v>
      </c>
      <c r="U165" s="196" t="str">
        <f t="shared" si="10"/>
        <v>#N/A</v>
      </c>
      <c r="V165" s="196"/>
      <c r="W165" s="196"/>
      <c r="X165" s="196"/>
      <c r="Y165" s="196"/>
      <c r="Z165" s="196"/>
    </row>
    <row r="166" ht="12.0" customHeight="1">
      <c r="A166" s="275"/>
      <c r="B166" s="275"/>
      <c r="C166" s="275"/>
      <c r="D166" s="275"/>
      <c r="E166" s="297">
        <f>SUMIF('Sales Order'!A:M,C166,'Sales Order'!M:M)</f>
        <v>0</v>
      </c>
      <c r="F166" s="298" t="str">
        <f>VLOOKUP(C166,'Sales Order'!A:S,19,FALSE)</f>
        <v>#N/A</v>
      </c>
      <c r="G166" s="298" t="str">
        <f>VLOOKUP(C166,'Sales Order'!A:N,14,FALSE)</f>
        <v>#N/A</v>
      </c>
      <c r="H166" s="298" t="str">
        <f t="shared" si="1"/>
        <v> </v>
      </c>
      <c r="I166" s="298">
        <f>SUMIFS(Despatches!D:D,Despatches!A:A,C166)</f>
        <v>0</v>
      </c>
      <c r="J166" s="298">
        <f t="shared" si="2"/>
        <v>0</v>
      </c>
      <c r="K166" s="298" t="str">
        <f>VLOOKUP(C166,'Sales Order'!A:N,14,FALSE)</f>
        <v>#N/A</v>
      </c>
      <c r="L166" s="234" t="str">
        <f t="shared" si="3"/>
        <v> &gt;210</v>
      </c>
      <c r="M166" s="298">
        <f t="shared" si="4"/>
        <v>30</v>
      </c>
      <c r="N166" s="298">
        <f t="shared" si="5"/>
        <v>12</v>
      </c>
      <c r="O166" s="298">
        <f t="shared" si="6"/>
        <v>1899</v>
      </c>
      <c r="P166" s="300" t="str">
        <f>VLOOKUP(C166,'Sales Order'!A:Q,17,FALSE)</f>
        <v>#N/A</v>
      </c>
      <c r="Q166" s="300" t="str">
        <f>VLOOKUP(C166,Despatches!A:B,2,FALSE)</f>
        <v>#N/A</v>
      </c>
      <c r="R166" s="298" t="str">
        <f t="shared" si="7"/>
        <v>#N/A</v>
      </c>
      <c r="S166" s="298" t="str">
        <f t="shared" si="8"/>
        <v>#N/A</v>
      </c>
      <c r="T166" s="298" t="str">
        <f t="shared" si="9"/>
        <v>#N/A</v>
      </c>
      <c r="U166" s="196" t="str">
        <f t="shared" si="10"/>
        <v>#N/A</v>
      </c>
      <c r="V166" s="196"/>
      <c r="W166" s="196"/>
      <c r="X166" s="196"/>
      <c r="Y166" s="196"/>
      <c r="Z166" s="196"/>
    </row>
    <row r="167" ht="12.0" customHeight="1">
      <c r="A167" s="275"/>
      <c r="B167" s="275"/>
      <c r="C167" s="275"/>
      <c r="D167" s="275"/>
      <c r="E167" s="297">
        <f>SUMIF('Sales Order'!A:M,C167,'Sales Order'!M:M)</f>
        <v>0</v>
      </c>
      <c r="F167" s="298" t="str">
        <f>VLOOKUP(C167,'Sales Order'!A:S,19,FALSE)</f>
        <v>#N/A</v>
      </c>
      <c r="G167" s="298" t="str">
        <f>VLOOKUP(C167,'Sales Order'!A:N,14,FALSE)</f>
        <v>#N/A</v>
      </c>
      <c r="H167" s="298" t="str">
        <f t="shared" si="1"/>
        <v> </v>
      </c>
      <c r="I167" s="298">
        <f>SUMIFS(Despatches!D:D,Despatches!A:A,C167)</f>
        <v>0</v>
      </c>
      <c r="J167" s="298">
        <f t="shared" si="2"/>
        <v>0</v>
      </c>
      <c r="K167" s="298" t="str">
        <f>VLOOKUP(C167,'Sales Order'!A:N,14,FALSE)</f>
        <v>#N/A</v>
      </c>
      <c r="L167" s="234" t="str">
        <f t="shared" si="3"/>
        <v> &gt;210</v>
      </c>
      <c r="M167" s="298">
        <f t="shared" si="4"/>
        <v>30</v>
      </c>
      <c r="N167" s="298">
        <f t="shared" si="5"/>
        <v>12</v>
      </c>
      <c r="O167" s="298">
        <f t="shared" si="6"/>
        <v>1899</v>
      </c>
      <c r="P167" s="300" t="str">
        <f>VLOOKUP(C167,'Sales Order'!A:Q,17,FALSE)</f>
        <v>#N/A</v>
      </c>
      <c r="Q167" s="300" t="str">
        <f>VLOOKUP(C167,Despatches!A:B,2,FALSE)</f>
        <v>#N/A</v>
      </c>
      <c r="R167" s="298" t="str">
        <f t="shared" si="7"/>
        <v>#N/A</v>
      </c>
      <c r="S167" s="298" t="str">
        <f t="shared" si="8"/>
        <v>#N/A</v>
      </c>
      <c r="T167" s="298" t="str">
        <f t="shared" si="9"/>
        <v>#N/A</v>
      </c>
      <c r="U167" s="196" t="str">
        <f t="shared" si="10"/>
        <v>#N/A</v>
      </c>
      <c r="V167" s="196"/>
      <c r="W167" s="196"/>
      <c r="X167" s="196"/>
      <c r="Y167" s="196"/>
      <c r="Z167" s="196"/>
    </row>
    <row r="168" ht="12.0" customHeight="1">
      <c r="A168" s="275"/>
      <c r="B168" s="275"/>
      <c r="C168" s="275"/>
      <c r="D168" s="275"/>
      <c r="E168" s="297">
        <f>SUMIF('Sales Order'!A:M,C168,'Sales Order'!M:M)</f>
        <v>0</v>
      </c>
      <c r="F168" s="298" t="str">
        <f>VLOOKUP(C168,'Sales Order'!A:S,19,FALSE)</f>
        <v>#N/A</v>
      </c>
      <c r="G168" s="298" t="str">
        <f>VLOOKUP(C168,'Sales Order'!A:N,14,FALSE)</f>
        <v>#N/A</v>
      </c>
      <c r="H168" s="298" t="str">
        <f t="shared" si="1"/>
        <v> </v>
      </c>
      <c r="I168" s="298">
        <f>SUMIFS(Despatches!D:D,Despatches!A:A,C168)</f>
        <v>0</v>
      </c>
      <c r="J168" s="298">
        <f t="shared" si="2"/>
        <v>0</v>
      </c>
      <c r="K168" s="298" t="str">
        <f>VLOOKUP(C168,'Sales Order'!A:N,14,FALSE)</f>
        <v>#N/A</v>
      </c>
      <c r="L168" s="234" t="str">
        <f t="shared" si="3"/>
        <v> &gt;210</v>
      </c>
      <c r="M168" s="298">
        <f t="shared" si="4"/>
        <v>30</v>
      </c>
      <c r="N168" s="298">
        <f t="shared" si="5"/>
        <v>12</v>
      </c>
      <c r="O168" s="298">
        <f t="shared" si="6"/>
        <v>1899</v>
      </c>
      <c r="P168" s="300" t="str">
        <f>VLOOKUP(C168,'Sales Order'!A:Q,17,FALSE)</f>
        <v>#N/A</v>
      </c>
      <c r="Q168" s="300" t="str">
        <f>VLOOKUP(C168,Despatches!A:B,2,FALSE)</f>
        <v>#N/A</v>
      </c>
      <c r="R168" s="298" t="str">
        <f t="shared" si="7"/>
        <v>#N/A</v>
      </c>
      <c r="S168" s="298" t="str">
        <f t="shared" si="8"/>
        <v>#N/A</v>
      </c>
      <c r="T168" s="298" t="str">
        <f t="shared" si="9"/>
        <v>#N/A</v>
      </c>
      <c r="U168" s="196" t="str">
        <f t="shared" si="10"/>
        <v>#N/A</v>
      </c>
      <c r="V168" s="196"/>
      <c r="W168" s="196"/>
      <c r="X168" s="196"/>
      <c r="Y168" s="196"/>
      <c r="Z168" s="196"/>
    </row>
    <row r="169" ht="12.0" customHeight="1">
      <c r="A169" s="275"/>
      <c r="B169" s="275"/>
      <c r="C169" s="275"/>
      <c r="D169" s="275"/>
      <c r="E169" s="297">
        <f>SUMIF('Sales Order'!A:M,C169,'Sales Order'!M:M)</f>
        <v>0</v>
      </c>
      <c r="F169" s="298" t="str">
        <f>VLOOKUP(C169,'Sales Order'!A:S,19,FALSE)</f>
        <v>#N/A</v>
      </c>
      <c r="G169" s="298" t="str">
        <f>VLOOKUP(C169,'Sales Order'!A:N,14,FALSE)</f>
        <v>#N/A</v>
      </c>
      <c r="H169" s="298" t="str">
        <f t="shared" si="1"/>
        <v> </v>
      </c>
      <c r="I169" s="298">
        <f>SUMIFS(Despatches!D:D,Despatches!A:A,C169)</f>
        <v>0</v>
      </c>
      <c r="J169" s="298">
        <f t="shared" si="2"/>
        <v>0</v>
      </c>
      <c r="K169" s="298" t="str">
        <f>VLOOKUP(C169,'Sales Order'!A:N,14,FALSE)</f>
        <v>#N/A</v>
      </c>
      <c r="L169" s="234" t="str">
        <f t="shared" si="3"/>
        <v> &gt;210</v>
      </c>
      <c r="M169" s="298">
        <f t="shared" si="4"/>
        <v>30</v>
      </c>
      <c r="N169" s="298">
        <f t="shared" si="5"/>
        <v>12</v>
      </c>
      <c r="O169" s="298">
        <f t="shared" si="6"/>
        <v>1899</v>
      </c>
      <c r="P169" s="300" t="str">
        <f>VLOOKUP(C169,'Sales Order'!A:Q,17,FALSE)</f>
        <v>#N/A</v>
      </c>
      <c r="Q169" s="300" t="str">
        <f>VLOOKUP(C169,Despatches!A:B,2,FALSE)</f>
        <v>#N/A</v>
      </c>
      <c r="R169" s="298" t="str">
        <f t="shared" si="7"/>
        <v>#N/A</v>
      </c>
      <c r="S169" s="298" t="str">
        <f t="shared" si="8"/>
        <v>#N/A</v>
      </c>
      <c r="T169" s="298" t="str">
        <f t="shared" si="9"/>
        <v>#N/A</v>
      </c>
      <c r="U169" s="196" t="str">
        <f t="shared" si="10"/>
        <v>#N/A</v>
      </c>
      <c r="V169" s="196"/>
      <c r="W169" s="196"/>
      <c r="X169" s="196"/>
      <c r="Y169" s="196"/>
      <c r="Z169" s="196"/>
    </row>
    <row r="170" ht="12.0" customHeight="1">
      <c r="A170" s="275"/>
      <c r="B170" s="275"/>
      <c r="C170" s="275"/>
      <c r="D170" s="275"/>
      <c r="E170" s="297">
        <f>SUMIF('Sales Order'!A:M,C170,'Sales Order'!M:M)</f>
        <v>0</v>
      </c>
      <c r="F170" s="298" t="str">
        <f>VLOOKUP(C170,'Sales Order'!A:S,19,FALSE)</f>
        <v>#N/A</v>
      </c>
      <c r="G170" s="298" t="str">
        <f>VLOOKUP(C170,'Sales Order'!A:N,14,FALSE)</f>
        <v>#N/A</v>
      </c>
      <c r="H170" s="298" t="str">
        <f t="shared" si="1"/>
        <v> </v>
      </c>
      <c r="I170" s="298">
        <f>SUMIFS(Despatches!D:D,Despatches!A:A,C170)</f>
        <v>0</v>
      </c>
      <c r="J170" s="298">
        <f t="shared" si="2"/>
        <v>0</v>
      </c>
      <c r="K170" s="298" t="str">
        <f>VLOOKUP(C170,'Sales Order'!A:N,14,FALSE)</f>
        <v>#N/A</v>
      </c>
      <c r="L170" s="234" t="str">
        <f t="shared" si="3"/>
        <v> &gt;210</v>
      </c>
      <c r="M170" s="298">
        <f t="shared" si="4"/>
        <v>30</v>
      </c>
      <c r="N170" s="298">
        <f t="shared" si="5"/>
        <v>12</v>
      </c>
      <c r="O170" s="298">
        <f t="shared" si="6"/>
        <v>1899</v>
      </c>
      <c r="P170" s="300" t="str">
        <f>VLOOKUP(C170,'Sales Order'!A:Q,17,FALSE)</f>
        <v>#N/A</v>
      </c>
      <c r="Q170" s="300" t="str">
        <f>VLOOKUP(C170,Despatches!A:B,2,FALSE)</f>
        <v>#N/A</v>
      </c>
      <c r="R170" s="298" t="str">
        <f t="shared" si="7"/>
        <v>#N/A</v>
      </c>
      <c r="S170" s="298" t="str">
        <f t="shared" si="8"/>
        <v>#N/A</v>
      </c>
      <c r="T170" s="298" t="str">
        <f t="shared" si="9"/>
        <v>#N/A</v>
      </c>
      <c r="U170" s="196" t="str">
        <f t="shared" si="10"/>
        <v>#N/A</v>
      </c>
      <c r="V170" s="196"/>
      <c r="W170" s="196"/>
      <c r="X170" s="196"/>
      <c r="Y170" s="196"/>
      <c r="Z170" s="196"/>
    </row>
    <row r="171" ht="12.0" customHeight="1">
      <c r="A171" s="275"/>
      <c r="B171" s="275"/>
      <c r="C171" s="275"/>
      <c r="D171" s="275"/>
      <c r="E171" s="297">
        <f>SUMIF('Sales Order'!A:M,C171,'Sales Order'!M:M)</f>
        <v>0</v>
      </c>
      <c r="F171" s="298" t="str">
        <f>VLOOKUP(C171,'Sales Order'!A:S,19,FALSE)</f>
        <v>#N/A</v>
      </c>
      <c r="G171" s="298" t="str">
        <f>VLOOKUP(C171,'Sales Order'!A:N,14,FALSE)</f>
        <v>#N/A</v>
      </c>
      <c r="H171" s="298" t="str">
        <f t="shared" si="1"/>
        <v> </v>
      </c>
      <c r="I171" s="298">
        <f>SUMIFS(Despatches!D:D,Despatches!A:A,C171)</f>
        <v>0</v>
      </c>
      <c r="J171" s="298">
        <f t="shared" si="2"/>
        <v>0</v>
      </c>
      <c r="K171" s="298" t="str">
        <f>VLOOKUP(C171,'Sales Order'!A:N,14,FALSE)</f>
        <v>#N/A</v>
      </c>
      <c r="L171" s="234" t="str">
        <f t="shared" si="3"/>
        <v> &gt;210</v>
      </c>
      <c r="M171" s="298">
        <f t="shared" si="4"/>
        <v>30</v>
      </c>
      <c r="N171" s="298">
        <f t="shared" si="5"/>
        <v>12</v>
      </c>
      <c r="O171" s="298">
        <f t="shared" si="6"/>
        <v>1899</v>
      </c>
      <c r="P171" s="300" t="str">
        <f>VLOOKUP(C171,'Sales Order'!A:Q,17,FALSE)</f>
        <v>#N/A</v>
      </c>
      <c r="Q171" s="300" t="str">
        <f>VLOOKUP(C171,Despatches!A:B,2,FALSE)</f>
        <v>#N/A</v>
      </c>
      <c r="R171" s="298" t="str">
        <f t="shared" si="7"/>
        <v>#N/A</v>
      </c>
      <c r="S171" s="298" t="str">
        <f t="shared" si="8"/>
        <v>#N/A</v>
      </c>
      <c r="T171" s="298" t="str">
        <f t="shared" si="9"/>
        <v>#N/A</v>
      </c>
      <c r="U171" s="196" t="str">
        <f t="shared" si="10"/>
        <v>#N/A</v>
      </c>
      <c r="V171" s="196"/>
      <c r="W171" s="196"/>
      <c r="X171" s="196"/>
      <c r="Y171" s="196"/>
      <c r="Z171" s="196"/>
    </row>
    <row r="172" ht="12.0" customHeight="1">
      <c r="A172" s="275"/>
      <c r="B172" s="275"/>
      <c r="C172" s="275"/>
      <c r="D172" s="275"/>
      <c r="E172" s="297">
        <f>SUMIF('Sales Order'!A:M,C172,'Sales Order'!M:M)</f>
        <v>0</v>
      </c>
      <c r="F172" s="298" t="str">
        <f>VLOOKUP(C172,'Sales Order'!A:S,19,FALSE)</f>
        <v>#N/A</v>
      </c>
      <c r="G172" s="298" t="str">
        <f>VLOOKUP(C172,'Sales Order'!A:N,14,FALSE)</f>
        <v>#N/A</v>
      </c>
      <c r="H172" s="298" t="str">
        <f t="shared" si="1"/>
        <v> </v>
      </c>
      <c r="I172" s="298">
        <f>SUMIFS(Despatches!D:D,Despatches!A:A,C172)</f>
        <v>0</v>
      </c>
      <c r="J172" s="298">
        <f t="shared" si="2"/>
        <v>0</v>
      </c>
      <c r="K172" s="298" t="str">
        <f>VLOOKUP(C172,'Sales Order'!A:N,14,FALSE)</f>
        <v>#N/A</v>
      </c>
      <c r="L172" s="234" t="str">
        <f t="shared" si="3"/>
        <v> &gt;210</v>
      </c>
      <c r="M172" s="298">
        <f t="shared" si="4"/>
        <v>30</v>
      </c>
      <c r="N172" s="298">
        <f t="shared" si="5"/>
        <v>12</v>
      </c>
      <c r="O172" s="298">
        <f t="shared" si="6"/>
        <v>1899</v>
      </c>
      <c r="P172" s="300" t="str">
        <f>VLOOKUP(C172,'Sales Order'!A:Q,17,FALSE)</f>
        <v>#N/A</v>
      </c>
      <c r="Q172" s="300" t="str">
        <f>VLOOKUP(C172,Despatches!A:B,2,FALSE)</f>
        <v>#N/A</v>
      </c>
      <c r="R172" s="298" t="str">
        <f t="shared" si="7"/>
        <v>#N/A</v>
      </c>
      <c r="S172" s="298" t="str">
        <f t="shared" si="8"/>
        <v>#N/A</v>
      </c>
      <c r="T172" s="298" t="str">
        <f t="shared" si="9"/>
        <v>#N/A</v>
      </c>
      <c r="U172" s="196" t="str">
        <f t="shared" si="10"/>
        <v>#N/A</v>
      </c>
      <c r="V172" s="196"/>
      <c r="W172" s="196"/>
      <c r="X172" s="196"/>
      <c r="Y172" s="196"/>
      <c r="Z172" s="196"/>
    </row>
    <row r="173" ht="12.0" customHeight="1">
      <c r="A173" s="275"/>
      <c r="B173" s="275"/>
      <c r="C173" s="275"/>
      <c r="D173" s="275"/>
      <c r="E173" s="297">
        <f>SUMIF('Sales Order'!A:M,C173,'Sales Order'!M:M)</f>
        <v>0</v>
      </c>
      <c r="F173" s="298" t="str">
        <f>VLOOKUP(C173,'Sales Order'!A:S,19,FALSE)</f>
        <v>#N/A</v>
      </c>
      <c r="G173" s="298" t="str">
        <f>VLOOKUP(C173,'Sales Order'!A:N,14,FALSE)</f>
        <v>#N/A</v>
      </c>
      <c r="H173" s="298" t="str">
        <f t="shared" si="1"/>
        <v> </v>
      </c>
      <c r="I173" s="298">
        <f>SUMIFS(Despatches!D:D,Despatches!A:A,C173)</f>
        <v>0</v>
      </c>
      <c r="J173" s="298">
        <f t="shared" si="2"/>
        <v>0</v>
      </c>
      <c r="K173" s="298" t="str">
        <f>VLOOKUP(C173,'Sales Order'!A:N,14,FALSE)</f>
        <v>#N/A</v>
      </c>
      <c r="L173" s="234" t="str">
        <f t="shared" si="3"/>
        <v> &gt;210</v>
      </c>
      <c r="M173" s="298">
        <f t="shared" si="4"/>
        <v>30</v>
      </c>
      <c r="N173" s="298">
        <f t="shared" si="5"/>
        <v>12</v>
      </c>
      <c r="O173" s="298">
        <f t="shared" si="6"/>
        <v>1899</v>
      </c>
      <c r="P173" s="300" t="str">
        <f>VLOOKUP(C173,'Sales Order'!A:Q,17,FALSE)</f>
        <v>#N/A</v>
      </c>
      <c r="Q173" s="300" t="str">
        <f>VLOOKUP(C173,Despatches!A:B,2,FALSE)</f>
        <v>#N/A</v>
      </c>
      <c r="R173" s="298" t="str">
        <f t="shared" si="7"/>
        <v>#N/A</v>
      </c>
      <c r="S173" s="298" t="str">
        <f t="shared" si="8"/>
        <v>#N/A</v>
      </c>
      <c r="T173" s="298" t="str">
        <f t="shared" si="9"/>
        <v>#N/A</v>
      </c>
      <c r="U173" s="196" t="str">
        <f t="shared" si="10"/>
        <v>#N/A</v>
      </c>
      <c r="V173" s="196"/>
      <c r="W173" s="196"/>
      <c r="X173" s="196"/>
      <c r="Y173" s="196"/>
      <c r="Z173" s="196"/>
    </row>
    <row r="174" ht="12.0" customHeight="1">
      <c r="A174" s="275"/>
      <c r="B174" s="275"/>
      <c r="C174" s="275"/>
      <c r="D174" s="275"/>
      <c r="E174" s="297">
        <f>SUMIF('Sales Order'!A:M,C174,'Sales Order'!M:M)</f>
        <v>0</v>
      </c>
      <c r="F174" s="298" t="str">
        <f>VLOOKUP(C174,'Sales Order'!A:S,19,FALSE)</f>
        <v>#N/A</v>
      </c>
      <c r="G174" s="298" t="str">
        <f>VLOOKUP(C174,'Sales Order'!A:N,14,FALSE)</f>
        <v>#N/A</v>
      </c>
      <c r="H174" s="298" t="str">
        <f t="shared" si="1"/>
        <v> </v>
      </c>
      <c r="I174" s="298">
        <f>SUMIFS(Despatches!D:D,Despatches!A:A,C174)</f>
        <v>0</v>
      </c>
      <c r="J174" s="298">
        <f t="shared" si="2"/>
        <v>0</v>
      </c>
      <c r="K174" s="298" t="str">
        <f>VLOOKUP(C174,'Sales Order'!A:N,14,FALSE)</f>
        <v>#N/A</v>
      </c>
      <c r="L174" s="234" t="str">
        <f t="shared" si="3"/>
        <v> &gt;210</v>
      </c>
      <c r="M174" s="298">
        <f t="shared" si="4"/>
        <v>30</v>
      </c>
      <c r="N174" s="298">
        <f t="shared" si="5"/>
        <v>12</v>
      </c>
      <c r="O174" s="298">
        <f t="shared" si="6"/>
        <v>1899</v>
      </c>
      <c r="P174" s="300" t="str">
        <f>VLOOKUP(C174,'Sales Order'!A:Q,17,FALSE)</f>
        <v>#N/A</v>
      </c>
      <c r="Q174" s="300" t="str">
        <f>VLOOKUP(C174,Despatches!A:B,2,FALSE)</f>
        <v>#N/A</v>
      </c>
      <c r="R174" s="298" t="str">
        <f t="shared" si="7"/>
        <v>#N/A</v>
      </c>
      <c r="S174" s="298" t="str">
        <f t="shared" si="8"/>
        <v>#N/A</v>
      </c>
      <c r="T174" s="298" t="str">
        <f t="shared" si="9"/>
        <v>#N/A</v>
      </c>
      <c r="U174" s="196" t="str">
        <f t="shared" si="10"/>
        <v>#N/A</v>
      </c>
      <c r="V174" s="196"/>
      <c r="W174" s="196"/>
      <c r="X174" s="196"/>
      <c r="Y174" s="196"/>
      <c r="Z174" s="196"/>
    </row>
    <row r="175" ht="12.0" customHeight="1">
      <c r="A175" s="275"/>
      <c r="B175" s="275"/>
      <c r="C175" s="275"/>
      <c r="D175" s="275"/>
      <c r="E175" s="297">
        <f>SUMIF('Sales Order'!A:M,C175,'Sales Order'!M:M)</f>
        <v>0</v>
      </c>
      <c r="F175" s="298" t="str">
        <f>VLOOKUP(C175,'Sales Order'!A:S,19,FALSE)</f>
        <v>#N/A</v>
      </c>
      <c r="G175" s="298" t="str">
        <f>VLOOKUP(C175,'Sales Order'!A:N,14,FALSE)</f>
        <v>#N/A</v>
      </c>
      <c r="H175" s="298" t="str">
        <f t="shared" si="1"/>
        <v> </v>
      </c>
      <c r="I175" s="298">
        <f>SUMIFS(Despatches!D:D,Despatches!A:A,C175)</f>
        <v>0</v>
      </c>
      <c r="J175" s="298">
        <f t="shared" si="2"/>
        <v>0</v>
      </c>
      <c r="K175" s="298" t="str">
        <f>VLOOKUP(C175,'Sales Order'!A:N,14,FALSE)</f>
        <v>#N/A</v>
      </c>
      <c r="L175" s="234" t="str">
        <f t="shared" si="3"/>
        <v> &gt;210</v>
      </c>
      <c r="M175" s="298">
        <f t="shared" si="4"/>
        <v>30</v>
      </c>
      <c r="N175" s="298">
        <f t="shared" si="5"/>
        <v>12</v>
      </c>
      <c r="O175" s="298">
        <f t="shared" si="6"/>
        <v>1899</v>
      </c>
      <c r="P175" s="300" t="str">
        <f>VLOOKUP(C175,'Sales Order'!A:Q,17,FALSE)</f>
        <v>#N/A</v>
      </c>
      <c r="Q175" s="300" t="str">
        <f>VLOOKUP(C175,Despatches!A:B,2,FALSE)</f>
        <v>#N/A</v>
      </c>
      <c r="R175" s="298" t="str">
        <f t="shared" si="7"/>
        <v>#N/A</v>
      </c>
      <c r="S175" s="298" t="str">
        <f t="shared" si="8"/>
        <v>#N/A</v>
      </c>
      <c r="T175" s="298" t="str">
        <f t="shared" si="9"/>
        <v>#N/A</v>
      </c>
      <c r="U175" s="196" t="str">
        <f t="shared" si="10"/>
        <v>#N/A</v>
      </c>
      <c r="V175" s="196"/>
      <c r="W175" s="196"/>
      <c r="X175" s="196"/>
      <c r="Y175" s="196"/>
      <c r="Z175" s="196"/>
    </row>
    <row r="176" ht="12.0" customHeight="1">
      <c r="A176" s="275"/>
      <c r="B176" s="275"/>
      <c r="C176" s="275"/>
      <c r="D176" s="275"/>
      <c r="E176" s="297">
        <f>SUMIF('Sales Order'!A:M,C176,'Sales Order'!M:M)</f>
        <v>0</v>
      </c>
      <c r="F176" s="298" t="str">
        <f>VLOOKUP(C176,'Sales Order'!A:S,19,FALSE)</f>
        <v>#N/A</v>
      </c>
      <c r="G176" s="298" t="str">
        <f>VLOOKUP(C176,'Sales Order'!A:N,14,FALSE)</f>
        <v>#N/A</v>
      </c>
      <c r="H176" s="298" t="str">
        <f t="shared" si="1"/>
        <v> </v>
      </c>
      <c r="I176" s="298">
        <f>SUMIFS(Despatches!D:D,Despatches!A:A,C176)</f>
        <v>0</v>
      </c>
      <c r="J176" s="298">
        <f t="shared" si="2"/>
        <v>0</v>
      </c>
      <c r="K176" s="298" t="str">
        <f>VLOOKUP(C176,'Sales Order'!A:N,14,FALSE)</f>
        <v>#N/A</v>
      </c>
      <c r="L176" s="234" t="str">
        <f t="shared" si="3"/>
        <v> &gt;210</v>
      </c>
      <c r="M176" s="298">
        <f t="shared" si="4"/>
        <v>30</v>
      </c>
      <c r="N176" s="298">
        <f t="shared" si="5"/>
        <v>12</v>
      </c>
      <c r="O176" s="298">
        <f t="shared" si="6"/>
        <v>1899</v>
      </c>
      <c r="P176" s="300" t="str">
        <f>VLOOKUP(C176,'Sales Order'!A:Q,17,FALSE)</f>
        <v>#N/A</v>
      </c>
      <c r="Q176" s="300" t="str">
        <f>VLOOKUP(C176,Despatches!A:B,2,FALSE)</f>
        <v>#N/A</v>
      </c>
      <c r="R176" s="298" t="str">
        <f t="shared" si="7"/>
        <v>#N/A</v>
      </c>
      <c r="S176" s="298" t="str">
        <f t="shared" si="8"/>
        <v>#N/A</v>
      </c>
      <c r="T176" s="298" t="str">
        <f t="shared" si="9"/>
        <v>#N/A</v>
      </c>
      <c r="U176" s="196" t="str">
        <f t="shared" si="10"/>
        <v>#N/A</v>
      </c>
      <c r="V176" s="196"/>
      <c r="W176" s="196"/>
      <c r="X176" s="196"/>
      <c r="Y176" s="196"/>
      <c r="Z176" s="196"/>
    </row>
    <row r="177" ht="12.0" customHeight="1">
      <c r="A177" s="275"/>
      <c r="B177" s="275"/>
      <c r="C177" s="275"/>
      <c r="D177" s="275"/>
      <c r="E177" s="297">
        <f>SUMIF('Sales Order'!A:M,C177,'Sales Order'!M:M)</f>
        <v>0</v>
      </c>
      <c r="F177" s="298" t="str">
        <f>VLOOKUP(C177,'Sales Order'!A:S,19,FALSE)</f>
        <v>#N/A</v>
      </c>
      <c r="G177" s="298" t="str">
        <f>VLOOKUP(C177,'Sales Order'!A:N,14,FALSE)</f>
        <v>#N/A</v>
      </c>
      <c r="H177" s="298" t="str">
        <f t="shared" si="1"/>
        <v> </v>
      </c>
      <c r="I177" s="298">
        <f>SUMIFS(Despatches!D:D,Despatches!A:A,C177)</f>
        <v>0</v>
      </c>
      <c r="J177" s="298">
        <f t="shared" si="2"/>
        <v>0</v>
      </c>
      <c r="K177" s="298" t="str">
        <f>VLOOKUP(C177,'Sales Order'!A:N,14,FALSE)</f>
        <v>#N/A</v>
      </c>
      <c r="L177" s="234" t="str">
        <f t="shared" si="3"/>
        <v> &gt;210</v>
      </c>
      <c r="M177" s="298">
        <f t="shared" si="4"/>
        <v>30</v>
      </c>
      <c r="N177" s="298">
        <f t="shared" si="5"/>
        <v>12</v>
      </c>
      <c r="O177" s="298">
        <f t="shared" si="6"/>
        <v>1899</v>
      </c>
      <c r="P177" s="300" t="str">
        <f>VLOOKUP(C177,'Sales Order'!A:Q,17,FALSE)</f>
        <v>#N/A</v>
      </c>
      <c r="Q177" s="300" t="str">
        <f>VLOOKUP(C177,Despatches!A:B,2,FALSE)</f>
        <v>#N/A</v>
      </c>
      <c r="R177" s="298" t="str">
        <f t="shared" si="7"/>
        <v>#N/A</v>
      </c>
      <c r="S177" s="298" t="str">
        <f t="shared" si="8"/>
        <v>#N/A</v>
      </c>
      <c r="T177" s="298" t="str">
        <f t="shared" si="9"/>
        <v>#N/A</v>
      </c>
      <c r="U177" s="196" t="str">
        <f t="shared" si="10"/>
        <v>#N/A</v>
      </c>
      <c r="V177" s="196"/>
      <c r="W177" s="196"/>
      <c r="X177" s="196"/>
      <c r="Y177" s="196"/>
      <c r="Z177" s="196"/>
    </row>
    <row r="178" ht="12.0" customHeight="1">
      <c r="A178" s="275"/>
      <c r="B178" s="275"/>
      <c r="C178" s="275"/>
      <c r="D178" s="275"/>
      <c r="E178" s="297">
        <f>SUMIF('Sales Order'!A:M,C178,'Sales Order'!M:M)</f>
        <v>0</v>
      </c>
      <c r="F178" s="298" t="str">
        <f>VLOOKUP(C178,'Sales Order'!A:S,19,FALSE)</f>
        <v>#N/A</v>
      </c>
      <c r="G178" s="298" t="str">
        <f>VLOOKUP(C178,'Sales Order'!A:N,14,FALSE)</f>
        <v>#N/A</v>
      </c>
      <c r="H178" s="298" t="str">
        <f t="shared" si="1"/>
        <v> </v>
      </c>
      <c r="I178" s="298">
        <f>SUMIFS(Despatches!D:D,Despatches!A:A,C178)</f>
        <v>0</v>
      </c>
      <c r="J178" s="298">
        <f t="shared" si="2"/>
        <v>0</v>
      </c>
      <c r="K178" s="298" t="str">
        <f>VLOOKUP(C178,'Sales Order'!A:N,14,FALSE)</f>
        <v>#N/A</v>
      </c>
      <c r="L178" s="234" t="str">
        <f t="shared" si="3"/>
        <v> &gt;210</v>
      </c>
      <c r="M178" s="298">
        <f t="shared" si="4"/>
        <v>30</v>
      </c>
      <c r="N178" s="298">
        <f t="shared" si="5"/>
        <v>12</v>
      </c>
      <c r="O178" s="298">
        <f t="shared" si="6"/>
        <v>1899</v>
      </c>
      <c r="P178" s="300" t="str">
        <f>VLOOKUP(C178,'Sales Order'!A:Q,17,FALSE)</f>
        <v>#N/A</v>
      </c>
      <c r="Q178" s="300" t="str">
        <f>VLOOKUP(C178,Despatches!A:B,2,FALSE)</f>
        <v>#N/A</v>
      </c>
      <c r="R178" s="298" t="str">
        <f t="shared" si="7"/>
        <v>#N/A</v>
      </c>
      <c r="S178" s="298" t="str">
        <f t="shared" si="8"/>
        <v>#N/A</v>
      </c>
      <c r="T178" s="298" t="str">
        <f t="shared" si="9"/>
        <v>#N/A</v>
      </c>
      <c r="U178" s="196" t="str">
        <f t="shared" si="10"/>
        <v>#N/A</v>
      </c>
      <c r="V178" s="196"/>
      <c r="W178" s="196"/>
      <c r="X178" s="196"/>
      <c r="Y178" s="196"/>
      <c r="Z178" s="196"/>
    </row>
    <row r="179" ht="12.0" customHeight="1">
      <c r="A179" s="275"/>
      <c r="B179" s="275"/>
      <c r="C179" s="275"/>
      <c r="D179" s="275"/>
      <c r="E179" s="297">
        <f>SUMIF('Sales Order'!A:M,C179,'Sales Order'!M:M)</f>
        <v>0</v>
      </c>
      <c r="F179" s="298" t="str">
        <f>VLOOKUP(C179,'Sales Order'!A:S,19,FALSE)</f>
        <v>#N/A</v>
      </c>
      <c r="G179" s="298" t="str">
        <f>VLOOKUP(C179,'Sales Order'!A:N,14,FALSE)</f>
        <v>#N/A</v>
      </c>
      <c r="H179" s="298" t="str">
        <f t="shared" si="1"/>
        <v> </v>
      </c>
      <c r="I179" s="298">
        <f>SUMIFS(Despatches!D:D,Despatches!A:A,C179)</f>
        <v>0</v>
      </c>
      <c r="J179" s="298">
        <f t="shared" si="2"/>
        <v>0</v>
      </c>
      <c r="K179" s="298" t="str">
        <f>VLOOKUP(C179,'Sales Order'!A:N,14,FALSE)</f>
        <v>#N/A</v>
      </c>
      <c r="L179" s="234" t="str">
        <f t="shared" si="3"/>
        <v> &gt;210</v>
      </c>
      <c r="M179" s="298">
        <f t="shared" si="4"/>
        <v>30</v>
      </c>
      <c r="N179" s="298">
        <f t="shared" si="5"/>
        <v>12</v>
      </c>
      <c r="O179" s="298">
        <f t="shared" si="6"/>
        <v>1899</v>
      </c>
      <c r="P179" s="300" t="str">
        <f>VLOOKUP(C179,'Sales Order'!A:Q,17,FALSE)</f>
        <v>#N/A</v>
      </c>
      <c r="Q179" s="300" t="str">
        <f>VLOOKUP(C179,Despatches!A:B,2,FALSE)</f>
        <v>#N/A</v>
      </c>
      <c r="R179" s="298" t="str">
        <f t="shared" si="7"/>
        <v>#N/A</v>
      </c>
      <c r="S179" s="298" t="str">
        <f t="shared" si="8"/>
        <v>#N/A</v>
      </c>
      <c r="T179" s="298" t="str">
        <f t="shared" si="9"/>
        <v>#N/A</v>
      </c>
      <c r="U179" s="196" t="str">
        <f t="shared" si="10"/>
        <v>#N/A</v>
      </c>
      <c r="V179" s="196"/>
      <c r="W179" s="196"/>
      <c r="X179" s="196"/>
      <c r="Y179" s="196"/>
      <c r="Z179" s="196"/>
    </row>
    <row r="180" ht="12.0" customHeight="1">
      <c r="A180" s="275"/>
      <c r="B180" s="275"/>
      <c r="C180" s="275"/>
      <c r="D180" s="275"/>
      <c r="E180" s="297">
        <f>SUMIF('Sales Order'!A:M,C180,'Sales Order'!M:M)</f>
        <v>0</v>
      </c>
      <c r="F180" s="298" t="str">
        <f>VLOOKUP(C180,'Sales Order'!A:S,19,FALSE)</f>
        <v>#N/A</v>
      </c>
      <c r="G180" s="298" t="str">
        <f>VLOOKUP(C180,'Sales Order'!A:N,14,FALSE)</f>
        <v>#N/A</v>
      </c>
      <c r="H180" s="298" t="str">
        <f t="shared" si="1"/>
        <v> </v>
      </c>
      <c r="I180" s="298">
        <f>SUMIFS(Despatches!D:D,Despatches!A:A,C180)</f>
        <v>0</v>
      </c>
      <c r="J180" s="298">
        <f t="shared" si="2"/>
        <v>0</v>
      </c>
      <c r="K180" s="298" t="str">
        <f>VLOOKUP(C180,'Sales Order'!A:N,14,FALSE)</f>
        <v>#N/A</v>
      </c>
      <c r="L180" s="234" t="str">
        <f t="shared" si="3"/>
        <v> &gt;210</v>
      </c>
      <c r="M180" s="298">
        <f t="shared" si="4"/>
        <v>30</v>
      </c>
      <c r="N180" s="298">
        <f t="shared" si="5"/>
        <v>12</v>
      </c>
      <c r="O180" s="298">
        <f t="shared" si="6"/>
        <v>1899</v>
      </c>
      <c r="P180" s="300" t="str">
        <f>VLOOKUP(C180,'Sales Order'!A:Q,17,FALSE)</f>
        <v>#N/A</v>
      </c>
      <c r="Q180" s="300" t="str">
        <f>VLOOKUP(C180,Despatches!A:B,2,FALSE)</f>
        <v>#N/A</v>
      </c>
      <c r="R180" s="298" t="str">
        <f t="shared" si="7"/>
        <v>#N/A</v>
      </c>
      <c r="S180" s="298" t="str">
        <f t="shared" si="8"/>
        <v>#N/A</v>
      </c>
      <c r="T180" s="298" t="str">
        <f t="shared" si="9"/>
        <v>#N/A</v>
      </c>
      <c r="U180" s="196" t="str">
        <f t="shared" si="10"/>
        <v>#N/A</v>
      </c>
      <c r="V180" s="196"/>
      <c r="W180" s="196"/>
      <c r="X180" s="196"/>
      <c r="Y180" s="196"/>
      <c r="Z180" s="196"/>
    </row>
    <row r="181" ht="12.0" customHeight="1">
      <c r="A181" s="275"/>
      <c r="B181" s="275"/>
      <c r="C181" s="275"/>
      <c r="D181" s="275"/>
      <c r="E181" s="297">
        <f>SUMIF('Sales Order'!A:M,C181,'Sales Order'!M:M)</f>
        <v>0</v>
      </c>
      <c r="F181" s="298" t="str">
        <f>VLOOKUP(C181,'Sales Order'!A:S,19,FALSE)</f>
        <v>#N/A</v>
      </c>
      <c r="G181" s="298" t="str">
        <f>VLOOKUP(C181,'Sales Order'!A:N,14,FALSE)</f>
        <v>#N/A</v>
      </c>
      <c r="H181" s="298" t="str">
        <f t="shared" si="1"/>
        <v> </v>
      </c>
      <c r="I181" s="298">
        <f>SUMIFS(Despatches!D:D,Despatches!A:A,C181)</f>
        <v>0</v>
      </c>
      <c r="J181" s="298">
        <f t="shared" si="2"/>
        <v>0</v>
      </c>
      <c r="K181" s="298" t="str">
        <f>VLOOKUP(C181,'Sales Order'!A:N,14,FALSE)</f>
        <v>#N/A</v>
      </c>
      <c r="L181" s="234" t="str">
        <f t="shared" si="3"/>
        <v> &gt;210</v>
      </c>
      <c r="M181" s="298">
        <f t="shared" si="4"/>
        <v>30</v>
      </c>
      <c r="N181" s="298">
        <f t="shared" si="5"/>
        <v>12</v>
      </c>
      <c r="O181" s="298">
        <f t="shared" si="6"/>
        <v>1899</v>
      </c>
      <c r="P181" s="300" t="str">
        <f>VLOOKUP(C181,'Sales Order'!A:Q,17,FALSE)</f>
        <v>#N/A</v>
      </c>
      <c r="Q181" s="300" t="str">
        <f>VLOOKUP(C181,Despatches!A:B,2,FALSE)</f>
        <v>#N/A</v>
      </c>
      <c r="R181" s="298" t="str">
        <f t="shared" si="7"/>
        <v>#N/A</v>
      </c>
      <c r="S181" s="298" t="str">
        <f t="shared" si="8"/>
        <v>#N/A</v>
      </c>
      <c r="T181" s="298" t="str">
        <f t="shared" si="9"/>
        <v>#N/A</v>
      </c>
      <c r="U181" s="196" t="str">
        <f t="shared" si="10"/>
        <v>#N/A</v>
      </c>
      <c r="V181" s="196"/>
      <c r="W181" s="196"/>
      <c r="X181" s="196"/>
      <c r="Y181" s="196"/>
      <c r="Z181" s="196"/>
    </row>
    <row r="182" ht="12.0" customHeight="1">
      <c r="A182" s="275"/>
      <c r="B182" s="275"/>
      <c r="C182" s="275"/>
      <c r="D182" s="275"/>
      <c r="E182" s="297">
        <f>SUMIF('Sales Order'!A:M,C182,'Sales Order'!M:M)</f>
        <v>0</v>
      </c>
      <c r="F182" s="298" t="str">
        <f>VLOOKUP(C182,'Sales Order'!A:S,19,FALSE)</f>
        <v>#N/A</v>
      </c>
      <c r="G182" s="298" t="str">
        <f>VLOOKUP(C182,'Sales Order'!A:N,14,FALSE)</f>
        <v>#N/A</v>
      </c>
      <c r="H182" s="298" t="str">
        <f t="shared" si="1"/>
        <v> </v>
      </c>
      <c r="I182" s="298">
        <f>SUMIFS(Despatches!D:D,Despatches!A:A,C182)</f>
        <v>0</v>
      </c>
      <c r="J182" s="298">
        <f t="shared" si="2"/>
        <v>0</v>
      </c>
      <c r="K182" s="298" t="str">
        <f>VLOOKUP(C182,'Sales Order'!A:N,14,FALSE)</f>
        <v>#N/A</v>
      </c>
      <c r="L182" s="234" t="str">
        <f t="shared" si="3"/>
        <v> &gt;210</v>
      </c>
      <c r="M182" s="298">
        <f t="shared" si="4"/>
        <v>30</v>
      </c>
      <c r="N182" s="298">
        <f t="shared" si="5"/>
        <v>12</v>
      </c>
      <c r="O182" s="298">
        <f t="shared" si="6"/>
        <v>1899</v>
      </c>
      <c r="P182" s="300" t="str">
        <f>VLOOKUP(C182,'Sales Order'!A:Q,17,FALSE)</f>
        <v>#N/A</v>
      </c>
      <c r="Q182" s="300" t="str">
        <f>VLOOKUP(C182,Despatches!A:B,2,FALSE)</f>
        <v>#N/A</v>
      </c>
      <c r="R182" s="298" t="str">
        <f t="shared" si="7"/>
        <v>#N/A</v>
      </c>
      <c r="S182" s="298" t="str">
        <f t="shared" si="8"/>
        <v>#N/A</v>
      </c>
      <c r="T182" s="298" t="str">
        <f t="shared" si="9"/>
        <v>#N/A</v>
      </c>
      <c r="U182" s="196" t="str">
        <f t="shared" si="10"/>
        <v>#N/A</v>
      </c>
      <c r="V182" s="196"/>
      <c r="W182" s="196"/>
      <c r="X182" s="196"/>
      <c r="Y182" s="196"/>
      <c r="Z182" s="196"/>
    </row>
    <row r="183" ht="12.0" customHeight="1">
      <c r="A183" s="275"/>
      <c r="B183" s="275"/>
      <c r="C183" s="275"/>
      <c r="D183" s="275"/>
      <c r="E183" s="297">
        <f>SUMIF('Sales Order'!A:M,C183,'Sales Order'!M:M)</f>
        <v>0</v>
      </c>
      <c r="F183" s="298" t="str">
        <f>VLOOKUP(C183,'Sales Order'!A:S,19,FALSE)</f>
        <v>#N/A</v>
      </c>
      <c r="G183" s="298" t="str">
        <f>VLOOKUP(C183,'Sales Order'!A:N,14,FALSE)</f>
        <v>#N/A</v>
      </c>
      <c r="H183" s="298" t="str">
        <f t="shared" si="1"/>
        <v> </v>
      </c>
      <c r="I183" s="298">
        <f>SUMIFS(Despatches!D:D,Despatches!A:A,C183)</f>
        <v>0</v>
      </c>
      <c r="J183" s="298">
        <f t="shared" si="2"/>
        <v>0</v>
      </c>
      <c r="K183" s="298" t="str">
        <f>VLOOKUP(C183,'Sales Order'!A:N,14,FALSE)</f>
        <v>#N/A</v>
      </c>
      <c r="L183" s="234" t="str">
        <f t="shared" si="3"/>
        <v> &gt;210</v>
      </c>
      <c r="M183" s="298">
        <f t="shared" si="4"/>
        <v>30</v>
      </c>
      <c r="N183" s="298">
        <f t="shared" si="5"/>
        <v>12</v>
      </c>
      <c r="O183" s="298">
        <f t="shared" si="6"/>
        <v>1899</v>
      </c>
      <c r="P183" s="300" t="str">
        <f>VLOOKUP(C183,'Sales Order'!A:Q,17,FALSE)</f>
        <v>#N/A</v>
      </c>
      <c r="Q183" s="300" t="str">
        <f>VLOOKUP(C183,Despatches!A:B,2,FALSE)</f>
        <v>#N/A</v>
      </c>
      <c r="R183" s="298" t="str">
        <f t="shared" si="7"/>
        <v>#N/A</v>
      </c>
      <c r="S183" s="298" t="str">
        <f t="shared" si="8"/>
        <v>#N/A</v>
      </c>
      <c r="T183" s="298" t="str">
        <f t="shared" si="9"/>
        <v>#N/A</v>
      </c>
      <c r="U183" s="196" t="str">
        <f t="shared" si="10"/>
        <v>#N/A</v>
      </c>
      <c r="V183" s="196"/>
      <c r="W183" s="196"/>
      <c r="X183" s="196"/>
      <c r="Y183" s="196"/>
      <c r="Z183" s="196"/>
    </row>
    <row r="184" ht="12.0" customHeight="1">
      <c r="A184" s="275"/>
      <c r="B184" s="275"/>
      <c r="C184" s="275"/>
      <c r="D184" s="275"/>
      <c r="E184" s="297">
        <f>SUMIF('Sales Order'!A:M,C184,'Sales Order'!M:M)</f>
        <v>0</v>
      </c>
      <c r="F184" s="298" t="str">
        <f>VLOOKUP(C184,'Sales Order'!A:S,19,FALSE)</f>
        <v>#N/A</v>
      </c>
      <c r="G184" s="298" t="str">
        <f>VLOOKUP(C184,'Sales Order'!A:N,14,FALSE)</f>
        <v>#N/A</v>
      </c>
      <c r="H184" s="298" t="str">
        <f t="shared" si="1"/>
        <v> </v>
      </c>
      <c r="I184" s="298">
        <f>SUMIFS(Despatches!D:D,Despatches!A:A,C184)</f>
        <v>0</v>
      </c>
      <c r="J184" s="298">
        <f t="shared" si="2"/>
        <v>0</v>
      </c>
      <c r="K184" s="298" t="str">
        <f>VLOOKUP(C184,'Sales Order'!A:N,14,FALSE)</f>
        <v>#N/A</v>
      </c>
      <c r="L184" s="234" t="str">
        <f t="shared" si="3"/>
        <v> &gt;210</v>
      </c>
      <c r="M184" s="298">
        <f t="shared" si="4"/>
        <v>30</v>
      </c>
      <c r="N184" s="298">
        <f t="shared" si="5"/>
        <v>12</v>
      </c>
      <c r="O184" s="298">
        <f t="shared" si="6"/>
        <v>1899</v>
      </c>
      <c r="P184" s="300" t="str">
        <f>VLOOKUP(C184,'Sales Order'!A:Q,17,FALSE)</f>
        <v>#N/A</v>
      </c>
      <c r="Q184" s="300" t="str">
        <f>VLOOKUP(C184,Despatches!A:B,2,FALSE)</f>
        <v>#N/A</v>
      </c>
      <c r="R184" s="298" t="str">
        <f t="shared" si="7"/>
        <v>#N/A</v>
      </c>
      <c r="S184" s="298" t="str">
        <f t="shared" si="8"/>
        <v>#N/A</v>
      </c>
      <c r="T184" s="298" t="str">
        <f t="shared" si="9"/>
        <v>#N/A</v>
      </c>
      <c r="U184" s="196" t="str">
        <f t="shared" si="10"/>
        <v>#N/A</v>
      </c>
      <c r="V184" s="196"/>
      <c r="W184" s="196"/>
      <c r="X184" s="196"/>
      <c r="Y184" s="196"/>
      <c r="Z184" s="196"/>
    </row>
    <row r="185" ht="12.0" customHeight="1">
      <c r="A185" s="275"/>
      <c r="B185" s="275"/>
      <c r="C185" s="275"/>
      <c r="D185" s="275"/>
      <c r="E185" s="297">
        <f>SUMIF('Sales Order'!A:M,C185,'Sales Order'!M:M)</f>
        <v>0</v>
      </c>
      <c r="F185" s="298" t="str">
        <f>VLOOKUP(C185,'Sales Order'!A:S,19,FALSE)</f>
        <v>#N/A</v>
      </c>
      <c r="G185" s="298" t="str">
        <f>VLOOKUP(C185,'Sales Order'!A:N,14,FALSE)</f>
        <v>#N/A</v>
      </c>
      <c r="H185" s="298" t="str">
        <f t="shared" si="1"/>
        <v> </v>
      </c>
      <c r="I185" s="298">
        <f>SUMIFS(Despatches!D:D,Despatches!A:A,C185)</f>
        <v>0</v>
      </c>
      <c r="J185" s="298">
        <f t="shared" si="2"/>
        <v>0</v>
      </c>
      <c r="K185" s="298" t="str">
        <f>VLOOKUP(C185,'Sales Order'!A:N,14,FALSE)</f>
        <v>#N/A</v>
      </c>
      <c r="L185" s="234" t="str">
        <f t="shared" si="3"/>
        <v> &gt;210</v>
      </c>
      <c r="M185" s="298">
        <f t="shared" si="4"/>
        <v>30</v>
      </c>
      <c r="N185" s="298">
        <f t="shared" si="5"/>
        <v>12</v>
      </c>
      <c r="O185" s="298">
        <f t="shared" si="6"/>
        <v>1899</v>
      </c>
      <c r="P185" s="300" t="str">
        <f>VLOOKUP(C185,'Sales Order'!A:Q,17,FALSE)</f>
        <v>#N/A</v>
      </c>
      <c r="Q185" s="300" t="str">
        <f>VLOOKUP(C185,Despatches!A:B,2,FALSE)</f>
        <v>#N/A</v>
      </c>
      <c r="R185" s="298" t="str">
        <f t="shared" si="7"/>
        <v>#N/A</v>
      </c>
      <c r="S185" s="298" t="str">
        <f t="shared" si="8"/>
        <v>#N/A</v>
      </c>
      <c r="T185" s="298" t="str">
        <f t="shared" si="9"/>
        <v>#N/A</v>
      </c>
      <c r="U185" s="196" t="str">
        <f t="shared" si="10"/>
        <v>#N/A</v>
      </c>
      <c r="V185" s="196"/>
      <c r="W185" s="196"/>
      <c r="X185" s="196"/>
      <c r="Y185" s="196"/>
      <c r="Z185" s="196"/>
    </row>
    <row r="186" ht="12.0" customHeight="1">
      <c r="A186" s="275"/>
      <c r="B186" s="275"/>
      <c r="C186" s="275"/>
      <c r="D186" s="275"/>
      <c r="E186" s="297">
        <f>SUMIF('Sales Order'!A:M,C186,'Sales Order'!M:M)</f>
        <v>0</v>
      </c>
      <c r="F186" s="298" t="str">
        <f>VLOOKUP(C186,'Sales Order'!A:S,19,FALSE)</f>
        <v>#N/A</v>
      </c>
      <c r="G186" s="298" t="str">
        <f>VLOOKUP(C186,'Sales Order'!A:N,14,FALSE)</f>
        <v>#N/A</v>
      </c>
      <c r="H186" s="298" t="str">
        <f t="shared" si="1"/>
        <v> </v>
      </c>
      <c r="I186" s="298">
        <f>SUMIFS(Despatches!D:D,Despatches!A:A,C186)</f>
        <v>0</v>
      </c>
      <c r="J186" s="298">
        <f t="shared" si="2"/>
        <v>0</v>
      </c>
      <c r="K186" s="298" t="str">
        <f>VLOOKUP(C186,'Sales Order'!A:N,14,FALSE)</f>
        <v>#N/A</v>
      </c>
      <c r="L186" s="234" t="str">
        <f t="shared" si="3"/>
        <v> &gt;210</v>
      </c>
      <c r="M186" s="298">
        <f t="shared" si="4"/>
        <v>30</v>
      </c>
      <c r="N186" s="298">
        <f t="shared" si="5"/>
        <v>12</v>
      </c>
      <c r="O186" s="298">
        <f t="shared" si="6"/>
        <v>1899</v>
      </c>
      <c r="P186" s="300" t="str">
        <f>VLOOKUP(C186,'Sales Order'!A:Q,17,FALSE)</f>
        <v>#N/A</v>
      </c>
      <c r="Q186" s="300" t="str">
        <f>VLOOKUP(C186,Despatches!A:B,2,FALSE)</f>
        <v>#N/A</v>
      </c>
      <c r="R186" s="298" t="str">
        <f t="shared" si="7"/>
        <v>#N/A</v>
      </c>
      <c r="S186" s="298" t="str">
        <f t="shared" si="8"/>
        <v>#N/A</v>
      </c>
      <c r="T186" s="298" t="str">
        <f t="shared" si="9"/>
        <v>#N/A</v>
      </c>
      <c r="U186" s="196" t="str">
        <f t="shared" si="10"/>
        <v>#N/A</v>
      </c>
      <c r="V186" s="196"/>
      <c r="W186" s="196"/>
      <c r="X186" s="196"/>
      <c r="Y186" s="196"/>
      <c r="Z186" s="196"/>
    </row>
    <row r="187" ht="12.0" customHeight="1">
      <c r="A187" s="275"/>
      <c r="B187" s="275"/>
      <c r="C187" s="275"/>
      <c r="D187" s="275"/>
      <c r="E187" s="297">
        <f>SUMIF('Sales Order'!A:M,C187,'Sales Order'!M:M)</f>
        <v>0</v>
      </c>
      <c r="F187" s="298" t="str">
        <f>VLOOKUP(C187,'Sales Order'!A:S,19,FALSE)</f>
        <v>#N/A</v>
      </c>
      <c r="G187" s="298" t="str">
        <f>VLOOKUP(C187,'Sales Order'!A:N,14,FALSE)</f>
        <v>#N/A</v>
      </c>
      <c r="H187" s="298" t="str">
        <f t="shared" si="1"/>
        <v> </v>
      </c>
      <c r="I187" s="298">
        <f>SUMIFS(Despatches!D:D,Despatches!A:A,C187)</f>
        <v>0</v>
      </c>
      <c r="J187" s="298">
        <f t="shared" si="2"/>
        <v>0</v>
      </c>
      <c r="K187" s="298" t="str">
        <f>VLOOKUP(C187,'Sales Order'!A:N,14,FALSE)</f>
        <v>#N/A</v>
      </c>
      <c r="L187" s="234" t="str">
        <f t="shared" si="3"/>
        <v> &gt;210</v>
      </c>
      <c r="M187" s="298">
        <f t="shared" si="4"/>
        <v>30</v>
      </c>
      <c r="N187" s="298">
        <f t="shared" si="5"/>
        <v>12</v>
      </c>
      <c r="O187" s="298">
        <f t="shared" si="6"/>
        <v>1899</v>
      </c>
      <c r="P187" s="300" t="str">
        <f>VLOOKUP(C187,'Sales Order'!A:Q,17,FALSE)</f>
        <v>#N/A</v>
      </c>
      <c r="Q187" s="300" t="str">
        <f>VLOOKUP(C187,Despatches!A:B,2,FALSE)</f>
        <v>#N/A</v>
      </c>
      <c r="R187" s="298" t="str">
        <f t="shared" si="7"/>
        <v>#N/A</v>
      </c>
      <c r="S187" s="298" t="str">
        <f t="shared" si="8"/>
        <v>#N/A</v>
      </c>
      <c r="T187" s="298" t="str">
        <f t="shared" si="9"/>
        <v>#N/A</v>
      </c>
      <c r="U187" s="196" t="str">
        <f t="shared" si="10"/>
        <v>#N/A</v>
      </c>
      <c r="V187" s="196"/>
      <c r="W187" s="196"/>
      <c r="X187" s="196"/>
      <c r="Y187" s="196"/>
      <c r="Z187" s="196"/>
    </row>
    <row r="188" ht="12.0" customHeight="1">
      <c r="A188" s="275"/>
      <c r="B188" s="275"/>
      <c r="C188" s="275"/>
      <c r="D188" s="275"/>
      <c r="E188" s="297">
        <f>SUMIF('Sales Order'!A:M,C188,'Sales Order'!M:M)</f>
        <v>0</v>
      </c>
      <c r="F188" s="298" t="str">
        <f>VLOOKUP(C188,'Sales Order'!A:S,19,FALSE)</f>
        <v>#N/A</v>
      </c>
      <c r="G188" s="298" t="str">
        <f>VLOOKUP(C188,'Sales Order'!A:N,14,FALSE)</f>
        <v>#N/A</v>
      </c>
      <c r="H188" s="298" t="str">
        <f t="shared" si="1"/>
        <v> </v>
      </c>
      <c r="I188" s="298">
        <f>SUMIFS(Despatches!D:D,Despatches!A:A,C188)</f>
        <v>0</v>
      </c>
      <c r="J188" s="298">
        <f t="shared" si="2"/>
        <v>0</v>
      </c>
      <c r="K188" s="298" t="str">
        <f>VLOOKUP(C188,'Sales Order'!A:N,14,FALSE)</f>
        <v>#N/A</v>
      </c>
      <c r="L188" s="234" t="str">
        <f t="shared" si="3"/>
        <v> &gt;210</v>
      </c>
      <c r="M188" s="298">
        <f t="shared" si="4"/>
        <v>30</v>
      </c>
      <c r="N188" s="298">
        <f t="shared" si="5"/>
        <v>12</v>
      </c>
      <c r="O188" s="298">
        <f t="shared" si="6"/>
        <v>1899</v>
      </c>
      <c r="P188" s="300" t="str">
        <f>VLOOKUP(C188,'Sales Order'!A:Q,17,FALSE)</f>
        <v>#N/A</v>
      </c>
      <c r="Q188" s="300" t="str">
        <f>VLOOKUP(C188,Despatches!A:B,2,FALSE)</f>
        <v>#N/A</v>
      </c>
      <c r="R188" s="298" t="str">
        <f t="shared" si="7"/>
        <v>#N/A</v>
      </c>
      <c r="S188" s="298" t="str">
        <f t="shared" si="8"/>
        <v>#N/A</v>
      </c>
      <c r="T188" s="298" t="str">
        <f t="shared" si="9"/>
        <v>#N/A</v>
      </c>
      <c r="U188" s="196" t="str">
        <f t="shared" si="10"/>
        <v>#N/A</v>
      </c>
      <c r="V188" s="196"/>
      <c r="W188" s="196"/>
      <c r="X188" s="196"/>
      <c r="Y188" s="196"/>
      <c r="Z188" s="196"/>
    </row>
    <row r="189" ht="12.0" customHeight="1">
      <c r="A189" s="275"/>
      <c r="B189" s="275"/>
      <c r="C189" s="275"/>
      <c r="D189" s="275"/>
      <c r="E189" s="297">
        <f>SUMIF('Sales Order'!A:M,C189,'Sales Order'!M:M)</f>
        <v>0</v>
      </c>
      <c r="F189" s="298" t="str">
        <f>VLOOKUP(C189,'Sales Order'!A:S,19,FALSE)</f>
        <v>#N/A</v>
      </c>
      <c r="G189" s="298" t="str">
        <f>VLOOKUP(C189,'Sales Order'!A:N,14,FALSE)</f>
        <v>#N/A</v>
      </c>
      <c r="H189" s="298" t="str">
        <f t="shared" si="1"/>
        <v> </v>
      </c>
      <c r="I189" s="298">
        <f>SUMIFS(Despatches!D:D,Despatches!A:A,C189)</f>
        <v>0</v>
      </c>
      <c r="J189" s="298">
        <f t="shared" si="2"/>
        <v>0</v>
      </c>
      <c r="K189" s="298" t="str">
        <f>VLOOKUP(C189,'Sales Order'!A:N,14,FALSE)</f>
        <v>#N/A</v>
      </c>
      <c r="L189" s="234" t="str">
        <f t="shared" si="3"/>
        <v> &gt;210</v>
      </c>
      <c r="M189" s="298">
        <f t="shared" si="4"/>
        <v>30</v>
      </c>
      <c r="N189" s="298">
        <f t="shared" si="5"/>
        <v>12</v>
      </c>
      <c r="O189" s="298">
        <f t="shared" si="6"/>
        <v>1899</v>
      </c>
      <c r="P189" s="300" t="str">
        <f>VLOOKUP(C189,'Sales Order'!A:Q,17,FALSE)</f>
        <v>#N/A</v>
      </c>
      <c r="Q189" s="300" t="str">
        <f>VLOOKUP(C189,Despatches!A:B,2,FALSE)</f>
        <v>#N/A</v>
      </c>
      <c r="R189" s="298" t="str">
        <f t="shared" si="7"/>
        <v>#N/A</v>
      </c>
      <c r="S189" s="298" t="str">
        <f t="shared" si="8"/>
        <v>#N/A</v>
      </c>
      <c r="T189" s="298" t="str">
        <f t="shared" si="9"/>
        <v>#N/A</v>
      </c>
      <c r="U189" s="196" t="str">
        <f t="shared" si="10"/>
        <v>#N/A</v>
      </c>
      <c r="V189" s="196"/>
      <c r="W189" s="196"/>
      <c r="X189" s="196"/>
      <c r="Y189" s="196"/>
      <c r="Z189" s="196"/>
    </row>
    <row r="190" ht="12.0" customHeight="1">
      <c r="A190" s="275"/>
      <c r="B190" s="275"/>
      <c r="C190" s="275"/>
      <c r="D190" s="275"/>
      <c r="E190" s="297">
        <f>SUMIF('Sales Order'!A:M,C190,'Sales Order'!M:M)</f>
        <v>0</v>
      </c>
      <c r="F190" s="298" t="str">
        <f>VLOOKUP(C190,'Sales Order'!A:S,19,FALSE)</f>
        <v>#N/A</v>
      </c>
      <c r="G190" s="298" t="str">
        <f>VLOOKUP(C190,'Sales Order'!A:N,14,FALSE)</f>
        <v>#N/A</v>
      </c>
      <c r="H190" s="298" t="str">
        <f t="shared" si="1"/>
        <v> </v>
      </c>
      <c r="I190" s="298">
        <f>SUMIFS(Despatches!D:D,Despatches!A:A,C190)</f>
        <v>0</v>
      </c>
      <c r="J190" s="298">
        <f t="shared" si="2"/>
        <v>0</v>
      </c>
      <c r="K190" s="298" t="str">
        <f>VLOOKUP(C190,'Sales Order'!A:N,14,FALSE)</f>
        <v>#N/A</v>
      </c>
      <c r="L190" s="234" t="str">
        <f t="shared" si="3"/>
        <v> &gt;210</v>
      </c>
      <c r="M190" s="298">
        <f t="shared" si="4"/>
        <v>30</v>
      </c>
      <c r="N190" s="298">
        <f t="shared" si="5"/>
        <v>12</v>
      </c>
      <c r="O190" s="298">
        <f t="shared" si="6"/>
        <v>1899</v>
      </c>
      <c r="P190" s="300" t="str">
        <f>VLOOKUP(C190,'Sales Order'!A:Q,17,FALSE)</f>
        <v>#N/A</v>
      </c>
      <c r="Q190" s="300" t="str">
        <f>VLOOKUP(C190,Despatches!A:B,2,FALSE)</f>
        <v>#N/A</v>
      </c>
      <c r="R190" s="298" t="str">
        <f t="shared" si="7"/>
        <v>#N/A</v>
      </c>
      <c r="S190" s="298" t="str">
        <f t="shared" si="8"/>
        <v>#N/A</v>
      </c>
      <c r="T190" s="298" t="str">
        <f t="shared" si="9"/>
        <v>#N/A</v>
      </c>
      <c r="U190" s="196" t="str">
        <f t="shared" si="10"/>
        <v>#N/A</v>
      </c>
      <c r="V190" s="196"/>
      <c r="W190" s="196"/>
      <c r="X190" s="196"/>
      <c r="Y190" s="196"/>
      <c r="Z190" s="196"/>
    </row>
    <row r="191" ht="12.0" customHeight="1">
      <c r="A191" s="275"/>
      <c r="B191" s="275"/>
      <c r="C191" s="275"/>
      <c r="D191" s="275"/>
      <c r="E191" s="297">
        <f>SUMIF('Sales Order'!A:M,C191,'Sales Order'!M:M)</f>
        <v>0</v>
      </c>
      <c r="F191" s="298" t="str">
        <f>VLOOKUP(C191,'Sales Order'!A:S,19,FALSE)</f>
        <v>#N/A</v>
      </c>
      <c r="G191" s="298" t="str">
        <f>VLOOKUP(C191,'Sales Order'!A:N,14,FALSE)</f>
        <v>#N/A</v>
      </c>
      <c r="H191" s="298" t="str">
        <f t="shared" si="1"/>
        <v> </v>
      </c>
      <c r="I191" s="298">
        <f>SUMIFS(Despatches!D:D,Despatches!A:A,C191)</f>
        <v>0</v>
      </c>
      <c r="J191" s="298">
        <f t="shared" si="2"/>
        <v>0</v>
      </c>
      <c r="K191" s="298" t="str">
        <f>VLOOKUP(C191,'Sales Order'!A:N,14,FALSE)</f>
        <v>#N/A</v>
      </c>
      <c r="L191" s="234" t="str">
        <f t="shared" si="3"/>
        <v> &gt;210</v>
      </c>
      <c r="M191" s="298">
        <f t="shared" si="4"/>
        <v>30</v>
      </c>
      <c r="N191" s="298">
        <f t="shared" si="5"/>
        <v>12</v>
      </c>
      <c r="O191" s="298">
        <f t="shared" si="6"/>
        <v>1899</v>
      </c>
      <c r="P191" s="300" t="str">
        <f>VLOOKUP(C191,'Sales Order'!A:Q,17,FALSE)</f>
        <v>#N/A</v>
      </c>
      <c r="Q191" s="300" t="str">
        <f>VLOOKUP(C191,Despatches!A:B,2,FALSE)</f>
        <v>#N/A</v>
      </c>
      <c r="R191" s="298" t="str">
        <f t="shared" si="7"/>
        <v>#N/A</v>
      </c>
      <c r="S191" s="298" t="str">
        <f t="shared" si="8"/>
        <v>#N/A</v>
      </c>
      <c r="T191" s="298" t="str">
        <f t="shared" si="9"/>
        <v>#N/A</v>
      </c>
      <c r="U191" s="196" t="str">
        <f t="shared" si="10"/>
        <v>#N/A</v>
      </c>
      <c r="V191" s="196"/>
      <c r="W191" s="196"/>
      <c r="X191" s="196"/>
      <c r="Y191" s="196"/>
      <c r="Z191" s="196"/>
    </row>
    <row r="192" ht="12.0" customHeight="1">
      <c r="A192" s="275"/>
      <c r="B192" s="275"/>
      <c r="C192" s="275"/>
      <c r="D192" s="275"/>
      <c r="E192" s="297">
        <f>SUMIF('Sales Order'!A:M,C192,'Sales Order'!M:M)</f>
        <v>0</v>
      </c>
      <c r="F192" s="298" t="str">
        <f>VLOOKUP(C192,'Sales Order'!A:S,19,FALSE)</f>
        <v>#N/A</v>
      </c>
      <c r="G192" s="298" t="str">
        <f>VLOOKUP(C192,'Sales Order'!A:N,14,FALSE)</f>
        <v>#N/A</v>
      </c>
      <c r="H192" s="298" t="str">
        <f t="shared" si="1"/>
        <v> </v>
      </c>
      <c r="I192" s="298">
        <f>SUMIFS(Despatches!D:D,Despatches!A:A,C192)</f>
        <v>0</v>
      </c>
      <c r="J192" s="298">
        <f t="shared" si="2"/>
        <v>0</v>
      </c>
      <c r="K192" s="298" t="str">
        <f>VLOOKUP(C192,'Sales Order'!A:N,14,FALSE)</f>
        <v>#N/A</v>
      </c>
      <c r="L192" s="234" t="str">
        <f t="shared" si="3"/>
        <v> &gt;210</v>
      </c>
      <c r="M192" s="298">
        <f t="shared" si="4"/>
        <v>30</v>
      </c>
      <c r="N192" s="298">
        <f t="shared" si="5"/>
        <v>12</v>
      </c>
      <c r="O192" s="298">
        <f t="shared" si="6"/>
        <v>1899</v>
      </c>
      <c r="P192" s="300" t="str">
        <f>VLOOKUP(C192,'Sales Order'!A:Q,17,FALSE)</f>
        <v>#N/A</v>
      </c>
      <c r="Q192" s="300" t="str">
        <f>VLOOKUP(C192,Despatches!A:B,2,FALSE)</f>
        <v>#N/A</v>
      </c>
      <c r="R192" s="298" t="str">
        <f t="shared" si="7"/>
        <v>#N/A</v>
      </c>
      <c r="S192" s="298" t="str">
        <f t="shared" si="8"/>
        <v>#N/A</v>
      </c>
      <c r="T192" s="298" t="str">
        <f t="shared" si="9"/>
        <v>#N/A</v>
      </c>
      <c r="U192" s="196" t="str">
        <f t="shared" si="10"/>
        <v>#N/A</v>
      </c>
      <c r="V192" s="196"/>
      <c r="W192" s="196"/>
      <c r="X192" s="196"/>
      <c r="Y192" s="196"/>
      <c r="Z192" s="196"/>
    </row>
    <row r="193" ht="12.0" customHeight="1">
      <c r="A193" s="275"/>
      <c r="B193" s="275"/>
      <c r="C193" s="275"/>
      <c r="D193" s="275"/>
      <c r="E193" s="297">
        <f>SUMIF('Sales Order'!A:M,C193,'Sales Order'!M:M)</f>
        <v>0</v>
      </c>
      <c r="F193" s="298" t="str">
        <f>VLOOKUP(C193,'Sales Order'!A:S,19,FALSE)</f>
        <v>#N/A</v>
      </c>
      <c r="G193" s="298" t="str">
        <f>VLOOKUP(C193,'Sales Order'!A:N,14,FALSE)</f>
        <v>#N/A</v>
      </c>
      <c r="H193" s="298" t="str">
        <f t="shared" si="1"/>
        <v> </v>
      </c>
      <c r="I193" s="298">
        <f>SUMIFS(Despatches!D:D,Despatches!A:A,C193)</f>
        <v>0</v>
      </c>
      <c r="J193" s="298">
        <f t="shared" si="2"/>
        <v>0</v>
      </c>
      <c r="K193" s="298" t="str">
        <f>VLOOKUP(C193,'Sales Order'!A:N,14,FALSE)</f>
        <v>#N/A</v>
      </c>
      <c r="L193" s="234" t="str">
        <f t="shared" si="3"/>
        <v> &gt;210</v>
      </c>
      <c r="M193" s="298">
        <f t="shared" si="4"/>
        <v>30</v>
      </c>
      <c r="N193" s="298">
        <f t="shared" si="5"/>
        <v>12</v>
      </c>
      <c r="O193" s="298">
        <f t="shared" si="6"/>
        <v>1899</v>
      </c>
      <c r="P193" s="300" t="str">
        <f>VLOOKUP(C193,'Sales Order'!A:Q,17,FALSE)</f>
        <v>#N/A</v>
      </c>
      <c r="Q193" s="300" t="str">
        <f>VLOOKUP(C193,Despatches!A:B,2,FALSE)</f>
        <v>#N/A</v>
      </c>
      <c r="R193" s="298" t="str">
        <f t="shared" si="7"/>
        <v>#N/A</v>
      </c>
      <c r="S193" s="298" t="str">
        <f t="shared" si="8"/>
        <v>#N/A</v>
      </c>
      <c r="T193" s="298" t="str">
        <f t="shared" si="9"/>
        <v>#N/A</v>
      </c>
      <c r="U193" s="196" t="str">
        <f t="shared" si="10"/>
        <v>#N/A</v>
      </c>
      <c r="V193" s="196"/>
      <c r="W193" s="196"/>
      <c r="X193" s="196"/>
      <c r="Y193" s="196"/>
      <c r="Z193" s="196"/>
    </row>
    <row r="194" ht="12.0" customHeight="1">
      <c r="A194" s="275"/>
      <c r="B194" s="275"/>
      <c r="C194" s="275"/>
      <c r="D194" s="275"/>
      <c r="E194" s="297">
        <f>SUMIF('Sales Order'!A:M,C194,'Sales Order'!M:M)</f>
        <v>0</v>
      </c>
      <c r="F194" s="298" t="str">
        <f>VLOOKUP(C194,'Sales Order'!A:S,19,FALSE)</f>
        <v>#N/A</v>
      </c>
      <c r="G194" s="298" t="str">
        <f>VLOOKUP(C194,'Sales Order'!A:N,14,FALSE)</f>
        <v>#N/A</v>
      </c>
      <c r="H194" s="298" t="str">
        <f t="shared" si="1"/>
        <v> </v>
      </c>
      <c r="I194" s="298">
        <f>SUMIFS(Despatches!D:D,Despatches!A:A,C194)</f>
        <v>0</v>
      </c>
      <c r="J194" s="298">
        <f t="shared" si="2"/>
        <v>0</v>
      </c>
      <c r="K194" s="298" t="str">
        <f>VLOOKUP(C194,'Sales Order'!A:N,14,FALSE)</f>
        <v>#N/A</v>
      </c>
      <c r="L194" s="234" t="str">
        <f t="shared" si="3"/>
        <v> &gt;210</v>
      </c>
      <c r="M194" s="298">
        <f t="shared" si="4"/>
        <v>30</v>
      </c>
      <c r="N194" s="298">
        <f t="shared" si="5"/>
        <v>12</v>
      </c>
      <c r="O194" s="298">
        <f t="shared" si="6"/>
        <v>1899</v>
      </c>
      <c r="P194" s="300" t="str">
        <f>VLOOKUP(C194,'Sales Order'!A:Q,17,FALSE)</f>
        <v>#N/A</v>
      </c>
      <c r="Q194" s="300" t="str">
        <f>VLOOKUP(C194,Despatches!A:B,2,FALSE)</f>
        <v>#N/A</v>
      </c>
      <c r="R194" s="298" t="str">
        <f t="shared" si="7"/>
        <v>#N/A</v>
      </c>
      <c r="S194" s="298" t="str">
        <f t="shared" si="8"/>
        <v>#N/A</v>
      </c>
      <c r="T194" s="298" t="str">
        <f t="shared" si="9"/>
        <v>#N/A</v>
      </c>
      <c r="U194" s="196" t="str">
        <f t="shared" si="10"/>
        <v>#N/A</v>
      </c>
      <c r="V194" s="196"/>
      <c r="W194" s="196"/>
      <c r="X194" s="196"/>
      <c r="Y194" s="196"/>
      <c r="Z194" s="196"/>
    </row>
    <row r="195" ht="12.0" customHeight="1">
      <c r="A195" s="275"/>
      <c r="B195" s="275"/>
      <c r="C195" s="275"/>
      <c r="D195" s="275"/>
      <c r="E195" s="297">
        <f>SUMIF('Sales Order'!A:M,C195,'Sales Order'!M:M)</f>
        <v>0</v>
      </c>
      <c r="F195" s="298" t="str">
        <f>VLOOKUP(C195,'Sales Order'!A:S,19,FALSE)</f>
        <v>#N/A</v>
      </c>
      <c r="G195" s="298" t="str">
        <f>VLOOKUP(C195,'Sales Order'!A:N,14,FALSE)</f>
        <v>#N/A</v>
      </c>
      <c r="H195" s="298" t="str">
        <f t="shared" si="1"/>
        <v> </v>
      </c>
      <c r="I195" s="298">
        <f>SUMIFS(Despatches!D:D,Despatches!A:A,C195)</f>
        <v>0</v>
      </c>
      <c r="J195" s="298">
        <f t="shared" si="2"/>
        <v>0</v>
      </c>
      <c r="K195" s="298" t="str">
        <f>VLOOKUP(C195,'Sales Order'!A:N,14,FALSE)</f>
        <v>#N/A</v>
      </c>
      <c r="L195" s="234" t="str">
        <f t="shared" si="3"/>
        <v> &gt;210</v>
      </c>
      <c r="M195" s="298">
        <f t="shared" si="4"/>
        <v>30</v>
      </c>
      <c r="N195" s="298">
        <f t="shared" si="5"/>
        <v>12</v>
      </c>
      <c r="O195" s="298">
        <f t="shared" si="6"/>
        <v>1899</v>
      </c>
      <c r="P195" s="300" t="str">
        <f>VLOOKUP(C195,'Sales Order'!A:Q,17,FALSE)</f>
        <v>#N/A</v>
      </c>
      <c r="Q195" s="300" t="str">
        <f>VLOOKUP(C195,Despatches!A:B,2,FALSE)</f>
        <v>#N/A</v>
      </c>
      <c r="R195" s="298" t="str">
        <f t="shared" si="7"/>
        <v>#N/A</v>
      </c>
      <c r="S195" s="298" t="str">
        <f t="shared" si="8"/>
        <v>#N/A</v>
      </c>
      <c r="T195" s="298" t="str">
        <f t="shared" si="9"/>
        <v>#N/A</v>
      </c>
      <c r="U195" s="196" t="str">
        <f t="shared" si="10"/>
        <v>#N/A</v>
      </c>
      <c r="V195" s="196"/>
      <c r="W195" s="196"/>
      <c r="X195" s="196"/>
      <c r="Y195" s="196"/>
      <c r="Z195" s="196"/>
    </row>
    <row r="196" ht="12.0" customHeight="1">
      <c r="A196" s="275"/>
      <c r="B196" s="275"/>
      <c r="C196" s="275"/>
      <c r="D196" s="275"/>
      <c r="E196" s="297">
        <f>SUMIF('Sales Order'!A:M,C196,'Sales Order'!M:M)</f>
        <v>0</v>
      </c>
      <c r="F196" s="298" t="str">
        <f>VLOOKUP(C196,'Sales Order'!A:S,19,FALSE)</f>
        <v>#N/A</v>
      </c>
      <c r="G196" s="298" t="str">
        <f>VLOOKUP(C196,'Sales Order'!A:N,14,FALSE)</f>
        <v>#N/A</v>
      </c>
      <c r="H196" s="298" t="str">
        <f t="shared" si="1"/>
        <v> </v>
      </c>
      <c r="I196" s="298">
        <f>SUMIFS(Despatches!D:D,Despatches!A:A,C196)</f>
        <v>0</v>
      </c>
      <c r="J196" s="298">
        <f t="shared" si="2"/>
        <v>0</v>
      </c>
      <c r="K196" s="298" t="str">
        <f>VLOOKUP(C196,'Sales Order'!A:N,14,FALSE)</f>
        <v>#N/A</v>
      </c>
      <c r="L196" s="234" t="str">
        <f t="shared" si="3"/>
        <v> &gt;210</v>
      </c>
      <c r="M196" s="298">
        <f t="shared" si="4"/>
        <v>30</v>
      </c>
      <c r="N196" s="298">
        <f t="shared" si="5"/>
        <v>12</v>
      </c>
      <c r="O196" s="298">
        <f t="shared" si="6"/>
        <v>1899</v>
      </c>
      <c r="P196" s="300" t="str">
        <f>VLOOKUP(C196,'Sales Order'!A:Q,17,FALSE)</f>
        <v>#N/A</v>
      </c>
      <c r="Q196" s="300" t="str">
        <f>VLOOKUP(C196,Despatches!A:B,2,FALSE)</f>
        <v>#N/A</v>
      </c>
      <c r="R196" s="298" t="str">
        <f t="shared" si="7"/>
        <v>#N/A</v>
      </c>
      <c r="S196" s="298" t="str">
        <f t="shared" si="8"/>
        <v>#N/A</v>
      </c>
      <c r="T196" s="298" t="str">
        <f t="shared" si="9"/>
        <v>#N/A</v>
      </c>
      <c r="U196" s="196" t="str">
        <f t="shared" si="10"/>
        <v>#N/A</v>
      </c>
      <c r="V196" s="196"/>
      <c r="W196" s="196"/>
      <c r="X196" s="196"/>
      <c r="Y196" s="196"/>
      <c r="Z196" s="196"/>
    </row>
    <row r="197" ht="12.0" customHeight="1">
      <c r="A197" s="275"/>
      <c r="B197" s="275"/>
      <c r="C197" s="275"/>
      <c r="D197" s="275"/>
      <c r="E197" s="297">
        <f>SUMIF('Sales Order'!A:M,C197,'Sales Order'!M:M)</f>
        <v>0</v>
      </c>
      <c r="F197" s="298" t="str">
        <f>VLOOKUP(C197,'Sales Order'!A:S,19,FALSE)</f>
        <v>#N/A</v>
      </c>
      <c r="G197" s="298" t="str">
        <f>VLOOKUP(C197,'Sales Order'!A:N,14,FALSE)</f>
        <v>#N/A</v>
      </c>
      <c r="H197" s="298" t="str">
        <f t="shared" si="1"/>
        <v> </v>
      </c>
      <c r="I197" s="298">
        <f>SUMIFS(Despatches!D:D,Despatches!A:A,C197)</f>
        <v>0</v>
      </c>
      <c r="J197" s="298">
        <f t="shared" si="2"/>
        <v>0</v>
      </c>
      <c r="K197" s="298" t="str">
        <f>VLOOKUP(C197,'Sales Order'!A:N,14,FALSE)</f>
        <v>#N/A</v>
      </c>
      <c r="L197" s="234" t="str">
        <f t="shared" si="3"/>
        <v> &gt;210</v>
      </c>
      <c r="M197" s="298">
        <f t="shared" si="4"/>
        <v>30</v>
      </c>
      <c r="N197" s="298">
        <f t="shared" si="5"/>
        <v>12</v>
      </c>
      <c r="O197" s="298">
        <f t="shared" si="6"/>
        <v>1899</v>
      </c>
      <c r="P197" s="300" t="str">
        <f>VLOOKUP(C197,'Sales Order'!A:Q,17,FALSE)</f>
        <v>#N/A</v>
      </c>
      <c r="Q197" s="300" t="str">
        <f>VLOOKUP(C197,Despatches!A:B,2,FALSE)</f>
        <v>#N/A</v>
      </c>
      <c r="R197" s="298" t="str">
        <f t="shared" si="7"/>
        <v>#N/A</v>
      </c>
      <c r="S197" s="298" t="str">
        <f t="shared" si="8"/>
        <v>#N/A</v>
      </c>
      <c r="T197" s="298" t="str">
        <f t="shared" si="9"/>
        <v>#N/A</v>
      </c>
      <c r="U197" s="196" t="str">
        <f t="shared" si="10"/>
        <v>#N/A</v>
      </c>
      <c r="V197" s="196"/>
      <c r="W197" s="196"/>
      <c r="X197" s="196"/>
      <c r="Y197" s="196"/>
      <c r="Z197" s="196"/>
    </row>
    <row r="198" ht="12.0" customHeight="1">
      <c r="A198" s="275"/>
      <c r="B198" s="275"/>
      <c r="C198" s="275"/>
      <c r="D198" s="275"/>
      <c r="E198" s="297">
        <f>SUMIF('Sales Order'!A:M,C198,'Sales Order'!M:M)</f>
        <v>0</v>
      </c>
      <c r="F198" s="298" t="str">
        <f>VLOOKUP(C198,'Sales Order'!A:S,19,FALSE)</f>
        <v>#N/A</v>
      </c>
      <c r="G198" s="298" t="str">
        <f>VLOOKUP(C198,'Sales Order'!A:N,14,FALSE)</f>
        <v>#N/A</v>
      </c>
      <c r="H198" s="298" t="str">
        <f t="shared" si="1"/>
        <v> </v>
      </c>
      <c r="I198" s="298">
        <f>SUMIFS(Despatches!D:D,Despatches!A:A,C198)</f>
        <v>0</v>
      </c>
      <c r="J198" s="298">
        <f t="shared" si="2"/>
        <v>0</v>
      </c>
      <c r="K198" s="298" t="str">
        <f>VLOOKUP(C198,'Sales Order'!A:N,14,FALSE)</f>
        <v>#N/A</v>
      </c>
      <c r="L198" s="234" t="str">
        <f t="shared" si="3"/>
        <v> &gt;210</v>
      </c>
      <c r="M198" s="298">
        <f t="shared" si="4"/>
        <v>30</v>
      </c>
      <c r="N198" s="298">
        <f t="shared" si="5"/>
        <v>12</v>
      </c>
      <c r="O198" s="298">
        <f t="shared" si="6"/>
        <v>1899</v>
      </c>
      <c r="P198" s="300" t="str">
        <f>VLOOKUP(C198,'Sales Order'!A:Q,17,FALSE)</f>
        <v>#N/A</v>
      </c>
      <c r="Q198" s="300" t="str">
        <f>VLOOKUP(C198,Despatches!A:B,2,FALSE)</f>
        <v>#N/A</v>
      </c>
      <c r="R198" s="298" t="str">
        <f t="shared" si="7"/>
        <v>#N/A</v>
      </c>
      <c r="S198" s="298" t="str">
        <f t="shared" si="8"/>
        <v>#N/A</v>
      </c>
      <c r="T198" s="298" t="str">
        <f t="shared" si="9"/>
        <v>#N/A</v>
      </c>
      <c r="U198" s="196" t="str">
        <f t="shared" si="10"/>
        <v>#N/A</v>
      </c>
      <c r="V198" s="196"/>
      <c r="W198" s="196"/>
      <c r="X198" s="196"/>
      <c r="Y198" s="196"/>
      <c r="Z198" s="196"/>
    </row>
    <row r="199" ht="12.0" customHeight="1">
      <c r="A199" s="275"/>
      <c r="B199" s="275"/>
      <c r="C199" s="275"/>
      <c r="D199" s="275"/>
      <c r="E199" s="297">
        <f>SUMIF('Sales Order'!A:M,C199,'Sales Order'!M:M)</f>
        <v>0</v>
      </c>
      <c r="F199" s="298" t="str">
        <f>VLOOKUP(C199,'Sales Order'!A:S,19,FALSE)</f>
        <v>#N/A</v>
      </c>
      <c r="G199" s="298" t="str">
        <f>VLOOKUP(C199,'Sales Order'!A:N,14,FALSE)</f>
        <v>#N/A</v>
      </c>
      <c r="H199" s="298" t="str">
        <f t="shared" si="1"/>
        <v> </v>
      </c>
      <c r="I199" s="298">
        <f>SUMIFS(Despatches!D:D,Despatches!A:A,C199)</f>
        <v>0</v>
      </c>
      <c r="J199" s="298">
        <f t="shared" si="2"/>
        <v>0</v>
      </c>
      <c r="K199" s="298" t="str">
        <f>VLOOKUP(C199,'Sales Order'!A:N,14,FALSE)</f>
        <v>#N/A</v>
      </c>
      <c r="L199" s="234" t="str">
        <f t="shared" si="3"/>
        <v> &gt;210</v>
      </c>
      <c r="M199" s="298">
        <f t="shared" si="4"/>
        <v>30</v>
      </c>
      <c r="N199" s="298">
        <f t="shared" si="5"/>
        <v>12</v>
      </c>
      <c r="O199" s="298">
        <f t="shared" si="6"/>
        <v>1899</v>
      </c>
      <c r="P199" s="300" t="str">
        <f>VLOOKUP(C199,'Sales Order'!A:Q,17,FALSE)</f>
        <v>#N/A</v>
      </c>
      <c r="Q199" s="300" t="str">
        <f>VLOOKUP(C199,Despatches!A:B,2,FALSE)</f>
        <v>#N/A</v>
      </c>
      <c r="R199" s="298" t="str">
        <f t="shared" si="7"/>
        <v>#N/A</v>
      </c>
      <c r="S199" s="298" t="str">
        <f t="shared" si="8"/>
        <v>#N/A</v>
      </c>
      <c r="T199" s="298" t="str">
        <f t="shared" si="9"/>
        <v>#N/A</v>
      </c>
      <c r="U199" s="196" t="str">
        <f t="shared" si="10"/>
        <v>#N/A</v>
      </c>
      <c r="V199" s="196"/>
      <c r="W199" s="196"/>
      <c r="X199" s="196"/>
      <c r="Y199" s="196"/>
      <c r="Z199" s="196"/>
    </row>
    <row r="200" ht="12.0" customHeight="1">
      <c r="A200" s="275"/>
      <c r="B200" s="275"/>
      <c r="C200" s="275"/>
      <c r="D200" s="275"/>
      <c r="E200" s="297">
        <f>SUMIF('Sales Order'!A:M,C200,'Sales Order'!M:M)</f>
        <v>0</v>
      </c>
      <c r="F200" s="298" t="str">
        <f>VLOOKUP(C200,'Sales Order'!A:S,19,FALSE)</f>
        <v>#N/A</v>
      </c>
      <c r="G200" s="298" t="str">
        <f>VLOOKUP(C200,'Sales Order'!A:N,14,FALSE)</f>
        <v>#N/A</v>
      </c>
      <c r="H200" s="298" t="str">
        <f t="shared" si="1"/>
        <v> </v>
      </c>
      <c r="I200" s="298">
        <f>SUMIFS(Despatches!D:D,Despatches!A:A,C200)</f>
        <v>0</v>
      </c>
      <c r="J200" s="298">
        <f t="shared" si="2"/>
        <v>0</v>
      </c>
      <c r="K200" s="298" t="str">
        <f>VLOOKUP(C200,'Sales Order'!A:N,14,FALSE)</f>
        <v>#N/A</v>
      </c>
      <c r="L200" s="234" t="str">
        <f t="shared" si="3"/>
        <v> &gt;210</v>
      </c>
      <c r="M200" s="298">
        <f t="shared" si="4"/>
        <v>30</v>
      </c>
      <c r="N200" s="298">
        <f t="shared" si="5"/>
        <v>12</v>
      </c>
      <c r="O200" s="298">
        <f t="shared" si="6"/>
        <v>1899</v>
      </c>
      <c r="P200" s="300" t="str">
        <f>VLOOKUP(C200,'Sales Order'!A:Q,17,FALSE)</f>
        <v>#N/A</v>
      </c>
      <c r="Q200" s="300" t="str">
        <f>VLOOKUP(C200,Despatches!A:B,2,FALSE)</f>
        <v>#N/A</v>
      </c>
      <c r="R200" s="298" t="str">
        <f t="shared" si="7"/>
        <v>#N/A</v>
      </c>
      <c r="S200" s="298" t="str">
        <f t="shared" si="8"/>
        <v>#N/A</v>
      </c>
      <c r="T200" s="298" t="str">
        <f t="shared" si="9"/>
        <v>#N/A</v>
      </c>
      <c r="U200" s="196" t="str">
        <f t="shared" si="10"/>
        <v>#N/A</v>
      </c>
      <c r="V200" s="196"/>
      <c r="W200" s="196"/>
      <c r="X200" s="196"/>
      <c r="Y200" s="196"/>
      <c r="Z200" s="196"/>
    </row>
    <row r="201" ht="12.0" customHeight="1">
      <c r="A201" s="275"/>
      <c r="B201" s="275"/>
      <c r="C201" s="275"/>
      <c r="D201" s="275"/>
      <c r="E201" s="297">
        <f>SUMIF('Sales Order'!A:M,C201,'Sales Order'!M:M)</f>
        <v>0</v>
      </c>
      <c r="F201" s="298" t="str">
        <f>VLOOKUP(C201,'Sales Order'!A:S,19,FALSE)</f>
        <v>#N/A</v>
      </c>
      <c r="G201" s="298" t="str">
        <f>VLOOKUP(C201,'Sales Order'!A:N,14,FALSE)</f>
        <v>#N/A</v>
      </c>
      <c r="H201" s="298" t="str">
        <f t="shared" si="1"/>
        <v> </v>
      </c>
      <c r="I201" s="298">
        <f>SUMIFS(Despatches!D:D,Despatches!A:A,C201)</f>
        <v>0</v>
      </c>
      <c r="J201" s="298">
        <f t="shared" si="2"/>
        <v>0</v>
      </c>
      <c r="K201" s="298" t="str">
        <f>VLOOKUP(C201,'Sales Order'!A:N,14,FALSE)</f>
        <v>#N/A</v>
      </c>
      <c r="L201" s="234" t="str">
        <f t="shared" si="3"/>
        <v> &gt;210</v>
      </c>
      <c r="M201" s="298">
        <f t="shared" si="4"/>
        <v>30</v>
      </c>
      <c r="N201" s="298">
        <f t="shared" si="5"/>
        <v>12</v>
      </c>
      <c r="O201" s="298">
        <f t="shared" si="6"/>
        <v>1899</v>
      </c>
      <c r="P201" s="300" t="str">
        <f>VLOOKUP(C201,'Sales Order'!A:Q,17,FALSE)</f>
        <v>#N/A</v>
      </c>
      <c r="Q201" s="300" t="str">
        <f>VLOOKUP(C201,Despatches!A:B,2,FALSE)</f>
        <v>#N/A</v>
      </c>
      <c r="R201" s="298" t="str">
        <f t="shared" si="7"/>
        <v>#N/A</v>
      </c>
      <c r="S201" s="298" t="str">
        <f t="shared" si="8"/>
        <v>#N/A</v>
      </c>
      <c r="T201" s="298" t="str">
        <f t="shared" si="9"/>
        <v>#N/A</v>
      </c>
      <c r="U201" s="196" t="str">
        <f t="shared" si="10"/>
        <v>#N/A</v>
      </c>
      <c r="V201" s="196"/>
      <c r="W201" s="196"/>
      <c r="X201" s="196"/>
      <c r="Y201" s="196"/>
      <c r="Z201" s="196"/>
    </row>
    <row r="202" ht="12.0" customHeight="1">
      <c r="A202" s="275"/>
      <c r="B202" s="275"/>
      <c r="C202" s="275"/>
      <c r="D202" s="275"/>
      <c r="E202" s="297">
        <f>SUMIF('Sales Order'!A:M,C202,'Sales Order'!M:M)</f>
        <v>0</v>
      </c>
      <c r="F202" s="298" t="str">
        <f>VLOOKUP(C202,'Sales Order'!A:S,19,FALSE)</f>
        <v>#N/A</v>
      </c>
      <c r="G202" s="298" t="str">
        <f>VLOOKUP(C202,'Sales Order'!A:N,14,FALSE)</f>
        <v>#N/A</v>
      </c>
      <c r="H202" s="298" t="str">
        <f t="shared" si="1"/>
        <v> </v>
      </c>
      <c r="I202" s="298">
        <f>SUMIFS(Despatches!D:D,Despatches!A:A,C202)</f>
        <v>0</v>
      </c>
      <c r="J202" s="298">
        <f t="shared" si="2"/>
        <v>0</v>
      </c>
      <c r="K202" s="298" t="str">
        <f>VLOOKUP(C202,'Sales Order'!A:N,14,FALSE)</f>
        <v>#N/A</v>
      </c>
      <c r="L202" s="234" t="str">
        <f t="shared" si="3"/>
        <v> &gt;210</v>
      </c>
      <c r="M202" s="298">
        <f t="shared" si="4"/>
        <v>30</v>
      </c>
      <c r="N202" s="298">
        <f t="shared" si="5"/>
        <v>12</v>
      </c>
      <c r="O202" s="298">
        <f t="shared" si="6"/>
        <v>1899</v>
      </c>
      <c r="P202" s="300" t="str">
        <f>VLOOKUP(C202,'Sales Order'!A:Q,17,FALSE)</f>
        <v>#N/A</v>
      </c>
      <c r="Q202" s="300" t="str">
        <f>VLOOKUP(C202,Despatches!A:B,2,FALSE)</f>
        <v>#N/A</v>
      </c>
      <c r="R202" s="298" t="str">
        <f t="shared" si="7"/>
        <v>#N/A</v>
      </c>
      <c r="S202" s="298" t="str">
        <f t="shared" si="8"/>
        <v>#N/A</v>
      </c>
      <c r="T202" s="298" t="str">
        <f t="shared" si="9"/>
        <v>#N/A</v>
      </c>
      <c r="U202" s="196" t="str">
        <f t="shared" si="10"/>
        <v>#N/A</v>
      </c>
      <c r="V202" s="196"/>
      <c r="W202" s="196"/>
      <c r="X202" s="196"/>
      <c r="Y202" s="196"/>
      <c r="Z202" s="196"/>
    </row>
    <row r="203" ht="12.0" customHeight="1">
      <c r="A203" s="275"/>
      <c r="B203" s="275"/>
      <c r="C203" s="275"/>
      <c r="D203" s="275"/>
      <c r="E203" s="297">
        <f>SUMIF('Sales Order'!A:M,C203,'Sales Order'!M:M)</f>
        <v>0</v>
      </c>
      <c r="F203" s="298" t="str">
        <f>VLOOKUP(C203,'Sales Order'!A:S,19,FALSE)</f>
        <v>#N/A</v>
      </c>
      <c r="G203" s="298" t="str">
        <f>VLOOKUP(C203,'Sales Order'!A:N,14,FALSE)</f>
        <v>#N/A</v>
      </c>
      <c r="H203" s="298" t="str">
        <f t="shared" si="1"/>
        <v> </v>
      </c>
      <c r="I203" s="298">
        <f>SUMIFS(Despatches!D:D,Despatches!A:A,C203)</f>
        <v>0</v>
      </c>
      <c r="J203" s="298">
        <f t="shared" si="2"/>
        <v>0</v>
      </c>
      <c r="K203" s="298" t="str">
        <f>VLOOKUP(C203,'Sales Order'!A:N,14,FALSE)</f>
        <v>#N/A</v>
      </c>
      <c r="L203" s="234" t="str">
        <f t="shared" si="3"/>
        <v> &gt;210</v>
      </c>
      <c r="M203" s="298">
        <f t="shared" si="4"/>
        <v>30</v>
      </c>
      <c r="N203" s="298">
        <f t="shared" si="5"/>
        <v>12</v>
      </c>
      <c r="O203" s="298">
        <f t="shared" si="6"/>
        <v>1899</v>
      </c>
      <c r="P203" s="300" t="str">
        <f>VLOOKUP(C203,'Sales Order'!A:Q,17,FALSE)</f>
        <v>#N/A</v>
      </c>
      <c r="Q203" s="300" t="str">
        <f>VLOOKUP(C203,Despatches!A:B,2,FALSE)</f>
        <v>#N/A</v>
      </c>
      <c r="R203" s="298" t="str">
        <f t="shared" si="7"/>
        <v>#N/A</v>
      </c>
      <c r="S203" s="298" t="str">
        <f t="shared" si="8"/>
        <v>#N/A</v>
      </c>
      <c r="T203" s="298" t="str">
        <f t="shared" si="9"/>
        <v>#N/A</v>
      </c>
      <c r="U203" s="196" t="str">
        <f t="shared" si="10"/>
        <v>#N/A</v>
      </c>
      <c r="V203" s="196"/>
      <c r="W203" s="196"/>
      <c r="X203" s="196"/>
      <c r="Y203" s="196"/>
      <c r="Z203" s="196"/>
    </row>
    <row r="204" ht="12.0" customHeight="1">
      <c r="A204" s="275"/>
      <c r="B204" s="275"/>
      <c r="C204" s="275"/>
      <c r="D204" s="275"/>
      <c r="E204" s="297">
        <f>SUMIF('Sales Order'!A:M,C204,'Sales Order'!M:M)</f>
        <v>0</v>
      </c>
      <c r="F204" s="298" t="str">
        <f>VLOOKUP(C204,'Sales Order'!A:S,19,FALSE)</f>
        <v>#N/A</v>
      </c>
      <c r="G204" s="298" t="str">
        <f>VLOOKUP(C204,'Sales Order'!A:N,14,FALSE)</f>
        <v>#N/A</v>
      </c>
      <c r="H204" s="298" t="str">
        <f t="shared" si="1"/>
        <v> </v>
      </c>
      <c r="I204" s="298">
        <f>SUMIFS(Despatches!D:D,Despatches!A:A,C204)</f>
        <v>0</v>
      </c>
      <c r="J204" s="298">
        <f t="shared" si="2"/>
        <v>0</v>
      </c>
      <c r="K204" s="298" t="str">
        <f>VLOOKUP(C204,'Sales Order'!A:N,14,FALSE)</f>
        <v>#N/A</v>
      </c>
      <c r="L204" s="234" t="str">
        <f t="shared" si="3"/>
        <v> &gt;210</v>
      </c>
      <c r="M204" s="298">
        <f t="shared" si="4"/>
        <v>30</v>
      </c>
      <c r="N204" s="298">
        <f t="shared" si="5"/>
        <v>12</v>
      </c>
      <c r="O204" s="298">
        <f t="shared" si="6"/>
        <v>1899</v>
      </c>
      <c r="P204" s="300" t="str">
        <f>VLOOKUP(C204,'Sales Order'!A:Q,17,FALSE)</f>
        <v>#N/A</v>
      </c>
      <c r="Q204" s="300" t="str">
        <f>VLOOKUP(C204,Despatches!A:B,2,FALSE)</f>
        <v>#N/A</v>
      </c>
      <c r="R204" s="298" t="str">
        <f t="shared" si="7"/>
        <v>#N/A</v>
      </c>
      <c r="S204" s="298" t="str">
        <f t="shared" si="8"/>
        <v>#N/A</v>
      </c>
      <c r="T204" s="298" t="str">
        <f t="shared" si="9"/>
        <v>#N/A</v>
      </c>
      <c r="U204" s="196" t="str">
        <f t="shared" si="10"/>
        <v>#N/A</v>
      </c>
      <c r="V204" s="196"/>
      <c r="W204" s="196"/>
      <c r="X204" s="196"/>
      <c r="Y204" s="196"/>
      <c r="Z204" s="196"/>
    </row>
    <row r="205" ht="12.0" customHeight="1">
      <c r="A205" s="275"/>
      <c r="B205" s="275"/>
      <c r="C205" s="275"/>
      <c r="D205" s="275"/>
      <c r="E205" s="297">
        <f>SUMIF('Sales Order'!A:M,C205,'Sales Order'!M:M)</f>
        <v>0</v>
      </c>
      <c r="F205" s="298" t="str">
        <f>VLOOKUP(C205,'Sales Order'!A:S,19,FALSE)</f>
        <v>#N/A</v>
      </c>
      <c r="G205" s="298" t="str">
        <f>VLOOKUP(C205,'Sales Order'!A:N,14,FALSE)</f>
        <v>#N/A</v>
      </c>
      <c r="H205" s="298" t="str">
        <f t="shared" si="1"/>
        <v> </v>
      </c>
      <c r="I205" s="298">
        <f>SUMIFS(Despatches!D:D,Despatches!A:A,C205)</f>
        <v>0</v>
      </c>
      <c r="J205" s="298">
        <f t="shared" si="2"/>
        <v>0</v>
      </c>
      <c r="K205" s="298" t="str">
        <f>VLOOKUP(C205,'Sales Order'!A:N,14,FALSE)</f>
        <v>#N/A</v>
      </c>
      <c r="L205" s="234" t="str">
        <f t="shared" si="3"/>
        <v> &gt;210</v>
      </c>
      <c r="M205" s="298">
        <f t="shared" si="4"/>
        <v>30</v>
      </c>
      <c r="N205" s="298">
        <f t="shared" si="5"/>
        <v>12</v>
      </c>
      <c r="O205" s="298">
        <f t="shared" si="6"/>
        <v>1899</v>
      </c>
      <c r="P205" s="300" t="str">
        <f>VLOOKUP(C205,'Sales Order'!A:Q,17,FALSE)</f>
        <v>#N/A</v>
      </c>
      <c r="Q205" s="300" t="str">
        <f>VLOOKUP(C205,Despatches!A:B,2,FALSE)</f>
        <v>#N/A</v>
      </c>
      <c r="R205" s="298" t="str">
        <f t="shared" si="7"/>
        <v>#N/A</v>
      </c>
      <c r="S205" s="298" t="str">
        <f t="shared" si="8"/>
        <v>#N/A</v>
      </c>
      <c r="T205" s="298" t="str">
        <f t="shared" si="9"/>
        <v>#N/A</v>
      </c>
      <c r="U205" s="196" t="str">
        <f t="shared" si="10"/>
        <v>#N/A</v>
      </c>
      <c r="V205" s="196"/>
      <c r="W205" s="196"/>
      <c r="X205" s="196"/>
      <c r="Y205" s="196"/>
      <c r="Z205" s="196"/>
    </row>
    <row r="206" ht="12.0" customHeight="1">
      <c r="A206" s="275"/>
      <c r="B206" s="275"/>
      <c r="C206" s="275"/>
      <c r="D206" s="275"/>
      <c r="E206" s="297">
        <f>SUMIF('Sales Order'!A:M,C206,'Sales Order'!M:M)</f>
        <v>0</v>
      </c>
      <c r="F206" s="298" t="str">
        <f>VLOOKUP(C206,'Sales Order'!A:S,19,FALSE)</f>
        <v>#N/A</v>
      </c>
      <c r="G206" s="298" t="str">
        <f>VLOOKUP(C206,'Sales Order'!A:N,14,FALSE)</f>
        <v>#N/A</v>
      </c>
      <c r="H206" s="298" t="str">
        <f t="shared" si="1"/>
        <v> </v>
      </c>
      <c r="I206" s="298">
        <f>SUMIFS(Despatches!D:D,Despatches!A:A,C206)</f>
        <v>0</v>
      </c>
      <c r="J206" s="298">
        <f t="shared" si="2"/>
        <v>0</v>
      </c>
      <c r="K206" s="298" t="str">
        <f>VLOOKUP(C206,'Sales Order'!A:N,14,FALSE)</f>
        <v>#N/A</v>
      </c>
      <c r="L206" s="234" t="str">
        <f t="shared" si="3"/>
        <v> &gt;210</v>
      </c>
      <c r="M206" s="298">
        <f t="shared" si="4"/>
        <v>30</v>
      </c>
      <c r="N206" s="298">
        <f t="shared" si="5"/>
        <v>12</v>
      </c>
      <c r="O206" s="298">
        <f t="shared" si="6"/>
        <v>1899</v>
      </c>
      <c r="P206" s="300" t="str">
        <f>VLOOKUP(C206,'Sales Order'!A:Q,17,FALSE)</f>
        <v>#N/A</v>
      </c>
      <c r="Q206" s="300" t="str">
        <f>VLOOKUP(C206,Despatches!A:B,2,FALSE)</f>
        <v>#N/A</v>
      </c>
      <c r="R206" s="298" t="str">
        <f t="shared" si="7"/>
        <v>#N/A</v>
      </c>
      <c r="S206" s="298" t="str">
        <f t="shared" si="8"/>
        <v>#N/A</v>
      </c>
      <c r="T206" s="298" t="str">
        <f t="shared" si="9"/>
        <v>#N/A</v>
      </c>
      <c r="U206" s="196" t="str">
        <f t="shared" si="10"/>
        <v>#N/A</v>
      </c>
      <c r="V206" s="196"/>
      <c r="W206" s="196"/>
      <c r="X206" s="196"/>
      <c r="Y206" s="196"/>
      <c r="Z206" s="196"/>
    </row>
    <row r="207" ht="12.0" customHeight="1">
      <c r="A207" s="275"/>
      <c r="B207" s="275"/>
      <c r="C207" s="275"/>
      <c r="D207" s="275"/>
      <c r="E207" s="297">
        <f>SUMIF('Sales Order'!A:M,C207,'Sales Order'!M:M)</f>
        <v>0</v>
      </c>
      <c r="F207" s="298" t="str">
        <f>VLOOKUP(C207,'Sales Order'!A:S,19,FALSE)</f>
        <v>#N/A</v>
      </c>
      <c r="G207" s="298" t="str">
        <f>VLOOKUP(C207,'Sales Order'!A:N,14,FALSE)</f>
        <v>#N/A</v>
      </c>
      <c r="H207" s="298" t="str">
        <f t="shared" si="1"/>
        <v> </v>
      </c>
      <c r="I207" s="298">
        <f>SUMIFS(Despatches!D:D,Despatches!A:A,C207)</f>
        <v>0</v>
      </c>
      <c r="J207" s="298">
        <f t="shared" si="2"/>
        <v>0</v>
      </c>
      <c r="K207" s="298" t="str">
        <f>VLOOKUP(C207,'Sales Order'!A:N,14,FALSE)</f>
        <v>#N/A</v>
      </c>
      <c r="L207" s="234" t="str">
        <f t="shared" si="3"/>
        <v> &gt;210</v>
      </c>
      <c r="M207" s="298">
        <f t="shared" si="4"/>
        <v>30</v>
      </c>
      <c r="N207" s="298">
        <f t="shared" si="5"/>
        <v>12</v>
      </c>
      <c r="O207" s="298">
        <f t="shared" si="6"/>
        <v>1899</v>
      </c>
      <c r="P207" s="300" t="str">
        <f>VLOOKUP(C207,'Sales Order'!A:Q,17,FALSE)</f>
        <v>#N/A</v>
      </c>
      <c r="Q207" s="300" t="str">
        <f>VLOOKUP(C207,Despatches!A:B,2,FALSE)</f>
        <v>#N/A</v>
      </c>
      <c r="R207" s="298" t="str">
        <f t="shared" si="7"/>
        <v>#N/A</v>
      </c>
      <c r="S207" s="298" t="str">
        <f t="shared" si="8"/>
        <v>#N/A</v>
      </c>
      <c r="T207" s="298" t="str">
        <f t="shared" si="9"/>
        <v>#N/A</v>
      </c>
      <c r="U207" s="196" t="str">
        <f t="shared" si="10"/>
        <v>#N/A</v>
      </c>
      <c r="V207" s="196"/>
      <c r="W207" s="196"/>
      <c r="X207" s="196"/>
      <c r="Y207" s="196"/>
      <c r="Z207" s="196"/>
    </row>
    <row r="208" ht="12.0" customHeight="1">
      <c r="A208" s="275"/>
      <c r="B208" s="275"/>
      <c r="C208" s="275"/>
      <c r="D208" s="275"/>
      <c r="E208" s="297">
        <f>SUMIF('Sales Order'!A:M,C208,'Sales Order'!M:M)</f>
        <v>0</v>
      </c>
      <c r="F208" s="298" t="str">
        <f>VLOOKUP(C208,'Sales Order'!A:S,19,FALSE)</f>
        <v>#N/A</v>
      </c>
      <c r="G208" s="298" t="str">
        <f>VLOOKUP(C208,'Sales Order'!A:N,14,FALSE)</f>
        <v>#N/A</v>
      </c>
      <c r="H208" s="298" t="str">
        <f t="shared" si="1"/>
        <v> </v>
      </c>
      <c r="I208" s="298">
        <f>SUMIFS(Despatches!D:D,Despatches!A:A,C208)</f>
        <v>0</v>
      </c>
      <c r="J208" s="298">
        <f t="shared" si="2"/>
        <v>0</v>
      </c>
      <c r="K208" s="298" t="str">
        <f>VLOOKUP(C208,'Sales Order'!A:N,14,FALSE)</f>
        <v>#N/A</v>
      </c>
      <c r="L208" s="234" t="str">
        <f t="shared" si="3"/>
        <v> &gt;210</v>
      </c>
      <c r="M208" s="298">
        <f t="shared" si="4"/>
        <v>30</v>
      </c>
      <c r="N208" s="298">
        <f t="shared" si="5"/>
        <v>12</v>
      </c>
      <c r="O208" s="298">
        <f t="shared" si="6"/>
        <v>1899</v>
      </c>
      <c r="P208" s="300" t="str">
        <f>VLOOKUP(C208,'Sales Order'!A:Q,17,FALSE)</f>
        <v>#N/A</v>
      </c>
      <c r="Q208" s="300" t="str">
        <f>VLOOKUP(C208,Despatches!A:B,2,FALSE)</f>
        <v>#N/A</v>
      </c>
      <c r="R208" s="298" t="str">
        <f t="shared" si="7"/>
        <v>#N/A</v>
      </c>
      <c r="S208" s="298" t="str">
        <f t="shared" si="8"/>
        <v>#N/A</v>
      </c>
      <c r="T208" s="298" t="str">
        <f t="shared" si="9"/>
        <v>#N/A</v>
      </c>
      <c r="U208" s="196" t="str">
        <f t="shared" si="10"/>
        <v>#N/A</v>
      </c>
      <c r="V208" s="196"/>
      <c r="W208" s="196"/>
      <c r="X208" s="196"/>
      <c r="Y208" s="196"/>
      <c r="Z208" s="196"/>
    </row>
    <row r="209" ht="12.0" customHeight="1">
      <c r="A209" s="275"/>
      <c r="B209" s="275"/>
      <c r="C209" s="275"/>
      <c r="D209" s="275"/>
      <c r="E209" s="297">
        <f>SUMIF('Sales Order'!A:M,C209,'Sales Order'!M:M)</f>
        <v>0</v>
      </c>
      <c r="F209" s="298" t="str">
        <f>VLOOKUP(C209,'Sales Order'!A:S,19,FALSE)</f>
        <v>#N/A</v>
      </c>
      <c r="G209" s="298" t="str">
        <f>VLOOKUP(C209,'Sales Order'!A:N,14,FALSE)</f>
        <v>#N/A</v>
      </c>
      <c r="H209" s="298" t="str">
        <f t="shared" si="1"/>
        <v> </v>
      </c>
      <c r="I209" s="298">
        <f>SUMIFS(Despatches!D:D,Despatches!A:A,C209)</f>
        <v>0</v>
      </c>
      <c r="J209" s="298">
        <f t="shared" si="2"/>
        <v>0</v>
      </c>
      <c r="K209" s="298" t="str">
        <f>VLOOKUP(C209,'Sales Order'!A:N,14,FALSE)</f>
        <v>#N/A</v>
      </c>
      <c r="L209" s="234" t="str">
        <f t="shared" si="3"/>
        <v> &gt;210</v>
      </c>
      <c r="M209" s="298">
        <f t="shared" si="4"/>
        <v>30</v>
      </c>
      <c r="N209" s="298">
        <f t="shared" si="5"/>
        <v>12</v>
      </c>
      <c r="O209" s="298">
        <f t="shared" si="6"/>
        <v>1899</v>
      </c>
      <c r="P209" s="300" t="str">
        <f>VLOOKUP(C209,'Sales Order'!A:Q,17,FALSE)</f>
        <v>#N/A</v>
      </c>
      <c r="Q209" s="300" t="str">
        <f>VLOOKUP(C209,Despatches!A:B,2,FALSE)</f>
        <v>#N/A</v>
      </c>
      <c r="R209" s="298" t="str">
        <f t="shared" si="7"/>
        <v>#N/A</v>
      </c>
      <c r="S209" s="298" t="str">
        <f t="shared" si="8"/>
        <v>#N/A</v>
      </c>
      <c r="T209" s="298" t="str">
        <f t="shared" si="9"/>
        <v>#N/A</v>
      </c>
      <c r="U209" s="196" t="str">
        <f t="shared" si="10"/>
        <v>#N/A</v>
      </c>
      <c r="V209" s="196"/>
      <c r="W209" s="196"/>
      <c r="X209" s="196"/>
      <c r="Y209" s="196"/>
      <c r="Z209" s="196"/>
    </row>
    <row r="210" ht="12.0" customHeight="1">
      <c r="A210" s="275"/>
      <c r="B210" s="275"/>
      <c r="C210" s="275"/>
      <c r="D210" s="275"/>
      <c r="E210" s="297">
        <f>SUMIF('Sales Order'!A:M,C210,'Sales Order'!M:M)</f>
        <v>0</v>
      </c>
      <c r="F210" s="298" t="str">
        <f>VLOOKUP(C210,'Sales Order'!A:S,19,FALSE)</f>
        <v>#N/A</v>
      </c>
      <c r="G210" s="298" t="str">
        <f>VLOOKUP(C210,'Sales Order'!A:N,14,FALSE)</f>
        <v>#N/A</v>
      </c>
      <c r="H210" s="298" t="str">
        <f t="shared" si="1"/>
        <v> </v>
      </c>
      <c r="I210" s="298">
        <f>SUMIFS(Despatches!D:D,Despatches!A:A,C210)</f>
        <v>0</v>
      </c>
      <c r="J210" s="298">
        <f t="shared" si="2"/>
        <v>0</v>
      </c>
      <c r="K210" s="298" t="str">
        <f>VLOOKUP(C210,'Sales Order'!A:N,14,FALSE)</f>
        <v>#N/A</v>
      </c>
      <c r="L210" s="234" t="str">
        <f t="shared" si="3"/>
        <v> &gt;210</v>
      </c>
      <c r="M210" s="298">
        <f t="shared" si="4"/>
        <v>30</v>
      </c>
      <c r="N210" s="298">
        <f t="shared" si="5"/>
        <v>12</v>
      </c>
      <c r="O210" s="298">
        <f t="shared" si="6"/>
        <v>1899</v>
      </c>
      <c r="P210" s="300" t="str">
        <f>VLOOKUP(C210,'Sales Order'!A:Q,17,FALSE)</f>
        <v>#N/A</v>
      </c>
      <c r="Q210" s="300" t="str">
        <f>VLOOKUP(C210,Despatches!A:B,2,FALSE)</f>
        <v>#N/A</v>
      </c>
      <c r="R210" s="298" t="str">
        <f t="shared" si="7"/>
        <v>#N/A</v>
      </c>
      <c r="S210" s="298" t="str">
        <f t="shared" si="8"/>
        <v>#N/A</v>
      </c>
      <c r="T210" s="298" t="str">
        <f t="shared" si="9"/>
        <v>#N/A</v>
      </c>
      <c r="U210" s="196" t="str">
        <f t="shared" si="10"/>
        <v>#N/A</v>
      </c>
      <c r="V210" s="196"/>
      <c r="W210" s="196"/>
      <c r="X210" s="196"/>
      <c r="Y210" s="196"/>
      <c r="Z210" s="196"/>
    </row>
    <row r="211" ht="12.0" customHeight="1">
      <c r="A211" s="275"/>
      <c r="B211" s="275"/>
      <c r="C211" s="275"/>
      <c r="D211" s="275"/>
      <c r="E211" s="297">
        <f>SUMIF('Sales Order'!A:M,C211,'Sales Order'!M:M)</f>
        <v>0</v>
      </c>
      <c r="F211" s="298" t="str">
        <f>VLOOKUP(C211,'Sales Order'!A:S,19,FALSE)</f>
        <v>#N/A</v>
      </c>
      <c r="G211" s="298" t="str">
        <f>VLOOKUP(C211,'Sales Order'!A:N,14,FALSE)</f>
        <v>#N/A</v>
      </c>
      <c r="H211" s="298" t="str">
        <f t="shared" si="1"/>
        <v> </v>
      </c>
      <c r="I211" s="298">
        <f>SUMIFS(Despatches!D:D,Despatches!A:A,C211)</f>
        <v>0</v>
      </c>
      <c r="J211" s="298">
        <f t="shared" si="2"/>
        <v>0</v>
      </c>
      <c r="K211" s="298" t="str">
        <f>VLOOKUP(C211,'Sales Order'!A:N,14,FALSE)</f>
        <v>#N/A</v>
      </c>
      <c r="L211" s="234" t="str">
        <f t="shared" si="3"/>
        <v> &gt;210</v>
      </c>
      <c r="M211" s="298">
        <f t="shared" si="4"/>
        <v>30</v>
      </c>
      <c r="N211" s="298">
        <f t="shared" si="5"/>
        <v>12</v>
      </c>
      <c r="O211" s="298">
        <f t="shared" si="6"/>
        <v>1899</v>
      </c>
      <c r="P211" s="300" t="str">
        <f>VLOOKUP(C211,'Sales Order'!A:Q,17,FALSE)</f>
        <v>#N/A</v>
      </c>
      <c r="Q211" s="300" t="str">
        <f>VLOOKUP(C211,Despatches!A:B,2,FALSE)</f>
        <v>#N/A</v>
      </c>
      <c r="R211" s="298" t="str">
        <f t="shared" si="7"/>
        <v>#N/A</v>
      </c>
      <c r="S211" s="298" t="str">
        <f t="shared" si="8"/>
        <v>#N/A</v>
      </c>
      <c r="T211" s="298" t="str">
        <f t="shared" si="9"/>
        <v>#N/A</v>
      </c>
      <c r="U211" s="196" t="str">
        <f t="shared" si="10"/>
        <v>#N/A</v>
      </c>
      <c r="V211" s="196"/>
      <c r="W211" s="196"/>
      <c r="X211" s="196"/>
      <c r="Y211" s="196"/>
      <c r="Z211" s="196"/>
    </row>
    <row r="212" ht="12.0" customHeight="1">
      <c r="A212" s="275"/>
      <c r="B212" s="275"/>
      <c r="C212" s="275"/>
      <c r="D212" s="275"/>
      <c r="E212" s="297">
        <f>SUMIF('Sales Order'!A:M,C212,'Sales Order'!M:M)</f>
        <v>0</v>
      </c>
      <c r="F212" s="298" t="str">
        <f>VLOOKUP(C212,'Sales Order'!A:S,19,FALSE)</f>
        <v>#N/A</v>
      </c>
      <c r="G212" s="298" t="str">
        <f>VLOOKUP(C212,'Sales Order'!A:N,14,FALSE)</f>
        <v>#N/A</v>
      </c>
      <c r="H212" s="298" t="str">
        <f t="shared" si="1"/>
        <v> </v>
      </c>
      <c r="I212" s="298">
        <f>SUMIFS(Despatches!D:D,Despatches!A:A,C212)</f>
        <v>0</v>
      </c>
      <c r="J212" s="298">
        <f t="shared" si="2"/>
        <v>0</v>
      </c>
      <c r="K212" s="298" t="str">
        <f>VLOOKUP(C212,'Sales Order'!A:N,14,FALSE)</f>
        <v>#N/A</v>
      </c>
      <c r="L212" s="234" t="str">
        <f t="shared" si="3"/>
        <v> &gt;210</v>
      </c>
      <c r="M212" s="298">
        <f t="shared" si="4"/>
        <v>30</v>
      </c>
      <c r="N212" s="298">
        <f t="shared" si="5"/>
        <v>12</v>
      </c>
      <c r="O212" s="298">
        <f t="shared" si="6"/>
        <v>1899</v>
      </c>
      <c r="P212" s="300" t="str">
        <f>VLOOKUP(C212,'Sales Order'!A:Q,17,FALSE)</f>
        <v>#N/A</v>
      </c>
      <c r="Q212" s="300" t="str">
        <f>VLOOKUP(C212,Despatches!A:B,2,FALSE)</f>
        <v>#N/A</v>
      </c>
      <c r="R212" s="298" t="str">
        <f t="shared" si="7"/>
        <v>#N/A</v>
      </c>
      <c r="S212" s="298" t="str">
        <f t="shared" si="8"/>
        <v>#N/A</v>
      </c>
      <c r="T212" s="298" t="str">
        <f t="shared" si="9"/>
        <v>#N/A</v>
      </c>
      <c r="U212" s="196" t="str">
        <f t="shared" si="10"/>
        <v>#N/A</v>
      </c>
      <c r="V212" s="196"/>
      <c r="W212" s="196"/>
      <c r="X212" s="196"/>
      <c r="Y212" s="196"/>
      <c r="Z212" s="196"/>
    </row>
    <row r="213" ht="12.0" customHeight="1">
      <c r="A213" s="275"/>
      <c r="B213" s="275"/>
      <c r="C213" s="275"/>
      <c r="D213" s="275"/>
      <c r="E213" s="297">
        <f>SUMIF('Sales Order'!A:M,C213,'Sales Order'!M:M)</f>
        <v>0</v>
      </c>
      <c r="F213" s="298" t="str">
        <f>VLOOKUP(C213,'Sales Order'!A:S,19,FALSE)</f>
        <v>#N/A</v>
      </c>
      <c r="G213" s="298" t="str">
        <f>VLOOKUP(C213,'Sales Order'!A:N,14,FALSE)</f>
        <v>#N/A</v>
      </c>
      <c r="H213" s="298" t="str">
        <f t="shared" si="1"/>
        <v> </v>
      </c>
      <c r="I213" s="298">
        <f>SUMIFS(Despatches!D:D,Despatches!A:A,C213)</f>
        <v>0</v>
      </c>
      <c r="J213" s="298">
        <f t="shared" si="2"/>
        <v>0</v>
      </c>
      <c r="K213" s="298" t="str">
        <f>VLOOKUP(C213,'Sales Order'!A:N,14,FALSE)</f>
        <v>#N/A</v>
      </c>
      <c r="L213" s="234" t="str">
        <f t="shared" si="3"/>
        <v> &gt;210</v>
      </c>
      <c r="M213" s="298">
        <f t="shared" si="4"/>
        <v>30</v>
      </c>
      <c r="N213" s="298">
        <f t="shared" si="5"/>
        <v>12</v>
      </c>
      <c r="O213" s="298">
        <f t="shared" si="6"/>
        <v>1899</v>
      </c>
      <c r="P213" s="300" t="str">
        <f>VLOOKUP(C213,'Sales Order'!A:Q,17,FALSE)</f>
        <v>#N/A</v>
      </c>
      <c r="Q213" s="300" t="str">
        <f>VLOOKUP(C213,Despatches!A:B,2,FALSE)</f>
        <v>#N/A</v>
      </c>
      <c r="R213" s="298" t="str">
        <f t="shared" si="7"/>
        <v>#N/A</v>
      </c>
      <c r="S213" s="298" t="str">
        <f t="shared" si="8"/>
        <v>#N/A</v>
      </c>
      <c r="T213" s="298" t="str">
        <f t="shared" si="9"/>
        <v>#N/A</v>
      </c>
      <c r="U213" s="196" t="str">
        <f t="shared" si="10"/>
        <v>#N/A</v>
      </c>
      <c r="V213" s="196"/>
      <c r="W213" s="196"/>
      <c r="X213" s="196"/>
      <c r="Y213" s="196"/>
      <c r="Z213" s="196"/>
    </row>
    <row r="214" ht="12.0" customHeight="1">
      <c r="A214" s="275"/>
      <c r="B214" s="275"/>
      <c r="C214" s="275"/>
      <c r="D214" s="275"/>
      <c r="E214" s="297">
        <f>SUMIF('Sales Order'!A:M,C214,'Sales Order'!M:M)</f>
        <v>0</v>
      </c>
      <c r="F214" s="298" t="str">
        <f>VLOOKUP(C214,'Sales Order'!A:S,19,FALSE)</f>
        <v>#N/A</v>
      </c>
      <c r="G214" s="298" t="str">
        <f>VLOOKUP(C214,'Sales Order'!A:N,14,FALSE)</f>
        <v>#N/A</v>
      </c>
      <c r="H214" s="298" t="str">
        <f t="shared" si="1"/>
        <v> </v>
      </c>
      <c r="I214" s="298">
        <f>SUMIFS(Despatches!D:D,Despatches!A:A,C214)</f>
        <v>0</v>
      </c>
      <c r="J214" s="298">
        <f t="shared" si="2"/>
        <v>0</v>
      </c>
      <c r="K214" s="298" t="str">
        <f>VLOOKUP(C214,'Sales Order'!A:N,14,FALSE)</f>
        <v>#N/A</v>
      </c>
      <c r="L214" s="234" t="str">
        <f t="shared" si="3"/>
        <v> &gt;210</v>
      </c>
      <c r="M214" s="298">
        <f t="shared" si="4"/>
        <v>30</v>
      </c>
      <c r="N214" s="298">
        <f t="shared" si="5"/>
        <v>12</v>
      </c>
      <c r="O214" s="298">
        <f t="shared" si="6"/>
        <v>1899</v>
      </c>
      <c r="P214" s="300" t="str">
        <f>VLOOKUP(C214,'Sales Order'!A:Q,17,FALSE)</f>
        <v>#N/A</v>
      </c>
      <c r="Q214" s="300" t="str">
        <f>VLOOKUP(C214,Despatches!A:B,2,FALSE)</f>
        <v>#N/A</v>
      </c>
      <c r="R214" s="298" t="str">
        <f t="shared" si="7"/>
        <v>#N/A</v>
      </c>
      <c r="S214" s="298" t="str">
        <f t="shared" si="8"/>
        <v>#N/A</v>
      </c>
      <c r="T214" s="298" t="str">
        <f t="shared" si="9"/>
        <v>#N/A</v>
      </c>
      <c r="U214" s="196" t="str">
        <f t="shared" si="10"/>
        <v>#N/A</v>
      </c>
      <c r="V214" s="196"/>
      <c r="W214" s="196"/>
      <c r="X214" s="196"/>
      <c r="Y214" s="196"/>
      <c r="Z214" s="196"/>
    </row>
    <row r="215" ht="12.0" customHeight="1">
      <c r="A215" s="275"/>
      <c r="B215" s="275"/>
      <c r="C215" s="275"/>
      <c r="D215" s="275"/>
      <c r="E215" s="297">
        <f>SUMIF('Sales Order'!A:M,C215,'Sales Order'!M:M)</f>
        <v>0</v>
      </c>
      <c r="F215" s="298" t="str">
        <f>VLOOKUP(C215,'Sales Order'!A:S,19,FALSE)</f>
        <v>#N/A</v>
      </c>
      <c r="G215" s="298" t="str">
        <f>VLOOKUP(C215,'Sales Order'!A:N,14,FALSE)</f>
        <v>#N/A</v>
      </c>
      <c r="H215" s="298" t="str">
        <f t="shared" si="1"/>
        <v> </v>
      </c>
      <c r="I215" s="298">
        <f>SUMIFS(Despatches!D:D,Despatches!A:A,C215)</f>
        <v>0</v>
      </c>
      <c r="J215" s="298">
        <f t="shared" si="2"/>
        <v>0</v>
      </c>
      <c r="K215" s="298" t="str">
        <f>VLOOKUP(C215,'Sales Order'!A:N,14,FALSE)</f>
        <v>#N/A</v>
      </c>
      <c r="L215" s="234" t="str">
        <f t="shared" si="3"/>
        <v> &gt;210</v>
      </c>
      <c r="M215" s="298">
        <f t="shared" si="4"/>
        <v>30</v>
      </c>
      <c r="N215" s="298">
        <f t="shared" si="5"/>
        <v>12</v>
      </c>
      <c r="O215" s="298">
        <f t="shared" si="6"/>
        <v>1899</v>
      </c>
      <c r="P215" s="300" t="str">
        <f>VLOOKUP(C215,'Sales Order'!A:Q,17,FALSE)</f>
        <v>#N/A</v>
      </c>
      <c r="Q215" s="300" t="str">
        <f>VLOOKUP(C215,Despatches!A:B,2,FALSE)</f>
        <v>#N/A</v>
      </c>
      <c r="R215" s="298" t="str">
        <f t="shared" si="7"/>
        <v>#N/A</v>
      </c>
      <c r="S215" s="298" t="str">
        <f t="shared" si="8"/>
        <v>#N/A</v>
      </c>
      <c r="T215" s="298" t="str">
        <f t="shared" si="9"/>
        <v>#N/A</v>
      </c>
      <c r="U215" s="196" t="str">
        <f t="shared" si="10"/>
        <v>#N/A</v>
      </c>
      <c r="V215" s="196"/>
      <c r="W215" s="196"/>
      <c r="X215" s="196"/>
      <c r="Y215" s="196"/>
      <c r="Z215" s="196"/>
    </row>
    <row r="216" ht="12.0" customHeight="1">
      <c r="A216" s="275"/>
      <c r="B216" s="275"/>
      <c r="C216" s="275"/>
      <c r="D216" s="275"/>
      <c r="E216" s="297">
        <f>SUMIF('Sales Order'!A:M,C216,'Sales Order'!M:M)</f>
        <v>0</v>
      </c>
      <c r="F216" s="298" t="str">
        <f>VLOOKUP(C216,'Sales Order'!A:S,19,FALSE)</f>
        <v>#N/A</v>
      </c>
      <c r="G216" s="298" t="str">
        <f>VLOOKUP(C216,'Sales Order'!A:N,14,FALSE)</f>
        <v>#N/A</v>
      </c>
      <c r="H216" s="298" t="str">
        <f t="shared" si="1"/>
        <v> </v>
      </c>
      <c r="I216" s="298">
        <f>SUMIFS(Despatches!D:D,Despatches!A:A,C216)</f>
        <v>0</v>
      </c>
      <c r="J216" s="298">
        <f t="shared" si="2"/>
        <v>0</v>
      </c>
      <c r="K216" s="298" t="str">
        <f>VLOOKUP(C216,'Sales Order'!A:N,14,FALSE)</f>
        <v>#N/A</v>
      </c>
      <c r="L216" s="234" t="str">
        <f t="shared" si="3"/>
        <v> &gt;210</v>
      </c>
      <c r="M216" s="298">
        <f t="shared" si="4"/>
        <v>30</v>
      </c>
      <c r="N216" s="298">
        <f t="shared" si="5"/>
        <v>12</v>
      </c>
      <c r="O216" s="298">
        <f t="shared" si="6"/>
        <v>1899</v>
      </c>
      <c r="P216" s="300" t="str">
        <f>VLOOKUP(C216,'Sales Order'!A:Q,17,FALSE)</f>
        <v>#N/A</v>
      </c>
      <c r="Q216" s="300" t="str">
        <f>VLOOKUP(C216,Despatches!A:B,2,FALSE)</f>
        <v>#N/A</v>
      </c>
      <c r="R216" s="298" t="str">
        <f t="shared" si="7"/>
        <v>#N/A</v>
      </c>
      <c r="S216" s="298" t="str">
        <f t="shared" si="8"/>
        <v>#N/A</v>
      </c>
      <c r="T216" s="298" t="str">
        <f t="shared" si="9"/>
        <v>#N/A</v>
      </c>
      <c r="U216" s="196" t="str">
        <f t="shared" si="10"/>
        <v>#N/A</v>
      </c>
      <c r="V216" s="196"/>
      <c r="W216" s="196"/>
      <c r="X216" s="196"/>
      <c r="Y216" s="196"/>
      <c r="Z216" s="196"/>
    </row>
    <row r="217" ht="12.0" customHeight="1">
      <c r="A217" s="275"/>
      <c r="B217" s="275"/>
      <c r="C217" s="275"/>
      <c r="D217" s="275"/>
      <c r="E217" s="297">
        <f>SUMIF('Sales Order'!A:M,C217,'Sales Order'!M:M)</f>
        <v>0</v>
      </c>
      <c r="F217" s="298" t="str">
        <f>VLOOKUP(C217,'Sales Order'!A:S,19,FALSE)</f>
        <v>#N/A</v>
      </c>
      <c r="G217" s="298" t="str">
        <f>VLOOKUP(C217,'Sales Order'!A:N,14,FALSE)</f>
        <v>#N/A</v>
      </c>
      <c r="H217" s="298" t="str">
        <f t="shared" si="1"/>
        <v> </v>
      </c>
      <c r="I217" s="298">
        <f>SUMIFS(Despatches!D:D,Despatches!A:A,C217)</f>
        <v>0</v>
      </c>
      <c r="J217" s="298">
        <f t="shared" si="2"/>
        <v>0</v>
      </c>
      <c r="K217" s="298" t="str">
        <f>VLOOKUP(C217,'Sales Order'!A:N,14,FALSE)</f>
        <v>#N/A</v>
      </c>
      <c r="L217" s="234" t="str">
        <f t="shared" si="3"/>
        <v> &gt;210</v>
      </c>
      <c r="M217" s="298">
        <f t="shared" si="4"/>
        <v>30</v>
      </c>
      <c r="N217" s="298">
        <f t="shared" si="5"/>
        <v>12</v>
      </c>
      <c r="O217" s="298">
        <f t="shared" si="6"/>
        <v>1899</v>
      </c>
      <c r="P217" s="300" t="str">
        <f>VLOOKUP(C217,'Sales Order'!A:Q,17,FALSE)</f>
        <v>#N/A</v>
      </c>
      <c r="Q217" s="300" t="str">
        <f>VLOOKUP(C217,Despatches!A:B,2,FALSE)</f>
        <v>#N/A</v>
      </c>
      <c r="R217" s="298" t="str">
        <f t="shared" si="7"/>
        <v>#N/A</v>
      </c>
      <c r="S217" s="298" t="str">
        <f t="shared" si="8"/>
        <v>#N/A</v>
      </c>
      <c r="T217" s="298" t="str">
        <f t="shared" si="9"/>
        <v>#N/A</v>
      </c>
      <c r="U217" s="196" t="str">
        <f t="shared" si="10"/>
        <v>#N/A</v>
      </c>
      <c r="V217" s="196"/>
      <c r="W217" s="196"/>
      <c r="X217" s="196"/>
      <c r="Y217" s="196"/>
      <c r="Z217" s="196"/>
    </row>
    <row r="218" ht="12.0" customHeight="1">
      <c r="A218" s="275"/>
      <c r="B218" s="275"/>
      <c r="C218" s="275"/>
      <c r="D218" s="275"/>
      <c r="E218" s="297">
        <f>SUMIF('Sales Order'!A:M,C218,'Sales Order'!M:M)</f>
        <v>0</v>
      </c>
      <c r="F218" s="298" t="str">
        <f>VLOOKUP(C218,'Sales Order'!A:S,19,FALSE)</f>
        <v>#N/A</v>
      </c>
      <c r="G218" s="298" t="str">
        <f>VLOOKUP(C218,'Sales Order'!A:N,14,FALSE)</f>
        <v>#N/A</v>
      </c>
      <c r="H218" s="298" t="str">
        <f t="shared" si="1"/>
        <v> </v>
      </c>
      <c r="I218" s="298">
        <f>SUMIFS(Despatches!D:D,Despatches!A:A,C218)</f>
        <v>0</v>
      </c>
      <c r="J218" s="298">
        <f t="shared" si="2"/>
        <v>0</v>
      </c>
      <c r="K218" s="298" t="str">
        <f>VLOOKUP(C218,'Sales Order'!A:N,14,FALSE)</f>
        <v>#N/A</v>
      </c>
      <c r="L218" s="234" t="str">
        <f t="shared" si="3"/>
        <v> &gt;210</v>
      </c>
      <c r="M218" s="298">
        <f t="shared" si="4"/>
        <v>30</v>
      </c>
      <c r="N218" s="298">
        <f t="shared" si="5"/>
        <v>12</v>
      </c>
      <c r="O218" s="298">
        <f t="shared" si="6"/>
        <v>1899</v>
      </c>
      <c r="P218" s="300" t="str">
        <f>VLOOKUP(C218,'Sales Order'!A:Q,17,FALSE)</f>
        <v>#N/A</v>
      </c>
      <c r="Q218" s="300" t="str">
        <f>VLOOKUP(C218,Despatches!A:B,2,FALSE)</f>
        <v>#N/A</v>
      </c>
      <c r="R218" s="298" t="str">
        <f t="shared" si="7"/>
        <v>#N/A</v>
      </c>
      <c r="S218" s="298" t="str">
        <f t="shared" si="8"/>
        <v>#N/A</v>
      </c>
      <c r="T218" s="298" t="str">
        <f t="shared" si="9"/>
        <v>#N/A</v>
      </c>
      <c r="U218" s="196" t="str">
        <f t="shared" si="10"/>
        <v>#N/A</v>
      </c>
      <c r="V218" s="196"/>
      <c r="W218" s="196"/>
      <c r="X218" s="196"/>
      <c r="Y218" s="196"/>
      <c r="Z218" s="196"/>
    </row>
    <row r="219" ht="12.0" customHeight="1">
      <c r="A219" s="275"/>
      <c r="B219" s="275"/>
      <c r="C219" s="275"/>
      <c r="D219" s="275"/>
      <c r="E219" s="297">
        <f>SUMIF('Sales Order'!A:M,C219,'Sales Order'!M:M)</f>
        <v>0</v>
      </c>
      <c r="F219" s="298" t="str">
        <f>VLOOKUP(C219,'Sales Order'!A:S,19,FALSE)</f>
        <v>#N/A</v>
      </c>
      <c r="G219" s="298" t="str">
        <f>VLOOKUP(C219,'Sales Order'!A:N,14,FALSE)</f>
        <v>#N/A</v>
      </c>
      <c r="H219" s="298" t="str">
        <f t="shared" si="1"/>
        <v> </v>
      </c>
      <c r="I219" s="298">
        <f>SUMIFS(Despatches!D:D,Despatches!A:A,C219)</f>
        <v>0</v>
      </c>
      <c r="J219" s="298">
        <f t="shared" si="2"/>
        <v>0</v>
      </c>
      <c r="K219" s="298" t="str">
        <f>VLOOKUP(C219,'Sales Order'!A:N,14,FALSE)</f>
        <v>#N/A</v>
      </c>
      <c r="L219" s="234" t="str">
        <f t="shared" si="3"/>
        <v> &gt;210</v>
      </c>
      <c r="M219" s="298">
        <f t="shared" si="4"/>
        <v>30</v>
      </c>
      <c r="N219" s="298">
        <f t="shared" si="5"/>
        <v>12</v>
      </c>
      <c r="O219" s="298">
        <f t="shared" si="6"/>
        <v>1899</v>
      </c>
      <c r="P219" s="300" t="str">
        <f>VLOOKUP(C219,'Sales Order'!A:Q,17,FALSE)</f>
        <v>#N/A</v>
      </c>
      <c r="Q219" s="300" t="str">
        <f>VLOOKUP(C219,Despatches!A:B,2,FALSE)</f>
        <v>#N/A</v>
      </c>
      <c r="R219" s="298" t="str">
        <f t="shared" si="7"/>
        <v>#N/A</v>
      </c>
      <c r="S219" s="298" t="str">
        <f t="shared" si="8"/>
        <v>#N/A</v>
      </c>
      <c r="T219" s="298" t="str">
        <f t="shared" si="9"/>
        <v>#N/A</v>
      </c>
      <c r="U219" s="196" t="str">
        <f t="shared" si="10"/>
        <v>#N/A</v>
      </c>
      <c r="V219" s="196"/>
      <c r="W219" s="196"/>
      <c r="X219" s="196"/>
      <c r="Y219" s="196"/>
      <c r="Z219" s="196"/>
    </row>
    <row r="220" ht="12.0" customHeight="1">
      <c r="A220" s="275"/>
      <c r="B220" s="275"/>
      <c r="C220" s="275"/>
      <c r="D220" s="275"/>
      <c r="E220" s="297">
        <f>SUMIF('Sales Order'!A:M,C220,'Sales Order'!M:M)</f>
        <v>0</v>
      </c>
      <c r="F220" s="298" t="str">
        <f>VLOOKUP(C220,'Sales Order'!A:S,19,FALSE)</f>
        <v>#N/A</v>
      </c>
      <c r="G220" s="298" t="str">
        <f>VLOOKUP(C220,'Sales Order'!A:N,14,FALSE)</f>
        <v>#N/A</v>
      </c>
      <c r="H220" s="298" t="str">
        <f t="shared" si="1"/>
        <v> </v>
      </c>
      <c r="I220" s="298">
        <f>SUMIFS(Despatches!D:D,Despatches!A:A,C220)</f>
        <v>0</v>
      </c>
      <c r="J220" s="298">
        <f t="shared" si="2"/>
        <v>0</v>
      </c>
      <c r="K220" s="298" t="str">
        <f>VLOOKUP(C220,'Sales Order'!A:N,14,FALSE)</f>
        <v>#N/A</v>
      </c>
      <c r="L220" s="234" t="str">
        <f t="shared" si="3"/>
        <v> &gt;210</v>
      </c>
      <c r="M220" s="298">
        <f t="shared" si="4"/>
        <v>30</v>
      </c>
      <c r="N220" s="298">
        <f t="shared" si="5"/>
        <v>12</v>
      </c>
      <c r="O220" s="298">
        <f t="shared" si="6"/>
        <v>1899</v>
      </c>
      <c r="P220" s="300" t="str">
        <f>VLOOKUP(C220,'Sales Order'!A:Q,17,FALSE)</f>
        <v>#N/A</v>
      </c>
      <c r="Q220" s="300" t="str">
        <f>VLOOKUP(C220,Despatches!A:B,2,FALSE)</f>
        <v>#N/A</v>
      </c>
      <c r="R220" s="298" t="str">
        <f t="shared" si="7"/>
        <v>#N/A</v>
      </c>
      <c r="S220" s="298" t="str">
        <f t="shared" si="8"/>
        <v>#N/A</v>
      </c>
      <c r="T220" s="298" t="str">
        <f t="shared" si="9"/>
        <v>#N/A</v>
      </c>
      <c r="U220" s="196" t="str">
        <f t="shared" si="10"/>
        <v>#N/A</v>
      </c>
      <c r="V220" s="196"/>
      <c r="W220" s="196"/>
      <c r="X220" s="196"/>
      <c r="Y220" s="196"/>
      <c r="Z220" s="196"/>
    </row>
    <row r="221" ht="12.0" customHeight="1">
      <c r="A221" s="275"/>
      <c r="B221" s="275"/>
      <c r="C221" s="275"/>
      <c r="D221" s="275"/>
      <c r="E221" s="297">
        <f>SUMIF('Sales Order'!A:M,C221,'Sales Order'!M:M)</f>
        <v>0</v>
      </c>
      <c r="F221" s="298" t="str">
        <f>VLOOKUP(C221,'Sales Order'!A:S,19,FALSE)</f>
        <v>#N/A</v>
      </c>
      <c r="G221" s="298" t="str">
        <f>VLOOKUP(C221,'Sales Order'!A:N,14,FALSE)</f>
        <v>#N/A</v>
      </c>
      <c r="H221" s="298" t="str">
        <f t="shared" si="1"/>
        <v> </v>
      </c>
      <c r="I221" s="298">
        <f>SUMIFS(Despatches!D:D,Despatches!A:A,C221)</f>
        <v>0</v>
      </c>
      <c r="J221" s="298">
        <f t="shared" si="2"/>
        <v>0</v>
      </c>
      <c r="K221" s="298" t="str">
        <f>VLOOKUP(C221,'Sales Order'!A:N,14,FALSE)</f>
        <v>#N/A</v>
      </c>
      <c r="L221" s="234" t="str">
        <f t="shared" si="3"/>
        <v> &gt;210</v>
      </c>
      <c r="M221" s="298">
        <f t="shared" si="4"/>
        <v>30</v>
      </c>
      <c r="N221" s="298">
        <f t="shared" si="5"/>
        <v>12</v>
      </c>
      <c r="O221" s="298">
        <f t="shared" si="6"/>
        <v>1899</v>
      </c>
      <c r="P221" s="300" t="str">
        <f>VLOOKUP(C221,'Sales Order'!A:Q,17,FALSE)</f>
        <v>#N/A</v>
      </c>
      <c r="Q221" s="300" t="str">
        <f>VLOOKUP(C221,Despatches!A:B,2,FALSE)</f>
        <v>#N/A</v>
      </c>
      <c r="R221" s="298" t="str">
        <f t="shared" si="7"/>
        <v>#N/A</v>
      </c>
      <c r="S221" s="298" t="str">
        <f t="shared" si="8"/>
        <v>#N/A</v>
      </c>
      <c r="T221" s="298" t="str">
        <f t="shared" si="9"/>
        <v>#N/A</v>
      </c>
      <c r="U221" s="196" t="str">
        <f t="shared" si="10"/>
        <v>#N/A</v>
      </c>
      <c r="V221" s="196"/>
      <c r="W221" s="196"/>
      <c r="X221" s="196"/>
      <c r="Y221" s="196"/>
      <c r="Z221" s="196"/>
    </row>
    <row r="222" ht="12.0" customHeight="1">
      <c r="A222" s="275"/>
      <c r="B222" s="275"/>
      <c r="C222" s="275"/>
      <c r="D222" s="275"/>
      <c r="E222" s="297">
        <f>SUMIF('Sales Order'!A:M,C222,'Sales Order'!M:M)</f>
        <v>0</v>
      </c>
      <c r="F222" s="298" t="str">
        <f>VLOOKUP(C222,'Sales Order'!A:S,19,FALSE)</f>
        <v>#N/A</v>
      </c>
      <c r="G222" s="298" t="str">
        <f>VLOOKUP(C222,'Sales Order'!A:N,14,FALSE)</f>
        <v>#N/A</v>
      </c>
      <c r="H222" s="298" t="str">
        <f t="shared" si="1"/>
        <v> </v>
      </c>
      <c r="I222" s="298">
        <f>SUMIFS(Despatches!D:D,Despatches!A:A,C222)</f>
        <v>0</v>
      </c>
      <c r="J222" s="298">
        <f t="shared" si="2"/>
        <v>0</v>
      </c>
      <c r="K222" s="298" t="str">
        <f>VLOOKUP(C222,'Sales Order'!A:N,14,FALSE)</f>
        <v>#N/A</v>
      </c>
      <c r="L222" s="234" t="str">
        <f t="shared" si="3"/>
        <v> &gt;210</v>
      </c>
      <c r="M222" s="298">
        <f t="shared" si="4"/>
        <v>30</v>
      </c>
      <c r="N222" s="298">
        <f t="shared" si="5"/>
        <v>12</v>
      </c>
      <c r="O222" s="298">
        <f t="shared" si="6"/>
        <v>1899</v>
      </c>
      <c r="P222" s="300" t="str">
        <f>VLOOKUP(C222,'Sales Order'!A:Q,17,FALSE)</f>
        <v>#N/A</v>
      </c>
      <c r="Q222" s="300" t="str">
        <f>VLOOKUP(C222,Despatches!A:B,2,FALSE)</f>
        <v>#N/A</v>
      </c>
      <c r="R222" s="298" t="str">
        <f t="shared" si="7"/>
        <v>#N/A</v>
      </c>
      <c r="S222" s="298" t="str">
        <f t="shared" si="8"/>
        <v>#N/A</v>
      </c>
      <c r="T222" s="298" t="str">
        <f t="shared" si="9"/>
        <v>#N/A</v>
      </c>
      <c r="U222" s="196" t="str">
        <f t="shared" si="10"/>
        <v>#N/A</v>
      </c>
      <c r="V222" s="196"/>
      <c r="W222" s="196"/>
      <c r="X222" s="196"/>
      <c r="Y222" s="196"/>
      <c r="Z222" s="196"/>
    </row>
    <row r="223" ht="12.0" customHeight="1">
      <c r="A223" s="275"/>
      <c r="B223" s="275"/>
      <c r="C223" s="275"/>
      <c r="D223" s="275"/>
      <c r="E223" s="297">
        <f>SUMIF('Sales Order'!A:M,C223,'Sales Order'!M:M)</f>
        <v>0</v>
      </c>
      <c r="F223" s="298" t="str">
        <f>VLOOKUP(C223,'Sales Order'!A:S,19,FALSE)</f>
        <v>#N/A</v>
      </c>
      <c r="G223" s="298" t="str">
        <f>VLOOKUP(C223,'Sales Order'!A:N,14,FALSE)</f>
        <v>#N/A</v>
      </c>
      <c r="H223" s="298" t="str">
        <f t="shared" si="1"/>
        <v> </v>
      </c>
      <c r="I223" s="298">
        <f>SUMIFS(Despatches!D:D,Despatches!A:A,C223)</f>
        <v>0</v>
      </c>
      <c r="J223" s="298">
        <f t="shared" si="2"/>
        <v>0</v>
      </c>
      <c r="K223" s="298" t="str">
        <f>VLOOKUP(C223,'Sales Order'!A:N,14,FALSE)</f>
        <v>#N/A</v>
      </c>
      <c r="L223" s="234" t="str">
        <f t="shared" si="3"/>
        <v> &gt;210</v>
      </c>
      <c r="M223" s="298">
        <f t="shared" si="4"/>
        <v>30</v>
      </c>
      <c r="N223" s="298">
        <f t="shared" si="5"/>
        <v>12</v>
      </c>
      <c r="O223" s="298">
        <f t="shared" si="6"/>
        <v>1899</v>
      </c>
      <c r="P223" s="300" t="str">
        <f>VLOOKUP(C223,'Sales Order'!A:Q,17,FALSE)</f>
        <v>#N/A</v>
      </c>
      <c r="Q223" s="300" t="str">
        <f>VLOOKUP(C223,Despatches!A:B,2,FALSE)</f>
        <v>#N/A</v>
      </c>
      <c r="R223" s="298" t="str">
        <f t="shared" si="7"/>
        <v>#N/A</v>
      </c>
      <c r="S223" s="298" t="str">
        <f t="shared" si="8"/>
        <v>#N/A</v>
      </c>
      <c r="T223" s="298" t="str">
        <f t="shared" si="9"/>
        <v>#N/A</v>
      </c>
      <c r="U223" s="196" t="str">
        <f t="shared" si="10"/>
        <v>#N/A</v>
      </c>
      <c r="V223" s="196"/>
      <c r="W223" s="196"/>
      <c r="X223" s="196"/>
      <c r="Y223" s="196"/>
      <c r="Z223" s="196"/>
    </row>
    <row r="224" ht="12.0" customHeight="1">
      <c r="A224" s="275"/>
      <c r="B224" s="275"/>
      <c r="C224" s="275"/>
      <c r="D224" s="275"/>
      <c r="E224" s="297">
        <f>SUMIF('Sales Order'!A:M,C224,'Sales Order'!M:M)</f>
        <v>0</v>
      </c>
      <c r="F224" s="298" t="str">
        <f>VLOOKUP(C224,'Sales Order'!A:S,19,FALSE)</f>
        <v>#N/A</v>
      </c>
      <c r="G224" s="298" t="str">
        <f>VLOOKUP(C224,'Sales Order'!A:N,14,FALSE)</f>
        <v>#N/A</v>
      </c>
      <c r="H224" s="298" t="str">
        <f t="shared" si="1"/>
        <v> </v>
      </c>
      <c r="I224" s="298">
        <f>SUMIFS(Despatches!D:D,Despatches!A:A,C224)</f>
        <v>0</v>
      </c>
      <c r="J224" s="298">
        <f t="shared" si="2"/>
        <v>0</v>
      </c>
      <c r="K224" s="298" t="str">
        <f>VLOOKUP(C224,'Sales Order'!A:N,14,FALSE)</f>
        <v>#N/A</v>
      </c>
      <c r="L224" s="234" t="str">
        <f t="shared" si="3"/>
        <v> &gt;210</v>
      </c>
      <c r="M224" s="298">
        <f t="shared" si="4"/>
        <v>30</v>
      </c>
      <c r="N224" s="298">
        <f t="shared" si="5"/>
        <v>12</v>
      </c>
      <c r="O224" s="298">
        <f t="shared" si="6"/>
        <v>1899</v>
      </c>
      <c r="P224" s="300" t="str">
        <f>VLOOKUP(C224,'Sales Order'!A:Q,17,FALSE)</f>
        <v>#N/A</v>
      </c>
      <c r="Q224" s="300" t="str">
        <f>VLOOKUP(C224,Despatches!A:B,2,FALSE)</f>
        <v>#N/A</v>
      </c>
      <c r="R224" s="298" t="str">
        <f t="shared" si="7"/>
        <v>#N/A</v>
      </c>
      <c r="S224" s="298" t="str">
        <f t="shared" si="8"/>
        <v>#N/A</v>
      </c>
      <c r="T224" s="298" t="str">
        <f t="shared" si="9"/>
        <v>#N/A</v>
      </c>
      <c r="U224" s="196" t="str">
        <f t="shared" si="10"/>
        <v>#N/A</v>
      </c>
      <c r="V224" s="196"/>
      <c r="W224" s="196"/>
      <c r="X224" s="196"/>
      <c r="Y224" s="196"/>
      <c r="Z224" s="196"/>
    </row>
    <row r="225" ht="12.0" customHeight="1">
      <c r="A225" s="275"/>
      <c r="B225" s="275"/>
      <c r="C225" s="275"/>
      <c r="D225" s="275"/>
      <c r="E225" s="297">
        <f>SUMIF('Sales Order'!A:M,C225,'Sales Order'!M:M)</f>
        <v>0</v>
      </c>
      <c r="F225" s="298" t="str">
        <f>VLOOKUP(C225,'Sales Order'!A:S,19,FALSE)</f>
        <v>#N/A</v>
      </c>
      <c r="G225" s="298" t="str">
        <f>VLOOKUP(C225,'Sales Order'!A:N,14,FALSE)</f>
        <v>#N/A</v>
      </c>
      <c r="H225" s="298" t="str">
        <f t="shared" si="1"/>
        <v> </v>
      </c>
      <c r="I225" s="298">
        <f>SUMIFS(Despatches!D:D,Despatches!A:A,C225)</f>
        <v>0</v>
      </c>
      <c r="J225" s="298">
        <f t="shared" si="2"/>
        <v>0</v>
      </c>
      <c r="K225" s="298" t="str">
        <f>VLOOKUP(C225,'Sales Order'!A:N,14,FALSE)</f>
        <v>#N/A</v>
      </c>
      <c r="L225" s="234" t="str">
        <f t="shared" si="3"/>
        <v> &gt;210</v>
      </c>
      <c r="M225" s="298">
        <f t="shared" si="4"/>
        <v>30</v>
      </c>
      <c r="N225" s="298">
        <f t="shared" si="5"/>
        <v>12</v>
      </c>
      <c r="O225" s="298">
        <f t="shared" si="6"/>
        <v>1899</v>
      </c>
      <c r="P225" s="300" t="str">
        <f>VLOOKUP(C225,'Sales Order'!A:Q,17,FALSE)</f>
        <v>#N/A</v>
      </c>
      <c r="Q225" s="300" t="str">
        <f>VLOOKUP(C225,Despatches!A:B,2,FALSE)</f>
        <v>#N/A</v>
      </c>
      <c r="R225" s="298" t="str">
        <f t="shared" si="7"/>
        <v>#N/A</v>
      </c>
      <c r="S225" s="298" t="str">
        <f t="shared" si="8"/>
        <v>#N/A</v>
      </c>
      <c r="T225" s="298" t="str">
        <f t="shared" si="9"/>
        <v>#N/A</v>
      </c>
      <c r="U225" s="196" t="str">
        <f t="shared" si="10"/>
        <v>#N/A</v>
      </c>
      <c r="V225" s="196"/>
      <c r="W225" s="196"/>
      <c r="X225" s="196"/>
      <c r="Y225" s="196"/>
      <c r="Z225" s="196"/>
    </row>
    <row r="226" ht="12.0" customHeight="1">
      <c r="A226" s="275"/>
      <c r="B226" s="275"/>
      <c r="C226" s="275"/>
      <c r="D226" s="275"/>
      <c r="E226" s="297">
        <f>SUMIF('Sales Order'!A:M,C226,'Sales Order'!M:M)</f>
        <v>0</v>
      </c>
      <c r="F226" s="298" t="str">
        <f>VLOOKUP(C226,'Sales Order'!A:S,19,FALSE)</f>
        <v>#N/A</v>
      </c>
      <c r="G226" s="298" t="str">
        <f>VLOOKUP(C226,'Sales Order'!A:N,14,FALSE)</f>
        <v>#N/A</v>
      </c>
      <c r="H226" s="298" t="str">
        <f t="shared" si="1"/>
        <v> </v>
      </c>
      <c r="I226" s="298">
        <f>SUMIFS(Despatches!D:D,Despatches!A:A,C226)</f>
        <v>0</v>
      </c>
      <c r="J226" s="298">
        <f t="shared" si="2"/>
        <v>0</v>
      </c>
      <c r="K226" s="298" t="str">
        <f>VLOOKUP(C226,'Sales Order'!A:N,14,FALSE)</f>
        <v>#N/A</v>
      </c>
      <c r="L226" s="234" t="str">
        <f t="shared" si="3"/>
        <v> &gt;210</v>
      </c>
      <c r="M226" s="298">
        <f t="shared" si="4"/>
        <v>30</v>
      </c>
      <c r="N226" s="298">
        <f t="shared" si="5"/>
        <v>12</v>
      </c>
      <c r="O226" s="298">
        <f t="shared" si="6"/>
        <v>1899</v>
      </c>
      <c r="P226" s="300" t="str">
        <f>VLOOKUP(C226,'Sales Order'!A:Q,17,FALSE)</f>
        <v>#N/A</v>
      </c>
      <c r="Q226" s="300" t="str">
        <f>VLOOKUP(C226,Despatches!A:B,2,FALSE)</f>
        <v>#N/A</v>
      </c>
      <c r="R226" s="298" t="str">
        <f t="shared" si="7"/>
        <v>#N/A</v>
      </c>
      <c r="S226" s="298" t="str">
        <f t="shared" si="8"/>
        <v>#N/A</v>
      </c>
      <c r="T226" s="298" t="str">
        <f t="shared" si="9"/>
        <v>#N/A</v>
      </c>
      <c r="U226" s="196" t="str">
        <f t="shared" si="10"/>
        <v>#N/A</v>
      </c>
      <c r="V226" s="196"/>
      <c r="W226" s="196"/>
      <c r="X226" s="196"/>
      <c r="Y226" s="196"/>
      <c r="Z226" s="196"/>
    </row>
    <row r="227" ht="12.0" customHeight="1">
      <c r="A227" s="275"/>
      <c r="B227" s="275"/>
      <c r="C227" s="275"/>
      <c r="D227" s="275"/>
      <c r="E227" s="297">
        <f>SUMIF('Sales Order'!A:M,C227,'Sales Order'!M:M)</f>
        <v>0</v>
      </c>
      <c r="F227" s="298" t="str">
        <f>VLOOKUP(C227,'Sales Order'!A:S,19,FALSE)</f>
        <v>#N/A</v>
      </c>
      <c r="G227" s="298" t="str">
        <f>VLOOKUP(C227,'Sales Order'!A:N,14,FALSE)</f>
        <v>#N/A</v>
      </c>
      <c r="H227" s="298" t="str">
        <f t="shared" si="1"/>
        <v> </v>
      </c>
      <c r="I227" s="298">
        <f>SUMIFS(Despatches!D:D,Despatches!A:A,C227)</f>
        <v>0</v>
      </c>
      <c r="J227" s="298">
        <f t="shared" si="2"/>
        <v>0</v>
      </c>
      <c r="K227" s="298" t="str">
        <f>VLOOKUP(C227,'Sales Order'!A:N,14,FALSE)</f>
        <v>#N/A</v>
      </c>
      <c r="L227" s="234" t="str">
        <f t="shared" si="3"/>
        <v> &gt;210</v>
      </c>
      <c r="M227" s="298">
        <f t="shared" si="4"/>
        <v>30</v>
      </c>
      <c r="N227" s="298">
        <f t="shared" si="5"/>
        <v>12</v>
      </c>
      <c r="O227" s="298">
        <f t="shared" si="6"/>
        <v>1899</v>
      </c>
      <c r="P227" s="300" t="str">
        <f>VLOOKUP(C227,'Sales Order'!A:Q,17,FALSE)</f>
        <v>#N/A</v>
      </c>
      <c r="Q227" s="300" t="str">
        <f>VLOOKUP(C227,Despatches!A:B,2,FALSE)</f>
        <v>#N/A</v>
      </c>
      <c r="R227" s="298" t="str">
        <f t="shared" si="7"/>
        <v>#N/A</v>
      </c>
      <c r="S227" s="298" t="str">
        <f t="shared" si="8"/>
        <v>#N/A</v>
      </c>
      <c r="T227" s="298" t="str">
        <f t="shared" si="9"/>
        <v>#N/A</v>
      </c>
      <c r="U227" s="196" t="str">
        <f t="shared" si="10"/>
        <v>#N/A</v>
      </c>
      <c r="V227" s="196"/>
      <c r="W227" s="196"/>
      <c r="X227" s="196"/>
      <c r="Y227" s="196"/>
      <c r="Z227" s="196"/>
    </row>
    <row r="228" ht="12.0" customHeight="1">
      <c r="A228" s="275"/>
      <c r="B228" s="275"/>
      <c r="C228" s="275"/>
      <c r="D228" s="275"/>
      <c r="E228" s="297">
        <f>SUMIF('Sales Order'!A:M,C228,'Sales Order'!M:M)</f>
        <v>0</v>
      </c>
      <c r="F228" s="298" t="str">
        <f>VLOOKUP(C228,'Sales Order'!A:S,19,FALSE)</f>
        <v>#N/A</v>
      </c>
      <c r="G228" s="298" t="str">
        <f>VLOOKUP(C228,'Sales Order'!A:N,14,FALSE)</f>
        <v>#N/A</v>
      </c>
      <c r="H228" s="298" t="str">
        <f t="shared" si="1"/>
        <v> </v>
      </c>
      <c r="I228" s="298">
        <f>SUMIFS(Despatches!D:D,Despatches!A:A,C228)</f>
        <v>0</v>
      </c>
      <c r="J228" s="298">
        <f t="shared" si="2"/>
        <v>0</v>
      </c>
      <c r="K228" s="298" t="str">
        <f>VLOOKUP(C228,'Sales Order'!A:N,14,FALSE)</f>
        <v>#N/A</v>
      </c>
      <c r="L228" s="234" t="str">
        <f t="shared" si="3"/>
        <v> &gt;210</v>
      </c>
      <c r="M228" s="298">
        <f t="shared" si="4"/>
        <v>30</v>
      </c>
      <c r="N228" s="298">
        <f t="shared" si="5"/>
        <v>12</v>
      </c>
      <c r="O228" s="298">
        <f t="shared" si="6"/>
        <v>1899</v>
      </c>
      <c r="P228" s="300" t="str">
        <f>VLOOKUP(C228,'Sales Order'!A:Q,17,FALSE)</f>
        <v>#N/A</v>
      </c>
      <c r="Q228" s="300" t="str">
        <f>VLOOKUP(C228,Despatches!A:B,2,FALSE)</f>
        <v>#N/A</v>
      </c>
      <c r="R228" s="298" t="str">
        <f t="shared" si="7"/>
        <v>#N/A</v>
      </c>
      <c r="S228" s="298" t="str">
        <f t="shared" si="8"/>
        <v>#N/A</v>
      </c>
      <c r="T228" s="298" t="str">
        <f t="shared" si="9"/>
        <v>#N/A</v>
      </c>
      <c r="U228" s="196" t="str">
        <f t="shared" si="10"/>
        <v>#N/A</v>
      </c>
      <c r="V228" s="196"/>
      <c r="W228" s="196"/>
      <c r="X228" s="196"/>
      <c r="Y228" s="196"/>
      <c r="Z228" s="196"/>
    </row>
    <row r="229" ht="12.0" customHeight="1">
      <c r="A229" s="275"/>
      <c r="B229" s="275"/>
      <c r="C229" s="275"/>
      <c r="D229" s="275"/>
      <c r="E229" s="297">
        <f>SUMIF('Sales Order'!A:M,C229,'Sales Order'!M:M)</f>
        <v>0</v>
      </c>
      <c r="F229" s="298" t="str">
        <f>VLOOKUP(C229,'Sales Order'!A:S,19,FALSE)</f>
        <v>#N/A</v>
      </c>
      <c r="G229" s="298" t="str">
        <f>VLOOKUP(C229,'Sales Order'!A:N,14,FALSE)</f>
        <v>#N/A</v>
      </c>
      <c r="H229" s="298" t="str">
        <f t="shared" si="1"/>
        <v> </v>
      </c>
      <c r="I229" s="298">
        <f>SUMIFS(Despatches!D:D,Despatches!A:A,C229)</f>
        <v>0</v>
      </c>
      <c r="J229" s="298">
        <f t="shared" si="2"/>
        <v>0</v>
      </c>
      <c r="K229" s="298" t="str">
        <f>VLOOKUP(C229,'Sales Order'!A:N,14,FALSE)</f>
        <v>#N/A</v>
      </c>
      <c r="L229" s="234" t="str">
        <f t="shared" si="3"/>
        <v> &gt;210</v>
      </c>
      <c r="M229" s="298">
        <f t="shared" si="4"/>
        <v>30</v>
      </c>
      <c r="N229" s="298">
        <f t="shared" si="5"/>
        <v>12</v>
      </c>
      <c r="O229" s="298">
        <f t="shared" si="6"/>
        <v>1899</v>
      </c>
      <c r="P229" s="300" t="str">
        <f>VLOOKUP(C229,'Sales Order'!A:Q,17,FALSE)</f>
        <v>#N/A</v>
      </c>
      <c r="Q229" s="300" t="str">
        <f>VLOOKUP(C229,Despatches!A:B,2,FALSE)</f>
        <v>#N/A</v>
      </c>
      <c r="R229" s="298" t="str">
        <f t="shared" si="7"/>
        <v>#N/A</v>
      </c>
      <c r="S229" s="298" t="str">
        <f t="shared" si="8"/>
        <v>#N/A</v>
      </c>
      <c r="T229" s="298" t="str">
        <f t="shared" si="9"/>
        <v>#N/A</v>
      </c>
      <c r="U229" s="196" t="str">
        <f t="shared" si="10"/>
        <v>#N/A</v>
      </c>
      <c r="V229" s="196"/>
      <c r="W229" s="196"/>
      <c r="X229" s="196"/>
      <c r="Y229" s="196"/>
      <c r="Z229" s="196"/>
    </row>
    <row r="230" ht="12.0" customHeight="1">
      <c r="A230" s="275"/>
      <c r="B230" s="275"/>
      <c r="C230" s="275"/>
      <c r="D230" s="275"/>
      <c r="E230" s="297">
        <f>SUMIF('Sales Order'!A:M,C230,'Sales Order'!M:M)</f>
        <v>0</v>
      </c>
      <c r="F230" s="298" t="str">
        <f>VLOOKUP(C230,'Sales Order'!A:S,19,FALSE)</f>
        <v>#N/A</v>
      </c>
      <c r="G230" s="298" t="str">
        <f>VLOOKUP(C230,'Sales Order'!A:N,14,FALSE)</f>
        <v>#N/A</v>
      </c>
      <c r="H230" s="298" t="str">
        <f t="shared" si="1"/>
        <v> </v>
      </c>
      <c r="I230" s="298">
        <f>SUMIFS(Despatches!D:D,Despatches!A:A,C230)</f>
        <v>0</v>
      </c>
      <c r="J230" s="298">
        <f t="shared" si="2"/>
        <v>0</v>
      </c>
      <c r="K230" s="298" t="str">
        <f>VLOOKUP(C230,'Sales Order'!A:N,14,FALSE)</f>
        <v>#N/A</v>
      </c>
      <c r="L230" s="234" t="str">
        <f t="shared" si="3"/>
        <v> &gt;210</v>
      </c>
      <c r="M230" s="298">
        <f t="shared" si="4"/>
        <v>30</v>
      </c>
      <c r="N230" s="298">
        <f t="shared" si="5"/>
        <v>12</v>
      </c>
      <c r="O230" s="298">
        <f t="shared" si="6"/>
        <v>1899</v>
      </c>
      <c r="P230" s="300" t="str">
        <f>VLOOKUP(C230,'Sales Order'!A:Q,17,FALSE)</f>
        <v>#N/A</v>
      </c>
      <c r="Q230" s="300" t="str">
        <f>VLOOKUP(C230,Despatches!A:B,2,FALSE)</f>
        <v>#N/A</v>
      </c>
      <c r="R230" s="298" t="str">
        <f t="shared" si="7"/>
        <v>#N/A</v>
      </c>
      <c r="S230" s="298" t="str">
        <f t="shared" si="8"/>
        <v>#N/A</v>
      </c>
      <c r="T230" s="298" t="str">
        <f t="shared" si="9"/>
        <v>#N/A</v>
      </c>
      <c r="U230" s="196" t="str">
        <f t="shared" si="10"/>
        <v>#N/A</v>
      </c>
      <c r="V230" s="196"/>
      <c r="W230" s="196"/>
      <c r="X230" s="196"/>
      <c r="Y230" s="196"/>
      <c r="Z230" s="196"/>
    </row>
    <row r="231" ht="12.0" customHeight="1">
      <c r="A231" s="275"/>
      <c r="B231" s="275"/>
      <c r="C231" s="275"/>
      <c r="D231" s="275"/>
      <c r="E231" s="297">
        <f>SUMIF('Sales Order'!A:M,C231,'Sales Order'!M:M)</f>
        <v>0</v>
      </c>
      <c r="F231" s="298" t="str">
        <f>VLOOKUP(C231,'Sales Order'!A:S,19,FALSE)</f>
        <v>#N/A</v>
      </c>
      <c r="G231" s="298" t="str">
        <f>VLOOKUP(C231,'Sales Order'!A:N,14,FALSE)</f>
        <v>#N/A</v>
      </c>
      <c r="H231" s="298" t="str">
        <f t="shared" si="1"/>
        <v> </v>
      </c>
      <c r="I231" s="298">
        <f>SUMIFS(Despatches!D:D,Despatches!A:A,C231)</f>
        <v>0</v>
      </c>
      <c r="J231" s="298">
        <f t="shared" si="2"/>
        <v>0</v>
      </c>
      <c r="K231" s="298" t="str">
        <f>VLOOKUP(C231,'Sales Order'!A:N,14,FALSE)</f>
        <v>#N/A</v>
      </c>
      <c r="L231" s="234" t="str">
        <f t="shared" si="3"/>
        <v> &gt;210</v>
      </c>
      <c r="M231" s="298">
        <f t="shared" si="4"/>
        <v>30</v>
      </c>
      <c r="N231" s="298">
        <f t="shared" si="5"/>
        <v>12</v>
      </c>
      <c r="O231" s="298">
        <f t="shared" si="6"/>
        <v>1899</v>
      </c>
      <c r="P231" s="300" t="str">
        <f>VLOOKUP(C231,'Sales Order'!A:Q,17,FALSE)</f>
        <v>#N/A</v>
      </c>
      <c r="Q231" s="300" t="str">
        <f>VLOOKUP(C231,Despatches!A:B,2,FALSE)</f>
        <v>#N/A</v>
      </c>
      <c r="R231" s="298" t="str">
        <f t="shared" si="7"/>
        <v>#N/A</v>
      </c>
      <c r="S231" s="298" t="str">
        <f t="shared" si="8"/>
        <v>#N/A</v>
      </c>
      <c r="T231" s="298" t="str">
        <f t="shared" si="9"/>
        <v>#N/A</v>
      </c>
      <c r="U231" s="196" t="str">
        <f t="shared" si="10"/>
        <v>#N/A</v>
      </c>
      <c r="V231" s="196"/>
      <c r="W231" s="196"/>
      <c r="X231" s="196"/>
      <c r="Y231" s="196"/>
      <c r="Z231" s="196"/>
    </row>
    <row r="232" ht="12.0" customHeight="1">
      <c r="A232" s="275"/>
      <c r="B232" s="275"/>
      <c r="C232" s="275"/>
      <c r="D232" s="275"/>
      <c r="E232" s="297">
        <f>SUMIF('Sales Order'!A:M,C232,'Sales Order'!M:M)</f>
        <v>0</v>
      </c>
      <c r="F232" s="298" t="str">
        <f>VLOOKUP(C232,'Sales Order'!A:S,19,FALSE)</f>
        <v>#N/A</v>
      </c>
      <c r="G232" s="298" t="str">
        <f>VLOOKUP(C232,'Sales Order'!A:N,14,FALSE)</f>
        <v>#N/A</v>
      </c>
      <c r="H232" s="298" t="str">
        <f t="shared" si="1"/>
        <v> </v>
      </c>
      <c r="I232" s="298">
        <f>SUMIFS(Despatches!D:D,Despatches!A:A,C232)</f>
        <v>0</v>
      </c>
      <c r="J232" s="298">
        <f t="shared" si="2"/>
        <v>0</v>
      </c>
      <c r="K232" s="298" t="str">
        <f>VLOOKUP(C232,'Sales Order'!A:N,14,FALSE)</f>
        <v>#N/A</v>
      </c>
      <c r="L232" s="234" t="str">
        <f t="shared" si="3"/>
        <v> &gt;210</v>
      </c>
      <c r="M232" s="298">
        <f t="shared" si="4"/>
        <v>30</v>
      </c>
      <c r="N232" s="298">
        <f t="shared" si="5"/>
        <v>12</v>
      </c>
      <c r="O232" s="298">
        <f t="shared" si="6"/>
        <v>1899</v>
      </c>
      <c r="P232" s="300" t="str">
        <f>VLOOKUP(C232,'Sales Order'!A:Q,17,FALSE)</f>
        <v>#N/A</v>
      </c>
      <c r="Q232" s="300" t="str">
        <f>VLOOKUP(C232,Despatches!A:B,2,FALSE)</f>
        <v>#N/A</v>
      </c>
      <c r="R232" s="298" t="str">
        <f t="shared" si="7"/>
        <v>#N/A</v>
      </c>
      <c r="S232" s="298" t="str">
        <f t="shared" si="8"/>
        <v>#N/A</v>
      </c>
      <c r="T232" s="298" t="str">
        <f t="shared" si="9"/>
        <v>#N/A</v>
      </c>
      <c r="U232" s="196" t="str">
        <f t="shared" si="10"/>
        <v>#N/A</v>
      </c>
      <c r="V232" s="196"/>
      <c r="W232" s="196"/>
      <c r="X232" s="196"/>
      <c r="Y232" s="196"/>
      <c r="Z232" s="196"/>
    </row>
    <row r="233" ht="12.0" customHeight="1">
      <c r="A233" s="275"/>
      <c r="B233" s="275"/>
      <c r="C233" s="275"/>
      <c r="D233" s="275"/>
      <c r="E233" s="297">
        <f>SUMIF('Sales Order'!A:M,C233,'Sales Order'!M:M)</f>
        <v>0</v>
      </c>
      <c r="F233" s="298" t="str">
        <f>VLOOKUP(C233,'Sales Order'!A:S,19,FALSE)</f>
        <v>#N/A</v>
      </c>
      <c r="G233" s="298" t="str">
        <f>VLOOKUP(C233,'Sales Order'!A:N,14,FALSE)</f>
        <v>#N/A</v>
      </c>
      <c r="H233" s="298" t="str">
        <f t="shared" si="1"/>
        <v> </v>
      </c>
      <c r="I233" s="298">
        <f>SUMIFS(Despatches!D:D,Despatches!A:A,C233)</f>
        <v>0</v>
      </c>
      <c r="J233" s="298">
        <f t="shared" si="2"/>
        <v>0</v>
      </c>
      <c r="K233" s="298" t="str">
        <f>VLOOKUP(C233,'Sales Order'!A:N,14,FALSE)</f>
        <v>#N/A</v>
      </c>
      <c r="L233" s="234" t="str">
        <f t="shared" si="3"/>
        <v> &gt;210</v>
      </c>
      <c r="M233" s="298">
        <f t="shared" si="4"/>
        <v>30</v>
      </c>
      <c r="N233" s="298">
        <f t="shared" si="5"/>
        <v>12</v>
      </c>
      <c r="O233" s="298">
        <f t="shared" si="6"/>
        <v>1899</v>
      </c>
      <c r="P233" s="300" t="str">
        <f>VLOOKUP(C233,'Sales Order'!A:Q,17,FALSE)</f>
        <v>#N/A</v>
      </c>
      <c r="Q233" s="300" t="str">
        <f>VLOOKUP(C233,Despatches!A:B,2,FALSE)</f>
        <v>#N/A</v>
      </c>
      <c r="R233" s="298" t="str">
        <f t="shared" si="7"/>
        <v>#N/A</v>
      </c>
      <c r="S233" s="298" t="str">
        <f t="shared" si="8"/>
        <v>#N/A</v>
      </c>
      <c r="T233" s="298" t="str">
        <f t="shared" si="9"/>
        <v>#N/A</v>
      </c>
      <c r="U233" s="196" t="str">
        <f t="shared" si="10"/>
        <v>#N/A</v>
      </c>
      <c r="V233" s="196"/>
      <c r="W233" s="196"/>
      <c r="X233" s="196"/>
      <c r="Y233" s="196"/>
      <c r="Z233" s="196"/>
    </row>
    <row r="234" ht="12.0" customHeight="1">
      <c r="A234" s="275"/>
      <c r="B234" s="275"/>
      <c r="C234" s="275"/>
      <c r="D234" s="275"/>
      <c r="E234" s="297">
        <f>SUMIF('Sales Order'!A:M,C234,'Sales Order'!M:M)</f>
        <v>0</v>
      </c>
      <c r="F234" s="298" t="str">
        <f>VLOOKUP(C234,'Sales Order'!A:S,19,FALSE)</f>
        <v>#N/A</v>
      </c>
      <c r="G234" s="298" t="str">
        <f>VLOOKUP(C234,'Sales Order'!A:N,14,FALSE)</f>
        <v>#N/A</v>
      </c>
      <c r="H234" s="298" t="str">
        <f t="shared" si="1"/>
        <v> </v>
      </c>
      <c r="I234" s="298">
        <f>SUMIFS(Despatches!D:D,Despatches!A:A,C234)</f>
        <v>0</v>
      </c>
      <c r="J234" s="298">
        <f t="shared" si="2"/>
        <v>0</v>
      </c>
      <c r="K234" s="298" t="str">
        <f>VLOOKUP(C234,'Sales Order'!A:N,14,FALSE)</f>
        <v>#N/A</v>
      </c>
      <c r="L234" s="234" t="str">
        <f t="shared" si="3"/>
        <v> &gt;210</v>
      </c>
      <c r="M234" s="298">
        <f t="shared" si="4"/>
        <v>30</v>
      </c>
      <c r="N234" s="298">
        <f t="shared" si="5"/>
        <v>12</v>
      </c>
      <c r="O234" s="298">
        <f t="shared" si="6"/>
        <v>1899</v>
      </c>
      <c r="P234" s="300" t="str">
        <f>VLOOKUP(C234,'Sales Order'!A:Q,17,FALSE)</f>
        <v>#N/A</v>
      </c>
      <c r="Q234" s="300" t="str">
        <f>VLOOKUP(C234,Despatches!A:B,2,FALSE)</f>
        <v>#N/A</v>
      </c>
      <c r="R234" s="298" t="str">
        <f t="shared" si="7"/>
        <v>#N/A</v>
      </c>
      <c r="S234" s="298" t="str">
        <f t="shared" si="8"/>
        <v>#N/A</v>
      </c>
      <c r="T234" s="298" t="str">
        <f t="shared" si="9"/>
        <v>#N/A</v>
      </c>
      <c r="U234" s="196" t="str">
        <f t="shared" si="10"/>
        <v>#N/A</v>
      </c>
      <c r="V234" s="196"/>
      <c r="W234" s="196"/>
      <c r="X234" s="196"/>
      <c r="Y234" s="196"/>
      <c r="Z234" s="196"/>
    </row>
    <row r="235" ht="12.0" customHeight="1">
      <c r="A235" s="275"/>
      <c r="B235" s="275"/>
      <c r="C235" s="275"/>
      <c r="D235" s="275"/>
      <c r="E235" s="297">
        <f>SUMIF('Sales Order'!A:M,C235,'Sales Order'!M:M)</f>
        <v>0</v>
      </c>
      <c r="F235" s="298" t="str">
        <f>VLOOKUP(C235,'Sales Order'!A:S,19,FALSE)</f>
        <v>#N/A</v>
      </c>
      <c r="G235" s="298" t="str">
        <f>VLOOKUP(C235,'Sales Order'!A:N,14,FALSE)</f>
        <v>#N/A</v>
      </c>
      <c r="H235" s="298" t="str">
        <f t="shared" si="1"/>
        <v> </v>
      </c>
      <c r="I235" s="298">
        <f>SUMIFS(Despatches!D:D,Despatches!A:A,C235)</f>
        <v>0</v>
      </c>
      <c r="J235" s="298">
        <f t="shared" si="2"/>
        <v>0</v>
      </c>
      <c r="K235" s="298" t="str">
        <f>VLOOKUP(C235,'Sales Order'!A:N,14,FALSE)</f>
        <v>#N/A</v>
      </c>
      <c r="L235" s="234" t="str">
        <f t="shared" si="3"/>
        <v> &gt;210</v>
      </c>
      <c r="M235" s="298">
        <f t="shared" si="4"/>
        <v>30</v>
      </c>
      <c r="N235" s="298">
        <f t="shared" si="5"/>
        <v>12</v>
      </c>
      <c r="O235" s="298">
        <f t="shared" si="6"/>
        <v>1899</v>
      </c>
      <c r="P235" s="300" t="str">
        <f>VLOOKUP(C235,'Sales Order'!A:Q,17,FALSE)</f>
        <v>#N/A</v>
      </c>
      <c r="Q235" s="300" t="str">
        <f>VLOOKUP(C235,Despatches!A:B,2,FALSE)</f>
        <v>#N/A</v>
      </c>
      <c r="R235" s="298" t="str">
        <f t="shared" si="7"/>
        <v>#N/A</v>
      </c>
      <c r="S235" s="298" t="str">
        <f t="shared" si="8"/>
        <v>#N/A</v>
      </c>
      <c r="T235" s="298" t="str">
        <f t="shared" si="9"/>
        <v>#N/A</v>
      </c>
      <c r="U235" s="196" t="str">
        <f t="shared" si="10"/>
        <v>#N/A</v>
      </c>
      <c r="V235" s="196"/>
      <c r="W235" s="196"/>
      <c r="X235" s="196"/>
      <c r="Y235" s="196"/>
      <c r="Z235" s="196"/>
    </row>
    <row r="236" ht="12.0" customHeight="1">
      <c r="A236" s="275"/>
      <c r="B236" s="275"/>
      <c r="C236" s="275"/>
      <c r="D236" s="275"/>
      <c r="E236" s="297">
        <f>SUMIF('Sales Order'!A:M,C236,'Sales Order'!M:M)</f>
        <v>0</v>
      </c>
      <c r="F236" s="298" t="str">
        <f>VLOOKUP(C236,'Sales Order'!A:S,19,FALSE)</f>
        <v>#N/A</v>
      </c>
      <c r="G236" s="298" t="str">
        <f>VLOOKUP(C236,'Sales Order'!A:N,14,FALSE)</f>
        <v>#N/A</v>
      </c>
      <c r="H236" s="298" t="str">
        <f t="shared" si="1"/>
        <v> </v>
      </c>
      <c r="I236" s="298">
        <f>SUMIFS(Despatches!D:D,Despatches!A:A,C236)</f>
        <v>0</v>
      </c>
      <c r="J236" s="298">
        <f t="shared" si="2"/>
        <v>0</v>
      </c>
      <c r="K236" s="298" t="str">
        <f>VLOOKUP(C236,'Sales Order'!A:N,14,FALSE)</f>
        <v>#N/A</v>
      </c>
      <c r="L236" s="234" t="str">
        <f t="shared" si="3"/>
        <v> &gt;210</v>
      </c>
      <c r="M236" s="298">
        <f t="shared" si="4"/>
        <v>30</v>
      </c>
      <c r="N236" s="298">
        <f t="shared" si="5"/>
        <v>12</v>
      </c>
      <c r="O236" s="298">
        <f t="shared" si="6"/>
        <v>1899</v>
      </c>
      <c r="P236" s="300" t="str">
        <f>VLOOKUP(C236,'Sales Order'!A:Q,17,FALSE)</f>
        <v>#N/A</v>
      </c>
      <c r="Q236" s="300" t="str">
        <f>VLOOKUP(C236,Despatches!A:B,2,FALSE)</f>
        <v>#N/A</v>
      </c>
      <c r="R236" s="298" t="str">
        <f t="shared" si="7"/>
        <v>#N/A</v>
      </c>
      <c r="S236" s="298" t="str">
        <f t="shared" si="8"/>
        <v>#N/A</v>
      </c>
      <c r="T236" s="298" t="str">
        <f t="shared" si="9"/>
        <v>#N/A</v>
      </c>
      <c r="U236" s="196" t="str">
        <f t="shared" si="10"/>
        <v>#N/A</v>
      </c>
      <c r="V236" s="196"/>
      <c r="W236" s="196"/>
      <c r="X236" s="196"/>
      <c r="Y236" s="196"/>
      <c r="Z236" s="196"/>
    </row>
    <row r="237" ht="12.0" customHeight="1">
      <c r="A237" s="275"/>
      <c r="B237" s="275"/>
      <c r="C237" s="275"/>
      <c r="D237" s="275"/>
      <c r="E237" s="297">
        <f>SUMIF('Sales Order'!A:M,C237,'Sales Order'!M:M)</f>
        <v>0</v>
      </c>
      <c r="F237" s="298" t="str">
        <f>VLOOKUP(C237,'Sales Order'!A:S,19,FALSE)</f>
        <v>#N/A</v>
      </c>
      <c r="G237" s="298" t="str">
        <f>VLOOKUP(C237,'Sales Order'!A:N,14,FALSE)</f>
        <v>#N/A</v>
      </c>
      <c r="H237" s="298" t="str">
        <f t="shared" si="1"/>
        <v> </v>
      </c>
      <c r="I237" s="298">
        <f>SUMIFS(Despatches!D:D,Despatches!A:A,C237)</f>
        <v>0</v>
      </c>
      <c r="J237" s="298">
        <f t="shared" si="2"/>
        <v>0</v>
      </c>
      <c r="K237" s="298" t="str">
        <f>VLOOKUP(C237,'Sales Order'!A:N,14,FALSE)</f>
        <v>#N/A</v>
      </c>
      <c r="L237" s="234" t="str">
        <f t="shared" si="3"/>
        <v> &gt;210</v>
      </c>
      <c r="M237" s="298">
        <f t="shared" si="4"/>
        <v>30</v>
      </c>
      <c r="N237" s="298">
        <f t="shared" si="5"/>
        <v>12</v>
      </c>
      <c r="O237" s="298">
        <f t="shared" si="6"/>
        <v>1899</v>
      </c>
      <c r="P237" s="300" t="str">
        <f>VLOOKUP(C237,'Sales Order'!A:Q,17,FALSE)</f>
        <v>#N/A</v>
      </c>
      <c r="Q237" s="300" t="str">
        <f>VLOOKUP(C237,Despatches!A:B,2,FALSE)</f>
        <v>#N/A</v>
      </c>
      <c r="R237" s="298" t="str">
        <f t="shared" si="7"/>
        <v>#N/A</v>
      </c>
      <c r="S237" s="298" t="str">
        <f t="shared" si="8"/>
        <v>#N/A</v>
      </c>
      <c r="T237" s="298" t="str">
        <f t="shared" si="9"/>
        <v>#N/A</v>
      </c>
      <c r="U237" s="196" t="str">
        <f t="shared" si="10"/>
        <v>#N/A</v>
      </c>
      <c r="V237" s="196"/>
      <c r="W237" s="196"/>
      <c r="X237" s="196"/>
      <c r="Y237" s="196"/>
      <c r="Z237" s="196"/>
    </row>
    <row r="238" ht="12.0" customHeight="1">
      <c r="A238" s="275"/>
      <c r="B238" s="275"/>
      <c r="C238" s="275"/>
      <c r="D238" s="275"/>
      <c r="E238" s="297">
        <f>SUMIF('Sales Order'!A:M,C238,'Sales Order'!M:M)</f>
        <v>0</v>
      </c>
      <c r="F238" s="298" t="str">
        <f>VLOOKUP(C238,'Sales Order'!A:S,19,FALSE)</f>
        <v>#N/A</v>
      </c>
      <c r="G238" s="298" t="str">
        <f>VLOOKUP(C238,'Sales Order'!A:N,14,FALSE)</f>
        <v>#N/A</v>
      </c>
      <c r="H238" s="298" t="str">
        <f t="shared" si="1"/>
        <v> </v>
      </c>
      <c r="I238" s="298">
        <f>SUMIFS(Despatches!D:D,Despatches!A:A,C238)</f>
        <v>0</v>
      </c>
      <c r="J238" s="298">
        <f t="shared" si="2"/>
        <v>0</v>
      </c>
      <c r="K238" s="298" t="str">
        <f>VLOOKUP(C238,'Sales Order'!A:N,14,FALSE)</f>
        <v>#N/A</v>
      </c>
      <c r="L238" s="234" t="str">
        <f t="shared" si="3"/>
        <v> &gt;210</v>
      </c>
      <c r="M238" s="298">
        <f t="shared" si="4"/>
        <v>30</v>
      </c>
      <c r="N238" s="298">
        <f t="shared" si="5"/>
        <v>12</v>
      </c>
      <c r="O238" s="298">
        <f t="shared" si="6"/>
        <v>1899</v>
      </c>
      <c r="P238" s="300" t="str">
        <f>VLOOKUP(C238,'Sales Order'!A:Q,17,FALSE)</f>
        <v>#N/A</v>
      </c>
      <c r="Q238" s="300" t="str">
        <f>VLOOKUP(C238,Despatches!A:B,2,FALSE)</f>
        <v>#N/A</v>
      </c>
      <c r="R238" s="298" t="str">
        <f t="shared" si="7"/>
        <v>#N/A</v>
      </c>
      <c r="S238" s="298" t="str">
        <f t="shared" si="8"/>
        <v>#N/A</v>
      </c>
      <c r="T238" s="298" t="str">
        <f t="shared" si="9"/>
        <v>#N/A</v>
      </c>
      <c r="U238" s="196" t="str">
        <f t="shared" si="10"/>
        <v>#N/A</v>
      </c>
      <c r="V238" s="196"/>
      <c r="W238" s="196"/>
      <c r="X238" s="196"/>
      <c r="Y238" s="196"/>
      <c r="Z238" s="196"/>
    </row>
    <row r="239" ht="12.0" customHeight="1">
      <c r="A239" s="275"/>
      <c r="B239" s="275"/>
      <c r="C239" s="275"/>
      <c r="D239" s="275"/>
      <c r="E239" s="297">
        <f>SUMIF('Sales Order'!A:M,C239,'Sales Order'!M:M)</f>
        <v>0</v>
      </c>
      <c r="F239" s="298" t="str">
        <f>VLOOKUP(C239,'Sales Order'!A:S,19,FALSE)</f>
        <v>#N/A</v>
      </c>
      <c r="G239" s="298" t="str">
        <f>VLOOKUP(C239,'Sales Order'!A:N,14,FALSE)</f>
        <v>#N/A</v>
      </c>
      <c r="H239" s="298" t="str">
        <f t="shared" si="1"/>
        <v> </v>
      </c>
      <c r="I239" s="298">
        <f>SUMIFS(Despatches!D:D,Despatches!A:A,C239)</f>
        <v>0</v>
      </c>
      <c r="J239" s="298">
        <f t="shared" si="2"/>
        <v>0</v>
      </c>
      <c r="K239" s="298" t="str">
        <f>VLOOKUP(C239,'Sales Order'!A:N,14,FALSE)</f>
        <v>#N/A</v>
      </c>
      <c r="L239" s="234" t="str">
        <f t="shared" si="3"/>
        <v> &gt;210</v>
      </c>
      <c r="M239" s="298">
        <f t="shared" si="4"/>
        <v>30</v>
      </c>
      <c r="N239" s="298">
        <f t="shared" si="5"/>
        <v>12</v>
      </c>
      <c r="O239" s="298">
        <f t="shared" si="6"/>
        <v>1899</v>
      </c>
      <c r="P239" s="300" t="str">
        <f>VLOOKUP(C239,'Sales Order'!A:Q,17,FALSE)</f>
        <v>#N/A</v>
      </c>
      <c r="Q239" s="300" t="str">
        <f>VLOOKUP(C239,Despatches!A:B,2,FALSE)</f>
        <v>#N/A</v>
      </c>
      <c r="R239" s="298" t="str">
        <f t="shared" si="7"/>
        <v>#N/A</v>
      </c>
      <c r="S239" s="298" t="str">
        <f t="shared" si="8"/>
        <v>#N/A</v>
      </c>
      <c r="T239" s="298" t="str">
        <f t="shared" si="9"/>
        <v>#N/A</v>
      </c>
      <c r="U239" s="196" t="str">
        <f t="shared" si="10"/>
        <v>#N/A</v>
      </c>
      <c r="V239" s="196"/>
      <c r="W239" s="196"/>
      <c r="X239" s="196"/>
      <c r="Y239" s="196"/>
      <c r="Z239" s="196"/>
    </row>
    <row r="240" ht="12.0" customHeight="1">
      <c r="A240" s="275"/>
      <c r="B240" s="275"/>
      <c r="C240" s="275"/>
      <c r="D240" s="275"/>
      <c r="E240" s="297">
        <f>SUMIF('Sales Order'!A:M,C240,'Sales Order'!M:M)</f>
        <v>0</v>
      </c>
      <c r="F240" s="298" t="str">
        <f>VLOOKUP(C240,'Sales Order'!A:S,19,FALSE)</f>
        <v>#N/A</v>
      </c>
      <c r="G240" s="298" t="str">
        <f>VLOOKUP(C240,'Sales Order'!A:N,14,FALSE)</f>
        <v>#N/A</v>
      </c>
      <c r="H240" s="298" t="str">
        <f t="shared" si="1"/>
        <v> </v>
      </c>
      <c r="I240" s="298">
        <f>SUMIFS(Despatches!D:D,Despatches!A:A,C240)</f>
        <v>0</v>
      </c>
      <c r="J240" s="298">
        <f t="shared" si="2"/>
        <v>0</v>
      </c>
      <c r="K240" s="298" t="str">
        <f>VLOOKUP(C240,'Sales Order'!A:N,14,FALSE)</f>
        <v>#N/A</v>
      </c>
      <c r="L240" s="234" t="str">
        <f t="shared" si="3"/>
        <v> &gt;210</v>
      </c>
      <c r="M240" s="298">
        <f t="shared" si="4"/>
        <v>30</v>
      </c>
      <c r="N240" s="298">
        <f t="shared" si="5"/>
        <v>12</v>
      </c>
      <c r="O240" s="298">
        <f t="shared" si="6"/>
        <v>1899</v>
      </c>
      <c r="P240" s="300" t="str">
        <f>VLOOKUP(C240,'Sales Order'!A:Q,17,FALSE)</f>
        <v>#N/A</v>
      </c>
      <c r="Q240" s="300" t="str">
        <f>VLOOKUP(C240,Despatches!A:B,2,FALSE)</f>
        <v>#N/A</v>
      </c>
      <c r="R240" s="298" t="str">
        <f t="shared" si="7"/>
        <v>#N/A</v>
      </c>
      <c r="S240" s="298" t="str">
        <f t="shared" si="8"/>
        <v>#N/A</v>
      </c>
      <c r="T240" s="298" t="str">
        <f t="shared" si="9"/>
        <v>#N/A</v>
      </c>
      <c r="U240" s="196" t="str">
        <f t="shared" si="10"/>
        <v>#N/A</v>
      </c>
      <c r="V240" s="196"/>
      <c r="W240" s="196"/>
      <c r="X240" s="196"/>
      <c r="Y240" s="196"/>
      <c r="Z240" s="196"/>
    </row>
    <row r="241" ht="12.0" customHeight="1">
      <c r="A241" s="275"/>
      <c r="B241" s="275"/>
      <c r="C241" s="275"/>
      <c r="D241" s="275"/>
      <c r="E241" s="297">
        <f>SUMIF('Sales Order'!A:M,C241,'Sales Order'!M:M)</f>
        <v>0</v>
      </c>
      <c r="F241" s="298" t="str">
        <f>VLOOKUP(C241,'Sales Order'!A:S,19,FALSE)</f>
        <v>#N/A</v>
      </c>
      <c r="G241" s="298" t="str">
        <f>VLOOKUP(C241,'Sales Order'!A:N,14,FALSE)</f>
        <v>#N/A</v>
      </c>
      <c r="H241" s="298" t="str">
        <f t="shared" si="1"/>
        <v> </v>
      </c>
      <c r="I241" s="298">
        <f>SUMIFS(Despatches!D:D,Despatches!A:A,C241)</f>
        <v>0</v>
      </c>
      <c r="J241" s="298">
        <f t="shared" si="2"/>
        <v>0</v>
      </c>
      <c r="K241" s="298" t="str">
        <f>VLOOKUP(C241,'Sales Order'!A:N,14,FALSE)</f>
        <v>#N/A</v>
      </c>
      <c r="L241" s="234" t="str">
        <f t="shared" si="3"/>
        <v> &gt;210</v>
      </c>
      <c r="M241" s="298">
        <f t="shared" si="4"/>
        <v>30</v>
      </c>
      <c r="N241" s="298">
        <f t="shared" si="5"/>
        <v>12</v>
      </c>
      <c r="O241" s="298">
        <f t="shared" si="6"/>
        <v>1899</v>
      </c>
      <c r="P241" s="300" t="str">
        <f>VLOOKUP(C241,'Sales Order'!A:Q,17,FALSE)</f>
        <v>#N/A</v>
      </c>
      <c r="Q241" s="300" t="str">
        <f>VLOOKUP(C241,Despatches!A:B,2,FALSE)</f>
        <v>#N/A</v>
      </c>
      <c r="R241" s="298" t="str">
        <f t="shared" si="7"/>
        <v>#N/A</v>
      </c>
      <c r="S241" s="298" t="str">
        <f t="shared" si="8"/>
        <v>#N/A</v>
      </c>
      <c r="T241" s="298" t="str">
        <f t="shared" si="9"/>
        <v>#N/A</v>
      </c>
      <c r="U241" s="196" t="str">
        <f t="shared" si="10"/>
        <v>#N/A</v>
      </c>
      <c r="V241" s="196"/>
      <c r="W241" s="196"/>
      <c r="X241" s="196"/>
      <c r="Y241" s="196"/>
      <c r="Z241" s="196"/>
    </row>
    <row r="242" ht="12.0" customHeight="1">
      <c r="A242" s="275"/>
      <c r="B242" s="275"/>
      <c r="C242" s="275"/>
      <c r="D242" s="275"/>
      <c r="E242" s="297">
        <f>SUMIF('Sales Order'!A:M,C242,'Sales Order'!M:M)</f>
        <v>0</v>
      </c>
      <c r="F242" s="298" t="str">
        <f>VLOOKUP(C242,'Sales Order'!A:S,19,FALSE)</f>
        <v>#N/A</v>
      </c>
      <c r="G242" s="298" t="str">
        <f>VLOOKUP(C242,'Sales Order'!A:N,14,FALSE)</f>
        <v>#N/A</v>
      </c>
      <c r="H242" s="298" t="str">
        <f t="shared" si="1"/>
        <v> </v>
      </c>
      <c r="I242" s="298">
        <f>SUMIFS(Despatches!D:D,Despatches!A:A,C242)</f>
        <v>0</v>
      </c>
      <c r="J242" s="298">
        <f t="shared" si="2"/>
        <v>0</v>
      </c>
      <c r="K242" s="298" t="str">
        <f>VLOOKUP(C242,'Sales Order'!A:N,14,FALSE)</f>
        <v>#N/A</v>
      </c>
      <c r="L242" s="234" t="str">
        <f t="shared" si="3"/>
        <v> &gt;210</v>
      </c>
      <c r="M242" s="298">
        <f t="shared" si="4"/>
        <v>30</v>
      </c>
      <c r="N242" s="298">
        <f t="shared" si="5"/>
        <v>12</v>
      </c>
      <c r="O242" s="298">
        <f t="shared" si="6"/>
        <v>1899</v>
      </c>
      <c r="P242" s="300" t="str">
        <f>VLOOKUP(C242,'Sales Order'!A:Q,17,FALSE)</f>
        <v>#N/A</v>
      </c>
      <c r="Q242" s="300" t="str">
        <f>VLOOKUP(C242,Despatches!A:B,2,FALSE)</f>
        <v>#N/A</v>
      </c>
      <c r="R242" s="298" t="str">
        <f t="shared" si="7"/>
        <v>#N/A</v>
      </c>
      <c r="S242" s="298" t="str">
        <f t="shared" si="8"/>
        <v>#N/A</v>
      </c>
      <c r="T242" s="298" t="str">
        <f t="shared" si="9"/>
        <v>#N/A</v>
      </c>
      <c r="U242" s="196" t="str">
        <f t="shared" si="10"/>
        <v>#N/A</v>
      </c>
      <c r="V242" s="196"/>
      <c r="W242" s="196"/>
      <c r="X242" s="196"/>
      <c r="Y242" s="196"/>
      <c r="Z242" s="196"/>
    </row>
    <row r="243" ht="12.0" customHeight="1">
      <c r="A243" s="275"/>
      <c r="B243" s="275"/>
      <c r="C243" s="275"/>
      <c r="D243" s="275"/>
      <c r="E243" s="297">
        <f>SUMIF('Sales Order'!A:M,C243,'Sales Order'!M:M)</f>
        <v>0</v>
      </c>
      <c r="F243" s="298" t="str">
        <f>VLOOKUP(C243,'Sales Order'!A:S,19,FALSE)</f>
        <v>#N/A</v>
      </c>
      <c r="G243" s="298" t="str">
        <f>VLOOKUP(C243,'Sales Order'!A:N,14,FALSE)</f>
        <v>#N/A</v>
      </c>
      <c r="H243" s="298" t="str">
        <f t="shared" si="1"/>
        <v> </v>
      </c>
      <c r="I243" s="298">
        <f>SUMIFS(Despatches!D:D,Despatches!A:A,C243)</f>
        <v>0</v>
      </c>
      <c r="J243" s="298">
        <f t="shared" si="2"/>
        <v>0</v>
      </c>
      <c r="K243" s="298" t="str">
        <f>VLOOKUP(C243,'Sales Order'!A:N,14,FALSE)</f>
        <v>#N/A</v>
      </c>
      <c r="L243" s="234" t="str">
        <f t="shared" si="3"/>
        <v> &gt;210</v>
      </c>
      <c r="M243" s="298">
        <f t="shared" si="4"/>
        <v>30</v>
      </c>
      <c r="N243" s="298">
        <f t="shared" si="5"/>
        <v>12</v>
      </c>
      <c r="O243" s="298">
        <f t="shared" si="6"/>
        <v>1899</v>
      </c>
      <c r="P243" s="300" t="str">
        <f>VLOOKUP(C243,'Sales Order'!A:Q,17,FALSE)</f>
        <v>#N/A</v>
      </c>
      <c r="Q243" s="300" t="str">
        <f>VLOOKUP(C243,Despatches!A:B,2,FALSE)</f>
        <v>#N/A</v>
      </c>
      <c r="R243" s="298" t="str">
        <f t="shared" si="7"/>
        <v>#N/A</v>
      </c>
      <c r="S243" s="298" t="str">
        <f t="shared" si="8"/>
        <v>#N/A</v>
      </c>
      <c r="T243" s="298" t="str">
        <f t="shared" si="9"/>
        <v>#N/A</v>
      </c>
      <c r="U243" s="196" t="str">
        <f t="shared" si="10"/>
        <v>#N/A</v>
      </c>
      <c r="V243" s="196"/>
      <c r="W243" s="196"/>
      <c r="X243" s="196"/>
      <c r="Y243" s="196"/>
      <c r="Z243" s="196"/>
    </row>
    <row r="244" ht="12.0" customHeight="1">
      <c r="A244" s="275"/>
      <c r="B244" s="275"/>
      <c r="C244" s="275"/>
      <c r="D244" s="275"/>
      <c r="E244" s="297">
        <f>SUMIF('Sales Order'!A:M,C244,'Sales Order'!M:M)</f>
        <v>0</v>
      </c>
      <c r="F244" s="298" t="str">
        <f>VLOOKUP(C244,'Sales Order'!A:S,19,FALSE)</f>
        <v>#N/A</v>
      </c>
      <c r="G244" s="298" t="str">
        <f>VLOOKUP(C244,'Sales Order'!A:N,14,FALSE)</f>
        <v>#N/A</v>
      </c>
      <c r="H244" s="298" t="str">
        <f t="shared" si="1"/>
        <v> </v>
      </c>
      <c r="I244" s="298">
        <f>SUMIFS(Despatches!D:D,Despatches!A:A,C244)</f>
        <v>0</v>
      </c>
      <c r="J244" s="298">
        <f t="shared" si="2"/>
        <v>0</v>
      </c>
      <c r="K244" s="298" t="str">
        <f>VLOOKUP(C244,'Sales Order'!A:N,14,FALSE)</f>
        <v>#N/A</v>
      </c>
      <c r="L244" s="234" t="str">
        <f t="shared" si="3"/>
        <v> &gt;210</v>
      </c>
      <c r="M244" s="298">
        <f t="shared" si="4"/>
        <v>30</v>
      </c>
      <c r="N244" s="298">
        <f t="shared" si="5"/>
        <v>12</v>
      </c>
      <c r="O244" s="298">
        <f t="shared" si="6"/>
        <v>1899</v>
      </c>
      <c r="P244" s="300" t="str">
        <f>VLOOKUP(C244,'Sales Order'!A:Q,17,FALSE)</f>
        <v>#N/A</v>
      </c>
      <c r="Q244" s="300" t="str">
        <f>VLOOKUP(C244,Despatches!A:B,2,FALSE)</f>
        <v>#N/A</v>
      </c>
      <c r="R244" s="298" t="str">
        <f t="shared" si="7"/>
        <v>#N/A</v>
      </c>
      <c r="S244" s="298" t="str">
        <f t="shared" si="8"/>
        <v>#N/A</v>
      </c>
      <c r="T244" s="298" t="str">
        <f t="shared" si="9"/>
        <v>#N/A</v>
      </c>
      <c r="U244" s="196" t="str">
        <f t="shared" si="10"/>
        <v>#N/A</v>
      </c>
      <c r="V244" s="196"/>
      <c r="W244" s="196"/>
      <c r="X244" s="196"/>
      <c r="Y244" s="196"/>
      <c r="Z244" s="196"/>
    </row>
    <row r="245" ht="12.0" customHeight="1">
      <c r="A245" s="275"/>
      <c r="B245" s="275"/>
      <c r="C245" s="275"/>
      <c r="D245" s="275"/>
      <c r="E245" s="297">
        <f>SUMIF('Sales Order'!A:M,C245,'Sales Order'!M:M)</f>
        <v>0</v>
      </c>
      <c r="F245" s="298" t="str">
        <f>VLOOKUP(C245,'Sales Order'!A:S,19,FALSE)</f>
        <v>#N/A</v>
      </c>
      <c r="G245" s="298" t="str">
        <f>VLOOKUP(C245,'Sales Order'!A:N,14,FALSE)</f>
        <v>#N/A</v>
      </c>
      <c r="H245" s="298" t="str">
        <f t="shared" si="1"/>
        <v> </v>
      </c>
      <c r="I245" s="298">
        <f>SUMIFS(Despatches!D:D,Despatches!A:A,C245)</f>
        <v>0</v>
      </c>
      <c r="J245" s="298">
        <f t="shared" si="2"/>
        <v>0</v>
      </c>
      <c r="K245" s="298" t="str">
        <f>VLOOKUP(C245,'Sales Order'!A:N,14,FALSE)</f>
        <v>#N/A</v>
      </c>
      <c r="L245" s="234" t="str">
        <f t="shared" si="3"/>
        <v> &gt;210</v>
      </c>
      <c r="M245" s="298">
        <f t="shared" si="4"/>
        <v>30</v>
      </c>
      <c r="N245" s="298">
        <f t="shared" si="5"/>
        <v>12</v>
      </c>
      <c r="O245" s="298">
        <f t="shared" si="6"/>
        <v>1899</v>
      </c>
      <c r="P245" s="300" t="str">
        <f>VLOOKUP(C245,'Sales Order'!A:Q,17,FALSE)</f>
        <v>#N/A</v>
      </c>
      <c r="Q245" s="300" t="str">
        <f>VLOOKUP(C245,Despatches!A:B,2,FALSE)</f>
        <v>#N/A</v>
      </c>
      <c r="R245" s="298" t="str">
        <f t="shared" si="7"/>
        <v>#N/A</v>
      </c>
      <c r="S245" s="298" t="str">
        <f t="shared" si="8"/>
        <v>#N/A</v>
      </c>
      <c r="T245" s="298" t="str">
        <f t="shared" si="9"/>
        <v>#N/A</v>
      </c>
      <c r="U245" s="196" t="str">
        <f t="shared" si="10"/>
        <v>#N/A</v>
      </c>
      <c r="V245" s="196"/>
      <c r="W245" s="196"/>
      <c r="X245" s="196"/>
      <c r="Y245" s="196"/>
      <c r="Z245" s="196"/>
    </row>
    <row r="246" ht="12.0" customHeight="1">
      <c r="A246" s="275"/>
      <c r="B246" s="275"/>
      <c r="C246" s="275"/>
      <c r="D246" s="275"/>
      <c r="E246" s="297">
        <f>SUMIF('Sales Order'!A:M,C246,'Sales Order'!M:M)</f>
        <v>0</v>
      </c>
      <c r="F246" s="298" t="str">
        <f>VLOOKUP(C246,'Sales Order'!A:S,19,FALSE)</f>
        <v>#N/A</v>
      </c>
      <c r="G246" s="298" t="str">
        <f>VLOOKUP(C246,'Sales Order'!A:N,14,FALSE)</f>
        <v>#N/A</v>
      </c>
      <c r="H246" s="298" t="str">
        <f t="shared" si="1"/>
        <v> </v>
      </c>
      <c r="I246" s="298">
        <f>SUMIFS(Despatches!D:D,Despatches!A:A,C246)</f>
        <v>0</v>
      </c>
      <c r="J246" s="298">
        <f t="shared" si="2"/>
        <v>0</v>
      </c>
      <c r="K246" s="298" t="str">
        <f>VLOOKUP(C246,'Sales Order'!A:N,14,FALSE)</f>
        <v>#N/A</v>
      </c>
      <c r="L246" s="234" t="str">
        <f t="shared" si="3"/>
        <v> &gt;210</v>
      </c>
      <c r="M246" s="298">
        <f t="shared" si="4"/>
        <v>30</v>
      </c>
      <c r="N246" s="298">
        <f t="shared" si="5"/>
        <v>12</v>
      </c>
      <c r="O246" s="298">
        <f t="shared" si="6"/>
        <v>1899</v>
      </c>
      <c r="P246" s="300" t="str">
        <f>VLOOKUP(C246,'Sales Order'!A:Q,17,FALSE)</f>
        <v>#N/A</v>
      </c>
      <c r="Q246" s="300" t="str">
        <f>VLOOKUP(C246,Despatches!A:B,2,FALSE)</f>
        <v>#N/A</v>
      </c>
      <c r="R246" s="298" t="str">
        <f t="shared" si="7"/>
        <v>#N/A</v>
      </c>
      <c r="S246" s="298" t="str">
        <f t="shared" si="8"/>
        <v>#N/A</v>
      </c>
      <c r="T246" s="298" t="str">
        <f t="shared" si="9"/>
        <v>#N/A</v>
      </c>
      <c r="U246" s="196" t="str">
        <f t="shared" si="10"/>
        <v>#N/A</v>
      </c>
      <c r="V246" s="196"/>
      <c r="W246" s="196"/>
      <c r="X246" s="196"/>
      <c r="Y246" s="196"/>
      <c r="Z246" s="196"/>
    </row>
    <row r="247" ht="12.0" customHeight="1">
      <c r="A247" s="275"/>
      <c r="B247" s="275"/>
      <c r="C247" s="275"/>
      <c r="D247" s="275"/>
      <c r="E247" s="297">
        <f>SUMIF('Sales Order'!A:M,C247,'Sales Order'!M:M)</f>
        <v>0</v>
      </c>
      <c r="F247" s="298" t="str">
        <f>VLOOKUP(C247,'Sales Order'!A:S,19,FALSE)</f>
        <v>#N/A</v>
      </c>
      <c r="G247" s="298" t="str">
        <f>VLOOKUP(C247,'Sales Order'!A:N,14,FALSE)</f>
        <v>#N/A</v>
      </c>
      <c r="H247" s="298" t="str">
        <f t="shared" si="1"/>
        <v> </v>
      </c>
      <c r="I247" s="298">
        <f>SUMIFS(Despatches!D:D,Despatches!A:A,C247)</f>
        <v>0</v>
      </c>
      <c r="J247" s="298">
        <f t="shared" si="2"/>
        <v>0</v>
      </c>
      <c r="K247" s="298" t="str">
        <f>VLOOKUP(C247,'Sales Order'!A:N,14,FALSE)</f>
        <v>#N/A</v>
      </c>
      <c r="L247" s="234" t="str">
        <f t="shared" si="3"/>
        <v> &gt;210</v>
      </c>
      <c r="M247" s="298">
        <f t="shared" si="4"/>
        <v>30</v>
      </c>
      <c r="N247" s="298">
        <f t="shared" si="5"/>
        <v>12</v>
      </c>
      <c r="O247" s="298">
        <f t="shared" si="6"/>
        <v>1899</v>
      </c>
      <c r="P247" s="300" t="str">
        <f>VLOOKUP(C247,'Sales Order'!A:Q,17,FALSE)</f>
        <v>#N/A</v>
      </c>
      <c r="Q247" s="300" t="str">
        <f>VLOOKUP(C247,Despatches!A:B,2,FALSE)</f>
        <v>#N/A</v>
      </c>
      <c r="R247" s="298" t="str">
        <f t="shared" si="7"/>
        <v>#N/A</v>
      </c>
      <c r="S247" s="298" t="str">
        <f t="shared" si="8"/>
        <v>#N/A</v>
      </c>
      <c r="T247" s="298" t="str">
        <f t="shared" si="9"/>
        <v>#N/A</v>
      </c>
      <c r="U247" s="196" t="str">
        <f t="shared" si="10"/>
        <v>#N/A</v>
      </c>
      <c r="V247" s="196"/>
      <c r="W247" s="196"/>
      <c r="X247" s="196"/>
      <c r="Y247" s="196"/>
      <c r="Z247" s="196"/>
    </row>
    <row r="248" ht="12.0" customHeight="1">
      <c r="A248" s="275"/>
      <c r="B248" s="275"/>
      <c r="C248" s="275"/>
      <c r="D248" s="275"/>
      <c r="E248" s="297">
        <f>SUMIF('Sales Order'!A:M,C248,'Sales Order'!M:M)</f>
        <v>0</v>
      </c>
      <c r="F248" s="298" t="str">
        <f>VLOOKUP(C248,'Sales Order'!A:S,19,FALSE)</f>
        <v>#N/A</v>
      </c>
      <c r="G248" s="298" t="str">
        <f>VLOOKUP(C248,'Sales Order'!A:N,14,FALSE)</f>
        <v>#N/A</v>
      </c>
      <c r="H248" s="298" t="str">
        <f t="shared" si="1"/>
        <v> </v>
      </c>
      <c r="I248" s="298">
        <f>SUMIFS(Despatches!D:D,Despatches!A:A,C248)</f>
        <v>0</v>
      </c>
      <c r="J248" s="298">
        <f t="shared" si="2"/>
        <v>0</v>
      </c>
      <c r="K248" s="298" t="str">
        <f>VLOOKUP(C248,'Sales Order'!A:N,14,FALSE)</f>
        <v>#N/A</v>
      </c>
      <c r="L248" s="234" t="str">
        <f t="shared" si="3"/>
        <v> &gt;210</v>
      </c>
      <c r="M248" s="298">
        <f t="shared" si="4"/>
        <v>30</v>
      </c>
      <c r="N248" s="298">
        <f t="shared" si="5"/>
        <v>12</v>
      </c>
      <c r="O248" s="298">
        <f t="shared" si="6"/>
        <v>1899</v>
      </c>
      <c r="P248" s="300" t="str">
        <f>VLOOKUP(C248,'Sales Order'!A:Q,17,FALSE)</f>
        <v>#N/A</v>
      </c>
      <c r="Q248" s="300" t="str">
        <f>VLOOKUP(C248,Despatches!A:B,2,FALSE)</f>
        <v>#N/A</v>
      </c>
      <c r="R248" s="298" t="str">
        <f t="shared" si="7"/>
        <v>#N/A</v>
      </c>
      <c r="S248" s="298" t="str">
        <f t="shared" si="8"/>
        <v>#N/A</v>
      </c>
      <c r="T248" s="298" t="str">
        <f t="shared" si="9"/>
        <v>#N/A</v>
      </c>
      <c r="U248" s="196" t="str">
        <f t="shared" si="10"/>
        <v>#N/A</v>
      </c>
      <c r="V248" s="196"/>
      <c r="W248" s="196"/>
      <c r="X248" s="196"/>
      <c r="Y248" s="196"/>
      <c r="Z248" s="196"/>
    </row>
    <row r="249" ht="12.0" customHeight="1">
      <c r="A249" s="275"/>
      <c r="B249" s="275"/>
      <c r="C249" s="275"/>
      <c r="D249" s="275"/>
      <c r="E249" s="297">
        <f>SUMIF('Sales Order'!A:M,C249,'Sales Order'!M:M)</f>
        <v>0</v>
      </c>
      <c r="F249" s="298" t="str">
        <f>VLOOKUP(C249,'Sales Order'!A:S,19,FALSE)</f>
        <v>#N/A</v>
      </c>
      <c r="G249" s="298" t="str">
        <f>VLOOKUP(C249,'Sales Order'!A:N,14,FALSE)</f>
        <v>#N/A</v>
      </c>
      <c r="H249" s="298" t="str">
        <f t="shared" si="1"/>
        <v> </v>
      </c>
      <c r="I249" s="298">
        <f>SUMIFS(Despatches!D:D,Despatches!A:A,C249)</f>
        <v>0</v>
      </c>
      <c r="J249" s="298">
        <f t="shared" si="2"/>
        <v>0</v>
      </c>
      <c r="K249" s="298" t="str">
        <f>VLOOKUP(C249,'Sales Order'!A:N,14,FALSE)</f>
        <v>#N/A</v>
      </c>
      <c r="L249" s="234" t="str">
        <f t="shared" si="3"/>
        <v> &gt;210</v>
      </c>
      <c r="M249" s="298">
        <f t="shared" si="4"/>
        <v>30</v>
      </c>
      <c r="N249" s="298">
        <f t="shared" si="5"/>
        <v>12</v>
      </c>
      <c r="O249" s="298">
        <f t="shared" si="6"/>
        <v>1899</v>
      </c>
      <c r="P249" s="300" t="str">
        <f>VLOOKUP(C249,'Sales Order'!A:Q,17,FALSE)</f>
        <v>#N/A</v>
      </c>
      <c r="Q249" s="300" t="str">
        <f>VLOOKUP(C249,Despatches!A:B,2,FALSE)</f>
        <v>#N/A</v>
      </c>
      <c r="R249" s="298" t="str">
        <f t="shared" si="7"/>
        <v>#N/A</v>
      </c>
      <c r="S249" s="298" t="str">
        <f t="shared" si="8"/>
        <v>#N/A</v>
      </c>
      <c r="T249" s="298" t="str">
        <f t="shared" si="9"/>
        <v>#N/A</v>
      </c>
      <c r="U249" s="196" t="str">
        <f t="shared" si="10"/>
        <v>#N/A</v>
      </c>
      <c r="V249" s="196"/>
      <c r="W249" s="196"/>
      <c r="X249" s="196"/>
      <c r="Y249" s="196"/>
      <c r="Z249" s="196"/>
    </row>
    <row r="250" ht="12.0" customHeight="1">
      <c r="A250" s="275"/>
      <c r="B250" s="275"/>
      <c r="C250" s="275"/>
      <c r="D250" s="275"/>
      <c r="E250" s="297">
        <f>SUMIF('Sales Order'!A:M,C250,'Sales Order'!M:M)</f>
        <v>0</v>
      </c>
      <c r="F250" s="298" t="str">
        <f>VLOOKUP(C250,'Sales Order'!A:S,19,FALSE)</f>
        <v>#N/A</v>
      </c>
      <c r="G250" s="298" t="str">
        <f>VLOOKUP(C250,'Sales Order'!A:N,14,FALSE)</f>
        <v>#N/A</v>
      </c>
      <c r="H250" s="298" t="str">
        <f t="shared" si="1"/>
        <v> </v>
      </c>
      <c r="I250" s="298">
        <f>SUMIFS(Despatches!D:D,Despatches!A:A,C250)</f>
        <v>0</v>
      </c>
      <c r="J250" s="298">
        <f t="shared" si="2"/>
        <v>0</v>
      </c>
      <c r="K250" s="298" t="str">
        <f>VLOOKUP(C250,'Sales Order'!A:N,14,FALSE)</f>
        <v>#N/A</v>
      </c>
      <c r="L250" s="234" t="str">
        <f t="shared" si="3"/>
        <v> &gt;210</v>
      </c>
      <c r="M250" s="298">
        <f t="shared" si="4"/>
        <v>30</v>
      </c>
      <c r="N250" s="298">
        <f t="shared" si="5"/>
        <v>12</v>
      </c>
      <c r="O250" s="298">
        <f t="shared" si="6"/>
        <v>1899</v>
      </c>
      <c r="P250" s="300" t="str">
        <f>VLOOKUP(C250,'Sales Order'!A:Q,17,FALSE)</f>
        <v>#N/A</v>
      </c>
      <c r="Q250" s="300" t="str">
        <f>VLOOKUP(C250,Despatches!A:B,2,FALSE)</f>
        <v>#N/A</v>
      </c>
      <c r="R250" s="298" t="str">
        <f t="shared" si="7"/>
        <v>#N/A</v>
      </c>
      <c r="S250" s="298" t="str">
        <f t="shared" si="8"/>
        <v>#N/A</v>
      </c>
      <c r="T250" s="298" t="str">
        <f t="shared" si="9"/>
        <v>#N/A</v>
      </c>
      <c r="U250" s="196" t="str">
        <f t="shared" si="10"/>
        <v>#N/A</v>
      </c>
      <c r="V250" s="196"/>
      <c r="W250" s="196"/>
      <c r="X250" s="196"/>
      <c r="Y250" s="196"/>
      <c r="Z250" s="196"/>
    </row>
    <row r="251" ht="12.0" customHeight="1">
      <c r="A251" s="275"/>
      <c r="B251" s="275"/>
      <c r="C251" s="275"/>
      <c r="D251" s="275"/>
      <c r="E251" s="297">
        <f>SUMIF('Sales Order'!A:M,C251,'Sales Order'!M:M)</f>
        <v>0</v>
      </c>
      <c r="F251" s="298" t="str">
        <f>VLOOKUP(C251,'Sales Order'!A:S,19,FALSE)</f>
        <v>#N/A</v>
      </c>
      <c r="G251" s="298" t="str">
        <f>VLOOKUP(C251,'Sales Order'!A:N,14,FALSE)</f>
        <v>#N/A</v>
      </c>
      <c r="H251" s="298" t="str">
        <f t="shared" si="1"/>
        <v> </v>
      </c>
      <c r="I251" s="298">
        <f>SUMIFS(Despatches!D:D,Despatches!A:A,C251)</f>
        <v>0</v>
      </c>
      <c r="J251" s="298">
        <f t="shared" si="2"/>
        <v>0</v>
      </c>
      <c r="K251" s="298" t="str">
        <f>VLOOKUP(C251,'Sales Order'!A:N,14,FALSE)</f>
        <v>#N/A</v>
      </c>
      <c r="L251" s="234" t="str">
        <f t="shared" si="3"/>
        <v> &gt;210</v>
      </c>
      <c r="M251" s="298">
        <f t="shared" si="4"/>
        <v>30</v>
      </c>
      <c r="N251" s="298">
        <f t="shared" si="5"/>
        <v>12</v>
      </c>
      <c r="O251" s="298">
        <f t="shared" si="6"/>
        <v>1899</v>
      </c>
      <c r="P251" s="300" t="str">
        <f>VLOOKUP(C251,'Sales Order'!A:Q,17,FALSE)</f>
        <v>#N/A</v>
      </c>
      <c r="Q251" s="300" t="str">
        <f>VLOOKUP(C251,Despatches!A:B,2,FALSE)</f>
        <v>#N/A</v>
      </c>
      <c r="R251" s="298" t="str">
        <f t="shared" si="7"/>
        <v>#N/A</v>
      </c>
      <c r="S251" s="298" t="str">
        <f t="shared" si="8"/>
        <v>#N/A</v>
      </c>
      <c r="T251" s="298" t="str">
        <f t="shared" si="9"/>
        <v>#N/A</v>
      </c>
      <c r="U251" s="196" t="str">
        <f t="shared" si="10"/>
        <v>#N/A</v>
      </c>
      <c r="V251" s="196"/>
      <c r="W251" s="196"/>
      <c r="X251" s="196"/>
      <c r="Y251" s="196"/>
      <c r="Z251" s="196"/>
    </row>
    <row r="252" ht="12.0" customHeight="1">
      <c r="A252" s="275"/>
      <c r="B252" s="275"/>
      <c r="C252" s="275"/>
      <c r="D252" s="275"/>
      <c r="E252" s="297">
        <f>SUMIF('Sales Order'!A:M,C252,'Sales Order'!M:M)</f>
        <v>0</v>
      </c>
      <c r="F252" s="298" t="str">
        <f>VLOOKUP(C252,'Sales Order'!A:S,19,FALSE)</f>
        <v>#N/A</v>
      </c>
      <c r="G252" s="298" t="str">
        <f>VLOOKUP(C252,'Sales Order'!A:N,14,FALSE)</f>
        <v>#N/A</v>
      </c>
      <c r="H252" s="298" t="str">
        <f t="shared" si="1"/>
        <v> </v>
      </c>
      <c r="I252" s="298">
        <f>SUMIFS(Despatches!D:D,Despatches!A:A,C252)</f>
        <v>0</v>
      </c>
      <c r="J252" s="298">
        <f t="shared" si="2"/>
        <v>0</v>
      </c>
      <c r="K252" s="298" t="str">
        <f>VLOOKUP(C252,'Sales Order'!A:N,14,FALSE)</f>
        <v>#N/A</v>
      </c>
      <c r="L252" s="234" t="str">
        <f t="shared" si="3"/>
        <v> &gt;210</v>
      </c>
      <c r="M252" s="298">
        <f t="shared" si="4"/>
        <v>30</v>
      </c>
      <c r="N252" s="298">
        <f t="shared" si="5"/>
        <v>12</v>
      </c>
      <c r="O252" s="298">
        <f t="shared" si="6"/>
        <v>1899</v>
      </c>
      <c r="P252" s="300" t="str">
        <f>VLOOKUP(C252,'Sales Order'!A:Q,17,FALSE)</f>
        <v>#N/A</v>
      </c>
      <c r="Q252" s="300" t="str">
        <f>VLOOKUP(C252,Despatches!A:B,2,FALSE)</f>
        <v>#N/A</v>
      </c>
      <c r="R252" s="298" t="str">
        <f t="shared" si="7"/>
        <v>#N/A</v>
      </c>
      <c r="S252" s="298" t="str">
        <f t="shared" si="8"/>
        <v>#N/A</v>
      </c>
      <c r="T252" s="298" t="str">
        <f t="shared" si="9"/>
        <v>#N/A</v>
      </c>
      <c r="U252" s="196" t="str">
        <f t="shared" si="10"/>
        <v>#N/A</v>
      </c>
      <c r="V252" s="196"/>
      <c r="W252" s="196"/>
      <c r="X252" s="196"/>
      <c r="Y252" s="196"/>
      <c r="Z252" s="196"/>
    </row>
    <row r="253" ht="12.0" customHeight="1">
      <c r="A253" s="275"/>
      <c r="B253" s="275"/>
      <c r="C253" s="275"/>
      <c r="D253" s="275"/>
      <c r="E253" s="297">
        <f>SUMIF('Sales Order'!A:M,C253,'Sales Order'!M:M)</f>
        <v>0</v>
      </c>
      <c r="F253" s="298" t="str">
        <f>VLOOKUP(C253,'Sales Order'!A:S,19,FALSE)</f>
        <v>#N/A</v>
      </c>
      <c r="G253" s="298" t="str">
        <f>VLOOKUP(C253,'Sales Order'!A:N,14,FALSE)</f>
        <v>#N/A</v>
      </c>
      <c r="H253" s="298" t="str">
        <f t="shared" si="1"/>
        <v> </v>
      </c>
      <c r="I253" s="298">
        <f>SUMIFS(Despatches!D:D,Despatches!A:A,C253)</f>
        <v>0</v>
      </c>
      <c r="J253" s="298">
        <f t="shared" si="2"/>
        <v>0</v>
      </c>
      <c r="K253" s="298" t="str">
        <f>VLOOKUP(C253,'Sales Order'!A:N,14,FALSE)</f>
        <v>#N/A</v>
      </c>
      <c r="L253" s="234" t="str">
        <f t="shared" si="3"/>
        <v> &gt;210</v>
      </c>
      <c r="M253" s="298">
        <f t="shared" si="4"/>
        <v>30</v>
      </c>
      <c r="N253" s="298">
        <f t="shared" si="5"/>
        <v>12</v>
      </c>
      <c r="O253" s="298">
        <f t="shared" si="6"/>
        <v>1899</v>
      </c>
      <c r="P253" s="300" t="str">
        <f>VLOOKUP(C253,'Sales Order'!A:Q,17,FALSE)</f>
        <v>#N/A</v>
      </c>
      <c r="Q253" s="300" t="str">
        <f>VLOOKUP(C253,Despatches!A:B,2,FALSE)</f>
        <v>#N/A</v>
      </c>
      <c r="R253" s="298" t="str">
        <f t="shared" si="7"/>
        <v>#N/A</v>
      </c>
      <c r="S253" s="298" t="str">
        <f t="shared" si="8"/>
        <v>#N/A</v>
      </c>
      <c r="T253" s="298" t="str">
        <f t="shared" si="9"/>
        <v>#N/A</v>
      </c>
      <c r="U253" s="196" t="str">
        <f t="shared" si="10"/>
        <v>#N/A</v>
      </c>
      <c r="V253" s="196"/>
      <c r="W253" s="196"/>
      <c r="X253" s="196"/>
      <c r="Y253" s="196"/>
      <c r="Z253" s="196"/>
    </row>
    <row r="254" ht="12.0" customHeight="1">
      <c r="A254" s="275"/>
      <c r="B254" s="275"/>
      <c r="C254" s="275"/>
      <c r="D254" s="275"/>
      <c r="E254" s="297">
        <f>SUMIF('Sales Order'!A:M,C254,'Sales Order'!M:M)</f>
        <v>0</v>
      </c>
      <c r="F254" s="298" t="str">
        <f>VLOOKUP(C254,'Sales Order'!A:S,19,FALSE)</f>
        <v>#N/A</v>
      </c>
      <c r="G254" s="298" t="str">
        <f>VLOOKUP(C254,'Sales Order'!A:N,14,FALSE)</f>
        <v>#N/A</v>
      </c>
      <c r="H254" s="298" t="str">
        <f t="shared" si="1"/>
        <v> </v>
      </c>
      <c r="I254" s="298">
        <f>SUMIFS(Despatches!D:D,Despatches!A:A,C254)</f>
        <v>0</v>
      </c>
      <c r="J254" s="298">
        <f t="shared" si="2"/>
        <v>0</v>
      </c>
      <c r="K254" s="298" t="str">
        <f>VLOOKUP(C254,'Sales Order'!A:N,14,FALSE)</f>
        <v>#N/A</v>
      </c>
      <c r="L254" s="234" t="str">
        <f t="shared" si="3"/>
        <v> &gt;210</v>
      </c>
      <c r="M254" s="298">
        <f t="shared" si="4"/>
        <v>30</v>
      </c>
      <c r="N254" s="298">
        <f t="shared" si="5"/>
        <v>12</v>
      </c>
      <c r="O254" s="298">
        <f t="shared" si="6"/>
        <v>1899</v>
      </c>
      <c r="P254" s="300" t="str">
        <f>VLOOKUP(C254,'Sales Order'!A:Q,17,FALSE)</f>
        <v>#N/A</v>
      </c>
      <c r="Q254" s="300" t="str">
        <f>VLOOKUP(C254,Despatches!A:B,2,FALSE)</f>
        <v>#N/A</v>
      </c>
      <c r="R254" s="298" t="str">
        <f t="shared" si="7"/>
        <v>#N/A</v>
      </c>
      <c r="S254" s="298" t="str">
        <f t="shared" si="8"/>
        <v>#N/A</v>
      </c>
      <c r="T254" s="298" t="str">
        <f t="shared" si="9"/>
        <v>#N/A</v>
      </c>
      <c r="U254" s="196" t="str">
        <f t="shared" si="10"/>
        <v>#N/A</v>
      </c>
      <c r="V254" s="196"/>
      <c r="W254" s="196"/>
      <c r="X254" s="196"/>
      <c r="Y254" s="196"/>
      <c r="Z254" s="196"/>
    </row>
    <row r="255" ht="12.0" customHeight="1">
      <c r="A255" s="275"/>
      <c r="B255" s="275"/>
      <c r="C255" s="275"/>
      <c r="D255" s="275"/>
      <c r="E255" s="297">
        <f>SUMIF('Sales Order'!A:M,C255,'Sales Order'!M:M)</f>
        <v>0</v>
      </c>
      <c r="F255" s="298" t="str">
        <f>VLOOKUP(C255,'Sales Order'!A:S,19,FALSE)</f>
        <v>#N/A</v>
      </c>
      <c r="G255" s="298" t="str">
        <f>VLOOKUP(C255,'Sales Order'!A:N,14,FALSE)</f>
        <v>#N/A</v>
      </c>
      <c r="H255" s="298" t="str">
        <f t="shared" si="1"/>
        <v> </v>
      </c>
      <c r="I255" s="298">
        <f>SUMIFS(Despatches!D:D,Despatches!A:A,C255)</f>
        <v>0</v>
      </c>
      <c r="J255" s="298">
        <f t="shared" si="2"/>
        <v>0</v>
      </c>
      <c r="K255" s="298" t="str">
        <f>VLOOKUP(C255,'Sales Order'!A:N,14,FALSE)</f>
        <v>#N/A</v>
      </c>
      <c r="L255" s="234" t="str">
        <f t="shared" si="3"/>
        <v> &gt;210</v>
      </c>
      <c r="M255" s="298">
        <f t="shared" si="4"/>
        <v>30</v>
      </c>
      <c r="N255" s="298">
        <f t="shared" si="5"/>
        <v>12</v>
      </c>
      <c r="O255" s="298">
        <f t="shared" si="6"/>
        <v>1899</v>
      </c>
      <c r="P255" s="300" t="str">
        <f>VLOOKUP(C255,'Sales Order'!A:Q,17,FALSE)</f>
        <v>#N/A</v>
      </c>
      <c r="Q255" s="300" t="str">
        <f>VLOOKUP(C255,Despatches!A:B,2,FALSE)</f>
        <v>#N/A</v>
      </c>
      <c r="R255" s="298" t="str">
        <f t="shared" si="7"/>
        <v>#N/A</v>
      </c>
      <c r="S255" s="298" t="str">
        <f t="shared" si="8"/>
        <v>#N/A</v>
      </c>
      <c r="T255" s="298" t="str">
        <f t="shared" si="9"/>
        <v>#N/A</v>
      </c>
      <c r="U255" s="196" t="str">
        <f t="shared" si="10"/>
        <v>#N/A</v>
      </c>
      <c r="V255" s="196"/>
      <c r="W255" s="196"/>
      <c r="X255" s="196"/>
      <c r="Y255" s="196"/>
      <c r="Z255" s="196"/>
    </row>
    <row r="256" ht="12.0" customHeight="1">
      <c r="A256" s="275"/>
      <c r="B256" s="275"/>
      <c r="C256" s="275"/>
      <c r="D256" s="275"/>
      <c r="E256" s="297">
        <f>SUMIF('Sales Order'!A:M,C256,'Sales Order'!M:M)</f>
        <v>0</v>
      </c>
      <c r="F256" s="298" t="str">
        <f>VLOOKUP(C256,'Sales Order'!A:S,19,FALSE)</f>
        <v>#N/A</v>
      </c>
      <c r="G256" s="298" t="str">
        <f>VLOOKUP(C256,'Sales Order'!A:N,14,FALSE)</f>
        <v>#N/A</v>
      </c>
      <c r="H256" s="298" t="str">
        <f t="shared" si="1"/>
        <v> </v>
      </c>
      <c r="I256" s="298">
        <f>SUMIFS(Despatches!D:D,Despatches!A:A,C256)</f>
        <v>0</v>
      </c>
      <c r="J256" s="298">
        <f t="shared" si="2"/>
        <v>0</v>
      </c>
      <c r="K256" s="298" t="str">
        <f>VLOOKUP(C256,'Sales Order'!A:N,14,FALSE)</f>
        <v>#N/A</v>
      </c>
      <c r="L256" s="234" t="str">
        <f t="shared" si="3"/>
        <v> &gt;210</v>
      </c>
      <c r="M256" s="298">
        <f t="shared" si="4"/>
        <v>30</v>
      </c>
      <c r="N256" s="298">
        <f t="shared" si="5"/>
        <v>12</v>
      </c>
      <c r="O256" s="298">
        <f t="shared" si="6"/>
        <v>1899</v>
      </c>
      <c r="P256" s="300" t="str">
        <f>VLOOKUP(C256,'Sales Order'!A:Q,17,FALSE)</f>
        <v>#N/A</v>
      </c>
      <c r="Q256" s="300" t="str">
        <f>VLOOKUP(C256,Despatches!A:B,2,FALSE)</f>
        <v>#N/A</v>
      </c>
      <c r="R256" s="298" t="str">
        <f t="shared" si="7"/>
        <v>#N/A</v>
      </c>
      <c r="S256" s="298" t="str">
        <f t="shared" si="8"/>
        <v>#N/A</v>
      </c>
      <c r="T256" s="298" t="str">
        <f t="shared" si="9"/>
        <v>#N/A</v>
      </c>
      <c r="U256" s="196" t="str">
        <f t="shared" si="10"/>
        <v>#N/A</v>
      </c>
      <c r="V256" s="196"/>
      <c r="W256" s="196"/>
      <c r="X256" s="196"/>
      <c r="Y256" s="196"/>
      <c r="Z256" s="196"/>
    </row>
    <row r="257" ht="12.0" customHeight="1">
      <c r="A257" s="275"/>
      <c r="B257" s="275"/>
      <c r="C257" s="275"/>
      <c r="D257" s="275"/>
      <c r="E257" s="297">
        <f>SUMIF('Sales Order'!A:M,C257,'Sales Order'!M:M)</f>
        <v>0</v>
      </c>
      <c r="F257" s="298" t="str">
        <f>VLOOKUP(C257,'Sales Order'!A:S,19,FALSE)</f>
        <v>#N/A</v>
      </c>
      <c r="G257" s="298" t="str">
        <f>VLOOKUP(C257,'Sales Order'!A:N,14,FALSE)</f>
        <v>#N/A</v>
      </c>
      <c r="H257" s="298" t="str">
        <f t="shared" si="1"/>
        <v> </v>
      </c>
      <c r="I257" s="298">
        <f>SUMIFS(Despatches!D:D,Despatches!A:A,C257)</f>
        <v>0</v>
      </c>
      <c r="J257" s="298">
        <f t="shared" si="2"/>
        <v>0</v>
      </c>
      <c r="K257" s="298" t="str">
        <f>VLOOKUP(C257,'Sales Order'!A:N,14,FALSE)</f>
        <v>#N/A</v>
      </c>
      <c r="L257" s="234" t="str">
        <f t="shared" si="3"/>
        <v> &gt;210</v>
      </c>
      <c r="M257" s="298">
        <f t="shared" si="4"/>
        <v>30</v>
      </c>
      <c r="N257" s="298">
        <f t="shared" si="5"/>
        <v>12</v>
      </c>
      <c r="O257" s="298">
        <f t="shared" si="6"/>
        <v>1899</v>
      </c>
      <c r="P257" s="300" t="str">
        <f>VLOOKUP(C257,'Sales Order'!A:Q,17,FALSE)</f>
        <v>#N/A</v>
      </c>
      <c r="Q257" s="300" t="str">
        <f>VLOOKUP(C257,Despatches!A:B,2,FALSE)</f>
        <v>#N/A</v>
      </c>
      <c r="R257" s="298" t="str">
        <f t="shared" si="7"/>
        <v>#N/A</v>
      </c>
      <c r="S257" s="298" t="str">
        <f t="shared" si="8"/>
        <v>#N/A</v>
      </c>
      <c r="T257" s="298" t="str">
        <f t="shared" si="9"/>
        <v>#N/A</v>
      </c>
      <c r="U257" s="196" t="str">
        <f t="shared" si="10"/>
        <v>#N/A</v>
      </c>
      <c r="V257" s="196"/>
      <c r="W257" s="196"/>
      <c r="X257" s="196"/>
      <c r="Y257" s="196"/>
      <c r="Z257" s="196"/>
    </row>
    <row r="258" ht="12.0" customHeight="1">
      <c r="A258" s="275"/>
      <c r="B258" s="275"/>
      <c r="C258" s="275"/>
      <c r="D258" s="275"/>
      <c r="E258" s="297">
        <f>SUMIF('Sales Order'!A:M,C258,'Sales Order'!M:M)</f>
        <v>0</v>
      </c>
      <c r="F258" s="298" t="str">
        <f>VLOOKUP(C258,'Sales Order'!A:S,19,FALSE)</f>
        <v>#N/A</v>
      </c>
      <c r="G258" s="298" t="str">
        <f>VLOOKUP(C258,'Sales Order'!A:N,14,FALSE)</f>
        <v>#N/A</v>
      </c>
      <c r="H258" s="298" t="str">
        <f t="shared" si="1"/>
        <v> </v>
      </c>
      <c r="I258" s="298">
        <f>SUMIFS(Despatches!D:D,Despatches!A:A,C258)</f>
        <v>0</v>
      </c>
      <c r="J258" s="298">
        <f t="shared" si="2"/>
        <v>0</v>
      </c>
      <c r="K258" s="298" t="str">
        <f>VLOOKUP(C258,'Sales Order'!A:N,14,FALSE)</f>
        <v>#N/A</v>
      </c>
      <c r="L258" s="234" t="str">
        <f t="shared" si="3"/>
        <v> &gt;210</v>
      </c>
      <c r="M258" s="298">
        <f t="shared" si="4"/>
        <v>30</v>
      </c>
      <c r="N258" s="298">
        <f t="shared" si="5"/>
        <v>12</v>
      </c>
      <c r="O258" s="298">
        <f t="shared" si="6"/>
        <v>1899</v>
      </c>
      <c r="P258" s="300" t="str">
        <f>VLOOKUP(C258,'Sales Order'!A:Q,17,FALSE)</f>
        <v>#N/A</v>
      </c>
      <c r="Q258" s="300" t="str">
        <f>VLOOKUP(C258,Despatches!A:B,2,FALSE)</f>
        <v>#N/A</v>
      </c>
      <c r="R258" s="298" t="str">
        <f t="shared" si="7"/>
        <v>#N/A</v>
      </c>
      <c r="S258" s="298" t="str">
        <f t="shared" si="8"/>
        <v>#N/A</v>
      </c>
      <c r="T258" s="298" t="str">
        <f t="shared" si="9"/>
        <v>#N/A</v>
      </c>
      <c r="U258" s="196" t="str">
        <f t="shared" si="10"/>
        <v>#N/A</v>
      </c>
      <c r="V258" s="196"/>
      <c r="W258" s="196"/>
      <c r="X258" s="196"/>
      <c r="Y258" s="196"/>
      <c r="Z258" s="196"/>
    </row>
    <row r="259" ht="12.0" customHeight="1">
      <c r="A259" s="275"/>
      <c r="B259" s="275"/>
      <c r="C259" s="275"/>
      <c r="D259" s="275"/>
      <c r="E259" s="297">
        <f>SUMIF('Sales Order'!A:M,C259,'Sales Order'!M:M)</f>
        <v>0</v>
      </c>
      <c r="F259" s="298" t="str">
        <f>VLOOKUP(C259,'Sales Order'!A:S,19,FALSE)</f>
        <v>#N/A</v>
      </c>
      <c r="G259" s="298" t="str">
        <f>VLOOKUP(C259,'Sales Order'!A:N,14,FALSE)</f>
        <v>#N/A</v>
      </c>
      <c r="H259" s="298" t="str">
        <f t="shared" si="1"/>
        <v> </v>
      </c>
      <c r="I259" s="298">
        <f>SUMIFS(Despatches!D:D,Despatches!A:A,C259)</f>
        <v>0</v>
      </c>
      <c r="J259" s="298">
        <f t="shared" si="2"/>
        <v>0</v>
      </c>
      <c r="K259" s="298" t="str">
        <f>VLOOKUP(C259,'Sales Order'!A:N,14,FALSE)</f>
        <v>#N/A</v>
      </c>
      <c r="L259" s="234" t="str">
        <f t="shared" si="3"/>
        <v> &gt;210</v>
      </c>
      <c r="M259" s="298">
        <f t="shared" si="4"/>
        <v>30</v>
      </c>
      <c r="N259" s="298">
        <f t="shared" si="5"/>
        <v>12</v>
      </c>
      <c r="O259" s="298">
        <f t="shared" si="6"/>
        <v>1899</v>
      </c>
      <c r="P259" s="300" t="str">
        <f>VLOOKUP(C259,'Sales Order'!A:Q,17,FALSE)</f>
        <v>#N/A</v>
      </c>
      <c r="Q259" s="300" t="str">
        <f>VLOOKUP(C259,Despatches!A:B,2,FALSE)</f>
        <v>#N/A</v>
      </c>
      <c r="R259" s="298" t="str">
        <f t="shared" si="7"/>
        <v>#N/A</v>
      </c>
      <c r="S259" s="298" t="str">
        <f t="shared" si="8"/>
        <v>#N/A</v>
      </c>
      <c r="T259" s="298" t="str">
        <f t="shared" si="9"/>
        <v>#N/A</v>
      </c>
      <c r="U259" s="196" t="str">
        <f t="shared" si="10"/>
        <v>#N/A</v>
      </c>
      <c r="V259" s="196"/>
      <c r="W259" s="196"/>
      <c r="X259" s="196"/>
      <c r="Y259" s="196"/>
      <c r="Z259" s="196"/>
    </row>
    <row r="260" ht="12.0" customHeight="1">
      <c r="A260" s="275"/>
      <c r="B260" s="275"/>
      <c r="C260" s="275"/>
      <c r="D260" s="275"/>
      <c r="E260" s="297">
        <f>SUMIF('Sales Order'!A:M,C260,'Sales Order'!M:M)</f>
        <v>0</v>
      </c>
      <c r="F260" s="298" t="str">
        <f>VLOOKUP(C260,'Sales Order'!A:S,19,FALSE)</f>
        <v>#N/A</v>
      </c>
      <c r="G260" s="298" t="str">
        <f>VLOOKUP(C260,'Sales Order'!A:N,14,FALSE)</f>
        <v>#N/A</v>
      </c>
      <c r="H260" s="298" t="str">
        <f t="shared" si="1"/>
        <v> </v>
      </c>
      <c r="I260" s="298">
        <f>SUMIFS(Despatches!D:D,Despatches!A:A,C260)</f>
        <v>0</v>
      </c>
      <c r="J260" s="298">
        <f t="shared" si="2"/>
        <v>0</v>
      </c>
      <c r="K260" s="298" t="str">
        <f>VLOOKUP(C260,'Sales Order'!A:N,14,FALSE)</f>
        <v>#N/A</v>
      </c>
      <c r="L260" s="234" t="str">
        <f t="shared" si="3"/>
        <v> &gt;210</v>
      </c>
      <c r="M260" s="298">
        <f t="shared" si="4"/>
        <v>30</v>
      </c>
      <c r="N260" s="298">
        <f t="shared" si="5"/>
        <v>12</v>
      </c>
      <c r="O260" s="298">
        <f t="shared" si="6"/>
        <v>1899</v>
      </c>
      <c r="P260" s="300" t="str">
        <f>VLOOKUP(C260,'Sales Order'!A:Q,17,FALSE)</f>
        <v>#N/A</v>
      </c>
      <c r="Q260" s="300" t="str">
        <f>VLOOKUP(C260,Despatches!A:B,2,FALSE)</f>
        <v>#N/A</v>
      </c>
      <c r="R260" s="298" t="str">
        <f t="shared" si="7"/>
        <v>#N/A</v>
      </c>
      <c r="S260" s="298" t="str">
        <f t="shared" si="8"/>
        <v>#N/A</v>
      </c>
      <c r="T260" s="298" t="str">
        <f t="shared" si="9"/>
        <v>#N/A</v>
      </c>
      <c r="U260" s="196" t="str">
        <f t="shared" si="10"/>
        <v>#N/A</v>
      </c>
      <c r="V260" s="196"/>
      <c r="W260" s="196"/>
      <c r="X260" s="196"/>
      <c r="Y260" s="196"/>
      <c r="Z260" s="196"/>
    </row>
    <row r="261" ht="12.0" customHeight="1">
      <c r="A261" s="275"/>
      <c r="B261" s="275"/>
      <c r="C261" s="275"/>
      <c r="D261" s="275"/>
      <c r="E261" s="297">
        <f>SUMIF('Sales Order'!A:M,C261,'Sales Order'!M:M)</f>
        <v>0</v>
      </c>
      <c r="F261" s="298" t="str">
        <f>VLOOKUP(C261,'Sales Order'!A:S,19,FALSE)</f>
        <v>#N/A</v>
      </c>
      <c r="G261" s="298" t="str">
        <f>VLOOKUP(C261,'Sales Order'!A:N,14,FALSE)</f>
        <v>#N/A</v>
      </c>
      <c r="H261" s="298" t="str">
        <f t="shared" si="1"/>
        <v> </v>
      </c>
      <c r="I261" s="298">
        <f>SUMIFS(Despatches!D:D,Despatches!A:A,C261)</f>
        <v>0</v>
      </c>
      <c r="J261" s="298">
        <f t="shared" si="2"/>
        <v>0</v>
      </c>
      <c r="K261" s="298" t="str">
        <f>VLOOKUP(C261,'Sales Order'!A:N,14,FALSE)</f>
        <v>#N/A</v>
      </c>
      <c r="L261" s="234" t="str">
        <f t="shared" si="3"/>
        <v> &gt;210</v>
      </c>
      <c r="M261" s="298">
        <f t="shared" si="4"/>
        <v>30</v>
      </c>
      <c r="N261" s="298">
        <f t="shared" si="5"/>
        <v>12</v>
      </c>
      <c r="O261" s="298">
        <f t="shared" si="6"/>
        <v>1899</v>
      </c>
      <c r="P261" s="300" t="str">
        <f>VLOOKUP(C261,'Sales Order'!A:Q,17,FALSE)</f>
        <v>#N/A</v>
      </c>
      <c r="Q261" s="300" t="str">
        <f>VLOOKUP(C261,Despatches!A:B,2,FALSE)</f>
        <v>#N/A</v>
      </c>
      <c r="R261" s="298" t="str">
        <f t="shared" si="7"/>
        <v>#N/A</v>
      </c>
      <c r="S261" s="298" t="str">
        <f t="shared" si="8"/>
        <v>#N/A</v>
      </c>
      <c r="T261" s="298" t="str">
        <f t="shared" si="9"/>
        <v>#N/A</v>
      </c>
      <c r="U261" s="196" t="str">
        <f t="shared" si="10"/>
        <v>#N/A</v>
      </c>
      <c r="V261" s="196"/>
      <c r="W261" s="196"/>
      <c r="X261" s="196"/>
      <c r="Y261" s="196"/>
      <c r="Z261" s="196"/>
    </row>
    <row r="262" ht="12.0" customHeight="1">
      <c r="A262" s="275"/>
      <c r="B262" s="275"/>
      <c r="C262" s="275"/>
      <c r="D262" s="275"/>
      <c r="E262" s="297">
        <f>SUMIF('Sales Order'!A:M,C262,'Sales Order'!M:M)</f>
        <v>0</v>
      </c>
      <c r="F262" s="298" t="str">
        <f>VLOOKUP(C262,'Sales Order'!A:S,19,FALSE)</f>
        <v>#N/A</v>
      </c>
      <c r="G262" s="298" t="str">
        <f>VLOOKUP(C262,'Sales Order'!A:N,14,FALSE)</f>
        <v>#N/A</v>
      </c>
      <c r="H262" s="298" t="str">
        <f t="shared" si="1"/>
        <v> </v>
      </c>
      <c r="I262" s="298">
        <f>SUMIFS(Despatches!D:D,Despatches!A:A,C262)</f>
        <v>0</v>
      </c>
      <c r="J262" s="298">
        <f t="shared" si="2"/>
        <v>0</v>
      </c>
      <c r="K262" s="298" t="str">
        <f>VLOOKUP(C262,'Sales Order'!A:N,14,FALSE)</f>
        <v>#N/A</v>
      </c>
      <c r="L262" s="234" t="str">
        <f t="shared" si="3"/>
        <v> &gt;210</v>
      </c>
      <c r="M262" s="298">
        <f t="shared" si="4"/>
        <v>30</v>
      </c>
      <c r="N262" s="298">
        <f t="shared" si="5"/>
        <v>12</v>
      </c>
      <c r="O262" s="298">
        <f t="shared" si="6"/>
        <v>1899</v>
      </c>
      <c r="P262" s="300" t="str">
        <f>VLOOKUP(C262,'Sales Order'!A:Q,17,FALSE)</f>
        <v>#N/A</v>
      </c>
      <c r="Q262" s="300" t="str">
        <f>VLOOKUP(C262,Despatches!A:B,2,FALSE)</f>
        <v>#N/A</v>
      </c>
      <c r="R262" s="298" t="str">
        <f t="shared" si="7"/>
        <v>#N/A</v>
      </c>
      <c r="S262" s="298" t="str">
        <f t="shared" si="8"/>
        <v>#N/A</v>
      </c>
      <c r="T262" s="298" t="str">
        <f t="shared" si="9"/>
        <v>#N/A</v>
      </c>
      <c r="U262" s="196" t="str">
        <f t="shared" si="10"/>
        <v>#N/A</v>
      </c>
      <c r="V262" s="196"/>
      <c r="W262" s="196"/>
      <c r="X262" s="196"/>
      <c r="Y262" s="196"/>
      <c r="Z262" s="196"/>
    </row>
    <row r="263" ht="12.0" customHeight="1">
      <c r="A263" s="275"/>
      <c r="B263" s="275"/>
      <c r="C263" s="275"/>
      <c r="D263" s="275"/>
      <c r="E263" s="297">
        <f>SUMIF('Sales Order'!A:M,C263,'Sales Order'!M:M)</f>
        <v>0</v>
      </c>
      <c r="F263" s="298" t="str">
        <f>VLOOKUP(C263,'Sales Order'!A:S,19,FALSE)</f>
        <v>#N/A</v>
      </c>
      <c r="G263" s="298" t="str">
        <f>VLOOKUP(C263,'Sales Order'!A:N,14,FALSE)</f>
        <v>#N/A</v>
      </c>
      <c r="H263" s="298" t="str">
        <f t="shared" si="1"/>
        <v> </v>
      </c>
      <c r="I263" s="298">
        <f>SUMIFS(Despatches!D:D,Despatches!A:A,C263)</f>
        <v>0</v>
      </c>
      <c r="J263" s="298">
        <f t="shared" si="2"/>
        <v>0</v>
      </c>
      <c r="K263" s="298" t="str">
        <f>VLOOKUP(C263,'Sales Order'!A:N,14,FALSE)</f>
        <v>#N/A</v>
      </c>
      <c r="L263" s="234" t="str">
        <f t="shared" si="3"/>
        <v> &gt;210</v>
      </c>
      <c r="M263" s="298">
        <f t="shared" si="4"/>
        <v>30</v>
      </c>
      <c r="N263" s="298">
        <f t="shared" si="5"/>
        <v>12</v>
      </c>
      <c r="O263" s="298">
        <f t="shared" si="6"/>
        <v>1899</v>
      </c>
      <c r="P263" s="300" t="str">
        <f>VLOOKUP(C263,'Sales Order'!A:Q,17,FALSE)</f>
        <v>#N/A</v>
      </c>
      <c r="Q263" s="300" t="str">
        <f>VLOOKUP(C263,Despatches!A:B,2,FALSE)</f>
        <v>#N/A</v>
      </c>
      <c r="R263" s="298" t="str">
        <f t="shared" si="7"/>
        <v>#N/A</v>
      </c>
      <c r="S263" s="298" t="str">
        <f t="shared" si="8"/>
        <v>#N/A</v>
      </c>
      <c r="T263" s="298" t="str">
        <f t="shared" si="9"/>
        <v>#N/A</v>
      </c>
      <c r="U263" s="196" t="str">
        <f t="shared" si="10"/>
        <v>#N/A</v>
      </c>
      <c r="V263" s="196"/>
      <c r="W263" s="196"/>
      <c r="X263" s="196"/>
      <c r="Y263" s="196"/>
      <c r="Z263" s="196"/>
    </row>
    <row r="264" ht="12.0" customHeight="1">
      <c r="A264" s="275"/>
      <c r="B264" s="275"/>
      <c r="C264" s="275"/>
      <c r="D264" s="275"/>
      <c r="E264" s="297">
        <f>SUMIF('Sales Order'!A:M,C264,'Sales Order'!M:M)</f>
        <v>0</v>
      </c>
      <c r="F264" s="298" t="str">
        <f>VLOOKUP(C264,'Sales Order'!A:S,19,FALSE)</f>
        <v>#N/A</v>
      </c>
      <c r="G264" s="298" t="str">
        <f>VLOOKUP(C264,'Sales Order'!A:N,14,FALSE)</f>
        <v>#N/A</v>
      </c>
      <c r="H264" s="298" t="str">
        <f t="shared" si="1"/>
        <v> </v>
      </c>
      <c r="I264" s="298">
        <f>SUMIFS(Despatches!D:D,Despatches!A:A,C264)</f>
        <v>0</v>
      </c>
      <c r="J264" s="298">
        <f t="shared" si="2"/>
        <v>0</v>
      </c>
      <c r="K264" s="298" t="str">
        <f>VLOOKUP(C264,'Sales Order'!A:N,14,FALSE)</f>
        <v>#N/A</v>
      </c>
      <c r="L264" s="234" t="str">
        <f t="shared" si="3"/>
        <v> &gt;210</v>
      </c>
      <c r="M264" s="298">
        <f t="shared" si="4"/>
        <v>30</v>
      </c>
      <c r="N264" s="298">
        <f t="shared" si="5"/>
        <v>12</v>
      </c>
      <c r="O264" s="298">
        <f t="shared" si="6"/>
        <v>1899</v>
      </c>
      <c r="P264" s="300" t="str">
        <f>VLOOKUP(C264,'Sales Order'!A:Q,17,FALSE)</f>
        <v>#N/A</v>
      </c>
      <c r="Q264" s="300" t="str">
        <f>VLOOKUP(C264,Despatches!A:B,2,FALSE)</f>
        <v>#N/A</v>
      </c>
      <c r="R264" s="298" t="str">
        <f t="shared" si="7"/>
        <v>#N/A</v>
      </c>
      <c r="S264" s="298" t="str">
        <f t="shared" si="8"/>
        <v>#N/A</v>
      </c>
      <c r="T264" s="298" t="str">
        <f t="shared" si="9"/>
        <v>#N/A</v>
      </c>
      <c r="U264" s="196" t="str">
        <f t="shared" si="10"/>
        <v>#N/A</v>
      </c>
      <c r="V264" s="196"/>
      <c r="W264" s="196"/>
      <c r="X264" s="196"/>
      <c r="Y264" s="196"/>
      <c r="Z264" s="196"/>
    </row>
    <row r="265" ht="12.0" customHeight="1">
      <c r="A265" s="275"/>
      <c r="B265" s="275"/>
      <c r="C265" s="275"/>
      <c r="D265" s="275"/>
      <c r="E265" s="297">
        <f>SUMIF('Sales Order'!A:M,C265,'Sales Order'!M:M)</f>
        <v>0</v>
      </c>
      <c r="F265" s="298" t="str">
        <f>VLOOKUP(C265,'Sales Order'!A:S,19,FALSE)</f>
        <v>#N/A</v>
      </c>
      <c r="G265" s="298" t="str">
        <f>VLOOKUP(C265,'Sales Order'!A:N,14,FALSE)</f>
        <v>#N/A</v>
      </c>
      <c r="H265" s="298" t="str">
        <f t="shared" si="1"/>
        <v> </v>
      </c>
      <c r="I265" s="298">
        <f>SUMIFS(Despatches!D:D,Despatches!A:A,C265)</f>
        <v>0</v>
      </c>
      <c r="J265" s="298">
        <f t="shared" si="2"/>
        <v>0</v>
      </c>
      <c r="K265" s="298" t="str">
        <f>VLOOKUP(C265,'Sales Order'!A:N,14,FALSE)</f>
        <v>#N/A</v>
      </c>
      <c r="L265" s="234" t="str">
        <f t="shared" si="3"/>
        <v> &gt;210</v>
      </c>
      <c r="M265" s="298">
        <f t="shared" si="4"/>
        <v>30</v>
      </c>
      <c r="N265" s="298">
        <f t="shared" si="5"/>
        <v>12</v>
      </c>
      <c r="O265" s="298">
        <f t="shared" si="6"/>
        <v>1899</v>
      </c>
      <c r="P265" s="300" t="str">
        <f>VLOOKUP(C265,'Sales Order'!A:Q,17,FALSE)</f>
        <v>#N/A</v>
      </c>
      <c r="Q265" s="300" t="str">
        <f>VLOOKUP(C265,Despatches!A:B,2,FALSE)</f>
        <v>#N/A</v>
      </c>
      <c r="R265" s="298" t="str">
        <f t="shared" si="7"/>
        <v>#N/A</v>
      </c>
      <c r="S265" s="298" t="str">
        <f t="shared" si="8"/>
        <v>#N/A</v>
      </c>
      <c r="T265" s="298" t="str">
        <f t="shared" si="9"/>
        <v>#N/A</v>
      </c>
      <c r="U265" s="196" t="str">
        <f t="shared" si="10"/>
        <v>#N/A</v>
      </c>
      <c r="V265" s="196"/>
      <c r="W265" s="196"/>
      <c r="X265" s="196"/>
      <c r="Y265" s="196"/>
      <c r="Z265" s="196"/>
    </row>
    <row r="266" ht="12.0" customHeight="1">
      <c r="A266" s="275"/>
      <c r="B266" s="275"/>
      <c r="C266" s="275"/>
      <c r="D266" s="275"/>
      <c r="E266" s="297">
        <f>SUMIF('Sales Order'!A:M,C266,'Sales Order'!M:M)</f>
        <v>0</v>
      </c>
      <c r="F266" s="298" t="str">
        <f>VLOOKUP(C266,'Sales Order'!A:S,19,FALSE)</f>
        <v>#N/A</v>
      </c>
      <c r="G266" s="298" t="str">
        <f>VLOOKUP(C266,'Sales Order'!A:N,14,FALSE)</f>
        <v>#N/A</v>
      </c>
      <c r="H266" s="298" t="str">
        <f t="shared" si="1"/>
        <v> </v>
      </c>
      <c r="I266" s="298">
        <f>SUMIFS(Despatches!D:D,Despatches!A:A,C266)</f>
        <v>0</v>
      </c>
      <c r="J266" s="298">
        <f t="shared" si="2"/>
        <v>0</v>
      </c>
      <c r="K266" s="298" t="str">
        <f>VLOOKUP(C266,'Sales Order'!A:N,14,FALSE)</f>
        <v>#N/A</v>
      </c>
      <c r="L266" s="234" t="str">
        <f t="shared" si="3"/>
        <v> &gt;210</v>
      </c>
      <c r="M266" s="298">
        <f t="shared" si="4"/>
        <v>30</v>
      </c>
      <c r="N266" s="298">
        <f t="shared" si="5"/>
        <v>12</v>
      </c>
      <c r="O266" s="298">
        <f t="shared" si="6"/>
        <v>1899</v>
      </c>
      <c r="P266" s="300" t="str">
        <f>VLOOKUP(C266,'Sales Order'!A:Q,17,FALSE)</f>
        <v>#N/A</v>
      </c>
      <c r="Q266" s="300" t="str">
        <f>VLOOKUP(C266,Despatches!A:B,2,FALSE)</f>
        <v>#N/A</v>
      </c>
      <c r="R266" s="298" t="str">
        <f t="shared" si="7"/>
        <v>#N/A</v>
      </c>
      <c r="S266" s="298" t="str">
        <f t="shared" si="8"/>
        <v>#N/A</v>
      </c>
      <c r="T266" s="298" t="str">
        <f t="shared" si="9"/>
        <v>#N/A</v>
      </c>
      <c r="U266" s="196" t="str">
        <f t="shared" si="10"/>
        <v>#N/A</v>
      </c>
      <c r="V266" s="196"/>
      <c r="W266" s="196"/>
      <c r="X266" s="196"/>
      <c r="Y266" s="196"/>
      <c r="Z266" s="196"/>
    </row>
    <row r="267" ht="12.0" customHeight="1">
      <c r="A267" s="275"/>
      <c r="B267" s="275"/>
      <c r="C267" s="275"/>
      <c r="D267" s="275"/>
      <c r="E267" s="297">
        <f>SUMIF('Sales Order'!A:M,C267,'Sales Order'!M:M)</f>
        <v>0</v>
      </c>
      <c r="F267" s="298" t="str">
        <f>VLOOKUP(C267,'Sales Order'!A:S,19,FALSE)</f>
        <v>#N/A</v>
      </c>
      <c r="G267" s="298" t="str">
        <f>VLOOKUP(C267,'Sales Order'!A:N,14,FALSE)</f>
        <v>#N/A</v>
      </c>
      <c r="H267" s="298" t="str">
        <f t="shared" si="1"/>
        <v> </v>
      </c>
      <c r="I267" s="298">
        <f>SUMIFS(Despatches!D:D,Despatches!A:A,C267)</f>
        <v>0</v>
      </c>
      <c r="J267" s="298">
        <f t="shared" si="2"/>
        <v>0</v>
      </c>
      <c r="K267" s="298" t="str">
        <f>VLOOKUP(C267,'Sales Order'!A:N,14,FALSE)</f>
        <v>#N/A</v>
      </c>
      <c r="L267" s="234" t="str">
        <f t="shared" si="3"/>
        <v> &gt;210</v>
      </c>
      <c r="M267" s="298">
        <f t="shared" si="4"/>
        <v>30</v>
      </c>
      <c r="N267" s="298">
        <f t="shared" si="5"/>
        <v>12</v>
      </c>
      <c r="O267" s="298">
        <f t="shared" si="6"/>
        <v>1899</v>
      </c>
      <c r="P267" s="300" t="str">
        <f>VLOOKUP(C267,'Sales Order'!A:Q,17,FALSE)</f>
        <v>#N/A</v>
      </c>
      <c r="Q267" s="300" t="str">
        <f>VLOOKUP(C267,Despatches!A:B,2,FALSE)</f>
        <v>#N/A</v>
      </c>
      <c r="R267" s="298" t="str">
        <f t="shared" si="7"/>
        <v>#N/A</v>
      </c>
      <c r="S267" s="298" t="str">
        <f t="shared" si="8"/>
        <v>#N/A</v>
      </c>
      <c r="T267" s="298" t="str">
        <f t="shared" si="9"/>
        <v>#N/A</v>
      </c>
      <c r="U267" s="196" t="str">
        <f t="shared" si="10"/>
        <v>#N/A</v>
      </c>
      <c r="V267" s="196"/>
      <c r="W267" s="196"/>
      <c r="X267" s="196"/>
      <c r="Y267" s="196"/>
      <c r="Z267" s="196"/>
    </row>
    <row r="268" ht="12.0" customHeight="1">
      <c r="A268" s="275"/>
      <c r="B268" s="275"/>
      <c r="C268" s="275"/>
      <c r="D268" s="275"/>
      <c r="E268" s="297">
        <f>SUMIF('Sales Order'!A:M,C268,'Sales Order'!M:M)</f>
        <v>0</v>
      </c>
      <c r="F268" s="298" t="str">
        <f>VLOOKUP(C268,'Sales Order'!A:S,19,FALSE)</f>
        <v>#N/A</v>
      </c>
      <c r="G268" s="298" t="str">
        <f>VLOOKUP(C268,'Sales Order'!A:N,14,FALSE)</f>
        <v>#N/A</v>
      </c>
      <c r="H268" s="298" t="str">
        <f t="shared" si="1"/>
        <v> </v>
      </c>
      <c r="I268" s="298">
        <f>SUMIFS(Despatches!D:D,Despatches!A:A,C268)</f>
        <v>0</v>
      </c>
      <c r="J268" s="298">
        <f t="shared" si="2"/>
        <v>0</v>
      </c>
      <c r="K268" s="298" t="str">
        <f>VLOOKUP(C268,'Sales Order'!A:N,14,FALSE)</f>
        <v>#N/A</v>
      </c>
      <c r="L268" s="234" t="str">
        <f t="shared" si="3"/>
        <v> &gt;210</v>
      </c>
      <c r="M268" s="298">
        <f t="shared" si="4"/>
        <v>30</v>
      </c>
      <c r="N268" s="298">
        <f t="shared" si="5"/>
        <v>12</v>
      </c>
      <c r="O268" s="298">
        <f t="shared" si="6"/>
        <v>1899</v>
      </c>
      <c r="P268" s="300" t="str">
        <f>VLOOKUP(C268,'Sales Order'!A:Q,17,FALSE)</f>
        <v>#N/A</v>
      </c>
      <c r="Q268" s="300" t="str">
        <f>VLOOKUP(C268,Despatches!A:B,2,FALSE)</f>
        <v>#N/A</v>
      </c>
      <c r="R268" s="298" t="str">
        <f t="shared" si="7"/>
        <v>#N/A</v>
      </c>
      <c r="S268" s="298" t="str">
        <f t="shared" si="8"/>
        <v>#N/A</v>
      </c>
      <c r="T268" s="298" t="str">
        <f t="shared" si="9"/>
        <v>#N/A</v>
      </c>
      <c r="U268" s="196" t="str">
        <f t="shared" si="10"/>
        <v>#N/A</v>
      </c>
      <c r="V268" s="196"/>
      <c r="W268" s="196"/>
      <c r="X268" s="196"/>
      <c r="Y268" s="196"/>
      <c r="Z268" s="196"/>
    </row>
    <row r="269" ht="12.0" customHeight="1">
      <c r="A269" s="275"/>
      <c r="B269" s="275"/>
      <c r="C269" s="275"/>
      <c r="D269" s="275"/>
      <c r="E269" s="297">
        <f>SUMIF('Sales Order'!A:M,C269,'Sales Order'!M:M)</f>
        <v>0</v>
      </c>
      <c r="F269" s="298" t="str">
        <f>VLOOKUP(C269,'Sales Order'!A:S,19,FALSE)</f>
        <v>#N/A</v>
      </c>
      <c r="G269" s="298" t="str">
        <f>VLOOKUP(C269,'Sales Order'!A:N,14,FALSE)</f>
        <v>#N/A</v>
      </c>
      <c r="H269" s="298" t="str">
        <f t="shared" si="1"/>
        <v> </v>
      </c>
      <c r="I269" s="298">
        <f>SUMIFS(Despatches!D:D,Despatches!A:A,C269)</f>
        <v>0</v>
      </c>
      <c r="J269" s="298">
        <f t="shared" si="2"/>
        <v>0</v>
      </c>
      <c r="K269" s="298" t="str">
        <f>VLOOKUP(C269,'Sales Order'!A:N,14,FALSE)</f>
        <v>#N/A</v>
      </c>
      <c r="L269" s="234" t="str">
        <f t="shared" si="3"/>
        <v> &gt;210</v>
      </c>
      <c r="M269" s="298">
        <f t="shared" si="4"/>
        <v>30</v>
      </c>
      <c r="N269" s="298">
        <f t="shared" si="5"/>
        <v>12</v>
      </c>
      <c r="O269" s="298">
        <f t="shared" si="6"/>
        <v>1899</v>
      </c>
      <c r="P269" s="300" t="str">
        <f>VLOOKUP(C269,'Sales Order'!A:Q,17,FALSE)</f>
        <v>#N/A</v>
      </c>
      <c r="Q269" s="300" t="str">
        <f>VLOOKUP(C269,Despatches!A:B,2,FALSE)</f>
        <v>#N/A</v>
      </c>
      <c r="R269" s="298" t="str">
        <f t="shared" si="7"/>
        <v>#N/A</v>
      </c>
      <c r="S269" s="298" t="str">
        <f t="shared" si="8"/>
        <v>#N/A</v>
      </c>
      <c r="T269" s="298" t="str">
        <f t="shared" si="9"/>
        <v>#N/A</v>
      </c>
      <c r="U269" s="196" t="str">
        <f t="shared" si="10"/>
        <v>#N/A</v>
      </c>
      <c r="V269" s="196"/>
      <c r="W269" s="196"/>
      <c r="X269" s="196"/>
      <c r="Y269" s="196"/>
      <c r="Z269" s="196"/>
    </row>
    <row r="270" ht="12.0" customHeight="1">
      <c r="A270" s="275"/>
      <c r="B270" s="275"/>
      <c r="C270" s="275"/>
      <c r="D270" s="275"/>
      <c r="E270" s="297">
        <f>SUMIF('Sales Order'!A:M,C270,'Sales Order'!M:M)</f>
        <v>0</v>
      </c>
      <c r="F270" s="298" t="str">
        <f>VLOOKUP(C270,'Sales Order'!A:S,19,FALSE)</f>
        <v>#N/A</v>
      </c>
      <c r="G270" s="298" t="str">
        <f>VLOOKUP(C270,'Sales Order'!A:N,14,FALSE)</f>
        <v>#N/A</v>
      </c>
      <c r="H270" s="298" t="str">
        <f t="shared" si="1"/>
        <v> </v>
      </c>
      <c r="I270" s="298">
        <f>SUMIFS(Despatches!D:D,Despatches!A:A,C270)</f>
        <v>0</v>
      </c>
      <c r="J270" s="298">
        <f t="shared" si="2"/>
        <v>0</v>
      </c>
      <c r="K270" s="298" t="str">
        <f>VLOOKUP(C270,'Sales Order'!A:N,14,FALSE)</f>
        <v>#N/A</v>
      </c>
      <c r="L270" s="234" t="str">
        <f t="shared" si="3"/>
        <v> &gt;210</v>
      </c>
      <c r="M270" s="298">
        <f t="shared" si="4"/>
        <v>30</v>
      </c>
      <c r="N270" s="298">
        <f t="shared" si="5"/>
        <v>12</v>
      </c>
      <c r="O270" s="298">
        <f t="shared" si="6"/>
        <v>1899</v>
      </c>
      <c r="P270" s="300" t="str">
        <f>VLOOKUP(C270,'Sales Order'!A:Q,17,FALSE)</f>
        <v>#N/A</v>
      </c>
      <c r="Q270" s="300" t="str">
        <f>VLOOKUP(C270,Despatches!A:B,2,FALSE)</f>
        <v>#N/A</v>
      </c>
      <c r="R270" s="298" t="str">
        <f t="shared" si="7"/>
        <v>#N/A</v>
      </c>
      <c r="S270" s="298" t="str">
        <f t="shared" si="8"/>
        <v>#N/A</v>
      </c>
      <c r="T270" s="298" t="str">
        <f t="shared" si="9"/>
        <v>#N/A</v>
      </c>
      <c r="U270" s="196" t="str">
        <f t="shared" si="10"/>
        <v>#N/A</v>
      </c>
      <c r="V270" s="196"/>
      <c r="W270" s="196"/>
      <c r="X270" s="196"/>
      <c r="Y270" s="196"/>
      <c r="Z270" s="196"/>
    </row>
    <row r="271" ht="12.0" customHeight="1">
      <c r="A271" s="275"/>
      <c r="B271" s="275"/>
      <c r="C271" s="275"/>
      <c r="D271" s="275"/>
      <c r="E271" s="297">
        <f>SUMIF('Sales Order'!A:M,C271,'Sales Order'!M:M)</f>
        <v>0</v>
      </c>
      <c r="F271" s="298" t="str">
        <f>VLOOKUP(C271,'Sales Order'!A:S,19,FALSE)</f>
        <v>#N/A</v>
      </c>
      <c r="G271" s="298" t="str">
        <f>VLOOKUP(C271,'Sales Order'!A:N,14,FALSE)</f>
        <v>#N/A</v>
      </c>
      <c r="H271" s="298" t="str">
        <f t="shared" si="1"/>
        <v> </v>
      </c>
      <c r="I271" s="298">
        <f>SUMIFS(Despatches!D:D,Despatches!A:A,C271)</f>
        <v>0</v>
      </c>
      <c r="J271" s="298">
        <f t="shared" si="2"/>
        <v>0</v>
      </c>
      <c r="K271" s="298" t="str">
        <f>VLOOKUP(C271,'Sales Order'!A:N,14,FALSE)</f>
        <v>#N/A</v>
      </c>
      <c r="L271" s="234" t="str">
        <f t="shared" si="3"/>
        <v> &gt;210</v>
      </c>
      <c r="M271" s="298">
        <f t="shared" si="4"/>
        <v>30</v>
      </c>
      <c r="N271" s="298">
        <f t="shared" si="5"/>
        <v>12</v>
      </c>
      <c r="O271" s="298">
        <f t="shared" si="6"/>
        <v>1899</v>
      </c>
      <c r="P271" s="300" t="str">
        <f>VLOOKUP(C271,'Sales Order'!A:Q,17,FALSE)</f>
        <v>#N/A</v>
      </c>
      <c r="Q271" s="300" t="str">
        <f>VLOOKUP(C271,Despatches!A:B,2,FALSE)</f>
        <v>#N/A</v>
      </c>
      <c r="R271" s="298" t="str">
        <f t="shared" si="7"/>
        <v>#N/A</v>
      </c>
      <c r="S271" s="298" t="str">
        <f t="shared" si="8"/>
        <v>#N/A</v>
      </c>
      <c r="T271" s="298" t="str">
        <f t="shared" si="9"/>
        <v>#N/A</v>
      </c>
      <c r="U271" s="196" t="str">
        <f t="shared" si="10"/>
        <v>#N/A</v>
      </c>
      <c r="V271" s="196"/>
      <c r="W271" s="196"/>
      <c r="X271" s="196"/>
      <c r="Y271" s="196"/>
      <c r="Z271" s="196"/>
    </row>
    <row r="272" ht="12.0" customHeight="1">
      <c r="A272" s="275"/>
      <c r="B272" s="275"/>
      <c r="C272" s="275"/>
      <c r="D272" s="275"/>
      <c r="E272" s="297">
        <f>SUMIF('Sales Order'!A:M,C272,'Sales Order'!M:M)</f>
        <v>0</v>
      </c>
      <c r="F272" s="298" t="str">
        <f>VLOOKUP(C272,'Sales Order'!A:S,19,FALSE)</f>
        <v>#N/A</v>
      </c>
      <c r="G272" s="298" t="str">
        <f>VLOOKUP(C272,'Sales Order'!A:N,14,FALSE)</f>
        <v>#N/A</v>
      </c>
      <c r="H272" s="298" t="str">
        <f t="shared" si="1"/>
        <v> </v>
      </c>
      <c r="I272" s="298">
        <f>SUMIFS(Despatches!D:D,Despatches!A:A,C272)</f>
        <v>0</v>
      </c>
      <c r="J272" s="298">
        <f t="shared" si="2"/>
        <v>0</v>
      </c>
      <c r="K272" s="298" t="str">
        <f>VLOOKUP(C272,'Sales Order'!A:N,14,FALSE)</f>
        <v>#N/A</v>
      </c>
      <c r="L272" s="234" t="str">
        <f t="shared" si="3"/>
        <v> &gt;210</v>
      </c>
      <c r="M272" s="298">
        <f t="shared" si="4"/>
        <v>30</v>
      </c>
      <c r="N272" s="298">
        <f t="shared" si="5"/>
        <v>12</v>
      </c>
      <c r="O272" s="298">
        <f t="shared" si="6"/>
        <v>1899</v>
      </c>
      <c r="P272" s="300" t="str">
        <f>VLOOKUP(C272,'Sales Order'!A:Q,17,FALSE)</f>
        <v>#N/A</v>
      </c>
      <c r="Q272" s="300" t="str">
        <f>VLOOKUP(C272,Despatches!A:B,2,FALSE)</f>
        <v>#N/A</v>
      </c>
      <c r="R272" s="298" t="str">
        <f t="shared" si="7"/>
        <v>#N/A</v>
      </c>
      <c r="S272" s="298" t="str">
        <f t="shared" si="8"/>
        <v>#N/A</v>
      </c>
      <c r="T272" s="298" t="str">
        <f t="shared" si="9"/>
        <v>#N/A</v>
      </c>
      <c r="U272" s="196" t="str">
        <f t="shared" si="10"/>
        <v>#N/A</v>
      </c>
      <c r="V272" s="196"/>
      <c r="W272" s="196"/>
      <c r="X272" s="196"/>
      <c r="Y272" s="196"/>
      <c r="Z272" s="196"/>
    </row>
    <row r="273" ht="12.0" customHeight="1">
      <c r="A273" s="275"/>
      <c r="B273" s="275"/>
      <c r="C273" s="275"/>
      <c r="D273" s="275"/>
      <c r="E273" s="297">
        <f>SUMIF('Sales Order'!A:M,C273,'Sales Order'!M:M)</f>
        <v>0</v>
      </c>
      <c r="F273" s="298" t="str">
        <f>VLOOKUP(C273,'Sales Order'!A:S,19,FALSE)</f>
        <v>#N/A</v>
      </c>
      <c r="G273" s="298" t="str">
        <f>VLOOKUP(C273,'Sales Order'!A:N,14,FALSE)</f>
        <v>#N/A</v>
      </c>
      <c r="H273" s="298" t="str">
        <f t="shared" si="1"/>
        <v> </v>
      </c>
      <c r="I273" s="298">
        <f>SUMIFS(Despatches!D:D,Despatches!A:A,C273)</f>
        <v>0</v>
      </c>
      <c r="J273" s="298">
        <f t="shared" si="2"/>
        <v>0</v>
      </c>
      <c r="K273" s="298" t="str">
        <f>VLOOKUP(C273,'Sales Order'!A:N,14,FALSE)</f>
        <v>#N/A</v>
      </c>
      <c r="L273" s="234" t="str">
        <f t="shared" si="3"/>
        <v> &gt;210</v>
      </c>
      <c r="M273" s="298">
        <f t="shared" si="4"/>
        <v>30</v>
      </c>
      <c r="N273" s="298">
        <f t="shared" si="5"/>
        <v>12</v>
      </c>
      <c r="O273" s="298">
        <f t="shared" si="6"/>
        <v>1899</v>
      </c>
      <c r="P273" s="300" t="str">
        <f>VLOOKUP(C273,'Sales Order'!A:Q,17,FALSE)</f>
        <v>#N/A</v>
      </c>
      <c r="Q273" s="300" t="str">
        <f>VLOOKUP(C273,Despatches!A:B,2,FALSE)</f>
        <v>#N/A</v>
      </c>
      <c r="R273" s="298" t="str">
        <f t="shared" si="7"/>
        <v>#N/A</v>
      </c>
      <c r="S273" s="298" t="str">
        <f t="shared" si="8"/>
        <v>#N/A</v>
      </c>
      <c r="T273" s="298" t="str">
        <f t="shared" si="9"/>
        <v>#N/A</v>
      </c>
      <c r="U273" s="196" t="str">
        <f t="shared" si="10"/>
        <v>#N/A</v>
      </c>
      <c r="V273" s="196"/>
      <c r="W273" s="196"/>
      <c r="X273" s="196"/>
      <c r="Y273" s="196"/>
      <c r="Z273" s="196"/>
    </row>
    <row r="274" ht="12.0" customHeight="1">
      <c r="A274" s="275"/>
      <c r="B274" s="275"/>
      <c r="C274" s="275"/>
      <c r="D274" s="275"/>
      <c r="E274" s="297">
        <f>SUMIF('Sales Order'!A:M,C274,'Sales Order'!M:M)</f>
        <v>0</v>
      </c>
      <c r="F274" s="298" t="str">
        <f>VLOOKUP(C274,'Sales Order'!A:S,19,FALSE)</f>
        <v>#N/A</v>
      </c>
      <c r="G274" s="298" t="str">
        <f>VLOOKUP(C274,'Sales Order'!A:N,14,FALSE)</f>
        <v>#N/A</v>
      </c>
      <c r="H274" s="298" t="str">
        <f t="shared" si="1"/>
        <v> </v>
      </c>
      <c r="I274" s="298">
        <f>SUMIFS(Despatches!D:D,Despatches!A:A,C274)</f>
        <v>0</v>
      </c>
      <c r="J274" s="298">
        <f t="shared" si="2"/>
        <v>0</v>
      </c>
      <c r="K274" s="298" t="str">
        <f>VLOOKUP(C274,'Sales Order'!A:N,14,FALSE)</f>
        <v>#N/A</v>
      </c>
      <c r="L274" s="234" t="str">
        <f t="shared" si="3"/>
        <v> &gt;210</v>
      </c>
      <c r="M274" s="298">
        <f t="shared" si="4"/>
        <v>30</v>
      </c>
      <c r="N274" s="298">
        <f t="shared" si="5"/>
        <v>12</v>
      </c>
      <c r="O274" s="298">
        <f t="shared" si="6"/>
        <v>1899</v>
      </c>
      <c r="P274" s="300" t="str">
        <f>VLOOKUP(C274,'Sales Order'!A:Q,17,FALSE)</f>
        <v>#N/A</v>
      </c>
      <c r="Q274" s="300" t="str">
        <f>VLOOKUP(C274,Despatches!A:B,2,FALSE)</f>
        <v>#N/A</v>
      </c>
      <c r="R274" s="298" t="str">
        <f t="shared" si="7"/>
        <v>#N/A</v>
      </c>
      <c r="S274" s="298" t="str">
        <f t="shared" si="8"/>
        <v>#N/A</v>
      </c>
      <c r="T274" s="298" t="str">
        <f t="shared" si="9"/>
        <v>#N/A</v>
      </c>
      <c r="U274" s="196" t="str">
        <f t="shared" si="10"/>
        <v>#N/A</v>
      </c>
      <c r="V274" s="196"/>
      <c r="W274" s="196"/>
      <c r="X274" s="196"/>
      <c r="Y274" s="196"/>
      <c r="Z274" s="196"/>
    </row>
    <row r="275" ht="12.0" customHeight="1">
      <c r="A275" s="275"/>
      <c r="B275" s="275"/>
      <c r="C275" s="275"/>
      <c r="D275" s="275"/>
      <c r="E275" s="297">
        <f>SUMIF('Sales Order'!A:M,C275,'Sales Order'!M:M)</f>
        <v>0</v>
      </c>
      <c r="F275" s="298" t="str">
        <f>VLOOKUP(C275,'Sales Order'!A:S,19,FALSE)</f>
        <v>#N/A</v>
      </c>
      <c r="G275" s="298" t="str">
        <f>VLOOKUP(C275,'Sales Order'!A:N,14,FALSE)</f>
        <v>#N/A</v>
      </c>
      <c r="H275" s="298" t="str">
        <f t="shared" si="1"/>
        <v> </v>
      </c>
      <c r="I275" s="298">
        <f>SUMIFS(Despatches!D:D,Despatches!A:A,C275)</f>
        <v>0</v>
      </c>
      <c r="J275" s="298">
        <f t="shared" si="2"/>
        <v>0</v>
      </c>
      <c r="K275" s="298" t="str">
        <f>VLOOKUP(C275,'Sales Order'!A:N,14,FALSE)</f>
        <v>#N/A</v>
      </c>
      <c r="L275" s="234" t="str">
        <f t="shared" si="3"/>
        <v> &gt;210</v>
      </c>
      <c r="M275" s="298">
        <f t="shared" si="4"/>
        <v>30</v>
      </c>
      <c r="N275" s="298">
        <f t="shared" si="5"/>
        <v>12</v>
      </c>
      <c r="O275" s="298">
        <f t="shared" si="6"/>
        <v>1899</v>
      </c>
      <c r="P275" s="300" t="str">
        <f>VLOOKUP(C275,'Sales Order'!A:Q,17,FALSE)</f>
        <v>#N/A</v>
      </c>
      <c r="Q275" s="300" t="str">
        <f>VLOOKUP(C275,Despatches!A:B,2,FALSE)</f>
        <v>#N/A</v>
      </c>
      <c r="R275" s="298" t="str">
        <f t="shared" si="7"/>
        <v>#N/A</v>
      </c>
      <c r="S275" s="298" t="str">
        <f t="shared" si="8"/>
        <v>#N/A</v>
      </c>
      <c r="T275" s="298" t="str">
        <f t="shared" si="9"/>
        <v>#N/A</v>
      </c>
      <c r="U275" s="196" t="str">
        <f t="shared" si="10"/>
        <v>#N/A</v>
      </c>
      <c r="V275" s="196"/>
      <c r="W275" s="196"/>
      <c r="X275" s="196"/>
      <c r="Y275" s="196"/>
      <c r="Z275" s="196"/>
    </row>
    <row r="276" ht="12.0" customHeight="1">
      <c r="A276" s="275"/>
      <c r="B276" s="275"/>
      <c r="C276" s="275"/>
      <c r="D276" s="275"/>
      <c r="E276" s="297">
        <f>SUMIF('Sales Order'!A:M,C276,'Sales Order'!M:M)</f>
        <v>0</v>
      </c>
      <c r="F276" s="298" t="str">
        <f>VLOOKUP(C276,'Sales Order'!A:S,19,FALSE)</f>
        <v>#N/A</v>
      </c>
      <c r="G276" s="298" t="str">
        <f>VLOOKUP(C276,'Sales Order'!A:N,14,FALSE)</f>
        <v>#N/A</v>
      </c>
      <c r="H276" s="298" t="str">
        <f t="shared" si="1"/>
        <v> </v>
      </c>
      <c r="I276" s="298">
        <f>SUMIFS(Despatches!D:D,Despatches!A:A,C276)</f>
        <v>0</v>
      </c>
      <c r="J276" s="298">
        <f t="shared" si="2"/>
        <v>0</v>
      </c>
      <c r="K276" s="298" t="str">
        <f>VLOOKUP(C276,'Sales Order'!A:N,14,FALSE)</f>
        <v>#N/A</v>
      </c>
      <c r="L276" s="234" t="str">
        <f t="shared" si="3"/>
        <v> &gt;210</v>
      </c>
      <c r="M276" s="298">
        <f t="shared" si="4"/>
        <v>30</v>
      </c>
      <c r="N276" s="298">
        <f t="shared" si="5"/>
        <v>12</v>
      </c>
      <c r="O276" s="298">
        <f t="shared" si="6"/>
        <v>1899</v>
      </c>
      <c r="P276" s="300" t="str">
        <f>VLOOKUP(C276,'Sales Order'!A:Q,17,FALSE)</f>
        <v>#N/A</v>
      </c>
      <c r="Q276" s="300" t="str">
        <f>VLOOKUP(C276,Despatches!A:B,2,FALSE)</f>
        <v>#N/A</v>
      </c>
      <c r="R276" s="298" t="str">
        <f t="shared" si="7"/>
        <v>#N/A</v>
      </c>
      <c r="S276" s="298" t="str">
        <f t="shared" si="8"/>
        <v>#N/A</v>
      </c>
      <c r="T276" s="298" t="str">
        <f t="shared" si="9"/>
        <v>#N/A</v>
      </c>
      <c r="U276" s="196" t="str">
        <f t="shared" si="10"/>
        <v>#N/A</v>
      </c>
      <c r="V276" s="196"/>
      <c r="W276" s="196"/>
      <c r="X276" s="196"/>
      <c r="Y276" s="196"/>
      <c r="Z276" s="196"/>
    </row>
    <row r="277" ht="12.0" customHeight="1">
      <c r="A277" s="275"/>
      <c r="B277" s="275"/>
      <c r="C277" s="275"/>
      <c r="D277" s="275"/>
      <c r="E277" s="297">
        <f>SUMIF('Sales Order'!A:M,C277,'Sales Order'!M:M)</f>
        <v>0</v>
      </c>
      <c r="F277" s="298" t="str">
        <f>VLOOKUP(C277,'Sales Order'!A:S,19,FALSE)</f>
        <v>#N/A</v>
      </c>
      <c r="G277" s="298" t="str">
        <f>VLOOKUP(C277,'Sales Order'!A:N,14,FALSE)</f>
        <v>#N/A</v>
      </c>
      <c r="H277" s="298" t="str">
        <f t="shared" si="1"/>
        <v> </v>
      </c>
      <c r="I277" s="298">
        <f>SUMIFS(Despatches!D:D,Despatches!A:A,C277)</f>
        <v>0</v>
      </c>
      <c r="J277" s="298">
        <f t="shared" si="2"/>
        <v>0</v>
      </c>
      <c r="K277" s="298" t="str">
        <f>VLOOKUP(C277,'Sales Order'!A:N,14,FALSE)</f>
        <v>#N/A</v>
      </c>
      <c r="L277" s="234" t="str">
        <f t="shared" si="3"/>
        <v> &gt;210</v>
      </c>
      <c r="M277" s="298">
        <f t="shared" si="4"/>
        <v>30</v>
      </c>
      <c r="N277" s="298">
        <f t="shared" si="5"/>
        <v>12</v>
      </c>
      <c r="O277" s="298">
        <f t="shared" si="6"/>
        <v>1899</v>
      </c>
      <c r="P277" s="300" t="str">
        <f>VLOOKUP(C277,'Sales Order'!A:Q,17,FALSE)</f>
        <v>#N/A</v>
      </c>
      <c r="Q277" s="300" t="str">
        <f>VLOOKUP(C277,Despatches!A:B,2,FALSE)</f>
        <v>#N/A</v>
      </c>
      <c r="R277" s="298" t="str">
        <f t="shared" si="7"/>
        <v>#N/A</v>
      </c>
      <c r="S277" s="298" t="str">
        <f t="shared" si="8"/>
        <v>#N/A</v>
      </c>
      <c r="T277" s="298" t="str">
        <f t="shared" si="9"/>
        <v>#N/A</v>
      </c>
      <c r="U277" s="196" t="str">
        <f t="shared" si="10"/>
        <v>#N/A</v>
      </c>
      <c r="V277" s="196"/>
      <c r="W277" s="196"/>
      <c r="X277" s="196"/>
      <c r="Y277" s="196"/>
      <c r="Z277" s="196"/>
    </row>
    <row r="278" ht="12.0" customHeight="1">
      <c r="A278" s="275"/>
      <c r="B278" s="275"/>
      <c r="C278" s="275"/>
      <c r="D278" s="275"/>
      <c r="E278" s="297">
        <f>SUMIF('Sales Order'!A:M,C278,'Sales Order'!M:M)</f>
        <v>0</v>
      </c>
      <c r="F278" s="298" t="str">
        <f>VLOOKUP(C278,'Sales Order'!A:S,19,FALSE)</f>
        <v>#N/A</v>
      </c>
      <c r="G278" s="298" t="str">
        <f>VLOOKUP(C278,'Sales Order'!A:N,14,FALSE)</f>
        <v>#N/A</v>
      </c>
      <c r="H278" s="298" t="str">
        <f t="shared" si="1"/>
        <v> </v>
      </c>
      <c r="I278" s="298">
        <f>SUMIFS(Despatches!D:D,Despatches!A:A,C278)</f>
        <v>0</v>
      </c>
      <c r="J278" s="298">
        <f t="shared" si="2"/>
        <v>0</v>
      </c>
      <c r="K278" s="298" t="str">
        <f>VLOOKUP(C278,'Sales Order'!A:N,14,FALSE)</f>
        <v>#N/A</v>
      </c>
      <c r="L278" s="234" t="str">
        <f t="shared" si="3"/>
        <v> &gt;210</v>
      </c>
      <c r="M278" s="298">
        <f t="shared" si="4"/>
        <v>30</v>
      </c>
      <c r="N278" s="298">
        <f t="shared" si="5"/>
        <v>12</v>
      </c>
      <c r="O278" s="298">
        <f t="shared" si="6"/>
        <v>1899</v>
      </c>
      <c r="P278" s="300" t="str">
        <f>VLOOKUP(C278,'Sales Order'!A:Q,17,FALSE)</f>
        <v>#N/A</v>
      </c>
      <c r="Q278" s="300" t="str">
        <f>VLOOKUP(C278,Despatches!A:B,2,FALSE)</f>
        <v>#N/A</v>
      </c>
      <c r="R278" s="298" t="str">
        <f t="shared" si="7"/>
        <v>#N/A</v>
      </c>
      <c r="S278" s="298" t="str">
        <f t="shared" si="8"/>
        <v>#N/A</v>
      </c>
      <c r="T278" s="298" t="str">
        <f t="shared" si="9"/>
        <v>#N/A</v>
      </c>
      <c r="U278" s="196" t="str">
        <f t="shared" si="10"/>
        <v>#N/A</v>
      </c>
      <c r="V278" s="196"/>
      <c r="W278" s="196"/>
      <c r="X278" s="196"/>
      <c r="Y278" s="196"/>
      <c r="Z278" s="196"/>
    </row>
    <row r="279" ht="12.0" customHeight="1">
      <c r="A279" s="275"/>
      <c r="B279" s="275"/>
      <c r="C279" s="275"/>
      <c r="D279" s="275"/>
      <c r="E279" s="297">
        <f>SUMIF('Sales Order'!A:M,C279,'Sales Order'!M:M)</f>
        <v>0</v>
      </c>
      <c r="F279" s="298" t="str">
        <f>VLOOKUP(C279,'Sales Order'!A:S,19,FALSE)</f>
        <v>#N/A</v>
      </c>
      <c r="G279" s="298" t="str">
        <f>VLOOKUP(C279,'Sales Order'!A:N,14,FALSE)</f>
        <v>#N/A</v>
      </c>
      <c r="H279" s="298" t="str">
        <f t="shared" si="1"/>
        <v> </v>
      </c>
      <c r="I279" s="298">
        <f>SUMIFS(Despatches!D:D,Despatches!A:A,C279)</f>
        <v>0</v>
      </c>
      <c r="J279" s="298">
        <f t="shared" si="2"/>
        <v>0</v>
      </c>
      <c r="K279" s="298" t="str">
        <f>VLOOKUP(C279,'Sales Order'!A:N,14,FALSE)</f>
        <v>#N/A</v>
      </c>
      <c r="L279" s="234" t="str">
        <f t="shared" si="3"/>
        <v> &gt;210</v>
      </c>
      <c r="M279" s="298">
        <f t="shared" si="4"/>
        <v>30</v>
      </c>
      <c r="N279" s="298">
        <f t="shared" si="5"/>
        <v>12</v>
      </c>
      <c r="O279" s="298">
        <f t="shared" si="6"/>
        <v>1899</v>
      </c>
      <c r="P279" s="300" t="str">
        <f>VLOOKUP(C279,'Sales Order'!A:Q,17,FALSE)</f>
        <v>#N/A</v>
      </c>
      <c r="Q279" s="300" t="str">
        <f>VLOOKUP(C279,Despatches!A:B,2,FALSE)</f>
        <v>#N/A</v>
      </c>
      <c r="R279" s="298" t="str">
        <f t="shared" si="7"/>
        <v>#N/A</v>
      </c>
      <c r="S279" s="298" t="str">
        <f t="shared" si="8"/>
        <v>#N/A</v>
      </c>
      <c r="T279" s="298" t="str">
        <f t="shared" si="9"/>
        <v>#N/A</v>
      </c>
      <c r="U279" s="196" t="str">
        <f t="shared" si="10"/>
        <v>#N/A</v>
      </c>
      <c r="V279" s="196"/>
      <c r="W279" s="196"/>
      <c r="X279" s="196"/>
      <c r="Y279" s="196"/>
      <c r="Z279" s="196"/>
    </row>
    <row r="280" ht="12.0" customHeight="1">
      <c r="A280" s="275"/>
      <c r="B280" s="275"/>
      <c r="C280" s="275"/>
      <c r="D280" s="275"/>
      <c r="E280" s="297">
        <f>SUMIF('Sales Order'!A:M,C280,'Sales Order'!M:M)</f>
        <v>0</v>
      </c>
      <c r="F280" s="298" t="str">
        <f>VLOOKUP(C280,'Sales Order'!A:S,19,FALSE)</f>
        <v>#N/A</v>
      </c>
      <c r="G280" s="298" t="str">
        <f>VLOOKUP(C280,'Sales Order'!A:N,14,FALSE)</f>
        <v>#N/A</v>
      </c>
      <c r="H280" s="298" t="str">
        <f t="shared" si="1"/>
        <v> </v>
      </c>
      <c r="I280" s="298">
        <f>SUMIFS(Despatches!D:D,Despatches!A:A,C280)</f>
        <v>0</v>
      </c>
      <c r="J280" s="298">
        <f t="shared" si="2"/>
        <v>0</v>
      </c>
      <c r="K280" s="298" t="str">
        <f>VLOOKUP(C280,'Sales Order'!A:N,14,FALSE)</f>
        <v>#N/A</v>
      </c>
      <c r="L280" s="234" t="str">
        <f t="shared" si="3"/>
        <v> &gt;210</v>
      </c>
      <c r="M280" s="298">
        <f t="shared" si="4"/>
        <v>30</v>
      </c>
      <c r="N280" s="298">
        <f t="shared" si="5"/>
        <v>12</v>
      </c>
      <c r="O280" s="298">
        <f t="shared" si="6"/>
        <v>1899</v>
      </c>
      <c r="P280" s="300" t="str">
        <f>VLOOKUP(C280,'Sales Order'!A:Q,17,FALSE)</f>
        <v>#N/A</v>
      </c>
      <c r="Q280" s="300" t="str">
        <f>VLOOKUP(C280,Despatches!A:B,2,FALSE)</f>
        <v>#N/A</v>
      </c>
      <c r="R280" s="298" t="str">
        <f t="shared" si="7"/>
        <v>#N/A</v>
      </c>
      <c r="S280" s="298" t="str">
        <f t="shared" si="8"/>
        <v>#N/A</v>
      </c>
      <c r="T280" s="298" t="str">
        <f t="shared" si="9"/>
        <v>#N/A</v>
      </c>
      <c r="U280" s="196" t="str">
        <f t="shared" si="10"/>
        <v>#N/A</v>
      </c>
      <c r="V280" s="196"/>
      <c r="W280" s="196"/>
      <c r="X280" s="196"/>
      <c r="Y280" s="196"/>
      <c r="Z280" s="196"/>
    </row>
    <row r="281" ht="12.0" customHeight="1">
      <c r="A281" s="275"/>
      <c r="B281" s="275"/>
      <c r="C281" s="275"/>
      <c r="D281" s="275"/>
      <c r="E281" s="297">
        <f>SUMIF('Sales Order'!A:M,C281,'Sales Order'!M:M)</f>
        <v>0</v>
      </c>
      <c r="F281" s="298" t="str">
        <f>VLOOKUP(C281,'Sales Order'!A:S,19,FALSE)</f>
        <v>#N/A</v>
      </c>
      <c r="G281" s="298" t="str">
        <f>VLOOKUP(C281,'Sales Order'!A:N,14,FALSE)</f>
        <v>#N/A</v>
      </c>
      <c r="H281" s="298" t="str">
        <f t="shared" si="1"/>
        <v> </v>
      </c>
      <c r="I281" s="298">
        <f>SUMIFS(Despatches!D:D,Despatches!A:A,C281)</f>
        <v>0</v>
      </c>
      <c r="J281" s="298">
        <f t="shared" si="2"/>
        <v>0</v>
      </c>
      <c r="K281" s="298" t="str">
        <f>VLOOKUP(C281,'Sales Order'!A:N,14,FALSE)</f>
        <v>#N/A</v>
      </c>
      <c r="L281" s="234" t="str">
        <f t="shared" si="3"/>
        <v> &gt;210</v>
      </c>
      <c r="M281" s="298">
        <f t="shared" si="4"/>
        <v>30</v>
      </c>
      <c r="N281" s="298">
        <f t="shared" si="5"/>
        <v>12</v>
      </c>
      <c r="O281" s="298">
        <f t="shared" si="6"/>
        <v>1899</v>
      </c>
      <c r="P281" s="300" t="str">
        <f>VLOOKUP(C281,'Sales Order'!A:Q,17,FALSE)</f>
        <v>#N/A</v>
      </c>
      <c r="Q281" s="300" t="str">
        <f>VLOOKUP(C281,Despatches!A:B,2,FALSE)</f>
        <v>#N/A</v>
      </c>
      <c r="R281" s="298" t="str">
        <f t="shared" si="7"/>
        <v>#N/A</v>
      </c>
      <c r="S281" s="298" t="str">
        <f t="shared" si="8"/>
        <v>#N/A</v>
      </c>
      <c r="T281" s="298" t="str">
        <f t="shared" si="9"/>
        <v>#N/A</v>
      </c>
      <c r="U281" s="196" t="str">
        <f t="shared" si="10"/>
        <v>#N/A</v>
      </c>
      <c r="V281" s="196"/>
      <c r="W281" s="196"/>
      <c r="X281" s="196"/>
      <c r="Y281" s="196"/>
      <c r="Z281" s="196"/>
    </row>
    <row r="282" ht="12.0" customHeight="1">
      <c r="A282" s="275"/>
      <c r="B282" s="275"/>
      <c r="C282" s="275"/>
      <c r="D282" s="275"/>
      <c r="E282" s="297">
        <f>SUMIF('Sales Order'!A:M,C282,'Sales Order'!M:M)</f>
        <v>0</v>
      </c>
      <c r="F282" s="298" t="str">
        <f>VLOOKUP(C282,'Sales Order'!A:S,19,FALSE)</f>
        <v>#N/A</v>
      </c>
      <c r="G282" s="298" t="str">
        <f>VLOOKUP(C282,'Sales Order'!A:N,14,FALSE)</f>
        <v>#N/A</v>
      </c>
      <c r="H282" s="298" t="str">
        <f t="shared" si="1"/>
        <v> </v>
      </c>
      <c r="I282" s="298">
        <f>SUMIFS(Despatches!D:D,Despatches!A:A,C282)</f>
        <v>0</v>
      </c>
      <c r="J282" s="298">
        <f t="shared" si="2"/>
        <v>0</v>
      </c>
      <c r="K282" s="298" t="str">
        <f>VLOOKUP(C282,'Sales Order'!A:N,14,FALSE)</f>
        <v>#N/A</v>
      </c>
      <c r="L282" s="234" t="str">
        <f t="shared" si="3"/>
        <v> &gt;210</v>
      </c>
      <c r="M282" s="298">
        <f t="shared" si="4"/>
        <v>30</v>
      </c>
      <c r="N282" s="298">
        <f t="shared" si="5"/>
        <v>12</v>
      </c>
      <c r="O282" s="298">
        <f t="shared" si="6"/>
        <v>1899</v>
      </c>
      <c r="P282" s="300" t="str">
        <f>VLOOKUP(C282,'Sales Order'!A:Q,17,FALSE)</f>
        <v>#N/A</v>
      </c>
      <c r="Q282" s="300" t="str">
        <f>VLOOKUP(C282,Despatches!A:B,2,FALSE)</f>
        <v>#N/A</v>
      </c>
      <c r="R282" s="298" t="str">
        <f t="shared" si="7"/>
        <v>#N/A</v>
      </c>
      <c r="S282" s="298" t="str">
        <f t="shared" si="8"/>
        <v>#N/A</v>
      </c>
      <c r="T282" s="298" t="str">
        <f t="shared" si="9"/>
        <v>#N/A</v>
      </c>
      <c r="U282" s="196" t="str">
        <f t="shared" si="10"/>
        <v>#N/A</v>
      </c>
      <c r="V282" s="196"/>
      <c r="W282" s="196"/>
      <c r="X282" s="196"/>
      <c r="Y282" s="196"/>
      <c r="Z282" s="196"/>
    </row>
    <row r="283" ht="12.0" customHeight="1">
      <c r="A283" s="275"/>
      <c r="B283" s="275"/>
      <c r="C283" s="275"/>
      <c r="D283" s="275"/>
      <c r="E283" s="297">
        <f>SUMIF('Sales Order'!A:M,C283,'Sales Order'!M:M)</f>
        <v>0</v>
      </c>
      <c r="F283" s="298" t="str">
        <f>VLOOKUP(C283,'Sales Order'!A:S,19,FALSE)</f>
        <v>#N/A</v>
      </c>
      <c r="G283" s="298" t="str">
        <f>VLOOKUP(C283,'Sales Order'!A:N,14,FALSE)</f>
        <v>#N/A</v>
      </c>
      <c r="H283" s="298" t="str">
        <f t="shared" si="1"/>
        <v> </v>
      </c>
      <c r="I283" s="298">
        <f>SUMIFS(Despatches!D:D,Despatches!A:A,C283)</f>
        <v>0</v>
      </c>
      <c r="J283" s="298">
        <f t="shared" si="2"/>
        <v>0</v>
      </c>
      <c r="K283" s="298" t="str">
        <f>VLOOKUP(C283,'Sales Order'!A:N,14,FALSE)</f>
        <v>#N/A</v>
      </c>
      <c r="L283" s="234" t="str">
        <f t="shared" si="3"/>
        <v> &gt;210</v>
      </c>
      <c r="M283" s="298">
        <f t="shared" si="4"/>
        <v>30</v>
      </c>
      <c r="N283" s="298">
        <f t="shared" si="5"/>
        <v>12</v>
      </c>
      <c r="O283" s="298">
        <f t="shared" si="6"/>
        <v>1899</v>
      </c>
      <c r="P283" s="300" t="str">
        <f>VLOOKUP(C283,'Sales Order'!A:Q,17,FALSE)</f>
        <v>#N/A</v>
      </c>
      <c r="Q283" s="300" t="str">
        <f>VLOOKUP(C283,Despatches!A:B,2,FALSE)</f>
        <v>#N/A</v>
      </c>
      <c r="R283" s="298" t="str">
        <f t="shared" si="7"/>
        <v>#N/A</v>
      </c>
      <c r="S283" s="298" t="str">
        <f t="shared" si="8"/>
        <v>#N/A</v>
      </c>
      <c r="T283" s="298" t="str">
        <f t="shared" si="9"/>
        <v>#N/A</v>
      </c>
      <c r="U283" s="196" t="str">
        <f t="shared" si="10"/>
        <v>#N/A</v>
      </c>
      <c r="V283" s="196"/>
      <c r="W283" s="196"/>
      <c r="X283" s="196"/>
      <c r="Y283" s="196"/>
      <c r="Z283" s="196"/>
    </row>
    <row r="284" ht="12.0" customHeight="1">
      <c r="A284" s="275"/>
      <c r="B284" s="275"/>
      <c r="C284" s="275"/>
      <c r="D284" s="275"/>
      <c r="E284" s="297">
        <f>SUMIF('Sales Order'!A:M,C284,'Sales Order'!M:M)</f>
        <v>0</v>
      </c>
      <c r="F284" s="298" t="str">
        <f>VLOOKUP(C284,'Sales Order'!A:S,19,FALSE)</f>
        <v>#N/A</v>
      </c>
      <c r="G284" s="298" t="str">
        <f>VLOOKUP(C284,'Sales Order'!A:N,14,FALSE)</f>
        <v>#N/A</v>
      </c>
      <c r="H284" s="298" t="str">
        <f t="shared" si="1"/>
        <v> </v>
      </c>
      <c r="I284" s="298">
        <f>SUMIFS(Despatches!D:D,Despatches!A:A,C284)</f>
        <v>0</v>
      </c>
      <c r="J284" s="298">
        <f t="shared" si="2"/>
        <v>0</v>
      </c>
      <c r="K284" s="298" t="str">
        <f>VLOOKUP(C284,'Sales Order'!A:N,14,FALSE)</f>
        <v>#N/A</v>
      </c>
      <c r="L284" s="234" t="str">
        <f t="shared" si="3"/>
        <v> &gt;210</v>
      </c>
      <c r="M284" s="298">
        <f t="shared" si="4"/>
        <v>30</v>
      </c>
      <c r="N284" s="298">
        <f t="shared" si="5"/>
        <v>12</v>
      </c>
      <c r="O284" s="298">
        <f t="shared" si="6"/>
        <v>1899</v>
      </c>
      <c r="P284" s="300" t="str">
        <f>VLOOKUP(C284,'Sales Order'!A:Q,17,FALSE)</f>
        <v>#N/A</v>
      </c>
      <c r="Q284" s="300" t="str">
        <f>VLOOKUP(C284,Despatches!A:B,2,FALSE)</f>
        <v>#N/A</v>
      </c>
      <c r="R284" s="298" t="str">
        <f t="shared" si="7"/>
        <v>#N/A</v>
      </c>
      <c r="S284" s="298" t="str">
        <f t="shared" si="8"/>
        <v>#N/A</v>
      </c>
      <c r="T284" s="298" t="str">
        <f t="shared" si="9"/>
        <v>#N/A</v>
      </c>
      <c r="U284" s="196" t="str">
        <f t="shared" si="10"/>
        <v>#N/A</v>
      </c>
      <c r="V284" s="196"/>
      <c r="W284" s="196"/>
      <c r="X284" s="196"/>
      <c r="Y284" s="196"/>
      <c r="Z284" s="196"/>
    </row>
    <row r="285" ht="12.0" customHeight="1">
      <c r="A285" s="275"/>
      <c r="B285" s="275"/>
      <c r="C285" s="275"/>
      <c r="D285" s="275"/>
      <c r="E285" s="297">
        <f>SUMIF('Sales Order'!A:M,C285,'Sales Order'!M:M)</f>
        <v>0</v>
      </c>
      <c r="F285" s="298" t="str">
        <f>VLOOKUP(C285,'Sales Order'!A:S,19,FALSE)</f>
        <v>#N/A</v>
      </c>
      <c r="G285" s="298" t="str">
        <f>VLOOKUP(C285,'Sales Order'!A:N,14,FALSE)</f>
        <v>#N/A</v>
      </c>
      <c r="H285" s="298" t="str">
        <f t="shared" si="1"/>
        <v> </v>
      </c>
      <c r="I285" s="298">
        <f>SUMIFS(Despatches!D:D,Despatches!A:A,C285)</f>
        <v>0</v>
      </c>
      <c r="J285" s="298">
        <f t="shared" si="2"/>
        <v>0</v>
      </c>
      <c r="K285" s="298" t="str">
        <f>VLOOKUP(C285,'Sales Order'!A:N,14,FALSE)</f>
        <v>#N/A</v>
      </c>
      <c r="L285" s="234" t="str">
        <f t="shared" si="3"/>
        <v> &gt;210</v>
      </c>
      <c r="M285" s="298">
        <f t="shared" si="4"/>
        <v>30</v>
      </c>
      <c r="N285" s="298">
        <f t="shared" si="5"/>
        <v>12</v>
      </c>
      <c r="O285" s="298">
        <f t="shared" si="6"/>
        <v>1899</v>
      </c>
      <c r="P285" s="300" t="str">
        <f>VLOOKUP(C285,'Sales Order'!A:Q,17,FALSE)</f>
        <v>#N/A</v>
      </c>
      <c r="Q285" s="300" t="str">
        <f>VLOOKUP(C285,Despatches!A:B,2,FALSE)</f>
        <v>#N/A</v>
      </c>
      <c r="R285" s="298" t="str">
        <f t="shared" si="7"/>
        <v>#N/A</v>
      </c>
      <c r="S285" s="298" t="str">
        <f t="shared" si="8"/>
        <v>#N/A</v>
      </c>
      <c r="T285" s="298" t="str">
        <f t="shared" si="9"/>
        <v>#N/A</v>
      </c>
      <c r="U285" s="196" t="str">
        <f t="shared" si="10"/>
        <v>#N/A</v>
      </c>
      <c r="V285" s="196"/>
      <c r="W285" s="196"/>
      <c r="X285" s="196"/>
      <c r="Y285" s="196"/>
      <c r="Z285" s="196"/>
    </row>
    <row r="286" ht="12.0" customHeight="1">
      <c r="A286" s="275"/>
      <c r="B286" s="275"/>
      <c r="C286" s="275"/>
      <c r="D286" s="275"/>
      <c r="E286" s="297">
        <f>SUMIF('Sales Order'!A:M,C286,'Sales Order'!M:M)</f>
        <v>0</v>
      </c>
      <c r="F286" s="298" t="str">
        <f>VLOOKUP(C286,'Sales Order'!A:S,19,FALSE)</f>
        <v>#N/A</v>
      </c>
      <c r="G286" s="298" t="str">
        <f>VLOOKUP(C286,'Sales Order'!A:N,14,FALSE)</f>
        <v>#N/A</v>
      </c>
      <c r="H286" s="298" t="str">
        <f t="shared" si="1"/>
        <v> </v>
      </c>
      <c r="I286" s="298">
        <f>SUMIFS(Despatches!D:D,Despatches!A:A,C286)</f>
        <v>0</v>
      </c>
      <c r="J286" s="298">
        <f t="shared" si="2"/>
        <v>0</v>
      </c>
      <c r="K286" s="298" t="str">
        <f>VLOOKUP(C286,'Sales Order'!A:N,14,FALSE)</f>
        <v>#N/A</v>
      </c>
      <c r="L286" s="234" t="str">
        <f t="shared" si="3"/>
        <v> &gt;210</v>
      </c>
      <c r="M286" s="298">
        <f t="shared" si="4"/>
        <v>30</v>
      </c>
      <c r="N286" s="298">
        <f t="shared" si="5"/>
        <v>12</v>
      </c>
      <c r="O286" s="298">
        <f t="shared" si="6"/>
        <v>1899</v>
      </c>
      <c r="P286" s="300" t="str">
        <f>VLOOKUP(C286,'Sales Order'!A:Q,17,FALSE)</f>
        <v>#N/A</v>
      </c>
      <c r="Q286" s="300" t="str">
        <f>VLOOKUP(C286,Despatches!A:B,2,FALSE)</f>
        <v>#N/A</v>
      </c>
      <c r="R286" s="298" t="str">
        <f t="shared" si="7"/>
        <v>#N/A</v>
      </c>
      <c r="S286" s="298" t="str">
        <f t="shared" si="8"/>
        <v>#N/A</v>
      </c>
      <c r="T286" s="298" t="str">
        <f t="shared" si="9"/>
        <v>#N/A</v>
      </c>
      <c r="U286" s="196" t="str">
        <f t="shared" si="10"/>
        <v>#N/A</v>
      </c>
      <c r="V286" s="196"/>
      <c r="W286" s="196"/>
      <c r="X286" s="196"/>
      <c r="Y286" s="196"/>
      <c r="Z286" s="196"/>
    </row>
    <row r="287" ht="12.0" customHeight="1">
      <c r="A287" s="275"/>
      <c r="B287" s="275"/>
      <c r="C287" s="275"/>
      <c r="D287" s="275"/>
      <c r="E287" s="297">
        <f>SUMIF('Sales Order'!A:M,C287,'Sales Order'!M:M)</f>
        <v>0</v>
      </c>
      <c r="F287" s="298" t="str">
        <f>VLOOKUP(C287,'Sales Order'!A:S,19,FALSE)</f>
        <v>#N/A</v>
      </c>
      <c r="G287" s="298" t="str">
        <f>VLOOKUP(C287,'Sales Order'!A:N,14,FALSE)</f>
        <v>#N/A</v>
      </c>
      <c r="H287" s="298" t="str">
        <f t="shared" si="1"/>
        <v> </v>
      </c>
      <c r="I287" s="298">
        <f>SUMIFS(Despatches!D:D,Despatches!A:A,C287)</f>
        <v>0</v>
      </c>
      <c r="J287" s="298">
        <f t="shared" si="2"/>
        <v>0</v>
      </c>
      <c r="K287" s="298" t="str">
        <f>VLOOKUP(C287,'Sales Order'!A:N,14,FALSE)</f>
        <v>#N/A</v>
      </c>
      <c r="L287" s="234" t="str">
        <f t="shared" si="3"/>
        <v> &gt;210</v>
      </c>
      <c r="M287" s="298">
        <f t="shared" si="4"/>
        <v>30</v>
      </c>
      <c r="N287" s="298">
        <f t="shared" si="5"/>
        <v>12</v>
      </c>
      <c r="O287" s="298">
        <f t="shared" si="6"/>
        <v>1899</v>
      </c>
      <c r="P287" s="300" t="str">
        <f>VLOOKUP(C287,'Sales Order'!A:Q,17,FALSE)</f>
        <v>#N/A</v>
      </c>
      <c r="Q287" s="300" t="str">
        <f>VLOOKUP(C287,Despatches!A:B,2,FALSE)</f>
        <v>#N/A</v>
      </c>
      <c r="R287" s="298" t="str">
        <f t="shared" si="7"/>
        <v>#N/A</v>
      </c>
      <c r="S287" s="298" t="str">
        <f t="shared" si="8"/>
        <v>#N/A</v>
      </c>
      <c r="T287" s="298" t="str">
        <f t="shared" si="9"/>
        <v>#N/A</v>
      </c>
      <c r="U287" s="196" t="str">
        <f t="shared" si="10"/>
        <v>#N/A</v>
      </c>
      <c r="V287" s="196"/>
      <c r="W287" s="196"/>
      <c r="X287" s="196"/>
      <c r="Y287" s="196"/>
      <c r="Z287" s="196"/>
    </row>
    <row r="288" ht="12.0" customHeight="1">
      <c r="A288" s="275"/>
      <c r="B288" s="275"/>
      <c r="C288" s="275"/>
      <c r="D288" s="275"/>
      <c r="E288" s="297">
        <f>SUMIF('Sales Order'!A:M,C288,'Sales Order'!M:M)</f>
        <v>0</v>
      </c>
      <c r="F288" s="298" t="str">
        <f>VLOOKUP(C288,'Sales Order'!A:S,19,FALSE)</f>
        <v>#N/A</v>
      </c>
      <c r="G288" s="298" t="str">
        <f>VLOOKUP(C288,'Sales Order'!A:N,14,FALSE)</f>
        <v>#N/A</v>
      </c>
      <c r="H288" s="298" t="str">
        <f t="shared" si="1"/>
        <v> </v>
      </c>
      <c r="I288" s="298">
        <f>SUMIFS(Despatches!D:D,Despatches!A:A,C288)</f>
        <v>0</v>
      </c>
      <c r="J288" s="298">
        <f t="shared" si="2"/>
        <v>0</v>
      </c>
      <c r="K288" s="298" t="str">
        <f>VLOOKUP(C288,'Sales Order'!A:N,14,FALSE)</f>
        <v>#N/A</v>
      </c>
      <c r="L288" s="234" t="str">
        <f t="shared" si="3"/>
        <v> &gt;210</v>
      </c>
      <c r="M288" s="298">
        <f t="shared" si="4"/>
        <v>30</v>
      </c>
      <c r="N288" s="298">
        <f t="shared" si="5"/>
        <v>12</v>
      </c>
      <c r="O288" s="298">
        <f t="shared" si="6"/>
        <v>1899</v>
      </c>
      <c r="P288" s="300" t="str">
        <f>VLOOKUP(C288,'Sales Order'!A:Q,17,FALSE)</f>
        <v>#N/A</v>
      </c>
      <c r="Q288" s="300" t="str">
        <f>VLOOKUP(C288,Despatches!A:B,2,FALSE)</f>
        <v>#N/A</v>
      </c>
      <c r="R288" s="298" t="str">
        <f t="shared" si="7"/>
        <v>#N/A</v>
      </c>
      <c r="S288" s="298" t="str">
        <f t="shared" si="8"/>
        <v>#N/A</v>
      </c>
      <c r="T288" s="298" t="str">
        <f t="shared" si="9"/>
        <v>#N/A</v>
      </c>
      <c r="U288" s="196" t="str">
        <f t="shared" si="10"/>
        <v>#N/A</v>
      </c>
      <c r="V288" s="196"/>
      <c r="W288" s="196"/>
      <c r="X288" s="196"/>
      <c r="Y288" s="196"/>
      <c r="Z288" s="196"/>
    </row>
    <row r="289" ht="12.0" customHeight="1">
      <c r="A289" s="275"/>
      <c r="B289" s="275"/>
      <c r="C289" s="275"/>
      <c r="D289" s="275"/>
      <c r="E289" s="297">
        <f>SUMIF('Sales Order'!A:M,C289,'Sales Order'!M:M)</f>
        <v>0</v>
      </c>
      <c r="F289" s="298" t="str">
        <f>VLOOKUP(C289,'Sales Order'!A:S,19,FALSE)</f>
        <v>#N/A</v>
      </c>
      <c r="G289" s="298" t="str">
        <f>VLOOKUP(C289,'Sales Order'!A:N,14,FALSE)</f>
        <v>#N/A</v>
      </c>
      <c r="H289" s="298" t="str">
        <f t="shared" si="1"/>
        <v> </v>
      </c>
      <c r="I289" s="298">
        <f>SUMIFS(Despatches!D:D,Despatches!A:A,C289)</f>
        <v>0</v>
      </c>
      <c r="J289" s="298">
        <f t="shared" si="2"/>
        <v>0</v>
      </c>
      <c r="K289" s="298" t="str">
        <f>VLOOKUP(C289,'Sales Order'!A:N,14,FALSE)</f>
        <v>#N/A</v>
      </c>
      <c r="L289" s="234" t="str">
        <f t="shared" si="3"/>
        <v> &gt;210</v>
      </c>
      <c r="M289" s="298">
        <f t="shared" si="4"/>
        <v>30</v>
      </c>
      <c r="N289" s="298">
        <f t="shared" si="5"/>
        <v>12</v>
      </c>
      <c r="O289" s="298">
        <f t="shared" si="6"/>
        <v>1899</v>
      </c>
      <c r="P289" s="300" t="str">
        <f>VLOOKUP(C289,'Sales Order'!A:Q,17,FALSE)</f>
        <v>#N/A</v>
      </c>
      <c r="Q289" s="300" t="str">
        <f>VLOOKUP(C289,Despatches!A:B,2,FALSE)</f>
        <v>#N/A</v>
      </c>
      <c r="R289" s="298" t="str">
        <f t="shared" si="7"/>
        <v>#N/A</v>
      </c>
      <c r="S289" s="298" t="str">
        <f t="shared" si="8"/>
        <v>#N/A</v>
      </c>
      <c r="T289" s="298" t="str">
        <f t="shared" si="9"/>
        <v>#N/A</v>
      </c>
      <c r="U289" s="196" t="str">
        <f t="shared" si="10"/>
        <v>#N/A</v>
      </c>
      <c r="V289" s="196"/>
      <c r="W289" s="196"/>
      <c r="X289" s="196"/>
      <c r="Y289" s="196"/>
      <c r="Z289" s="196"/>
    </row>
    <row r="290" ht="12.0" customHeight="1">
      <c r="A290" s="275"/>
      <c r="B290" s="275"/>
      <c r="C290" s="275"/>
      <c r="D290" s="275"/>
      <c r="E290" s="297">
        <f>SUMIF('Sales Order'!A:M,C290,'Sales Order'!M:M)</f>
        <v>0</v>
      </c>
      <c r="F290" s="298" t="str">
        <f>VLOOKUP(C290,'Sales Order'!A:S,19,FALSE)</f>
        <v>#N/A</v>
      </c>
      <c r="G290" s="298" t="str">
        <f>VLOOKUP(C290,'Sales Order'!A:N,14,FALSE)</f>
        <v>#N/A</v>
      </c>
      <c r="H290" s="298" t="str">
        <f t="shared" si="1"/>
        <v> </v>
      </c>
      <c r="I290" s="298">
        <f>SUMIFS(Despatches!D:D,Despatches!A:A,C290)</f>
        <v>0</v>
      </c>
      <c r="J290" s="298">
        <f t="shared" si="2"/>
        <v>0</v>
      </c>
      <c r="K290" s="298" t="str">
        <f>VLOOKUP(C290,'Sales Order'!A:N,14,FALSE)</f>
        <v>#N/A</v>
      </c>
      <c r="L290" s="234" t="str">
        <f t="shared" si="3"/>
        <v> &gt;210</v>
      </c>
      <c r="M290" s="298">
        <f t="shared" si="4"/>
        <v>30</v>
      </c>
      <c r="N290" s="298">
        <f t="shared" si="5"/>
        <v>12</v>
      </c>
      <c r="O290" s="298">
        <f t="shared" si="6"/>
        <v>1899</v>
      </c>
      <c r="P290" s="300" t="str">
        <f>VLOOKUP(C290,'Sales Order'!A:Q,17,FALSE)</f>
        <v>#N/A</v>
      </c>
      <c r="Q290" s="300" t="str">
        <f>VLOOKUP(C290,Despatches!A:B,2,FALSE)</f>
        <v>#N/A</v>
      </c>
      <c r="R290" s="298" t="str">
        <f t="shared" si="7"/>
        <v>#N/A</v>
      </c>
      <c r="S290" s="298" t="str">
        <f t="shared" si="8"/>
        <v>#N/A</v>
      </c>
      <c r="T290" s="298" t="str">
        <f t="shared" si="9"/>
        <v>#N/A</v>
      </c>
      <c r="U290" s="196" t="str">
        <f t="shared" si="10"/>
        <v>#N/A</v>
      </c>
      <c r="V290" s="196"/>
      <c r="W290" s="196"/>
      <c r="X290" s="196"/>
      <c r="Y290" s="196"/>
      <c r="Z290" s="196"/>
    </row>
    <row r="291" ht="12.0" customHeight="1">
      <c r="A291" s="275"/>
      <c r="B291" s="275"/>
      <c r="C291" s="275"/>
      <c r="D291" s="275"/>
      <c r="E291" s="297">
        <f>SUMIF('Sales Order'!A:M,C291,'Sales Order'!M:M)</f>
        <v>0</v>
      </c>
      <c r="F291" s="298" t="str">
        <f>VLOOKUP(C291,'Sales Order'!A:S,19,FALSE)</f>
        <v>#N/A</v>
      </c>
      <c r="G291" s="298" t="str">
        <f>VLOOKUP(C291,'Sales Order'!A:N,14,FALSE)</f>
        <v>#N/A</v>
      </c>
      <c r="H291" s="298" t="str">
        <f t="shared" si="1"/>
        <v> </v>
      </c>
      <c r="I291" s="298">
        <f>SUMIFS(Despatches!D:D,Despatches!A:A,C291)</f>
        <v>0</v>
      </c>
      <c r="J291" s="298">
        <f t="shared" si="2"/>
        <v>0</v>
      </c>
      <c r="K291" s="298" t="str">
        <f>VLOOKUP(C291,'Sales Order'!A:N,14,FALSE)</f>
        <v>#N/A</v>
      </c>
      <c r="L291" s="234" t="str">
        <f t="shared" si="3"/>
        <v> &gt;210</v>
      </c>
      <c r="M291" s="298">
        <f t="shared" si="4"/>
        <v>30</v>
      </c>
      <c r="N291" s="298">
        <f t="shared" si="5"/>
        <v>12</v>
      </c>
      <c r="O291" s="298">
        <f t="shared" si="6"/>
        <v>1899</v>
      </c>
      <c r="P291" s="300" t="str">
        <f>VLOOKUP(C291,'Sales Order'!A:Q,17,FALSE)</f>
        <v>#N/A</v>
      </c>
      <c r="Q291" s="300" t="str">
        <f>VLOOKUP(C291,Despatches!A:B,2,FALSE)</f>
        <v>#N/A</v>
      </c>
      <c r="R291" s="298" t="str">
        <f t="shared" si="7"/>
        <v>#N/A</v>
      </c>
      <c r="S291" s="298" t="str">
        <f t="shared" si="8"/>
        <v>#N/A</v>
      </c>
      <c r="T291" s="298" t="str">
        <f t="shared" si="9"/>
        <v>#N/A</v>
      </c>
      <c r="U291" s="196" t="str">
        <f t="shared" si="10"/>
        <v>#N/A</v>
      </c>
      <c r="V291" s="196"/>
      <c r="W291" s="196"/>
      <c r="X291" s="196"/>
      <c r="Y291" s="196"/>
      <c r="Z291" s="196"/>
    </row>
    <row r="292" ht="12.0" customHeight="1">
      <c r="A292" s="275"/>
      <c r="B292" s="275"/>
      <c r="C292" s="275"/>
      <c r="D292" s="275"/>
      <c r="E292" s="297">
        <f>SUMIF('Sales Order'!A:M,C292,'Sales Order'!M:M)</f>
        <v>0</v>
      </c>
      <c r="F292" s="298" t="str">
        <f>VLOOKUP(C292,'Sales Order'!A:S,19,FALSE)</f>
        <v>#N/A</v>
      </c>
      <c r="G292" s="298" t="str">
        <f>VLOOKUP(C292,'Sales Order'!A:N,14,FALSE)</f>
        <v>#N/A</v>
      </c>
      <c r="H292" s="298" t="str">
        <f t="shared" si="1"/>
        <v> </v>
      </c>
      <c r="I292" s="298">
        <f>SUMIFS(Despatches!D:D,Despatches!A:A,C292)</f>
        <v>0</v>
      </c>
      <c r="J292" s="298">
        <f t="shared" si="2"/>
        <v>0</v>
      </c>
      <c r="K292" s="298" t="str">
        <f>VLOOKUP(C292,'Sales Order'!A:N,14,FALSE)</f>
        <v>#N/A</v>
      </c>
      <c r="L292" s="234" t="str">
        <f t="shared" si="3"/>
        <v> &gt;210</v>
      </c>
      <c r="M292" s="298">
        <f t="shared" si="4"/>
        <v>30</v>
      </c>
      <c r="N292" s="298">
        <f t="shared" si="5"/>
        <v>12</v>
      </c>
      <c r="O292" s="298">
        <f t="shared" si="6"/>
        <v>1899</v>
      </c>
      <c r="P292" s="300" t="str">
        <f>VLOOKUP(C292,'Sales Order'!A:Q,17,FALSE)</f>
        <v>#N/A</v>
      </c>
      <c r="Q292" s="300" t="str">
        <f>VLOOKUP(C292,Despatches!A:B,2,FALSE)</f>
        <v>#N/A</v>
      </c>
      <c r="R292" s="298" t="str">
        <f t="shared" si="7"/>
        <v>#N/A</v>
      </c>
      <c r="S292" s="298" t="str">
        <f t="shared" si="8"/>
        <v>#N/A</v>
      </c>
      <c r="T292" s="298" t="str">
        <f t="shared" si="9"/>
        <v>#N/A</v>
      </c>
      <c r="U292" s="196" t="str">
        <f t="shared" si="10"/>
        <v>#N/A</v>
      </c>
      <c r="V292" s="196"/>
      <c r="W292" s="196"/>
      <c r="X292" s="196"/>
      <c r="Y292" s="196"/>
      <c r="Z292" s="196"/>
    </row>
    <row r="293" ht="12.0" customHeight="1">
      <c r="A293" s="275"/>
      <c r="B293" s="275"/>
      <c r="C293" s="275"/>
      <c r="D293" s="275"/>
      <c r="E293" s="297">
        <f>SUMIF('Sales Order'!A:M,C293,'Sales Order'!M:M)</f>
        <v>0</v>
      </c>
      <c r="F293" s="298" t="str">
        <f>VLOOKUP(C293,'Sales Order'!A:S,19,FALSE)</f>
        <v>#N/A</v>
      </c>
      <c r="G293" s="298" t="str">
        <f>VLOOKUP(C293,'Sales Order'!A:N,14,FALSE)</f>
        <v>#N/A</v>
      </c>
      <c r="H293" s="298" t="str">
        <f t="shared" si="1"/>
        <v> </v>
      </c>
      <c r="I293" s="298">
        <f>SUMIFS(Despatches!D:D,Despatches!A:A,C293)</f>
        <v>0</v>
      </c>
      <c r="J293" s="298">
        <f t="shared" si="2"/>
        <v>0</v>
      </c>
      <c r="K293" s="298" t="str">
        <f>VLOOKUP(C293,'Sales Order'!A:N,14,FALSE)</f>
        <v>#N/A</v>
      </c>
      <c r="L293" s="234" t="str">
        <f t="shared" si="3"/>
        <v> &gt;210</v>
      </c>
      <c r="M293" s="298">
        <f t="shared" si="4"/>
        <v>30</v>
      </c>
      <c r="N293" s="298">
        <f t="shared" si="5"/>
        <v>12</v>
      </c>
      <c r="O293" s="298">
        <f t="shared" si="6"/>
        <v>1899</v>
      </c>
      <c r="P293" s="300" t="str">
        <f>VLOOKUP(C293,'Sales Order'!A:Q,17,FALSE)</f>
        <v>#N/A</v>
      </c>
      <c r="Q293" s="300" t="str">
        <f>VLOOKUP(C293,Despatches!A:B,2,FALSE)</f>
        <v>#N/A</v>
      </c>
      <c r="R293" s="298" t="str">
        <f t="shared" si="7"/>
        <v>#N/A</v>
      </c>
      <c r="S293" s="298" t="str">
        <f t="shared" si="8"/>
        <v>#N/A</v>
      </c>
      <c r="T293" s="298" t="str">
        <f t="shared" si="9"/>
        <v>#N/A</v>
      </c>
      <c r="U293" s="196" t="str">
        <f t="shared" si="10"/>
        <v>#N/A</v>
      </c>
      <c r="V293" s="196"/>
      <c r="W293" s="196"/>
      <c r="X293" s="196"/>
      <c r="Y293" s="196"/>
      <c r="Z293" s="196"/>
    </row>
    <row r="294" ht="12.0" customHeight="1">
      <c r="A294" s="275"/>
      <c r="B294" s="275"/>
      <c r="C294" s="275"/>
      <c r="D294" s="275"/>
      <c r="E294" s="297">
        <f>SUMIF('Sales Order'!A:M,C294,'Sales Order'!M:M)</f>
        <v>0</v>
      </c>
      <c r="F294" s="298" t="str">
        <f>VLOOKUP(C294,'Sales Order'!A:S,19,FALSE)</f>
        <v>#N/A</v>
      </c>
      <c r="G294" s="298" t="str">
        <f>VLOOKUP(C294,'Sales Order'!A:N,14,FALSE)</f>
        <v>#N/A</v>
      </c>
      <c r="H294" s="298" t="str">
        <f t="shared" si="1"/>
        <v> </v>
      </c>
      <c r="I294" s="298">
        <f>SUMIFS(Despatches!D:D,Despatches!A:A,C294)</f>
        <v>0</v>
      </c>
      <c r="J294" s="298">
        <f t="shared" si="2"/>
        <v>0</v>
      </c>
      <c r="K294" s="298" t="str">
        <f>VLOOKUP(C294,'Sales Order'!A:N,14,FALSE)</f>
        <v>#N/A</v>
      </c>
      <c r="L294" s="234" t="str">
        <f t="shared" si="3"/>
        <v> &gt;210</v>
      </c>
      <c r="M294" s="298">
        <f t="shared" si="4"/>
        <v>30</v>
      </c>
      <c r="N294" s="298">
        <f t="shared" si="5"/>
        <v>12</v>
      </c>
      <c r="O294" s="298">
        <f t="shared" si="6"/>
        <v>1899</v>
      </c>
      <c r="P294" s="300" t="str">
        <f>VLOOKUP(C294,'Sales Order'!A:Q,17,FALSE)</f>
        <v>#N/A</v>
      </c>
      <c r="Q294" s="300" t="str">
        <f>VLOOKUP(C294,Despatches!A:B,2,FALSE)</f>
        <v>#N/A</v>
      </c>
      <c r="R294" s="298" t="str">
        <f t="shared" si="7"/>
        <v>#N/A</v>
      </c>
      <c r="S294" s="298" t="str">
        <f t="shared" si="8"/>
        <v>#N/A</v>
      </c>
      <c r="T294" s="298" t="str">
        <f t="shared" si="9"/>
        <v>#N/A</v>
      </c>
      <c r="U294" s="196" t="str">
        <f t="shared" si="10"/>
        <v>#N/A</v>
      </c>
      <c r="V294" s="196"/>
      <c r="W294" s="196"/>
      <c r="X294" s="196"/>
      <c r="Y294" s="196"/>
      <c r="Z294" s="196"/>
    </row>
    <row r="295" ht="12.0" customHeight="1">
      <c r="A295" s="275"/>
      <c r="B295" s="275"/>
      <c r="C295" s="275"/>
      <c r="D295" s="275"/>
      <c r="E295" s="297">
        <f>SUMIF('Sales Order'!A:M,C295,'Sales Order'!M:M)</f>
        <v>0</v>
      </c>
      <c r="F295" s="298" t="str">
        <f>VLOOKUP(C295,'Sales Order'!A:S,19,FALSE)</f>
        <v>#N/A</v>
      </c>
      <c r="G295" s="298" t="str">
        <f>VLOOKUP(C295,'Sales Order'!A:N,14,FALSE)</f>
        <v>#N/A</v>
      </c>
      <c r="H295" s="298" t="str">
        <f t="shared" si="1"/>
        <v> </v>
      </c>
      <c r="I295" s="298">
        <f>SUMIFS(Despatches!D:D,Despatches!A:A,C295)</f>
        <v>0</v>
      </c>
      <c r="J295" s="298">
        <f t="shared" si="2"/>
        <v>0</v>
      </c>
      <c r="K295" s="298" t="str">
        <f>VLOOKUP(C295,'Sales Order'!A:N,14,FALSE)</f>
        <v>#N/A</v>
      </c>
      <c r="L295" s="234" t="str">
        <f t="shared" si="3"/>
        <v> &gt;210</v>
      </c>
      <c r="M295" s="298">
        <f t="shared" si="4"/>
        <v>30</v>
      </c>
      <c r="N295" s="298">
        <f t="shared" si="5"/>
        <v>12</v>
      </c>
      <c r="O295" s="298">
        <f t="shared" si="6"/>
        <v>1899</v>
      </c>
      <c r="P295" s="300" t="str">
        <f>VLOOKUP(C295,'Sales Order'!A:Q,17,FALSE)</f>
        <v>#N/A</v>
      </c>
      <c r="Q295" s="300" t="str">
        <f>VLOOKUP(C295,Despatches!A:B,2,FALSE)</f>
        <v>#N/A</v>
      </c>
      <c r="R295" s="298" t="str">
        <f t="shared" si="7"/>
        <v>#N/A</v>
      </c>
      <c r="S295" s="298" t="str">
        <f t="shared" si="8"/>
        <v>#N/A</v>
      </c>
      <c r="T295" s="298" t="str">
        <f t="shared" si="9"/>
        <v>#N/A</v>
      </c>
      <c r="U295" s="196" t="str">
        <f t="shared" si="10"/>
        <v>#N/A</v>
      </c>
      <c r="V295" s="196"/>
      <c r="W295" s="196"/>
      <c r="X295" s="196"/>
      <c r="Y295" s="196"/>
      <c r="Z295" s="196"/>
    </row>
    <row r="296" ht="12.0" customHeight="1">
      <c r="A296" s="275"/>
      <c r="B296" s="275"/>
      <c r="C296" s="275"/>
      <c r="D296" s="275"/>
      <c r="E296" s="297">
        <f>SUMIF('Sales Order'!A:M,C296,'Sales Order'!M:M)</f>
        <v>0</v>
      </c>
      <c r="F296" s="298" t="str">
        <f>VLOOKUP(C296,'Sales Order'!A:S,19,FALSE)</f>
        <v>#N/A</v>
      </c>
      <c r="G296" s="298" t="str">
        <f>VLOOKUP(C296,'Sales Order'!A:N,14,FALSE)</f>
        <v>#N/A</v>
      </c>
      <c r="H296" s="298" t="str">
        <f t="shared" si="1"/>
        <v> </v>
      </c>
      <c r="I296" s="298">
        <f>SUMIFS(Despatches!D:D,Despatches!A:A,C296)</f>
        <v>0</v>
      </c>
      <c r="J296" s="298">
        <f t="shared" si="2"/>
        <v>0</v>
      </c>
      <c r="K296" s="298" t="str">
        <f>VLOOKUP(C296,'Sales Order'!A:N,14,FALSE)</f>
        <v>#N/A</v>
      </c>
      <c r="L296" s="234" t="str">
        <f t="shared" si="3"/>
        <v> &gt;210</v>
      </c>
      <c r="M296" s="298">
        <f t="shared" si="4"/>
        <v>30</v>
      </c>
      <c r="N296" s="298">
        <f t="shared" si="5"/>
        <v>12</v>
      </c>
      <c r="O296" s="298">
        <f t="shared" si="6"/>
        <v>1899</v>
      </c>
      <c r="P296" s="300" t="str">
        <f>VLOOKUP(C296,'Sales Order'!A:Q,17,FALSE)</f>
        <v>#N/A</v>
      </c>
      <c r="Q296" s="300" t="str">
        <f>VLOOKUP(C296,Despatches!A:B,2,FALSE)</f>
        <v>#N/A</v>
      </c>
      <c r="R296" s="298" t="str">
        <f t="shared" si="7"/>
        <v>#N/A</v>
      </c>
      <c r="S296" s="298" t="str">
        <f t="shared" si="8"/>
        <v>#N/A</v>
      </c>
      <c r="T296" s="298" t="str">
        <f t="shared" si="9"/>
        <v>#N/A</v>
      </c>
      <c r="U296" s="196" t="str">
        <f t="shared" si="10"/>
        <v>#N/A</v>
      </c>
      <c r="V296" s="196"/>
      <c r="W296" s="196"/>
      <c r="X296" s="196"/>
      <c r="Y296" s="196"/>
      <c r="Z296" s="196"/>
    </row>
    <row r="297" ht="12.0" customHeight="1">
      <c r="A297" s="275"/>
      <c r="B297" s="275"/>
      <c r="C297" s="275"/>
      <c r="D297" s="275"/>
      <c r="E297" s="297">
        <f>SUMIF('Sales Order'!A:M,C297,'Sales Order'!M:M)</f>
        <v>0</v>
      </c>
      <c r="F297" s="298" t="str">
        <f>VLOOKUP(C297,'Sales Order'!A:S,19,FALSE)</f>
        <v>#N/A</v>
      </c>
      <c r="G297" s="298" t="str">
        <f>VLOOKUP(C297,'Sales Order'!A:N,14,FALSE)</f>
        <v>#N/A</v>
      </c>
      <c r="H297" s="298" t="str">
        <f t="shared" si="1"/>
        <v> </v>
      </c>
      <c r="I297" s="298">
        <f>SUMIFS(Despatches!D:D,Despatches!A:A,C297)</f>
        <v>0</v>
      </c>
      <c r="J297" s="298">
        <f t="shared" si="2"/>
        <v>0</v>
      </c>
      <c r="K297" s="298" t="str">
        <f>VLOOKUP(C297,'Sales Order'!A:N,14,FALSE)</f>
        <v>#N/A</v>
      </c>
      <c r="L297" s="234" t="str">
        <f t="shared" si="3"/>
        <v> &gt;210</v>
      </c>
      <c r="M297" s="298">
        <f t="shared" si="4"/>
        <v>30</v>
      </c>
      <c r="N297" s="298">
        <f t="shared" si="5"/>
        <v>12</v>
      </c>
      <c r="O297" s="298">
        <f t="shared" si="6"/>
        <v>1899</v>
      </c>
      <c r="P297" s="300" t="str">
        <f>VLOOKUP(C297,'Sales Order'!A:Q,17,FALSE)</f>
        <v>#N/A</v>
      </c>
      <c r="Q297" s="300" t="str">
        <f>VLOOKUP(C297,Despatches!A:B,2,FALSE)</f>
        <v>#N/A</v>
      </c>
      <c r="R297" s="298" t="str">
        <f t="shared" si="7"/>
        <v>#N/A</v>
      </c>
      <c r="S297" s="298" t="str">
        <f t="shared" si="8"/>
        <v>#N/A</v>
      </c>
      <c r="T297" s="298" t="str">
        <f t="shared" si="9"/>
        <v>#N/A</v>
      </c>
      <c r="U297" s="196" t="str">
        <f t="shared" si="10"/>
        <v>#N/A</v>
      </c>
      <c r="V297" s="196"/>
      <c r="W297" s="196"/>
      <c r="X297" s="196"/>
      <c r="Y297" s="196"/>
      <c r="Z297" s="196"/>
    </row>
    <row r="298" ht="12.0" customHeight="1">
      <c r="A298" s="275"/>
      <c r="B298" s="275"/>
      <c r="C298" s="275"/>
      <c r="D298" s="275"/>
      <c r="E298" s="297">
        <f>SUMIF('Sales Order'!A:M,C298,'Sales Order'!M:M)</f>
        <v>0</v>
      </c>
      <c r="F298" s="298" t="str">
        <f>VLOOKUP(C298,'Sales Order'!A:S,19,FALSE)</f>
        <v>#N/A</v>
      </c>
      <c r="G298" s="298" t="str">
        <f>VLOOKUP(C298,'Sales Order'!A:N,14,FALSE)</f>
        <v>#N/A</v>
      </c>
      <c r="H298" s="298" t="str">
        <f t="shared" si="1"/>
        <v> </v>
      </c>
      <c r="I298" s="298">
        <f>SUMIFS(Despatches!D:D,Despatches!A:A,C298)</f>
        <v>0</v>
      </c>
      <c r="J298" s="298">
        <f t="shared" si="2"/>
        <v>0</v>
      </c>
      <c r="K298" s="298" t="str">
        <f>VLOOKUP(C298,'Sales Order'!A:N,14,FALSE)</f>
        <v>#N/A</v>
      </c>
      <c r="L298" s="234" t="str">
        <f t="shared" si="3"/>
        <v> &gt;210</v>
      </c>
      <c r="M298" s="298">
        <f t="shared" si="4"/>
        <v>30</v>
      </c>
      <c r="N298" s="298">
        <f t="shared" si="5"/>
        <v>12</v>
      </c>
      <c r="O298" s="298">
        <f t="shared" si="6"/>
        <v>1899</v>
      </c>
      <c r="P298" s="300" t="str">
        <f>VLOOKUP(C298,'Sales Order'!A:Q,17,FALSE)</f>
        <v>#N/A</v>
      </c>
      <c r="Q298" s="300" t="str">
        <f>VLOOKUP(C298,Despatches!A:B,2,FALSE)</f>
        <v>#N/A</v>
      </c>
      <c r="R298" s="298" t="str">
        <f t="shared" si="7"/>
        <v>#N/A</v>
      </c>
      <c r="S298" s="298" t="str">
        <f t="shared" si="8"/>
        <v>#N/A</v>
      </c>
      <c r="T298" s="298" t="str">
        <f t="shared" si="9"/>
        <v>#N/A</v>
      </c>
      <c r="U298" s="196" t="str">
        <f t="shared" si="10"/>
        <v>#N/A</v>
      </c>
      <c r="V298" s="196"/>
      <c r="W298" s="196"/>
      <c r="X298" s="196"/>
      <c r="Y298" s="196"/>
      <c r="Z298" s="196"/>
    </row>
    <row r="299" ht="12.0" customHeight="1">
      <c r="A299" s="275"/>
      <c r="B299" s="275"/>
      <c r="C299" s="275"/>
      <c r="D299" s="275"/>
      <c r="E299" s="297">
        <f>SUMIF('Sales Order'!A:M,C299,'Sales Order'!M:M)</f>
        <v>0</v>
      </c>
      <c r="F299" s="298" t="str">
        <f>VLOOKUP(C299,'Sales Order'!A:S,19,FALSE)</f>
        <v>#N/A</v>
      </c>
      <c r="G299" s="298" t="str">
        <f>VLOOKUP(C299,'Sales Order'!A:N,14,FALSE)</f>
        <v>#N/A</v>
      </c>
      <c r="H299" s="298" t="str">
        <f t="shared" si="1"/>
        <v> </v>
      </c>
      <c r="I299" s="298">
        <f>SUMIFS(Despatches!D:D,Despatches!A:A,C299)</f>
        <v>0</v>
      </c>
      <c r="J299" s="298">
        <f t="shared" si="2"/>
        <v>0</v>
      </c>
      <c r="K299" s="298" t="str">
        <f>VLOOKUP(C299,'Sales Order'!A:N,14,FALSE)</f>
        <v>#N/A</v>
      </c>
      <c r="L299" s="234" t="str">
        <f t="shared" si="3"/>
        <v> &gt;210</v>
      </c>
      <c r="M299" s="298">
        <f t="shared" si="4"/>
        <v>30</v>
      </c>
      <c r="N299" s="298">
        <f t="shared" si="5"/>
        <v>12</v>
      </c>
      <c r="O299" s="298">
        <f t="shared" si="6"/>
        <v>1899</v>
      </c>
      <c r="P299" s="300" t="str">
        <f>VLOOKUP(C299,'Sales Order'!A:Q,17,FALSE)</f>
        <v>#N/A</v>
      </c>
      <c r="Q299" s="300" t="str">
        <f>VLOOKUP(C299,Despatches!A:B,2,FALSE)</f>
        <v>#N/A</v>
      </c>
      <c r="R299" s="298" t="str">
        <f t="shared" si="7"/>
        <v>#N/A</v>
      </c>
      <c r="S299" s="298" t="str">
        <f t="shared" si="8"/>
        <v>#N/A</v>
      </c>
      <c r="T299" s="298" t="str">
        <f t="shared" si="9"/>
        <v>#N/A</v>
      </c>
      <c r="U299" s="196" t="str">
        <f t="shared" si="10"/>
        <v>#N/A</v>
      </c>
      <c r="V299" s="196"/>
      <c r="W299" s="196"/>
      <c r="X299" s="196"/>
      <c r="Y299" s="196"/>
      <c r="Z299" s="196"/>
    </row>
    <row r="300" ht="12.0" customHeight="1">
      <c r="A300" s="275"/>
      <c r="B300" s="275"/>
      <c r="C300" s="275"/>
      <c r="D300" s="275"/>
      <c r="E300" s="297">
        <f>SUMIF('Sales Order'!A:M,C300,'Sales Order'!M:M)</f>
        <v>0</v>
      </c>
      <c r="F300" s="298" t="str">
        <f>VLOOKUP(C300,'Sales Order'!A:S,19,FALSE)</f>
        <v>#N/A</v>
      </c>
      <c r="G300" s="298" t="str">
        <f>VLOOKUP(C300,'Sales Order'!A:N,14,FALSE)</f>
        <v>#N/A</v>
      </c>
      <c r="H300" s="298" t="str">
        <f t="shared" si="1"/>
        <v> </v>
      </c>
      <c r="I300" s="298">
        <f>SUMIFS(Despatches!D:D,Despatches!A:A,C300)</f>
        <v>0</v>
      </c>
      <c r="J300" s="298">
        <f t="shared" si="2"/>
        <v>0</v>
      </c>
      <c r="K300" s="298" t="str">
        <f>VLOOKUP(C300,'Sales Order'!A:N,14,FALSE)</f>
        <v>#N/A</v>
      </c>
      <c r="L300" s="234" t="str">
        <f t="shared" si="3"/>
        <v> &gt;210</v>
      </c>
      <c r="M300" s="298">
        <f t="shared" si="4"/>
        <v>30</v>
      </c>
      <c r="N300" s="298">
        <f t="shared" si="5"/>
        <v>12</v>
      </c>
      <c r="O300" s="298">
        <f t="shared" si="6"/>
        <v>1899</v>
      </c>
      <c r="P300" s="300" t="str">
        <f>VLOOKUP(C300,'Sales Order'!A:Q,17,FALSE)</f>
        <v>#N/A</v>
      </c>
      <c r="Q300" s="300" t="str">
        <f>VLOOKUP(C300,Despatches!A:B,2,FALSE)</f>
        <v>#N/A</v>
      </c>
      <c r="R300" s="298" t="str">
        <f t="shared" si="7"/>
        <v>#N/A</v>
      </c>
      <c r="S300" s="298" t="str">
        <f t="shared" si="8"/>
        <v>#N/A</v>
      </c>
      <c r="T300" s="298" t="str">
        <f t="shared" si="9"/>
        <v>#N/A</v>
      </c>
      <c r="U300" s="196" t="str">
        <f t="shared" si="10"/>
        <v>#N/A</v>
      </c>
      <c r="V300" s="196"/>
      <c r="W300" s="196"/>
      <c r="X300" s="196"/>
      <c r="Y300" s="196"/>
      <c r="Z300" s="196"/>
    </row>
    <row r="301" ht="12.0" customHeight="1">
      <c r="A301" s="275"/>
      <c r="B301" s="275"/>
      <c r="C301" s="275"/>
      <c r="D301" s="275"/>
      <c r="E301" s="297">
        <f>SUMIF('Sales Order'!A:M,C301,'Sales Order'!M:M)</f>
        <v>0</v>
      </c>
      <c r="F301" s="298" t="str">
        <f>VLOOKUP(C301,'Sales Order'!A:S,19,FALSE)</f>
        <v>#N/A</v>
      </c>
      <c r="G301" s="298" t="str">
        <f>VLOOKUP(C301,'Sales Order'!A:N,14,FALSE)</f>
        <v>#N/A</v>
      </c>
      <c r="H301" s="298" t="str">
        <f t="shared" si="1"/>
        <v> </v>
      </c>
      <c r="I301" s="298">
        <f>SUMIFS(Despatches!D:D,Despatches!A:A,C301)</f>
        <v>0</v>
      </c>
      <c r="J301" s="298">
        <f t="shared" si="2"/>
        <v>0</v>
      </c>
      <c r="K301" s="298" t="str">
        <f>VLOOKUP(C301,'Sales Order'!A:N,14,FALSE)</f>
        <v>#N/A</v>
      </c>
      <c r="L301" s="234" t="str">
        <f t="shared" si="3"/>
        <v> &gt;210</v>
      </c>
      <c r="M301" s="298">
        <f t="shared" si="4"/>
        <v>30</v>
      </c>
      <c r="N301" s="298">
        <f t="shared" si="5"/>
        <v>12</v>
      </c>
      <c r="O301" s="298">
        <f t="shared" si="6"/>
        <v>1899</v>
      </c>
      <c r="P301" s="300" t="str">
        <f>VLOOKUP(C301,'Sales Order'!A:Q,17,FALSE)</f>
        <v>#N/A</v>
      </c>
      <c r="Q301" s="300" t="str">
        <f>VLOOKUP(C301,Despatches!A:B,2,FALSE)</f>
        <v>#N/A</v>
      </c>
      <c r="R301" s="298" t="str">
        <f t="shared" si="7"/>
        <v>#N/A</v>
      </c>
      <c r="S301" s="298" t="str">
        <f t="shared" si="8"/>
        <v>#N/A</v>
      </c>
      <c r="T301" s="298" t="str">
        <f t="shared" si="9"/>
        <v>#N/A</v>
      </c>
      <c r="U301" s="196" t="str">
        <f t="shared" si="10"/>
        <v>#N/A</v>
      </c>
      <c r="V301" s="196"/>
      <c r="W301" s="196"/>
      <c r="X301" s="196"/>
      <c r="Y301" s="196"/>
      <c r="Z301" s="196"/>
    </row>
    <row r="302" ht="12.0" customHeight="1">
      <c r="A302" s="275"/>
      <c r="B302" s="275"/>
      <c r="C302" s="275"/>
      <c r="D302" s="275"/>
      <c r="E302" s="297">
        <f>SUMIF('Sales Order'!A:M,C302,'Sales Order'!M:M)</f>
        <v>0</v>
      </c>
      <c r="F302" s="298" t="str">
        <f>VLOOKUP(C302,'Sales Order'!A:S,19,FALSE)</f>
        <v>#N/A</v>
      </c>
      <c r="G302" s="298" t="str">
        <f>VLOOKUP(C302,'Sales Order'!A:N,14,FALSE)</f>
        <v>#N/A</v>
      </c>
      <c r="H302" s="298" t="str">
        <f t="shared" si="1"/>
        <v> </v>
      </c>
      <c r="I302" s="298">
        <f>SUMIFS(Despatches!D:D,Despatches!A:A,C302)</f>
        <v>0</v>
      </c>
      <c r="J302" s="298">
        <f t="shared" si="2"/>
        <v>0</v>
      </c>
      <c r="K302" s="298" t="str">
        <f>VLOOKUP(C302,'Sales Order'!A:N,14,FALSE)</f>
        <v>#N/A</v>
      </c>
      <c r="L302" s="234" t="str">
        <f t="shared" si="3"/>
        <v> &gt;210</v>
      </c>
      <c r="M302" s="298">
        <f t="shared" si="4"/>
        <v>30</v>
      </c>
      <c r="N302" s="298">
        <f t="shared" si="5"/>
        <v>12</v>
      </c>
      <c r="O302" s="298">
        <f t="shared" si="6"/>
        <v>1899</v>
      </c>
      <c r="P302" s="300" t="str">
        <f>VLOOKUP(C302,'Sales Order'!A:Q,17,FALSE)</f>
        <v>#N/A</v>
      </c>
      <c r="Q302" s="300" t="str">
        <f>VLOOKUP(C302,Despatches!A:B,2,FALSE)</f>
        <v>#N/A</v>
      </c>
      <c r="R302" s="298" t="str">
        <f t="shared" si="7"/>
        <v>#N/A</v>
      </c>
      <c r="S302" s="298" t="str">
        <f t="shared" si="8"/>
        <v>#N/A</v>
      </c>
      <c r="T302" s="298" t="str">
        <f t="shared" si="9"/>
        <v>#N/A</v>
      </c>
      <c r="U302" s="196" t="str">
        <f t="shared" si="10"/>
        <v>#N/A</v>
      </c>
      <c r="V302" s="196"/>
      <c r="W302" s="196"/>
      <c r="X302" s="196"/>
      <c r="Y302" s="196"/>
      <c r="Z302" s="196"/>
    </row>
    <row r="303" ht="12.0" customHeight="1">
      <c r="A303" s="275"/>
      <c r="B303" s="275"/>
      <c r="C303" s="275"/>
      <c r="D303" s="275"/>
      <c r="E303" s="297">
        <f>SUMIF('Sales Order'!A:M,C303,'Sales Order'!M:M)</f>
        <v>0</v>
      </c>
      <c r="F303" s="298" t="str">
        <f>VLOOKUP(C303,'Sales Order'!A:S,19,FALSE)</f>
        <v>#N/A</v>
      </c>
      <c r="G303" s="298" t="str">
        <f>VLOOKUP(C303,'Sales Order'!A:N,14,FALSE)</f>
        <v>#N/A</v>
      </c>
      <c r="H303" s="298" t="str">
        <f t="shared" si="1"/>
        <v> </v>
      </c>
      <c r="I303" s="298">
        <f>SUMIFS(Despatches!D:D,Despatches!A:A,C303)</f>
        <v>0</v>
      </c>
      <c r="J303" s="298">
        <f t="shared" si="2"/>
        <v>0</v>
      </c>
      <c r="K303" s="298" t="str">
        <f>VLOOKUP(C303,'Sales Order'!A:N,14,FALSE)</f>
        <v>#N/A</v>
      </c>
      <c r="L303" s="234" t="str">
        <f t="shared" si="3"/>
        <v> &gt;210</v>
      </c>
      <c r="M303" s="298">
        <f t="shared" si="4"/>
        <v>30</v>
      </c>
      <c r="N303" s="298">
        <f t="shared" si="5"/>
        <v>12</v>
      </c>
      <c r="O303" s="298">
        <f t="shared" si="6"/>
        <v>1899</v>
      </c>
      <c r="P303" s="300" t="str">
        <f>VLOOKUP(C303,'Sales Order'!A:Q,17,FALSE)</f>
        <v>#N/A</v>
      </c>
      <c r="Q303" s="300" t="str">
        <f>VLOOKUP(C303,Despatches!A:B,2,FALSE)</f>
        <v>#N/A</v>
      </c>
      <c r="R303" s="298" t="str">
        <f t="shared" si="7"/>
        <v>#N/A</v>
      </c>
      <c r="S303" s="298" t="str">
        <f t="shared" si="8"/>
        <v>#N/A</v>
      </c>
      <c r="T303" s="298" t="str">
        <f t="shared" si="9"/>
        <v>#N/A</v>
      </c>
      <c r="U303" s="196" t="str">
        <f t="shared" si="10"/>
        <v>#N/A</v>
      </c>
      <c r="V303" s="196"/>
      <c r="W303" s="196"/>
      <c r="X303" s="196"/>
      <c r="Y303" s="196"/>
      <c r="Z303" s="196"/>
    </row>
    <row r="304" ht="12.0" customHeight="1">
      <c r="A304" s="275"/>
      <c r="B304" s="275"/>
      <c r="C304" s="275"/>
      <c r="D304" s="275"/>
      <c r="E304" s="297">
        <f>SUMIF('Sales Order'!A:M,C304,'Sales Order'!M:M)</f>
        <v>0</v>
      </c>
      <c r="F304" s="298" t="str">
        <f>VLOOKUP(C304,'Sales Order'!A:S,19,FALSE)</f>
        <v>#N/A</v>
      </c>
      <c r="G304" s="298" t="str">
        <f>VLOOKUP(C304,'Sales Order'!A:N,14,FALSE)</f>
        <v>#N/A</v>
      </c>
      <c r="H304" s="298" t="str">
        <f t="shared" si="1"/>
        <v> </v>
      </c>
      <c r="I304" s="298">
        <f>SUMIFS(Despatches!D:D,Despatches!A:A,C304)</f>
        <v>0</v>
      </c>
      <c r="J304" s="298">
        <f t="shared" si="2"/>
        <v>0</v>
      </c>
      <c r="K304" s="298" t="str">
        <f>VLOOKUP(C304,'Sales Order'!A:N,14,FALSE)</f>
        <v>#N/A</v>
      </c>
      <c r="L304" s="234" t="str">
        <f t="shared" si="3"/>
        <v> &gt;210</v>
      </c>
      <c r="M304" s="298">
        <f t="shared" si="4"/>
        <v>30</v>
      </c>
      <c r="N304" s="298">
        <f t="shared" si="5"/>
        <v>12</v>
      </c>
      <c r="O304" s="298">
        <f t="shared" si="6"/>
        <v>1899</v>
      </c>
      <c r="P304" s="300" t="str">
        <f>VLOOKUP(C304,'Sales Order'!A:Q,17,FALSE)</f>
        <v>#N/A</v>
      </c>
      <c r="Q304" s="300" t="str">
        <f>VLOOKUP(C304,Despatches!A:B,2,FALSE)</f>
        <v>#N/A</v>
      </c>
      <c r="R304" s="298" t="str">
        <f t="shared" si="7"/>
        <v>#N/A</v>
      </c>
      <c r="S304" s="298" t="str">
        <f t="shared" si="8"/>
        <v>#N/A</v>
      </c>
      <c r="T304" s="298" t="str">
        <f t="shared" si="9"/>
        <v>#N/A</v>
      </c>
      <c r="U304" s="196" t="str">
        <f t="shared" si="10"/>
        <v>#N/A</v>
      </c>
      <c r="V304" s="196"/>
      <c r="W304" s="196"/>
      <c r="X304" s="196"/>
      <c r="Y304" s="196"/>
      <c r="Z304" s="196"/>
    </row>
    <row r="305" ht="12.0" customHeight="1">
      <c r="A305" s="275"/>
      <c r="B305" s="275"/>
      <c r="C305" s="275"/>
      <c r="D305" s="275"/>
      <c r="E305" s="297">
        <f>SUMIF('Sales Order'!A:M,C305,'Sales Order'!M:M)</f>
        <v>0</v>
      </c>
      <c r="F305" s="298" t="str">
        <f>VLOOKUP(C305,'Sales Order'!A:S,19,FALSE)</f>
        <v>#N/A</v>
      </c>
      <c r="G305" s="298" t="str">
        <f>VLOOKUP(C305,'Sales Order'!A:N,14,FALSE)</f>
        <v>#N/A</v>
      </c>
      <c r="H305" s="298" t="str">
        <f t="shared" si="1"/>
        <v> </v>
      </c>
      <c r="I305" s="298">
        <f>SUMIFS(Despatches!D:D,Despatches!A:A,C305)</f>
        <v>0</v>
      </c>
      <c r="J305" s="298">
        <f t="shared" si="2"/>
        <v>0</v>
      </c>
      <c r="K305" s="298" t="str">
        <f>VLOOKUP(C305,'Sales Order'!A:N,14,FALSE)</f>
        <v>#N/A</v>
      </c>
      <c r="L305" s="234" t="str">
        <f t="shared" si="3"/>
        <v> &gt;210</v>
      </c>
      <c r="M305" s="298">
        <f t="shared" si="4"/>
        <v>30</v>
      </c>
      <c r="N305" s="298">
        <f t="shared" si="5"/>
        <v>12</v>
      </c>
      <c r="O305" s="298">
        <f t="shared" si="6"/>
        <v>1899</v>
      </c>
      <c r="P305" s="300" t="str">
        <f>VLOOKUP(C305,'Sales Order'!A:Q,17,FALSE)</f>
        <v>#N/A</v>
      </c>
      <c r="Q305" s="300" t="str">
        <f>VLOOKUP(C305,Despatches!A:B,2,FALSE)</f>
        <v>#N/A</v>
      </c>
      <c r="R305" s="298" t="str">
        <f t="shared" si="7"/>
        <v>#N/A</v>
      </c>
      <c r="S305" s="298" t="str">
        <f t="shared" si="8"/>
        <v>#N/A</v>
      </c>
      <c r="T305" s="298" t="str">
        <f t="shared" si="9"/>
        <v>#N/A</v>
      </c>
      <c r="U305" s="196" t="str">
        <f t="shared" si="10"/>
        <v>#N/A</v>
      </c>
      <c r="V305" s="196"/>
      <c r="W305" s="196"/>
      <c r="X305" s="196"/>
      <c r="Y305" s="196"/>
      <c r="Z305" s="196"/>
    </row>
    <row r="306" ht="12.0" customHeight="1">
      <c r="A306" s="275"/>
      <c r="B306" s="275"/>
      <c r="C306" s="275"/>
      <c r="D306" s="275"/>
      <c r="E306" s="297">
        <f>SUMIF('Sales Order'!A:M,C306,'Sales Order'!M:M)</f>
        <v>0</v>
      </c>
      <c r="F306" s="298" t="str">
        <f>VLOOKUP(C306,'Sales Order'!A:S,19,FALSE)</f>
        <v>#N/A</v>
      </c>
      <c r="G306" s="298" t="str">
        <f>VLOOKUP(C306,'Sales Order'!A:N,14,FALSE)</f>
        <v>#N/A</v>
      </c>
      <c r="H306" s="298" t="str">
        <f t="shared" si="1"/>
        <v> </v>
      </c>
      <c r="I306" s="298">
        <f>SUMIFS(Despatches!D:D,Despatches!A:A,C306)</f>
        <v>0</v>
      </c>
      <c r="J306" s="298">
        <f t="shared" si="2"/>
        <v>0</v>
      </c>
      <c r="K306" s="298" t="str">
        <f>VLOOKUP(C306,'Sales Order'!A:N,14,FALSE)</f>
        <v>#N/A</v>
      </c>
      <c r="L306" s="234" t="str">
        <f t="shared" si="3"/>
        <v> &gt;210</v>
      </c>
      <c r="M306" s="298">
        <f t="shared" si="4"/>
        <v>30</v>
      </c>
      <c r="N306" s="298">
        <f t="shared" si="5"/>
        <v>12</v>
      </c>
      <c r="O306" s="298">
        <f t="shared" si="6"/>
        <v>1899</v>
      </c>
      <c r="P306" s="300" t="str">
        <f>VLOOKUP(C306,'Sales Order'!A:Q,17,FALSE)</f>
        <v>#N/A</v>
      </c>
      <c r="Q306" s="300" t="str">
        <f>VLOOKUP(C306,Despatches!A:B,2,FALSE)</f>
        <v>#N/A</v>
      </c>
      <c r="R306" s="298" t="str">
        <f t="shared" si="7"/>
        <v>#N/A</v>
      </c>
      <c r="S306" s="298" t="str">
        <f t="shared" si="8"/>
        <v>#N/A</v>
      </c>
      <c r="T306" s="298" t="str">
        <f t="shared" si="9"/>
        <v>#N/A</v>
      </c>
      <c r="U306" s="196" t="str">
        <f t="shared" si="10"/>
        <v>#N/A</v>
      </c>
      <c r="V306" s="196"/>
      <c r="W306" s="196"/>
      <c r="X306" s="196"/>
      <c r="Y306" s="196"/>
      <c r="Z306" s="196"/>
    </row>
    <row r="307" ht="12.0" customHeight="1">
      <c r="A307" s="275"/>
      <c r="B307" s="275"/>
      <c r="C307" s="275"/>
      <c r="D307" s="275"/>
      <c r="E307" s="297">
        <f>SUMIF('Sales Order'!A:M,C307,'Sales Order'!M:M)</f>
        <v>0</v>
      </c>
      <c r="F307" s="298" t="str">
        <f>VLOOKUP(C307,'Sales Order'!A:S,19,FALSE)</f>
        <v>#N/A</v>
      </c>
      <c r="G307" s="298" t="str">
        <f>VLOOKUP(C307,'Sales Order'!A:N,14,FALSE)</f>
        <v>#N/A</v>
      </c>
      <c r="H307" s="298" t="str">
        <f t="shared" si="1"/>
        <v> </v>
      </c>
      <c r="I307" s="298">
        <f>SUMIFS(Despatches!D:D,Despatches!A:A,C307)</f>
        <v>0</v>
      </c>
      <c r="J307" s="298">
        <f t="shared" si="2"/>
        <v>0</v>
      </c>
      <c r="K307" s="298" t="str">
        <f>VLOOKUP(C307,'Sales Order'!A:N,14,FALSE)</f>
        <v>#N/A</v>
      </c>
      <c r="L307" s="234" t="str">
        <f t="shared" si="3"/>
        <v> &gt;210</v>
      </c>
      <c r="M307" s="298">
        <f t="shared" si="4"/>
        <v>30</v>
      </c>
      <c r="N307" s="298">
        <f t="shared" si="5"/>
        <v>12</v>
      </c>
      <c r="O307" s="298">
        <f t="shared" si="6"/>
        <v>1899</v>
      </c>
      <c r="P307" s="300" t="str">
        <f>VLOOKUP(C307,'Sales Order'!A:Q,17,FALSE)</f>
        <v>#N/A</v>
      </c>
      <c r="Q307" s="300" t="str">
        <f>VLOOKUP(C307,Despatches!A:B,2,FALSE)</f>
        <v>#N/A</v>
      </c>
      <c r="R307" s="298" t="str">
        <f t="shared" si="7"/>
        <v>#N/A</v>
      </c>
      <c r="S307" s="298" t="str">
        <f t="shared" si="8"/>
        <v>#N/A</v>
      </c>
      <c r="T307" s="298" t="str">
        <f t="shared" si="9"/>
        <v>#N/A</v>
      </c>
      <c r="U307" s="196" t="str">
        <f t="shared" si="10"/>
        <v>#N/A</v>
      </c>
      <c r="V307" s="196"/>
      <c r="W307" s="196"/>
      <c r="X307" s="196"/>
      <c r="Y307" s="196"/>
      <c r="Z307" s="196"/>
    </row>
    <row r="308" ht="12.0" customHeight="1">
      <c r="A308" s="275"/>
      <c r="B308" s="275"/>
      <c r="C308" s="275"/>
      <c r="D308" s="275"/>
      <c r="E308" s="297">
        <f>SUMIF('Sales Order'!A:M,C308,'Sales Order'!M:M)</f>
        <v>0</v>
      </c>
      <c r="F308" s="298" t="str">
        <f>VLOOKUP(C308,'Sales Order'!A:S,19,FALSE)</f>
        <v>#N/A</v>
      </c>
      <c r="G308" s="298" t="str">
        <f>VLOOKUP(C308,'Sales Order'!A:N,14,FALSE)</f>
        <v>#N/A</v>
      </c>
      <c r="H308" s="298" t="str">
        <f t="shared" si="1"/>
        <v> </v>
      </c>
      <c r="I308" s="298">
        <f>SUMIFS(Despatches!D:D,Despatches!A:A,C308)</f>
        <v>0</v>
      </c>
      <c r="J308" s="298">
        <f t="shared" si="2"/>
        <v>0</v>
      </c>
      <c r="K308" s="298" t="str">
        <f>VLOOKUP(C308,'Sales Order'!A:N,14,FALSE)</f>
        <v>#N/A</v>
      </c>
      <c r="L308" s="234" t="str">
        <f t="shared" si="3"/>
        <v> &gt;210</v>
      </c>
      <c r="M308" s="298">
        <f t="shared" si="4"/>
        <v>30</v>
      </c>
      <c r="N308" s="298">
        <f t="shared" si="5"/>
        <v>12</v>
      </c>
      <c r="O308" s="298">
        <f t="shared" si="6"/>
        <v>1899</v>
      </c>
      <c r="P308" s="300" t="str">
        <f>VLOOKUP(C308,'Sales Order'!A:Q,17,FALSE)</f>
        <v>#N/A</v>
      </c>
      <c r="Q308" s="300" t="str">
        <f>VLOOKUP(C308,Despatches!A:B,2,FALSE)</f>
        <v>#N/A</v>
      </c>
      <c r="R308" s="298" t="str">
        <f t="shared" si="7"/>
        <v>#N/A</v>
      </c>
      <c r="S308" s="298" t="str">
        <f t="shared" si="8"/>
        <v>#N/A</v>
      </c>
      <c r="T308" s="298" t="str">
        <f t="shared" si="9"/>
        <v>#N/A</v>
      </c>
      <c r="U308" s="196" t="str">
        <f t="shared" si="10"/>
        <v>#N/A</v>
      </c>
      <c r="V308" s="196"/>
      <c r="W308" s="196"/>
      <c r="X308" s="196"/>
      <c r="Y308" s="196"/>
      <c r="Z308" s="196"/>
    </row>
    <row r="309" ht="12.0" customHeight="1">
      <c r="A309" s="275"/>
      <c r="B309" s="275"/>
      <c r="C309" s="275"/>
      <c r="D309" s="275"/>
      <c r="E309" s="297">
        <f>SUMIF('Sales Order'!A:M,C309,'Sales Order'!M:M)</f>
        <v>0</v>
      </c>
      <c r="F309" s="298" t="str">
        <f>VLOOKUP(C309,'Sales Order'!A:S,19,FALSE)</f>
        <v>#N/A</v>
      </c>
      <c r="G309" s="298" t="str">
        <f>VLOOKUP(C309,'Sales Order'!A:N,14,FALSE)</f>
        <v>#N/A</v>
      </c>
      <c r="H309" s="298" t="str">
        <f t="shared" si="1"/>
        <v> </v>
      </c>
      <c r="I309" s="298">
        <f>SUMIFS(Despatches!D:D,Despatches!A:A,C309)</f>
        <v>0</v>
      </c>
      <c r="J309" s="298">
        <f t="shared" si="2"/>
        <v>0</v>
      </c>
      <c r="K309" s="298" t="str">
        <f>VLOOKUP(C309,'Sales Order'!A:N,14,FALSE)</f>
        <v>#N/A</v>
      </c>
      <c r="L309" s="234" t="str">
        <f t="shared" si="3"/>
        <v> &gt;210</v>
      </c>
      <c r="M309" s="298">
        <f t="shared" si="4"/>
        <v>30</v>
      </c>
      <c r="N309" s="298">
        <f t="shared" si="5"/>
        <v>12</v>
      </c>
      <c r="O309" s="298">
        <f t="shared" si="6"/>
        <v>1899</v>
      </c>
      <c r="P309" s="300" t="str">
        <f>VLOOKUP(C309,'Sales Order'!A:Q,17,FALSE)</f>
        <v>#N/A</v>
      </c>
      <c r="Q309" s="300" t="str">
        <f>VLOOKUP(C309,Despatches!A:B,2,FALSE)</f>
        <v>#N/A</v>
      </c>
      <c r="R309" s="298" t="str">
        <f t="shared" si="7"/>
        <v>#N/A</v>
      </c>
      <c r="S309" s="298" t="str">
        <f t="shared" si="8"/>
        <v>#N/A</v>
      </c>
      <c r="T309" s="298" t="str">
        <f t="shared" si="9"/>
        <v>#N/A</v>
      </c>
      <c r="U309" s="196" t="str">
        <f t="shared" si="10"/>
        <v>#N/A</v>
      </c>
      <c r="V309" s="196"/>
      <c r="W309" s="196"/>
      <c r="X309" s="196"/>
      <c r="Y309" s="196"/>
      <c r="Z309" s="196"/>
    </row>
    <row r="310" ht="12.0" customHeight="1">
      <c r="A310" s="275"/>
      <c r="B310" s="275"/>
      <c r="C310" s="275"/>
      <c r="D310" s="275"/>
      <c r="E310" s="297">
        <f>SUMIF('Sales Order'!A:M,C310,'Sales Order'!M:M)</f>
        <v>0</v>
      </c>
      <c r="F310" s="298" t="str">
        <f>VLOOKUP(C310,'Sales Order'!A:S,19,FALSE)</f>
        <v>#N/A</v>
      </c>
      <c r="G310" s="298" t="str">
        <f>VLOOKUP(C310,'Sales Order'!A:N,14,FALSE)</f>
        <v>#N/A</v>
      </c>
      <c r="H310" s="298" t="str">
        <f t="shared" si="1"/>
        <v> </v>
      </c>
      <c r="I310" s="298">
        <f>SUMIFS(Despatches!D:D,Despatches!A:A,C310)</f>
        <v>0</v>
      </c>
      <c r="J310" s="298">
        <f t="shared" si="2"/>
        <v>0</v>
      </c>
      <c r="K310" s="298" t="str">
        <f>VLOOKUP(C310,'Sales Order'!A:N,14,FALSE)</f>
        <v>#N/A</v>
      </c>
      <c r="L310" s="234" t="str">
        <f t="shared" si="3"/>
        <v> &gt;210</v>
      </c>
      <c r="M310" s="298">
        <f t="shared" si="4"/>
        <v>30</v>
      </c>
      <c r="N310" s="298">
        <f t="shared" si="5"/>
        <v>12</v>
      </c>
      <c r="O310" s="298">
        <f t="shared" si="6"/>
        <v>1899</v>
      </c>
      <c r="P310" s="300" t="str">
        <f>VLOOKUP(C310,'Sales Order'!A:Q,17,FALSE)</f>
        <v>#N/A</v>
      </c>
      <c r="Q310" s="300" t="str">
        <f>VLOOKUP(C310,Despatches!A:B,2,FALSE)</f>
        <v>#N/A</v>
      </c>
      <c r="R310" s="298" t="str">
        <f t="shared" si="7"/>
        <v>#N/A</v>
      </c>
      <c r="S310" s="298" t="str">
        <f t="shared" si="8"/>
        <v>#N/A</v>
      </c>
      <c r="T310" s="298" t="str">
        <f t="shared" si="9"/>
        <v>#N/A</v>
      </c>
      <c r="U310" s="196" t="str">
        <f t="shared" si="10"/>
        <v>#N/A</v>
      </c>
      <c r="V310" s="196"/>
      <c r="W310" s="196"/>
      <c r="X310" s="196"/>
      <c r="Y310" s="196"/>
      <c r="Z310" s="196"/>
    </row>
    <row r="311" ht="12.0" customHeight="1">
      <c r="A311" s="275"/>
      <c r="B311" s="275"/>
      <c r="C311" s="275"/>
      <c r="D311" s="275"/>
      <c r="E311" s="297">
        <f>SUMIF('Sales Order'!A:M,C311,'Sales Order'!M:M)</f>
        <v>0</v>
      </c>
      <c r="F311" s="298" t="str">
        <f>VLOOKUP(C311,'Sales Order'!A:S,19,FALSE)</f>
        <v>#N/A</v>
      </c>
      <c r="G311" s="298" t="str">
        <f>VLOOKUP(C311,'Sales Order'!A:N,14,FALSE)</f>
        <v>#N/A</v>
      </c>
      <c r="H311" s="298" t="str">
        <f t="shared" si="1"/>
        <v> </v>
      </c>
      <c r="I311" s="298">
        <f>SUMIFS(Despatches!D:D,Despatches!A:A,C311)</f>
        <v>0</v>
      </c>
      <c r="J311" s="298">
        <f t="shared" si="2"/>
        <v>0</v>
      </c>
      <c r="K311" s="298" t="str">
        <f>VLOOKUP(C311,'Sales Order'!A:N,14,FALSE)</f>
        <v>#N/A</v>
      </c>
      <c r="L311" s="234" t="str">
        <f t="shared" si="3"/>
        <v> &gt;210</v>
      </c>
      <c r="M311" s="298">
        <f t="shared" si="4"/>
        <v>30</v>
      </c>
      <c r="N311" s="298">
        <f t="shared" si="5"/>
        <v>12</v>
      </c>
      <c r="O311" s="298">
        <f t="shared" si="6"/>
        <v>1899</v>
      </c>
      <c r="P311" s="300" t="str">
        <f>VLOOKUP(C311,'Sales Order'!A:Q,17,FALSE)</f>
        <v>#N/A</v>
      </c>
      <c r="Q311" s="300" t="str">
        <f>VLOOKUP(C311,Despatches!A:B,2,FALSE)</f>
        <v>#N/A</v>
      </c>
      <c r="R311" s="298" t="str">
        <f t="shared" si="7"/>
        <v>#N/A</v>
      </c>
      <c r="S311" s="298" t="str">
        <f t="shared" si="8"/>
        <v>#N/A</v>
      </c>
      <c r="T311" s="298" t="str">
        <f t="shared" si="9"/>
        <v>#N/A</v>
      </c>
      <c r="U311" s="196" t="str">
        <f t="shared" si="10"/>
        <v>#N/A</v>
      </c>
      <c r="V311" s="196"/>
      <c r="W311" s="196"/>
      <c r="X311" s="196"/>
      <c r="Y311" s="196"/>
      <c r="Z311" s="196"/>
    </row>
    <row r="312" ht="12.0" customHeight="1">
      <c r="A312" s="275"/>
      <c r="B312" s="275"/>
      <c r="C312" s="275"/>
      <c r="D312" s="275"/>
      <c r="E312" s="297">
        <f>SUMIF('Sales Order'!A:M,C312,'Sales Order'!M:M)</f>
        <v>0</v>
      </c>
      <c r="F312" s="298" t="str">
        <f>VLOOKUP(C312,'Sales Order'!A:S,19,FALSE)</f>
        <v>#N/A</v>
      </c>
      <c r="G312" s="298" t="str">
        <f>VLOOKUP(C312,'Sales Order'!A:N,14,FALSE)</f>
        <v>#N/A</v>
      </c>
      <c r="H312" s="298" t="str">
        <f t="shared" si="1"/>
        <v> </v>
      </c>
      <c r="I312" s="298">
        <f>SUMIFS(Despatches!D:D,Despatches!A:A,C312)</f>
        <v>0</v>
      </c>
      <c r="J312" s="298">
        <f t="shared" si="2"/>
        <v>0</v>
      </c>
      <c r="K312" s="298" t="str">
        <f>VLOOKUP(C312,'Sales Order'!A:N,14,FALSE)</f>
        <v>#N/A</v>
      </c>
      <c r="L312" s="234" t="str">
        <f t="shared" si="3"/>
        <v> &gt;210</v>
      </c>
      <c r="M312" s="298">
        <f t="shared" si="4"/>
        <v>30</v>
      </c>
      <c r="N312" s="298">
        <f t="shared" si="5"/>
        <v>12</v>
      </c>
      <c r="O312" s="298">
        <f t="shared" si="6"/>
        <v>1899</v>
      </c>
      <c r="P312" s="300" t="str">
        <f>VLOOKUP(C312,'Sales Order'!A:Q,17,FALSE)</f>
        <v>#N/A</v>
      </c>
      <c r="Q312" s="300" t="str">
        <f>VLOOKUP(C312,Despatches!A:B,2,FALSE)</f>
        <v>#N/A</v>
      </c>
      <c r="R312" s="298" t="str">
        <f t="shared" si="7"/>
        <v>#N/A</v>
      </c>
      <c r="S312" s="298" t="str">
        <f t="shared" si="8"/>
        <v>#N/A</v>
      </c>
      <c r="T312" s="298" t="str">
        <f t="shared" si="9"/>
        <v>#N/A</v>
      </c>
      <c r="U312" s="196" t="str">
        <f t="shared" si="10"/>
        <v>#N/A</v>
      </c>
      <c r="V312" s="196"/>
      <c r="W312" s="196"/>
      <c r="X312" s="196"/>
      <c r="Y312" s="196"/>
      <c r="Z312" s="196"/>
    </row>
    <row r="313" ht="12.0" customHeight="1">
      <c r="A313" s="275"/>
      <c r="B313" s="275"/>
      <c r="C313" s="275"/>
      <c r="D313" s="275"/>
      <c r="E313" s="297">
        <f>SUMIF('Sales Order'!A:M,C313,'Sales Order'!M:M)</f>
        <v>0</v>
      </c>
      <c r="F313" s="298" t="str">
        <f>VLOOKUP(C313,'Sales Order'!A:S,19,FALSE)</f>
        <v>#N/A</v>
      </c>
      <c r="G313" s="298" t="str">
        <f>VLOOKUP(C313,'Sales Order'!A:N,14,FALSE)</f>
        <v>#N/A</v>
      </c>
      <c r="H313" s="298" t="str">
        <f t="shared" si="1"/>
        <v> </v>
      </c>
      <c r="I313" s="298">
        <f>SUMIFS(Despatches!D:D,Despatches!A:A,C313)</f>
        <v>0</v>
      </c>
      <c r="J313" s="298">
        <f t="shared" si="2"/>
        <v>0</v>
      </c>
      <c r="K313" s="298" t="str">
        <f>VLOOKUP(C313,'Sales Order'!A:N,14,FALSE)</f>
        <v>#N/A</v>
      </c>
      <c r="L313" s="234" t="str">
        <f t="shared" si="3"/>
        <v> &gt;210</v>
      </c>
      <c r="M313" s="298">
        <f t="shared" si="4"/>
        <v>30</v>
      </c>
      <c r="N313" s="298">
        <f t="shared" si="5"/>
        <v>12</v>
      </c>
      <c r="O313" s="298">
        <f t="shared" si="6"/>
        <v>1899</v>
      </c>
      <c r="P313" s="300" t="str">
        <f>VLOOKUP(C313,'Sales Order'!A:Q,17,FALSE)</f>
        <v>#N/A</v>
      </c>
      <c r="Q313" s="300" t="str">
        <f>VLOOKUP(C313,Despatches!A:B,2,FALSE)</f>
        <v>#N/A</v>
      </c>
      <c r="R313" s="298" t="str">
        <f t="shared" si="7"/>
        <v>#N/A</v>
      </c>
      <c r="S313" s="298" t="str">
        <f t="shared" si="8"/>
        <v>#N/A</v>
      </c>
      <c r="T313" s="298" t="str">
        <f t="shared" si="9"/>
        <v>#N/A</v>
      </c>
      <c r="U313" s="196" t="str">
        <f t="shared" si="10"/>
        <v>#N/A</v>
      </c>
      <c r="V313" s="196"/>
      <c r="W313" s="196"/>
      <c r="X313" s="196"/>
      <c r="Y313" s="196"/>
      <c r="Z313" s="196"/>
    </row>
    <row r="314" ht="12.0" customHeight="1">
      <c r="A314" s="275"/>
      <c r="B314" s="275"/>
      <c r="C314" s="275"/>
      <c r="D314" s="275"/>
      <c r="E314" s="297">
        <f>SUMIF('Sales Order'!A:M,C314,'Sales Order'!M:M)</f>
        <v>0</v>
      </c>
      <c r="F314" s="298" t="str">
        <f>VLOOKUP(C314,'Sales Order'!A:S,19,FALSE)</f>
        <v>#N/A</v>
      </c>
      <c r="G314" s="298" t="str">
        <f>VLOOKUP(C314,'Sales Order'!A:N,14,FALSE)</f>
        <v>#N/A</v>
      </c>
      <c r="H314" s="298" t="str">
        <f t="shared" si="1"/>
        <v> </v>
      </c>
      <c r="I314" s="298">
        <f>SUMIFS(Despatches!D:D,Despatches!A:A,C314)</f>
        <v>0</v>
      </c>
      <c r="J314" s="298">
        <f t="shared" si="2"/>
        <v>0</v>
      </c>
      <c r="K314" s="298" t="str">
        <f>VLOOKUP(C314,'Sales Order'!A:N,14,FALSE)</f>
        <v>#N/A</v>
      </c>
      <c r="L314" s="234" t="str">
        <f t="shared" si="3"/>
        <v> &gt;210</v>
      </c>
      <c r="M314" s="298">
        <f t="shared" si="4"/>
        <v>30</v>
      </c>
      <c r="N314" s="298">
        <f t="shared" si="5"/>
        <v>12</v>
      </c>
      <c r="O314" s="298">
        <f t="shared" si="6"/>
        <v>1899</v>
      </c>
      <c r="P314" s="300" t="str">
        <f>VLOOKUP(C314,'Sales Order'!A:Q,17,FALSE)</f>
        <v>#N/A</v>
      </c>
      <c r="Q314" s="300" t="str">
        <f>VLOOKUP(C314,Despatches!A:B,2,FALSE)</f>
        <v>#N/A</v>
      </c>
      <c r="R314" s="298" t="str">
        <f t="shared" si="7"/>
        <v>#N/A</v>
      </c>
      <c r="S314" s="298" t="str">
        <f t="shared" si="8"/>
        <v>#N/A</v>
      </c>
      <c r="T314" s="298" t="str">
        <f t="shared" si="9"/>
        <v>#N/A</v>
      </c>
      <c r="U314" s="196" t="str">
        <f t="shared" si="10"/>
        <v>#N/A</v>
      </c>
      <c r="V314" s="196"/>
      <c r="W314" s="196"/>
      <c r="X314" s="196"/>
      <c r="Y314" s="196"/>
      <c r="Z314" s="196"/>
    </row>
    <row r="315" ht="12.0" customHeight="1">
      <c r="A315" s="275"/>
      <c r="B315" s="275"/>
      <c r="C315" s="275"/>
      <c r="D315" s="275"/>
      <c r="E315" s="297">
        <f>SUMIF('Sales Order'!A:M,C315,'Sales Order'!M:M)</f>
        <v>0</v>
      </c>
      <c r="F315" s="298" t="str">
        <f>VLOOKUP(C315,'Sales Order'!A:S,19,FALSE)</f>
        <v>#N/A</v>
      </c>
      <c r="G315" s="298" t="str">
        <f>VLOOKUP(C315,'Sales Order'!A:N,14,FALSE)</f>
        <v>#N/A</v>
      </c>
      <c r="H315" s="298" t="str">
        <f t="shared" si="1"/>
        <v> </v>
      </c>
      <c r="I315" s="298">
        <f>SUMIFS(Despatches!D:D,Despatches!A:A,C315)</f>
        <v>0</v>
      </c>
      <c r="J315" s="298">
        <f t="shared" si="2"/>
        <v>0</v>
      </c>
      <c r="K315" s="298" t="str">
        <f>VLOOKUP(C315,'Sales Order'!A:N,14,FALSE)</f>
        <v>#N/A</v>
      </c>
      <c r="L315" s="234" t="str">
        <f t="shared" si="3"/>
        <v> &gt;210</v>
      </c>
      <c r="M315" s="298">
        <f t="shared" si="4"/>
        <v>30</v>
      </c>
      <c r="N315" s="298">
        <f t="shared" si="5"/>
        <v>12</v>
      </c>
      <c r="O315" s="298">
        <f t="shared" si="6"/>
        <v>1899</v>
      </c>
      <c r="P315" s="300" t="str">
        <f>VLOOKUP(C315,'Sales Order'!A:Q,17,FALSE)</f>
        <v>#N/A</v>
      </c>
      <c r="Q315" s="300" t="str">
        <f>VLOOKUP(C315,Despatches!A:B,2,FALSE)</f>
        <v>#N/A</v>
      </c>
      <c r="R315" s="298" t="str">
        <f t="shared" si="7"/>
        <v>#N/A</v>
      </c>
      <c r="S315" s="298" t="str">
        <f t="shared" si="8"/>
        <v>#N/A</v>
      </c>
      <c r="T315" s="298" t="str">
        <f t="shared" si="9"/>
        <v>#N/A</v>
      </c>
      <c r="U315" s="196" t="str">
        <f t="shared" si="10"/>
        <v>#N/A</v>
      </c>
      <c r="V315" s="196"/>
      <c r="W315" s="196"/>
      <c r="X315" s="196"/>
      <c r="Y315" s="196"/>
      <c r="Z315" s="196"/>
    </row>
    <row r="316" ht="12.0" customHeight="1">
      <c r="A316" s="275"/>
      <c r="B316" s="275"/>
      <c r="C316" s="275"/>
      <c r="D316" s="275"/>
      <c r="E316" s="297">
        <f>SUMIF('Sales Order'!A:M,C316,'Sales Order'!M:M)</f>
        <v>0</v>
      </c>
      <c r="F316" s="298" t="str">
        <f>VLOOKUP(C316,'Sales Order'!A:S,19,FALSE)</f>
        <v>#N/A</v>
      </c>
      <c r="G316" s="298" t="str">
        <f>VLOOKUP(C316,'Sales Order'!A:N,14,FALSE)</f>
        <v>#N/A</v>
      </c>
      <c r="H316" s="298" t="str">
        <f t="shared" si="1"/>
        <v> </v>
      </c>
      <c r="I316" s="298">
        <f>SUMIFS(Despatches!D:D,Despatches!A:A,C316)</f>
        <v>0</v>
      </c>
      <c r="J316" s="298">
        <f t="shared" si="2"/>
        <v>0</v>
      </c>
      <c r="K316" s="298" t="str">
        <f>VLOOKUP(C316,'Sales Order'!A:N,14,FALSE)</f>
        <v>#N/A</v>
      </c>
      <c r="L316" s="234" t="str">
        <f t="shared" si="3"/>
        <v> &gt;210</v>
      </c>
      <c r="M316" s="298">
        <f t="shared" si="4"/>
        <v>30</v>
      </c>
      <c r="N316" s="298">
        <f t="shared" si="5"/>
        <v>12</v>
      </c>
      <c r="O316" s="298">
        <f t="shared" si="6"/>
        <v>1899</v>
      </c>
      <c r="P316" s="300" t="str">
        <f>VLOOKUP(C316,'Sales Order'!A:Q,17,FALSE)</f>
        <v>#N/A</v>
      </c>
      <c r="Q316" s="300" t="str">
        <f>VLOOKUP(C316,Despatches!A:B,2,FALSE)</f>
        <v>#N/A</v>
      </c>
      <c r="R316" s="298" t="str">
        <f t="shared" si="7"/>
        <v>#N/A</v>
      </c>
      <c r="S316" s="298" t="str">
        <f t="shared" si="8"/>
        <v>#N/A</v>
      </c>
      <c r="T316" s="298" t="str">
        <f t="shared" si="9"/>
        <v>#N/A</v>
      </c>
      <c r="U316" s="196" t="str">
        <f t="shared" si="10"/>
        <v>#N/A</v>
      </c>
      <c r="V316" s="196"/>
      <c r="W316" s="196"/>
      <c r="X316" s="196"/>
      <c r="Y316" s="196"/>
      <c r="Z316" s="196"/>
    </row>
    <row r="317" ht="12.0" customHeight="1">
      <c r="A317" s="275"/>
      <c r="B317" s="275"/>
      <c r="C317" s="275"/>
      <c r="D317" s="275"/>
      <c r="E317" s="297">
        <f>SUMIF('Sales Order'!A:M,C317,'Sales Order'!M:M)</f>
        <v>0</v>
      </c>
      <c r="F317" s="298" t="str">
        <f>VLOOKUP(C317,'Sales Order'!A:S,19,FALSE)</f>
        <v>#N/A</v>
      </c>
      <c r="G317" s="298" t="str">
        <f>VLOOKUP(C317,'Sales Order'!A:N,14,FALSE)</f>
        <v>#N/A</v>
      </c>
      <c r="H317" s="298" t="str">
        <f t="shared" si="1"/>
        <v> </v>
      </c>
      <c r="I317" s="298">
        <f>SUMIFS(Despatches!D:D,Despatches!A:A,C317)</f>
        <v>0</v>
      </c>
      <c r="J317" s="298">
        <f t="shared" si="2"/>
        <v>0</v>
      </c>
      <c r="K317" s="298" t="str">
        <f>VLOOKUP(C317,'Sales Order'!A:N,14,FALSE)</f>
        <v>#N/A</v>
      </c>
      <c r="L317" s="234" t="str">
        <f t="shared" si="3"/>
        <v> &gt;210</v>
      </c>
      <c r="M317" s="298">
        <f t="shared" si="4"/>
        <v>30</v>
      </c>
      <c r="N317" s="298">
        <f t="shared" si="5"/>
        <v>12</v>
      </c>
      <c r="O317" s="298">
        <f t="shared" si="6"/>
        <v>1899</v>
      </c>
      <c r="P317" s="300" t="str">
        <f>VLOOKUP(C317,'Sales Order'!A:Q,17,FALSE)</f>
        <v>#N/A</v>
      </c>
      <c r="Q317" s="300" t="str">
        <f>VLOOKUP(C317,Despatches!A:B,2,FALSE)</f>
        <v>#N/A</v>
      </c>
      <c r="R317" s="298" t="str">
        <f t="shared" si="7"/>
        <v>#N/A</v>
      </c>
      <c r="S317" s="298" t="str">
        <f t="shared" si="8"/>
        <v>#N/A</v>
      </c>
      <c r="T317" s="298" t="str">
        <f t="shared" si="9"/>
        <v>#N/A</v>
      </c>
      <c r="U317" s="196" t="str">
        <f t="shared" si="10"/>
        <v>#N/A</v>
      </c>
      <c r="V317" s="196"/>
      <c r="W317" s="196"/>
      <c r="X317" s="196"/>
      <c r="Y317" s="196"/>
      <c r="Z317" s="196"/>
    </row>
    <row r="318" ht="12.0" customHeight="1">
      <c r="A318" s="275"/>
      <c r="B318" s="275"/>
      <c r="C318" s="275"/>
      <c r="D318" s="275"/>
      <c r="E318" s="297">
        <f>SUMIF('Sales Order'!A:M,C318,'Sales Order'!M:M)</f>
        <v>0</v>
      </c>
      <c r="F318" s="298" t="str">
        <f>VLOOKUP(C318,'Sales Order'!A:S,19,FALSE)</f>
        <v>#N/A</v>
      </c>
      <c r="G318" s="298" t="str">
        <f>VLOOKUP(C318,'Sales Order'!A:N,14,FALSE)</f>
        <v>#N/A</v>
      </c>
      <c r="H318" s="298" t="str">
        <f t="shared" si="1"/>
        <v> </v>
      </c>
      <c r="I318" s="298">
        <f>SUMIFS(Despatches!D:D,Despatches!A:A,C318)</f>
        <v>0</v>
      </c>
      <c r="J318" s="298">
        <f t="shared" si="2"/>
        <v>0</v>
      </c>
      <c r="K318" s="298" t="str">
        <f>VLOOKUP(C318,'Sales Order'!A:N,14,FALSE)</f>
        <v>#N/A</v>
      </c>
      <c r="L318" s="234" t="str">
        <f t="shared" si="3"/>
        <v> &gt;210</v>
      </c>
      <c r="M318" s="298">
        <f t="shared" si="4"/>
        <v>30</v>
      </c>
      <c r="N318" s="298">
        <f t="shared" si="5"/>
        <v>12</v>
      </c>
      <c r="O318" s="298">
        <f t="shared" si="6"/>
        <v>1899</v>
      </c>
      <c r="P318" s="300" t="str">
        <f>VLOOKUP(C318,'Sales Order'!A:Q,17,FALSE)</f>
        <v>#N/A</v>
      </c>
      <c r="Q318" s="300" t="str">
        <f>VLOOKUP(C318,Despatches!A:B,2,FALSE)</f>
        <v>#N/A</v>
      </c>
      <c r="R318" s="298" t="str">
        <f t="shared" si="7"/>
        <v>#N/A</v>
      </c>
      <c r="S318" s="298" t="str">
        <f t="shared" si="8"/>
        <v>#N/A</v>
      </c>
      <c r="T318" s="298" t="str">
        <f t="shared" si="9"/>
        <v>#N/A</v>
      </c>
      <c r="U318" s="196" t="str">
        <f t="shared" si="10"/>
        <v>#N/A</v>
      </c>
      <c r="V318" s="196"/>
      <c r="W318" s="196"/>
      <c r="X318" s="196"/>
      <c r="Y318" s="196"/>
      <c r="Z318" s="196"/>
    </row>
    <row r="319" ht="12.0" customHeight="1">
      <c r="A319" s="275"/>
      <c r="B319" s="275"/>
      <c r="C319" s="275"/>
      <c r="D319" s="275"/>
      <c r="E319" s="297">
        <f>SUMIF('Sales Order'!A:M,C319,'Sales Order'!M:M)</f>
        <v>0</v>
      </c>
      <c r="F319" s="298" t="str">
        <f>VLOOKUP(C319,'Sales Order'!A:S,19,FALSE)</f>
        <v>#N/A</v>
      </c>
      <c r="G319" s="298" t="str">
        <f>VLOOKUP(C319,'Sales Order'!A:N,14,FALSE)</f>
        <v>#N/A</v>
      </c>
      <c r="H319" s="298" t="str">
        <f t="shared" si="1"/>
        <v> </v>
      </c>
      <c r="I319" s="298">
        <f>SUMIFS(Despatches!D:D,Despatches!A:A,C319)</f>
        <v>0</v>
      </c>
      <c r="J319" s="298">
        <f t="shared" si="2"/>
        <v>0</v>
      </c>
      <c r="K319" s="298" t="str">
        <f>VLOOKUP(C319,'Sales Order'!A:N,14,FALSE)</f>
        <v>#N/A</v>
      </c>
      <c r="L319" s="234" t="str">
        <f t="shared" si="3"/>
        <v> &gt;210</v>
      </c>
      <c r="M319" s="298">
        <f t="shared" si="4"/>
        <v>30</v>
      </c>
      <c r="N319" s="298">
        <f t="shared" si="5"/>
        <v>12</v>
      </c>
      <c r="O319" s="298">
        <f t="shared" si="6"/>
        <v>1899</v>
      </c>
      <c r="P319" s="300" t="str">
        <f>VLOOKUP(C319,'Sales Order'!A:Q,17,FALSE)</f>
        <v>#N/A</v>
      </c>
      <c r="Q319" s="300" t="str">
        <f>VLOOKUP(C319,Despatches!A:B,2,FALSE)</f>
        <v>#N/A</v>
      </c>
      <c r="R319" s="298" t="str">
        <f t="shared" si="7"/>
        <v>#N/A</v>
      </c>
      <c r="S319" s="298" t="str">
        <f t="shared" si="8"/>
        <v>#N/A</v>
      </c>
      <c r="T319" s="298" t="str">
        <f t="shared" si="9"/>
        <v>#N/A</v>
      </c>
      <c r="U319" s="196" t="str">
        <f t="shared" si="10"/>
        <v>#N/A</v>
      </c>
      <c r="V319" s="196"/>
      <c r="W319" s="196"/>
      <c r="X319" s="196"/>
      <c r="Y319" s="196"/>
      <c r="Z319" s="196"/>
    </row>
    <row r="320" ht="12.0" customHeight="1">
      <c r="A320" s="275"/>
      <c r="B320" s="275"/>
      <c r="C320" s="275"/>
      <c r="D320" s="275"/>
      <c r="E320" s="297">
        <f>SUMIF('Sales Order'!A:M,C320,'Sales Order'!M:M)</f>
        <v>0</v>
      </c>
      <c r="F320" s="298" t="str">
        <f>VLOOKUP(C320,'Sales Order'!A:S,19,FALSE)</f>
        <v>#N/A</v>
      </c>
      <c r="G320" s="298" t="str">
        <f>VLOOKUP(C320,'Sales Order'!A:N,14,FALSE)</f>
        <v>#N/A</v>
      </c>
      <c r="H320" s="298" t="str">
        <f t="shared" si="1"/>
        <v> </v>
      </c>
      <c r="I320" s="298">
        <f>SUMIFS(Despatches!D:D,Despatches!A:A,C320)</f>
        <v>0</v>
      </c>
      <c r="J320" s="298">
        <f t="shared" si="2"/>
        <v>0</v>
      </c>
      <c r="K320" s="298" t="str">
        <f>VLOOKUP(C320,'Sales Order'!A:N,14,FALSE)</f>
        <v>#N/A</v>
      </c>
      <c r="L320" s="234" t="str">
        <f t="shared" si="3"/>
        <v> &gt;210</v>
      </c>
      <c r="M320" s="298">
        <f t="shared" si="4"/>
        <v>30</v>
      </c>
      <c r="N320" s="298">
        <f t="shared" si="5"/>
        <v>12</v>
      </c>
      <c r="O320" s="298">
        <f t="shared" si="6"/>
        <v>1899</v>
      </c>
      <c r="P320" s="300" t="str">
        <f>VLOOKUP(C320,'Sales Order'!A:Q,17,FALSE)</f>
        <v>#N/A</v>
      </c>
      <c r="Q320" s="300" t="str">
        <f>VLOOKUP(C320,Despatches!A:B,2,FALSE)</f>
        <v>#N/A</v>
      </c>
      <c r="R320" s="298" t="str">
        <f t="shared" si="7"/>
        <v>#N/A</v>
      </c>
      <c r="S320" s="298" t="str">
        <f t="shared" si="8"/>
        <v>#N/A</v>
      </c>
      <c r="T320" s="298" t="str">
        <f t="shared" si="9"/>
        <v>#N/A</v>
      </c>
      <c r="U320" s="196" t="str">
        <f t="shared" si="10"/>
        <v>#N/A</v>
      </c>
      <c r="V320" s="196"/>
      <c r="W320" s="196"/>
      <c r="X320" s="196"/>
      <c r="Y320" s="196"/>
      <c r="Z320" s="196"/>
    </row>
    <row r="321" ht="12.0" customHeight="1">
      <c r="A321" s="275"/>
      <c r="B321" s="275"/>
      <c r="C321" s="275"/>
      <c r="D321" s="275"/>
      <c r="E321" s="297">
        <f>SUMIF('Sales Order'!A:M,C321,'Sales Order'!M:M)</f>
        <v>0</v>
      </c>
      <c r="F321" s="298" t="str">
        <f>VLOOKUP(C321,'Sales Order'!A:S,19,FALSE)</f>
        <v>#N/A</v>
      </c>
      <c r="G321" s="298" t="str">
        <f>VLOOKUP(C321,'Sales Order'!A:N,14,FALSE)</f>
        <v>#N/A</v>
      </c>
      <c r="H321" s="298" t="str">
        <f t="shared" si="1"/>
        <v> </v>
      </c>
      <c r="I321" s="298">
        <f>SUMIFS(Despatches!D:D,Despatches!A:A,C321)</f>
        <v>0</v>
      </c>
      <c r="J321" s="298">
        <f t="shared" si="2"/>
        <v>0</v>
      </c>
      <c r="K321" s="298" t="str">
        <f>VLOOKUP(C321,'Sales Order'!A:N,14,FALSE)</f>
        <v>#N/A</v>
      </c>
      <c r="L321" s="234" t="str">
        <f t="shared" si="3"/>
        <v> &gt;210</v>
      </c>
      <c r="M321" s="298">
        <f t="shared" si="4"/>
        <v>30</v>
      </c>
      <c r="N321" s="298">
        <f t="shared" si="5"/>
        <v>12</v>
      </c>
      <c r="O321" s="298">
        <f t="shared" si="6"/>
        <v>1899</v>
      </c>
      <c r="P321" s="300" t="str">
        <f>VLOOKUP(C321,'Sales Order'!A:Q,17,FALSE)</f>
        <v>#N/A</v>
      </c>
      <c r="Q321" s="300" t="str">
        <f>VLOOKUP(C321,Despatches!A:B,2,FALSE)</f>
        <v>#N/A</v>
      </c>
      <c r="R321" s="298" t="str">
        <f t="shared" si="7"/>
        <v>#N/A</v>
      </c>
      <c r="S321" s="298" t="str">
        <f t="shared" si="8"/>
        <v>#N/A</v>
      </c>
      <c r="T321" s="298" t="str">
        <f t="shared" si="9"/>
        <v>#N/A</v>
      </c>
      <c r="U321" s="196" t="str">
        <f t="shared" si="10"/>
        <v>#N/A</v>
      </c>
      <c r="V321" s="196"/>
      <c r="W321" s="196"/>
      <c r="X321" s="196"/>
      <c r="Y321" s="196"/>
      <c r="Z321" s="196"/>
    </row>
    <row r="322" ht="12.0" customHeight="1">
      <c r="A322" s="275"/>
      <c r="B322" s="275"/>
      <c r="C322" s="275"/>
      <c r="D322" s="275"/>
      <c r="E322" s="297">
        <f>SUMIF('Sales Order'!A:M,C322,'Sales Order'!M:M)</f>
        <v>0</v>
      </c>
      <c r="F322" s="298" t="str">
        <f>VLOOKUP(C322,'Sales Order'!A:S,19,FALSE)</f>
        <v>#N/A</v>
      </c>
      <c r="G322" s="298" t="str">
        <f>VLOOKUP(C322,'Sales Order'!A:N,14,FALSE)</f>
        <v>#N/A</v>
      </c>
      <c r="H322" s="298" t="str">
        <f t="shared" si="1"/>
        <v> </v>
      </c>
      <c r="I322" s="298">
        <f>SUMIFS(Despatches!D:D,Despatches!A:A,C322)</f>
        <v>0</v>
      </c>
      <c r="J322" s="298">
        <f t="shared" si="2"/>
        <v>0</v>
      </c>
      <c r="K322" s="298" t="str">
        <f>VLOOKUP(C322,'Sales Order'!A:N,14,FALSE)</f>
        <v>#N/A</v>
      </c>
      <c r="L322" s="234" t="str">
        <f t="shared" si="3"/>
        <v> &gt;210</v>
      </c>
      <c r="M322" s="298">
        <f t="shared" si="4"/>
        <v>30</v>
      </c>
      <c r="N322" s="298">
        <f t="shared" si="5"/>
        <v>12</v>
      </c>
      <c r="O322" s="298">
        <f t="shared" si="6"/>
        <v>1899</v>
      </c>
      <c r="P322" s="300" t="str">
        <f>VLOOKUP(C322,'Sales Order'!A:Q,17,FALSE)</f>
        <v>#N/A</v>
      </c>
      <c r="Q322" s="300" t="str">
        <f>VLOOKUP(C322,Despatches!A:B,2,FALSE)</f>
        <v>#N/A</v>
      </c>
      <c r="R322" s="298" t="str">
        <f t="shared" si="7"/>
        <v>#N/A</v>
      </c>
      <c r="S322" s="298" t="str">
        <f t="shared" si="8"/>
        <v>#N/A</v>
      </c>
      <c r="T322" s="298" t="str">
        <f t="shared" si="9"/>
        <v>#N/A</v>
      </c>
      <c r="U322" s="196" t="str">
        <f t="shared" si="10"/>
        <v>#N/A</v>
      </c>
      <c r="V322" s="196"/>
      <c r="W322" s="196"/>
      <c r="X322" s="196"/>
      <c r="Y322" s="196"/>
      <c r="Z322" s="196"/>
    </row>
    <row r="323" ht="12.0" customHeight="1">
      <c r="A323" s="275"/>
      <c r="B323" s="275"/>
      <c r="C323" s="275"/>
      <c r="D323" s="275"/>
      <c r="E323" s="297">
        <f>SUMIF('Sales Order'!A:M,C323,'Sales Order'!M:M)</f>
        <v>0</v>
      </c>
      <c r="F323" s="298" t="str">
        <f>VLOOKUP(C323,'Sales Order'!A:S,19,FALSE)</f>
        <v>#N/A</v>
      </c>
      <c r="G323" s="298" t="str">
        <f>VLOOKUP(C323,'Sales Order'!A:N,14,FALSE)</f>
        <v>#N/A</v>
      </c>
      <c r="H323" s="298" t="str">
        <f t="shared" si="1"/>
        <v> </v>
      </c>
      <c r="I323" s="298">
        <f>SUMIFS(Despatches!D:D,Despatches!A:A,C323)</f>
        <v>0</v>
      </c>
      <c r="J323" s="298">
        <f t="shared" si="2"/>
        <v>0</v>
      </c>
      <c r="K323" s="298" t="str">
        <f>VLOOKUP(C323,'Sales Order'!A:N,14,FALSE)</f>
        <v>#N/A</v>
      </c>
      <c r="L323" s="234" t="str">
        <f t="shared" si="3"/>
        <v> &gt;210</v>
      </c>
      <c r="M323" s="298">
        <f t="shared" si="4"/>
        <v>30</v>
      </c>
      <c r="N323" s="298">
        <f t="shared" si="5"/>
        <v>12</v>
      </c>
      <c r="O323" s="298">
        <f t="shared" si="6"/>
        <v>1899</v>
      </c>
      <c r="P323" s="300" t="str">
        <f>VLOOKUP(C323,'Sales Order'!A:Q,17,FALSE)</f>
        <v>#N/A</v>
      </c>
      <c r="Q323" s="300" t="str">
        <f>VLOOKUP(C323,Despatches!A:B,2,FALSE)</f>
        <v>#N/A</v>
      </c>
      <c r="R323" s="298" t="str">
        <f t="shared" si="7"/>
        <v>#N/A</v>
      </c>
      <c r="S323" s="298" t="str">
        <f t="shared" si="8"/>
        <v>#N/A</v>
      </c>
      <c r="T323" s="298" t="str">
        <f t="shared" si="9"/>
        <v>#N/A</v>
      </c>
      <c r="U323" s="196" t="str">
        <f t="shared" si="10"/>
        <v>#N/A</v>
      </c>
      <c r="V323" s="196"/>
      <c r="W323" s="196"/>
      <c r="X323" s="196"/>
      <c r="Y323" s="196"/>
      <c r="Z323" s="196"/>
    </row>
    <row r="324" ht="12.0" customHeight="1">
      <c r="A324" s="275"/>
      <c r="B324" s="275"/>
      <c r="C324" s="275"/>
      <c r="D324" s="275"/>
      <c r="E324" s="297">
        <f>SUMIF('Sales Order'!A:M,C324,'Sales Order'!M:M)</f>
        <v>0</v>
      </c>
      <c r="F324" s="298" t="str">
        <f>VLOOKUP(C324,'Sales Order'!A:S,19,FALSE)</f>
        <v>#N/A</v>
      </c>
      <c r="G324" s="298" t="str">
        <f>VLOOKUP(C324,'Sales Order'!A:N,14,FALSE)</f>
        <v>#N/A</v>
      </c>
      <c r="H324" s="298" t="str">
        <f t="shared" si="1"/>
        <v> </v>
      </c>
      <c r="I324" s="298">
        <f>SUMIFS(Despatches!D:D,Despatches!A:A,C324)</f>
        <v>0</v>
      </c>
      <c r="J324" s="298">
        <f t="shared" si="2"/>
        <v>0</v>
      </c>
      <c r="K324" s="298" t="str">
        <f>VLOOKUP(C324,'Sales Order'!A:N,14,FALSE)</f>
        <v>#N/A</v>
      </c>
      <c r="L324" s="234" t="str">
        <f t="shared" si="3"/>
        <v> &gt;210</v>
      </c>
      <c r="M324" s="298">
        <f t="shared" si="4"/>
        <v>30</v>
      </c>
      <c r="N324" s="298">
        <f t="shared" si="5"/>
        <v>12</v>
      </c>
      <c r="O324" s="298">
        <f t="shared" si="6"/>
        <v>1899</v>
      </c>
      <c r="P324" s="300" t="str">
        <f>VLOOKUP(C324,'Sales Order'!A:Q,17,FALSE)</f>
        <v>#N/A</v>
      </c>
      <c r="Q324" s="300" t="str">
        <f>VLOOKUP(C324,Despatches!A:B,2,FALSE)</f>
        <v>#N/A</v>
      </c>
      <c r="R324" s="298" t="str">
        <f t="shared" si="7"/>
        <v>#N/A</v>
      </c>
      <c r="S324" s="298" t="str">
        <f t="shared" si="8"/>
        <v>#N/A</v>
      </c>
      <c r="T324" s="298" t="str">
        <f t="shared" si="9"/>
        <v>#N/A</v>
      </c>
      <c r="U324" s="196" t="str">
        <f t="shared" si="10"/>
        <v>#N/A</v>
      </c>
      <c r="V324" s="196"/>
      <c r="W324" s="196"/>
      <c r="X324" s="196"/>
      <c r="Y324" s="196"/>
      <c r="Z324" s="196"/>
    </row>
    <row r="325" ht="12.0" customHeight="1">
      <c r="A325" s="275"/>
      <c r="B325" s="275"/>
      <c r="C325" s="275"/>
      <c r="D325" s="275"/>
      <c r="E325" s="297">
        <f>SUMIF('Sales Order'!A:M,C325,'Sales Order'!M:M)</f>
        <v>0</v>
      </c>
      <c r="F325" s="298" t="str">
        <f>VLOOKUP(C325,'Sales Order'!A:S,19,FALSE)</f>
        <v>#N/A</v>
      </c>
      <c r="G325" s="298" t="str">
        <f>VLOOKUP(C325,'Sales Order'!A:N,14,FALSE)</f>
        <v>#N/A</v>
      </c>
      <c r="H325" s="298" t="str">
        <f t="shared" si="1"/>
        <v> </v>
      </c>
      <c r="I325" s="298">
        <f>SUMIFS(Despatches!D:D,Despatches!A:A,C325)</f>
        <v>0</v>
      </c>
      <c r="J325" s="298">
        <f t="shared" si="2"/>
        <v>0</v>
      </c>
      <c r="K325" s="298" t="str">
        <f>VLOOKUP(C325,'Sales Order'!A:N,14,FALSE)</f>
        <v>#N/A</v>
      </c>
      <c r="L325" s="234" t="str">
        <f t="shared" si="3"/>
        <v> &gt;210</v>
      </c>
      <c r="M325" s="298">
        <f t="shared" si="4"/>
        <v>30</v>
      </c>
      <c r="N325" s="298">
        <f t="shared" si="5"/>
        <v>12</v>
      </c>
      <c r="O325" s="298">
        <f t="shared" si="6"/>
        <v>1899</v>
      </c>
      <c r="P325" s="300" t="str">
        <f>VLOOKUP(C325,'Sales Order'!A:Q,17,FALSE)</f>
        <v>#N/A</v>
      </c>
      <c r="Q325" s="300" t="str">
        <f>VLOOKUP(C325,Despatches!A:B,2,FALSE)</f>
        <v>#N/A</v>
      </c>
      <c r="R325" s="298" t="str">
        <f t="shared" si="7"/>
        <v>#N/A</v>
      </c>
      <c r="S325" s="298" t="str">
        <f t="shared" si="8"/>
        <v>#N/A</v>
      </c>
      <c r="T325" s="298" t="str">
        <f t="shared" si="9"/>
        <v>#N/A</v>
      </c>
      <c r="U325" s="196" t="str">
        <f t="shared" si="10"/>
        <v>#N/A</v>
      </c>
      <c r="V325" s="196"/>
      <c r="W325" s="196"/>
      <c r="X325" s="196"/>
      <c r="Y325" s="196"/>
      <c r="Z325" s="196"/>
    </row>
    <row r="326" ht="12.0" customHeight="1">
      <c r="A326" s="275"/>
      <c r="B326" s="275"/>
      <c r="C326" s="275"/>
      <c r="D326" s="275"/>
      <c r="E326" s="297">
        <f>SUMIF('Sales Order'!A:M,C326,'Sales Order'!M:M)</f>
        <v>0</v>
      </c>
      <c r="F326" s="298" t="str">
        <f>VLOOKUP(C326,'Sales Order'!A:S,19,FALSE)</f>
        <v>#N/A</v>
      </c>
      <c r="G326" s="298" t="str">
        <f>VLOOKUP(C326,'Sales Order'!A:N,14,FALSE)</f>
        <v>#N/A</v>
      </c>
      <c r="H326" s="298" t="str">
        <f t="shared" si="1"/>
        <v> </v>
      </c>
      <c r="I326" s="298">
        <f>SUMIFS(Despatches!D:D,Despatches!A:A,C326)</f>
        <v>0</v>
      </c>
      <c r="J326" s="298">
        <f t="shared" si="2"/>
        <v>0</v>
      </c>
      <c r="K326" s="298" t="str">
        <f>VLOOKUP(C326,'Sales Order'!A:N,14,FALSE)</f>
        <v>#N/A</v>
      </c>
      <c r="L326" s="234" t="str">
        <f t="shared" si="3"/>
        <v> &gt;210</v>
      </c>
      <c r="M326" s="298">
        <f t="shared" si="4"/>
        <v>30</v>
      </c>
      <c r="N326" s="298">
        <f t="shared" si="5"/>
        <v>12</v>
      </c>
      <c r="O326" s="298">
        <f t="shared" si="6"/>
        <v>1899</v>
      </c>
      <c r="P326" s="300" t="str">
        <f>VLOOKUP(C326,'Sales Order'!A:Q,17,FALSE)</f>
        <v>#N/A</v>
      </c>
      <c r="Q326" s="300" t="str">
        <f>VLOOKUP(C326,Despatches!A:B,2,FALSE)</f>
        <v>#N/A</v>
      </c>
      <c r="R326" s="298" t="str">
        <f t="shared" si="7"/>
        <v>#N/A</v>
      </c>
      <c r="S326" s="298" t="str">
        <f t="shared" si="8"/>
        <v>#N/A</v>
      </c>
      <c r="T326" s="298" t="str">
        <f t="shared" si="9"/>
        <v>#N/A</v>
      </c>
      <c r="U326" s="196" t="str">
        <f t="shared" si="10"/>
        <v>#N/A</v>
      </c>
      <c r="V326" s="196"/>
      <c r="W326" s="196"/>
      <c r="X326" s="196"/>
      <c r="Y326" s="196"/>
      <c r="Z326" s="196"/>
    </row>
    <row r="327" ht="12.0" customHeight="1">
      <c r="A327" s="275"/>
      <c r="B327" s="275"/>
      <c r="C327" s="275"/>
      <c r="D327" s="275"/>
      <c r="E327" s="297">
        <f>SUMIF('Sales Order'!A:M,C327,'Sales Order'!M:M)</f>
        <v>0</v>
      </c>
      <c r="F327" s="298" t="str">
        <f>VLOOKUP(C327,'Sales Order'!A:S,19,FALSE)</f>
        <v>#N/A</v>
      </c>
      <c r="G327" s="298" t="str">
        <f>VLOOKUP(C327,'Sales Order'!A:N,14,FALSE)</f>
        <v>#N/A</v>
      </c>
      <c r="H327" s="298" t="str">
        <f t="shared" si="1"/>
        <v> </v>
      </c>
      <c r="I327" s="298">
        <f>SUMIFS(Despatches!D:D,Despatches!A:A,C327)</f>
        <v>0</v>
      </c>
      <c r="J327" s="298">
        <f t="shared" si="2"/>
        <v>0</v>
      </c>
      <c r="K327" s="298" t="str">
        <f>VLOOKUP(C327,'Sales Order'!A:N,14,FALSE)</f>
        <v>#N/A</v>
      </c>
      <c r="L327" s="234" t="str">
        <f t="shared" si="3"/>
        <v> &gt;210</v>
      </c>
      <c r="M327" s="298">
        <f t="shared" si="4"/>
        <v>30</v>
      </c>
      <c r="N327" s="298">
        <f t="shared" si="5"/>
        <v>12</v>
      </c>
      <c r="O327" s="298">
        <f t="shared" si="6"/>
        <v>1899</v>
      </c>
      <c r="P327" s="300" t="str">
        <f>VLOOKUP(C327,'Sales Order'!A:Q,17,FALSE)</f>
        <v>#N/A</v>
      </c>
      <c r="Q327" s="300" t="str">
        <f>VLOOKUP(C327,Despatches!A:B,2,FALSE)</f>
        <v>#N/A</v>
      </c>
      <c r="R327" s="298" t="str">
        <f t="shared" si="7"/>
        <v>#N/A</v>
      </c>
      <c r="S327" s="298" t="str">
        <f t="shared" si="8"/>
        <v>#N/A</v>
      </c>
      <c r="T327" s="298" t="str">
        <f t="shared" si="9"/>
        <v>#N/A</v>
      </c>
      <c r="U327" s="196" t="str">
        <f t="shared" si="10"/>
        <v>#N/A</v>
      </c>
      <c r="V327" s="196"/>
      <c r="W327" s="196"/>
      <c r="X327" s="196"/>
      <c r="Y327" s="196"/>
      <c r="Z327" s="196"/>
    </row>
    <row r="328" ht="12.0" customHeight="1">
      <c r="A328" s="275"/>
      <c r="B328" s="275"/>
      <c r="C328" s="275"/>
      <c r="D328" s="275"/>
      <c r="E328" s="297">
        <f>SUMIF('Sales Order'!A:M,C328,'Sales Order'!M:M)</f>
        <v>0</v>
      </c>
      <c r="F328" s="298" t="str">
        <f>VLOOKUP(C328,'Sales Order'!A:S,19,FALSE)</f>
        <v>#N/A</v>
      </c>
      <c r="G328" s="298" t="str">
        <f>VLOOKUP(C328,'Sales Order'!A:N,14,FALSE)</f>
        <v>#N/A</v>
      </c>
      <c r="H328" s="298" t="str">
        <f t="shared" si="1"/>
        <v> </v>
      </c>
      <c r="I328" s="298">
        <f>SUMIFS(Despatches!D:D,Despatches!A:A,C328)</f>
        <v>0</v>
      </c>
      <c r="J328" s="298">
        <f t="shared" si="2"/>
        <v>0</v>
      </c>
      <c r="K328" s="298" t="str">
        <f>VLOOKUP(C328,'Sales Order'!A:N,14,FALSE)</f>
        <v>#N/A</v>
      </c>
      <c r="L328" s="234" t="str">
        <f t="shared" si="3"/>
        <v> &gt;210</v>
      </c>
      <c r="M328" s="298">
        <f t="shared" si="4"/>
        <v>30</v>
      </c>
      <c r="N328" s="298">
        <f t="shared" si="5"/>
        <v>12</v>
      </c>
      <c r="O328" s="298">
        <f t="shared" si="6"/>
        <v>1899</v>
      </c>
      <c r="P328" s="300" t="str">
        <f>VLOOKUP(C328,'Sales Order'!A:Q,17,FALSE)</f>
        <v>#N/A</v>
      </c>
      <c r="Q328" s="300" t="str">
        <f>VLOOKUP(C328,Despatches!A:B,2,FALSE)</f>
        <v>#N/A</v>
      </c>
      <c r="R328" s="298" t="str">
        <f t="shared" si="7"/>
        <v>#N/A</v>
      </c>
      <c r="S328" s="298" t="str">
        <f t="shared" si="8"/>
        <v>#N/A</v>
      </c>
      <c r="T328" s="298" t="str">
        <f t="shared" si="9"/>
        <v>#N/A</v>
      </c>
      <c r="U328" s="196" t="str">
        <f t="shared" si="10"/>
        <v>#N/A</v>
      </c>
      <c r="V328" s="196"/>
      <c r="W328" s="196"/>
      <c r="X328" s="196"/>
      <c r="Y328" s="196"/>
      <c r="Z328" s="196"/>
    </row>
    <row r="329" ht="12.0" customHeight="1">
      <c r="A329" s="275"/>
      <c r="B329" s="275"/>
      <c r="C329" s="275"/>
      <c r="D329" s="275"/>
      <c r="E329" s="297">
        <f>SUMIF('Sales Order'!A:M,C329,'Sales Order'!M:M)</f>
        <v>0</v>
      </c>
      <c r="F329" s="298" t="str">
        <f>VLOOKUP(C329,'Sales Order'!A:S,19,FALSE)</f>
        <v>#N/A</v>
      </c>
      <c r="G329" s="298" t="str">
        <f>VLOOKUP(C329,'Sales Order'!A:N,14,FALSE)</f>
        <v>#N/A</v>
      </c>
      <c r="H329" s="298" t="str">
        <f t="shared" si="1"/>
        <v> </v>
      </c>
      <c r="I329" s="298">
        <f>SUMIFS(Despatches!D:D,Despatches!A:A,C329)</f>
        <v>0</v>
      </c>
      <c r="J329" s="298">
        <f t="shared" si="2"/>
        <v>0</v>
      </c>
      <c r="K329" s="298" t="str">
        <f>VLOOKUP(C329,'Sales Order'!A:N,14,FALSE)</f>
        <v>#N/A</v>
      </c>
      <c r="L329" s="234" t="str">
        <f t="shared" si="3"/>
        <v> &gt;210</v>
      </c>
      <c r="M329" s="298">
        <f t="shared" si="4"/>
        <v>30</v>
      </c>
      <c r="N329" s="298">
        <f t="shared" si="5"/>
        <v>12</v>
      </c>
      <c r="O329" s="298">
        <f t="shared" si="6"/>
        <v>1899</v>
      </c>
      <c r="P329" s="300" t="str">
        <f>VLOOKUP(C329,'Sales Order'!A:Q,17,FALSE)</f>
        <v>#N/A</v>
      </c>
      <c r="Q329" s="300" t="str">
        <f>VLOOKUP(C329,Despatches!A:B,2,FALSE)</f>
        <v>#N/A</v>
      </c>
      <c r="R329" s="298" t="str">
        <f t="shared" si="7"/>
        <v>#N/A</v>
      </c>
      <c r="S329" s="298" t="str">
        <f t="shared" si="8"/>
        <v>#N/A</v>
      </c>
      <c r="T329" s="298" t="str">
        <f t="shared" si="9"/>
        <v>#N/A</v>
      </c>
      <c r="U329" s="196" t="str">
        <f t="shared" si="10"/>
        <v>#N/A</v>
      </c>
      <c r="V329" s="196"/>
      <c r="W329" s="196"/>
      <c r="X329" s="196"/>
      <c r="Y329" s="196"/>
      <c r="Z329" s="196"/>
    </row>
    <row r="330" ht="12.0" customHeight="1">
      <c r="A330" s="275"/>
      <c r="B330" s="275"/>
      <c r="C330" s="275"/>
      <c r="D330" s="275"/>
      <c r="E330" s="297">
        <f>SUMIF('Sales Order'!A:M,C330,'Sales Order'!M:M)</f>
        <v>0</v>
      </c>
      <c r="F330" s="298" t="str">
        <f>VLOOKUP(C330,'Sales Order'!A:S,19,FALSE)</f>
        <v>#N/A</v>
      </c>
      <c r="G330" s="298" t="str">
        <f>VLOOKUP(C330,'Sales Order'!A:N,14,FALSE)</f>
        <v>#N/A</v>
      </c>
      <c r="H330" s="298" t="str">
        <f t="shared" si="1"/>
        <v> </v>
      </c>
      <c r="I330" s="298">
        <f>SUMIFS(Despatches!D:D,Despatches!A:A,C330)</f>
        <v>0</v>
      </c>
      <c r="J330" s="298">
        <f t="shared" si="2"/>
        <v>0</v>
      </c>
      <c r="K330" s="298" t="str">
        <f>VLOOKUP(C330,'Sales Order'!A:N,14,FALSE)</f>
        <v>#N/A</v>
      </c>
      <c r="L330" s="234" t="str">
        <f t="shared" si="3"/>
        <v> &gt;210</v>
      </c>
      <c r="M330" s="298">
        <f t="shared" si="4"/>
        <v>30</v>
      </c>
      <c r="N330" s="298">
        <f t="shared" si="5"/>
        <v>12</v>
      </c>
      <c r="O330" s="298">
        <f t="shared" si="6"/>
        <v>1899</v>
      </c>
      <c r="P330" s="300" t="str">
        <f>VLOOKUP(C330,'Sales Order'!A:Q,17,FALSE)</f>
        <v>#N/A</v>
      </c>
      <c r="Q330" s="300" t="str">
        <f>VLOOKUP(C330,Despatches!A:B,2,FALSE)</f>
        <v>#N/A</v>
      </c>
      <c r="R330" s="298" t="str">
        <f t="shared" si="7"/>
        <v>#N/A</v>
      </c>
      <c r="S330" s="298" t="str">
        <f t="shared" si="8"/>
        <v>#N/A</v>
      </c>
      <c r="T330" s="298" t="str">
        <f t="shared" si="9"/>
        <v>#N/A</v>
      </c>
      <c r="U330" s="196" t="str">
        <f t="shared" si="10"/>
        <v>#N/A</v>
      </c>
      <c r="V330" s="196"/>
      <c r="W330" s="196"/>
      <c r="X330" s="196"/>
      <c r="Y330" s="196"/>
      <c r="Z330" s="196"/>
    </row>
    <row r="331" ht="12.0" customHeight="1">
      <c r="A331" s="275"/>
      <c r="B331" s="275"/>
      <c r="C331" s="275"/>
      <c r="D331" s="275"/>
      <c r="E331" s="297">
        <f>SUMIF('Sales Order'!A:M,C331,'Sales Order'!M:M)</f>
        <v>0</v>
      </c>
      <c r="F331" s="298" t="str">
        <f>VLOOKUP(C331,'Sales Order'!A:S,19,FALSE)</f>
        <v>#N/A</v>
      </c>
      <c r="G331" s="298" t="str">
        <f>VLOOKUP(C331,'Sales Order'!A:N,14,FALSE)</f>
        <v>#N/A</v>
      </c>
      <c r="H331" s="298" t="str">
        <f t="shared" si="1"/>
        <v> </v>
      </c>
      <c r="I331" s="298">
        <f>SUMIFS(Despatches!D:D,Despatches!A:A,C331)</f>
        <v>0</v>
      </c>
      <c r="J331" s="298">
        <f t="shared" si="2"/>
        <v>0</v>
      </c>
      <c r="K331" s="298" t="str">
        <f>VLOOKUP(C331,'Sales Order'!A:N,14,FALSE)</f>
        <v>#N/A</v>
      </c>
      <c r="L331" s="234" t="str">
        <f t="shared" si="3"/>
        <v> &gt;210</v>
      </c>
      <c r="M331" s="298">
        <f t="shared" si="4"/>
        <v>30</v>
      </c>
      <c r="N331" s="298">
        <f t="shared" si="5"/>
        <v>12</v>
      </c>
      <c r="O331" s="298">
        <f t="shared" si="6"/>
        <v>1899</v>
      </c>
      <c r="P331" s="300" t="str">
        <f>VLOOKUP(C331,'Sales Order'!A:Q,17,FALSE)</f>
        <v>#N/A</v>
      </c>
      <c r="Q331" s="300" t="str">
        <f>VLOOKUP(C331,Despatches!A:B,2,FALSE)</f>
        <v>#N/A</v>
      </c>
      <c r="R331" s="298" t="str">
        <f t="shared" si="7"/>
        <v>#N/A</v>
      </c>
      <c r="S331" s="298" t="str">
        <f t="shared" si="8"/>
        <v>#N/A</v>
      </c>
      <c r="T331" s="298" t="str">
        <f t="shared" si="9"/>
        <v>#N/A</v>
      </c>
      <c r="U331" s="196" t="str">
        <f t="shared" si="10"/>
        <v>#N/A</v>
      </c>
      <c r="V331" s="196"/>
      <c r="W331" s="196"/>
      <c r="X331" s="196"/>
      <c r="Y331" s="196"/>
      <c r="Z331" s="196"/>
    </row>
    <row r="332" ht="12.0" customHeight="1">
      <c r="A332" s="275"/>
      <c r="B332" s="275"/>
      <c r="C332" s="275"/>
      <c r="D332" s="275"/>
      <c r="E332" s="297">
        <f>SUMIF('Sales Order'!A:M,C332,'Sales Order'!M:M)</f>
        <v>0</v>
      </c>
      <c r="F332" s="298" t="str">
        <f>VLOOKUP(C332,'Sales Order'!A:S,19,FALSE)</f>
        <v>#N/A</v>
      </c>
      <c r="G332" s="298" t="str">
        <f>VLOOKUP(C332,'Sales Order'!A:N,14,FALSE)</f>
        <v>#N/A</v>
      </c>
      <c r="H332" s="298" t="str">
        <f t="shared" si="1"/>
        <v> </v>
      </c>
      <c r="I332" s="298">
        <f>SUMIFS(Despatches!D:D,Despatches!A:A,C332)</f>
        <v>0</v>
      </c>
      <c r="J332" s="298">
        <f t="shared" si="2"/>
        <v>0</v>
      </c>
      <c r="K332" s="298" t="str">
        <f>VLOOKUP(C332,'Sales Order'!A:N,14,FALSE)</f>
        <v>#N/A</v>
      </c>
      <c r="L332" s="234" t="str">
        <f t="shared" si="3"/>
        <v> &gt;210</v>
      </c>
      <c r="M332" s="298">
        <f t="shared" si="4"/>
        <v>30</v>
      </c>
      <c r="N332" s="298">
        <f t="shared" si="5"/>
        <v>12</v>
      </c>
      <c r="O332" s="298">
        <f t="shared" si="6"/>
        <v>1899</v>
      </c>
      <c r="P332" s="300" t="str">
        <f>VLOOKUP(C332,'Sales Order'!A:Q,17,FALSE)</f>
        <v>#N/A</v>
      </c>
      <c r="Q332" s="300" t="str">
        <f>VLOOKUP(C332,Despatches!A:B,2,FALSE)</f>
        <v>#N/A</v>
      </c>
      <c r="R332" s="298" t="str">
        <f t="shared" si="7"/>
        <v>#N/A</v>
      </c>
      <c r="S332" s="298" t="str">
        <f t="shared" si="8"/>
        <v>#N/A</v>
      </c>
      <c r="T332" s="298" t="str">
        <f t="shared" si="9"/>
        <v>#N/A</v>
      </c>
      <c r="U332" s="196" t="str">
        <f t="shared" si="10"/>
        <v>#N/A</v>
      </c>
      <c r="V332" s="196"/>
      <c r="W332" s="196"/>
      <c r="X332" s="196"/>
      <c r="Y332" s="196"/>
      <c r="Z332" s="196"/>
    </row>
    <row r="333" ht="12.0" customHeight="1">
      <c r="A333" s="275"/>
      <c r="B333" s="275"/>
      <c r="C333" s="275"/>
      <c r="D333" s="275"/>
      <c r="E333" s="297">
        <f>SUMIF('Sales Order'!A:M,C333,'Sales Order'!M:M)</f>
        <v>0</v>
      </c>
      <c r="F333" s="298" t="str">
        <f>VLOOKUP(C333,'Sales Order'!A:S,19,FALSE)</f>
        <v>#N/A</v>
      </c>
      <c r="G333" s="298" t="str">
        <f>VLOOKUP(C333,'Sales Order'!A:N,14,FALSE)</f>
        <v>#N/A</v>
      </c>
      <c r="H333" s="298" t="str">
        <f t="shared" si="1"/>
        <v> </v>
      </c>
      <c r="I333" s="298">
        <f>SUMIFS(Despatches!D:D,Despatches!A:A,C333)</f>
        <v>0</v>
      </c>
      <c r="J333" s="298">
        <f t="shared" si="2"/>
        <v>0</v>
      </c>
      <c r="K333" s="298" t="str">
        <f>VLOOKUP(C333,'Sales Order'!A:N,14,FALSE)</f>
        <v>#N/A</v>
      </c>
      <c r="L333" s="234" t="str">
        <f t="shared" si="3"/>
        <v> &gt;210</v>
      </c>
      <c r="M333" s="298">
        <f t="shared" si="4"/>
        <v>30</v>
      </c>
      <c r="N333" s="298">
        <f t="shared" si="5"/>
        <v>12</v>
      </c>
      <c r="O333" s="298">
        <f t="shared" si="6"/>
        <v>1899</v>
      </c>
      <c r="P333" s="300" t="str">
        <f>VLOOKUP(C333,'Sales Order'!A:Q,17,FALSE)</f>
        <v>#N/A</v>
      </c>
      <c r="Q333" s="300" t="str">
        <f>VLOOKUP(C333,Despatches!A:B,2,FALSE)</f>
        <v>#N/A</v>
      </c>
      <c r="R333" s="298" t="str">
        <f t="shared" si="7"/>
        <v>#N/A</v>
      </c>
      <c r="S333" s="298" t="str">
        <f t="shared" si="8"/>
        <v>#N/A</v>
      </c>
      <c r="T333" s="298" t="str">
        <f t="shared" si="9"/>
        <v>#N/A</v>
      </c>
      <c r="U333" s="196" t="str">
        <f t="shared" si="10"/>
        <v>#N/A</v>
      </c>
      <c r="V333" s="196"/>
      <c r="W333" s="196"/>
      <c r="X333" s="196"/>
      <c r="Y333" s="196"/>
      <c r="Z333" s="196"/>
    </row>
    <row r="334" ht="12.0" customHeight="1">
      <c r="A334" s="275"/>
      <c r="B334" s="275"/>
      <c r="C334" s="275"/>
      <c r="D334" s="275"/>
      <c r="E334" s="297">
        <f>SUMIF('Sales Order'!A:M,C334,'Sales Order'!M:M)</f>
        <v>0</v>
      </c>
      <c r="F334" s="298" t="str">
        <f>VLOOKUP(C334,'Sales Order'!A:S,19,FALSE)</f>
        <v>#N/A</v>
      </c>
      <c r="G334" s="298" t="str">
        <f>VLOOKUP(C334,'Sales Order'!A:N,14,FALSE)</f>
        <v>#N/A</v>
      </c>
      <c r="H334" s="298" t="str">
        <f t="shared" si="1"/>
        <v> </v>
      </c>
      <c r="I334" s="298">
        <f>SUMIFS(Despatches!D:D,Despatches!A:A,C334)</f>
        <v>0</v>
      </c>
      <c r="J334" s="298">
        <f t="shared" si="2"/>
        <v>0</v>
      </c>
      <c r="K334" s="298" t="str">
        <f>VLOOKUP(C334,'Sales Order'!A:N,14,FALSE)</f>
        <v>#N/A</v>
      </c>
      <c r="L334" s="234" t="str">
        <f t="shared" si="3"/>
        <v> &gt;210</v>
      </c>
      <c r="M334" s="298">
        <f t="shared" si="4"/>
        <v>30</v>
      </c>
      <c r="N334" s="298">
        <f t="shared" si="5"/>
        <v>12</v>
      </c>
      <c r="O334" s="298">
        <f t="shared" si="6"/>
        <v>1899</v>
      </c>
      <c r="P334" s="300" t="str">
        <f>VLOOKUP(C334,'Sales Order'!A:Q,17,FALSE)</f>
        <v>#N/A</v>
      </c>
      <c r="Q334" s="300" t="str">
        <f>VLOOKUP(C334,Despatches!A:B,2,FALSE)</f>
        <v>#N/A</v>
      </c>
      <c r="R334" s="298" t="str">
        <f t="shared" si="7"/>
        <v>#N/A</v>
      </c>
      <c r="S334" s="298" t="str">
        <f t="shared" si="8"/>
        <v>#N/A</v>
      </c>
      <c r="T334" s="298" t="str">
        <f t="shared" si="9"/>
        <v>#N/A</v>
      </c>
      <c r="U334" s="196" t="str">
        <f t="shared" si="10"/>
        <v>#N/A</v>
      </c>
      <c r="V334" s="196"/>
      <c r="W334" s="196"/>
      <c r="X334" s="196"/>
      <c r="Y334" s="196"/>
      <c r="Z334" s="196"/>
    </row>
    <row r="335" ht="12.0" customHeight="1">
      <c r="A335" s="275"/>
      <c r="B335" s="275"/>
      <c r="C335" s="275"/>
      <c r="D335" s="275"/>
      <c r="E335" s="297">
        <f>SUMIF('Sales Order'!A:M,C335,'Sales Order'!M:M)</f>
        <v>0</v>
      </c>
      <c r="F335" s="298" t="str">
        <f>VLOOKUP(C335,'Sales Order'!A:S,19,FALSE)</f>
        <v>#N/A</v>
      </c>
      <c r="G335" s="298" t="str">
        <f>VLOOKUP(C335,'Sales Order'!A:N,14,FALSE)</f>
        <v>#N/A</v>
      </c>
      <c r="H335" s="298" t="str">
        <f t="shared" si="1"/>
        <v> </v>
      </c>
      <c r="I335" s="298">
        <f>SUMIFS(Despatches!D:D,Despatches!A:A,C335)</f>
        <v>0</v>
      </c>
      <c r="J335" s="298">
        <f t="shared" si="2"/>
        <v>0</v>
      </c>
      <c r="K335" s="298" t="str">
        <f>VLOOKUP(C335,'Sales Order'!A:N,14,FALSE)</f>
        <v>#N/A</v>
      </c>
      <c r="L335" s="234" t="str">
        <f t="shared" si="3"/>
        <v> &gt;210</v>
      </c>
      <c r="M335" s="298">
        <f t="shared" si="4"/>
        <v>30</v>
      </c>
      <c r="N335" s="298">
        <f t="shared" si="5"/>
        <v>12</v>
      </c>
      <c r="O335" s="298">
        <f t="shared" si="6"/>
        <v>1899</v>
      </c>
      <c r="P335" s="300" t="str">
        <f>VLOOKUP(C335,'Sales Order'!A:Q,17,FALSE)</f>
        <v>#N/A</v>
      </c>
      <c r="Q335" s="300" t="str">
        <f>VLOOKUP(C335,Despatches!A:B,2,FALSE)</f>
        <v>#N/A</v>
      </c>
      <c r="R335" s="298" t="str">
        <f t="shared" si="7"/>
        <v>#N/A</v>
      </c>
      <c r="S335" s="298" t="str">
        <f t="shared" si="8"/>
        <v>#N/A</v>
      </c>
      <c r="T335" s="298" t="str">
        <f t="shared" si="9"/>
        <v>#N/A</v>
      </c>
      <c r="U335" s="196" t="str">
        <f t="shared" si="10"/>
        <v>#N/A</v>
      </c>
      <c r="V335" s="196"/>
      <c r="W335" s="196"/>
      <c r="X335" s="196"/>
      <c r="Y335" s="196"/>
      <c r="Z335" s="196"/>
    </row>
    <row r="336" ht="12.0" customHeight="1">
      <c r="A336" s="275"/>
      <c r="B336" s="275"/>
      <c r="C336" s="275"/>
      <c r="D336" s="275"/>
      <c r="E336" s="297">
        <f>SUMIF('Sales Order'!A:M,C336,'Sales Order'!M:M)</f>
        <v>0</v>
      </c>
      <c r="F336" s="298" t="str">
        <f>VLOOKUP(C336,'Sales Order'!A:S,19,FALSE)</f>
        <v>#N/A</v>
      </c>
      <c r="G336" s="298" t="str">
        <f>VLOOKUP(C336,'Sales Order'!A:N,14,FALSE)</f>
        <v>#N/A</v>
      </c>
      <c r="H336" s="298" t="str">
        <f t="shared" si="1"/>
        <v> </v>
      </c>
      <c r="I336" s="298">
        <f>SUMIFS(Despatches!D:D,Despatches!A:A,C336)</f>
        <v>0</v>
      </c>
      <c r="J336" s="298">
        <f t="shared" si="2"/>
        <v>0</v>
      </c>
      <c r="K336" s="298" t="str">
        <f>VLOOKUP(C336,'Sales Order'!A:N,14,FALSE)</f>
        <v>#N/A</v>
      </c>
      <c r="L336" s="234" t="str">
        <f t="shared" si="3"/>
        <v> &gt;210</v>
      </c>
      <c r="M336" s="298">
        <f t="shared" si="4"/>
        <v>30</v>
      </c>
      <c r="N336" s="298">
        <f t="shared" si="5"/>
        <v>12</v>
      </c>
      <c r="O336" s="298">
        <f t="shared" si="6"/>
        <v>1899</v>
      </c>
      <c r="P336" s="300" t="str">
        <f>VLOOKUP(C336,'Sales Order'!A:Q,17,FALSE)</f>
        <v>#N/A</v>
      </c>
      <c r="Q336" s="300" t="str">
        <f>VLOOKUP(C336,Despatches!A:B,2,FALSE)</f>
        <v>#N/A</v>
      </c>
      <c r="R336" s="298" t="str">
        <f t="shared" si="7"/>
        <v>#N/A</v>
      </c>
      <c r="S336" s="298" t="str">
        <f t="shared" si="8"/>
        <v>#N/A</v>
      </c>
      <c r="T336" s="298" t="str">
        <f t="shared" si="9"/>
        <v>#N/A</v>
      </c>
      <c r="U336" s="196" t="str">
        <f t="shared" si="10"/>
        <v>#N/A</v>
      </c>
      <c r="V336" s="196"/>
      <c r="W336" s="196"/>
      <c r="X336" s="196"/>
      <c r="Y336" s="196"/>
      <c r="Z336" s="196"/>
    </row>
    <row r="337" ht="12.0" customHeight="1">
      <c r="A337" s="275"/>
      <c r="B337" s="275"/>
      <c r="C337" s="275"/>
      <c r="D337" s="275"/>
      <c r="E337" s="297">
        <f>SUMIF('Sales Order'!A:M,C337,'Sales Order'!M:M)</f>
        <v>0</v>
      </c>
      <c r="F337" s="298" t="str">
        <f>VLOOKUP(C337,'Sales Order'!A:S,19,FALSE)</f>
        <v>#N/A</v>
      </c>
      <c r="G337" s="298" t="str">
        <f>VLOOKUP(C337,'Sales Order'!A:N,14,FALSE)</f>
        <v>#N/A</v>
      </c>
      <c r="H337" s="298" t="str">
        <f t="shared" si="1"/>
        <v> </v>
      </c>
      <c r="I337" s="298">
        <f>SUMIFS(Despatches!D:D,Despatches!A:A,C337)</f>
        <v>0</v>
      </c>
      <c r="J337" s="298">
        <f t="shared" si="2"/>
        <v>0</v>
      </c>
      <c r="K337" s="298" t="str">
        <f>VLOOKUP(C337,'Sales Order'!A:N,14,FALSE)</f>
        <v>#N/A</v>
      </c>
      <c r="L337" s="234" t="str">
        <f t="shared" si="3"/>
        <v> &gt;210</v>
      </c>
      <c r="M337" s="298">
        <f t="shared" si="4"/>
        <v>30</v>
      </c>
      <c r="N337" s="298">
        <f t="shared" si="5"/>
        <v>12</v>
      </c>
      <c r="O337" s="298">
        <f t="shared" si="6"/>
        <v>1899</v>
      </c>
      <c r="P337" s="300" t="str">
        <f>VLOOKUP(C337,'Sales Order'!A:Q,17,FALSE)</f>
        <v>#N/A</v>
      </c>
      <c r="Q337" s="300" t="str">
        <f>VLOOKUP(C337,Despatches!A:B,2,FALSE)</f>
        <v>#N/A</v>
      </c>
      <c r="R337" s="298" t="str">
        <f t="shared" si="7"/>
        <v>#N/A</v>
      </c>
      <c r="S337" s="298" t="str">
        <f t="shared" si="8"/>
        <v>#N/A</v>
      </c>
      <c r="T337" s="298" t="str">
        <f t="shared" si="9"/>
        <v>#N/A</v>
      </c>
      <c r="U337" s="196" t="str">
        <f t="shared" si="10"/>
        <v>#N/A</v>
      </c>
      <c r="V337" s="196"/>
      <c r="W337" s="196"/>
      <c r="X337" s="196"/>
      <c r="Y337" s="196"/>
      <c r="Z337" s="196"/>
    </row>
    <row r="338" ht="12.0" customHeight="1">
      <c r="A338" s="275"/>
      <c r="B338" s="275"/>
      <c r="C338" s="275"/>
      <c r="D338" s="275"/>
      <c r="E338" s="297">
        <f>SUMIF('Sales Order'!A:M,C338,'Sales Order'!M:M)</f>
        <v>0</v>
      </c>
      <c r="F338" s="298" t="str">
        <f>VLOOKUP(C338,'Sales Order'!A:S,19,FALSE)</f>
        <v>#N/A</v>
      </c>
      <c r="G338" s="298" t="str">
        <f>VLOOKUP(C338,'Sales Order'!A:N,14,FALSE)</f>
        <v>#N/A</v>
      </c>
      <c r="H338" s="298" t="str">
        <f t="shared" si="1"/>
        <v> </v>
      </c>
      <c r="I338" s="298">
        <f>SUMIFS(Despatches!D:D,Despatches!A:A,C338)</f>
        <v>0</v>
      </c>
      <c r="J338" s="298">
        <f t="shared" si="2"/>
        <v>0</v>
      </c>
      <c r="K338" s="298" t="str">
        <f>VLOOKUP(C338,'Sales Order'!A:N,14,FALSE)</f>
        <v>#N/A</v>
      </c>
      <c r="L338" s="234" t="str">
        <f t="shared" si="3"/>
        <v> &gt;210</v>
      </c>
      <c r="M338" s="298">
        <f t="shared" si="4"/>
        <v>30</v>
      </c>
      <c r="N338" s="298">
        <f t="shared" si="5"/>
        <v>12</v>
      </c>
      <c r="O338" s="298">
        <f t="shared" si="6"/>
        <v>1899</v>
      </c>
      <c r="P338" s="300" t="str">
        <f>VLOOKUP(C338,'Sales Order'!A:Q,17,FALSE)</f>
        <v>#N/A</v>
      </c>
      <c r="Q338" s="300" t="str">
        <f>VLOOKUP(C338,Despatches!A:B,2,FALSE)</f>
        <v>#N/A</v>
      </c>
      <c r="R338" s="298" t="str">
        <f t="shared" si="7"/>
        <v>#N/A</v>
      </c>
      <c r="S338" s="298" t="str">
        <f t="shared" si="8"/>
        <v>#N/A</v>
      </c>
      <c r="T338" s="298" t="str">
        <f t="shared" si="9"/>
        <v>#N/A</v>
      </c>
      <c r="U338" s="196" t="str">
        <f t="shared" si="10"/>
        <v>#N/A</v>
      </c>
      <c r="V338" s="196"/>
      <c r="W338" s="196"/>
      <c r="X338" s="196"/>
      <c r="Y338" s="196"/>
      <c r="Z338" s="196"/>
    </row>
    <row r="339" ht="12.0" customHeight="1">
      <c r="A339" s="275"/>
      <c r="B339" s="275"/>
      <c r="C339" s="275"/>
      <c r="D339" s="275"/>
      <c r="E339" s="297">
        <f>SUMIF('Sales Order'!A:M,C339,'Sales Order'!M:M)</f>
        <v>0</v>
      </c>
      <c r="F339" s="298" t="str">
        <f>VLOOKUP(C339,'Sales Order'!A:S,19,FALSE)</f>
        <v>#N/A</v>
      </c>
      <c r="G339" s="298" t="str">
        <f>VLOOKUP(C339,'Sales Order'!A:N,14,FALSE)</f>
        <v>#N/A</v>
      </c>
      <c r="H339" s="298" t="str">
        <f t="shared" si="1"/>
        <v> </v>
      </c>
      <c r="I339" s="298">
        <f>SUMIFS(Despatches!D:D,Despatches!A:A,C339)</f>
        <v>0</v>
      </c>
      <c r="J339" s="298">
        <f t="shared" si="2"/>
        <v>0</v>
      </c>
      <c r="K339" s="298" t="str">
        <f>VLOOKUP(C339,'Sales Order'!A:N,14,FALSE)</f>
        <v>#N/A</v>
      </c>
      <c r="L339" s="234" t="str">
        <f t="shared" si="3"/>
        <v> &gt;210</v>
      </c>
      <c r="M339" s="298">
        <f t="shared" si="4"/>
        <v>30</v>
      </c>
      <c r="N339" s="298">
        <f t="shared" si="5"/>
        <v>12</v>
      </c>
      <c r="O339" s="298">
        <f t="shared" si="6"/>
        <v>1899</v>
      </c>
      <c r="P339" s="300" t="str">
        <f>VLOOKUP(C339,'Sales Order'!A:Q,17,FALSE)</f>
        <v>#N/A</v>
      </c>
      <c r="Q339" s="300" t="str">
        <f>VLOOKUP(C339,Despatches!A:B,2,FALSE)</f>
        <v>#N/A</v>
      </c>
      <c r="R339" s="298" t="str">
        <f t="shared" si="7"/>
        <v>#N/A</v>
      </c>
      <c r="S339" s="298" t="str">
        <f t="shared" si="8"/>
        <v>#N/A</v>
      </c>
      <c r="T339" s="298" t="str">
        <f t="shared" si="9"/>
        <v>#N/A</v>
      </c>
      <c r="U339" s="196" t="str">
        <f t="shared" si="10"/>
        <v>#N/A</v>
      </c>
      <c r="V339" s="196"/>
      <c r="W339" s="196"/>
      <c r="X339" s="196"/>
      <c r="Y339" s="196"/>
      <c r="Z339" s="196"/>
    </row>
    <row r="340" ht="12.0" customHeight="1">
      <c r="A340" s="275"/>
      <c r="B340" s="275"/>
      <c r="C340" s="275"/>
      <c r="D340" s="275"/>
      <c r="E340" s="297">
        <f>SUMIF('Sales Order'!A:M,C340,'Sales Order'!M:M)</f>
        <v>0</v>
      </c>
      <c r="F340" s="298" t="str">
        <f>VLOOKUP(C340,'Sales Order'!A:S,19,FALSE)</f>
        <v>#N/A</v>
      </c>
      <c r="G340" s="298" t="str">
        <f>VLOOKUP(C340,'Sales Order'!A:N,14,FALSE)</f>
        <v>#N/A</v>
      </c>
      <c r="H340" s="298" t="str">
        <f t="shared" si="1"/>
        <v> </v>
      </c>
      <c r="I340" s="298">
        <f>SUMIFS(Despatches!D:D,Despatches!A:A,C340)</f>
        <v>0</v>
      </c>
      <c r="J340" s="298">
        <f t="shared" si="2"/>
        <v>0</v>
      </c>
      <c r="K340" s="298" t="str">
        <f>VLOOKUP(C340,'Sales Order'!A:N,14,FALSE)</f>
        <v>#N/A</v>
      </c>
      <c r="L340" s="234" t="str">
        <f t="shared" si="3"/>
        <v> &gt;210</v>
      </c>
      <c r="M340" s="298">
        <f t="shared" si="4"/>
        <v>30</v>
      </c>
      <c r="N340" s="298">
        <f t="shared" si="5"/>
        <v>12</v>
      </c>
      <c r="O340" s="298">
        <f t="shared" si="6"/>
        <v>1899</v>
      </c>
      <c r="P340" s="300" t="str">
        <f>VLOOKUP(C340,'Sales Order'!A:Q,17,FALSE)</f>
        <v>#N/A</v>
      </c>
      <c r="Q340" s="300" t="str">
        <f>VLOOKUP(C340,Despatches!A:B,2,FALSE)</f>
        <v>#N/A</v>
      </c>
      <c r="R340" s="298" t="str">
        <f t="shared" si="7"/>
        <v>#N/A</v>
      </c>
      <c r="S340" s="298" t="str">
        <f t="shared" si="8"/>
        <v>#N/A</v>
      </c>
      <c r="T340" s="298" t="str">
        <f t="shared" si="9"/>
        <v>#N/A</v>
      </c>
      <c r="U340" s="196" t="str">
        <f t="shared" si="10"/>
        <v>#N/A</v>
      </c>
      <c r="V340" s="196"/>
      <c r="W340" s="196"/>
      <c r="X340" s="196"/>
      <c r="Y340" s="196"/>
      <c r="Z340" s="196"/>
    </row>
    <row r="341" ht="12.0" customHeight="1">
      <c r="A341" s="275"/>
      <c r="B341" s="275"/>
      <c r="C341" s="275"/>
      <c r="D341" s="275"/>
      <c r="E341" s="297">
        <f>SUMIF('Sales Order'!A:M,C341,'Sales Order'!M:M)</f>
        <v>0</v>
      </c>
      <c r="F341" s="298" t="str">
        <f>VLOOKUP(C341,'Sales Order'!A:S,19,FALSE)</f>
        <v>#N/A</v>
      </c>
      <c r="G341" s="298" t="str">
        <f>VLOOKUP(C341,'Sales Order'!A:N,14,FALSE)</f>
        <v>#N/A</v>
      </c>
      <c r="H341" s="298" t="str">
        <f t="shared" si="1"/>
        <v> </v>
      </c>
      <c r="I341" s="298">
        <f>SUMIFS(Despatches!D:D,Despatches!A:A,C341)</f>
        <v>0</v>
      </c>
      <c r="J341" s="298">
        <f t="shared" si="2"/>
        <v>0</v>
      </c>
      <c r="K341" s="298" t="str">
        <f>VLOOKUP(C341,'Sales Order'!A:N,14,FALSE)</f>
        <v>#N/A</v>
      </c>
      <c r="L341" s="234" t="str">
        <f t="shared" si="3"/>
        <v> &gt;210</v>
      </c>
      <c r="M341" s="298">
        <f t="shared" si="4"/>
        <v>30</v>
      </c>
      <c r="N341" s="298">
        <f t="shared" si="5"/>
        <v>12</v>
      </c>
      <c r="O341" s="298">
        <f t="shared" si="6"/>
        <v>1899</v>
      </c>
      <c r="P341" s="300" t="str">
        <f>VLOOKUP(C341,'Sales Order'!A:Q,17,FALSE)</f>
        <v>#N/A</v>
      </c>
      <c r="Q341" s="300" t="str">
        <f>VLOOKUP(C341,Despatches!A:B,2,FALSE)</f>
        <v>#N/A</v>
      </c>
      <c r="R341" s="298" t="str">
        <f t="shared" si="7"/>
        <v>#N/A</v>
      </c>
      <c r="S341" s="298" t="str">
        <f t="shared" si="8"/>
        <v>#N/A</v>
      </c>
      <c r="T341" s="298" t="str">
        <f t="shared" si="9"/>
        <v>#N/A</v>
      </c>
      <c r="U341" s="196" t="str">
        <f t="shared" si="10"/>
        <v>#N/A</v>
      </c>
      <c r="V341" s="196"/>
      <c r="W341" s="196"/>
      <c r="X341" s="196"/>
      <c r="Y341" s="196"/>
      <c r="Z341" s="196"/>
    </row>
    <row r="342" ht="12.0" customHeight="1">
      <c r="A342" s="275"/>
      <c r="B342" s="275"/>
      <c r="C342" s="275"/>
      <c r="D342" s="275"/>
      <c r="E342" s="297">
        <f>SUMIF('Sales Order'!A:M,C342,'Sales Order'!M:M)</f>
        <v>0</v>
      </c>
      <c r="F342" s="298" t="str">
        <f>VLOOKUP(C342,'Sales Order'!A:S,19,FALSE)</f>
        <v>#N/A</v>
      </c>
      <c r="G342" s="298" t="str">
        <f>VLOOKUP(C342,'Sales Order'!A:N,14,FALSE)</f>
        <v>#N/A</v>
      </c>
      <c r="H342" s="298" t="str">
        <f t="shared" si="1"/>
        <v> </v>
      </c>
      <c r="I342" s="298">
        <f>SUMIFS(Despatches!D:D,Despatches!A:A,C342)</f>
        <v>0</v>
      </c>
      <c r="J342" s="298">
        <f t="shared" si="2"/>
        <v>0</v>
      </c>
      <c r="K342" s="298" t="str">
        <f>VLOOKUP(C342,'Sales Order'!A:N,14,FALSE)</f>
        <v>#N/A</v>
      </c>
      <c r="L342" s="234" t="str">
        <f t="shared" si="3"/>
        <v> &gt;210</v>
      </c>
      <c r="M342" s="298">
        <f t="shared" si="4"/>
        <v>30</v>
      </c>
      <c r="N342" s="298">
        <f t="shared" si="5"/>
        <v>12</v>
      </c>
      <c r="O342" s="298">
        <f t="shared" si="6"/>
        <v>1899</v>
      </c>
      <c r="P342" s="300" t="str">
        <f>VLOOKUP(C342,'Sales Order'!A:Q,17,FALSE)</f>
        <v>#N/A</v>
      </c>
      <c r="Q342" s="300" t="str">
        <f>VLOOKUP(C342,Despatches!A:B,2,FALSE)</f>
        <v>#N/A</v>
      </c>
      <c r="R342" s="298" t="str">
        <f t="shared" si="7"/>
        <v>#N/A</v>
      </c>
      <c r="S342" s="298" t="str">
        <f t="shared" si="8"/>
        <v>#N/A</v>
      </c>
      <c r="T342" s="298" t="str">
        <f t="shared" si="9"/>
        <v>#N/A</v>
      </c>
      <c r="U342" s="196" t="str">
        <f t="shared" si="10"/>
        <v>#N/A</v>
      </c>
      <c r="V342" s="196"/>
      <c r="W342" s="196"/>
      <c r="X342" s="196"/>
      <c r="Y342" s="196"/>
      <c r="Z342" s="196"/>
    </row>
    <row r="343" ht="12.0" customHeight="1">
      <c r="A343" s="275"/>
      <c r="B343" s="275"/>
      <c r="C343" s="275"/>
      <c r="D343" s="275"/>
      <c r="E343" s="297">
        <f>SUMIF('Sales Order'!A:M,C343,'Sales Order'!M:M)</f>
        <v>0</v>
      </c>
      <c r="F343" s="298" t="str">
        <f>VLOOKUP(C343,'Sales Order'!A:S,19,FALSE)</f>
        <v>#N/A</v>
      </c>
      <c r="G343" s="298" t="str">
        <f>VLOOKUP(C343,'Sales Order'!A:N,14,FALSE)</f>
        <v>#N/A</v>
      </c>
      <c r="H343" s="298" t="str">
        <f t="shared" si="1"/>
        <v> </v>
      </c>
      <c r="I343" s="298">
        <f>SUMIFS(Despatches!D:D,Despatches!A:A,C343)</f>
        <v>0</v>
      </c>
      <c r="J343" s="298">
        <f t="shared" si="2"/>
        <v>0</v>
      </c>
      <c r="K343" s="298" t="str">
        <f>VLOOKUP(C343,'Sales Order'!A:N,14,FALSE)</f>
        <v>#N/A</v>
      </c>
      <c r="L343" s="234" t="str">
        <f t="shared" si="3"/>
        <v> &gt;210</v>
      </c>
      <c r="M343" s="298">
        <f t="shared" si="4"/>
        <v>30</v>
      </c>
      <c r="N343" s="298">
        <f t="shared" si="5"/>
        <v>12</v>
      </c>
      <c r="O343" s="298">
        <f t="shared" si="6"/>
        <v>1899</v>
      </c>
      <c r="P343" s="300" t="str">
        <f>VLOOKUP(C343,'Sales Order'!A:Q,17,FALSE)</f>
        <v>#N/A</v>
      </c>
      <c r="Q343" s="300" t="str">
        <f>VLOOKUP(C343,Despatches!A:B,2,FALSE)</f>
        <v>#N/A</v>
      </c>
      <c r="R343" s="298" t="str">
        <f t="shared" si="7"/>
        <v>#N/A</v>
      </c>
      <c r="S343" s="298" t="str">
        <f t="shared" si="8"/>
        <v>#N/A</v>
      </c>
      <c r="T343" s="298" t="str">
        <f t="shared" si="9"/>
        <v>#N/A</v>
      </c>
      <c r="U343" s="196" t="str">
        <f t="shared" si="10"/>
        <v>#N/A</v>
      </c>
      <c r="V343" s="196"/>
      <c r="W343" s="196"/>
      <c r="X343" s="196"/>
      <c r="Y343" s="196"/>
      <c r="Z343" s="196"/>
    </row>
    <row r="344" ht="12.0" customHeight="1">
      <c r="A344" s="275"/>
      <c r="B344" s="275"/>
      <c r="C344" s="275"/>
      <c r="D344" s="275"/>
      <c r="E344" s="297">
        <f>SUMIF('Sales Order'!A:M,C344,'Sales Order'!M:M)</f>
        <v>0</v>
      </c>
      <c r="F344" s="298" t="str">
        <f>VLOOKUP(C344,'Sales Order'!A:S,19,FALSE)</f>
        <v>#N/A</v>
      </c>
      <c r="G344" s="298" t="str">
        <f>VLOOKUP(C344,'Sales Order'!A:N,14,FALSE)</f>
        <v>#N/A</v>
      </c>
      <c r="H344" s="298" t="str">
        <f t="shared" si="1"/>
        <v> </v>
      </c>
      <c r="I344" s="298">
        <f>SUMIFS(Despatches!D:D,Despatches!A:A,C344)</f>
        <v>0</v>
      </c>
      <c r="J344" s="298">
        <f t="shared" si="2"/>
        <v>0</v>
      </c>
      <c r="K344" s="298" t="str">
        <f>VLOOKUP(C344,'Sales Order'!A:N,14,FALSE)</f>
        <v>#N/A</v>
      </c>
      <c r="L344" s="234" t="str">
        <f t="shared" si="3"/>
        <v> &gt;210</v>
      </c>
      <c r="M344" s="298">
        <f t="shared" si="4"/>
        <v>30</v>
      </c>
      <c r="N344" s="298">
        <f t="shared" si="5"/>
        <v>12</v>
      </c>
      <c r="O344" s="298">
        <f t="shared" si="6"/>
        <v>1899</v>
      </c>
      <c r="P344" s="300" t="str">
        <f>VLOOKUP(C344,'Sales Order'!A:Q,17,FALSE)</f>
        <v>#N/A</v>
      </c>
      <c r="Q344" s="300" t="str">
        <f>VLOOKUP(C344,Despatches!A:B,2,FALSE)</f>
        <v>#N/A</v>
      </c>
      <c r="R344" s="298" t="str">
        <f t="shared" si="7"/>
        <v>#N/A</v>
      </c>
      <c r="S344" s="298" t="str">
        <f t="shared" si="8"/>
        <v>#N/A</v>
      </c>
      <c r="T344" s="298" t="str">
        <f t="shared" si="9"/>
        <v>#N/A</v>
      </c>
      <c r="U344" s="196" t="str">
        <f t="shared" si="10"/>
        <v>#N/A</v>
      </c>
      <c r="V344" s="196"/>
      <c r="W344" s="196"/>
      <c r="X344" s="196"/>
      <c r="Y344" s="196"/>
      <c r="Z344" s="196"/>
    </row>
    <row r="345" ht="12.0" customHeight="1">
      <c r="A345" s="275"/>
      <c r="B345" s="275"/>
      <c r="C345" s="275"/>
      <c r="D345" s="275"/>
      <c r="E345" s="297">
        <f>SUMIF('Sales Order'!A:M,C345,'Sales Order'!M:M)</f>
        <v>0</v>
      </c>
      <c r="F345" s="298" t="str">
        <f>VLOOKUP(C345,'Sales Order'!A:S,19,FALSE)</f>
        <v>#N/A</v>
      </c>
      <c r="G345" s="298" t="str">
        <f>VLOOKUP(C345,'Sales Order'!A:N,14,FALSE)</f>
        <v>#N/A</v>
      </c>
      <c r="H345" s="298" t="str">
        <f t="shared" si="1"/>
        <v> </v>
      </c>
      <c r="I345" s="298">
        <f>SUMIFS(Despatches!D:D,Despatches!A:A,C345)</f>
        <v>0</v>
      </c>
      <c r="J345" s="298">
        <f t="shared" si="2"/>
        <v>0</v>
      </c>
      <c r="K345" s="298" t="str">
        <f>VLOOKUP(C345,'Sales Order'!A:N,14,FALSE)</f>
        <v>#N/A</v>
      </c>
      <c r="L345" s="234" t="str">
        <f t="shared" si="3"/>
        <v> &gt;210</v>
      </c>
      <c r="M345" s="298">
        <f t="shared" si="4"/>
        <v>30</v>
      </c>
      <c r="N345" s="298">
        <f t="shared" si="5"/>
        <v>12</v>
      </c>
      <c r="O345" s="298">
        <f t="shared" si="6"/>
        <v>1899</v>
      </c>
      <c r="P345" s="300" t="str">
        <f>VLOOKUP(C345,'Sales Order'!A:Q,17,FALSE)</f>
        <v>#N/A</v>
      </c>
      <c r="Q345" s="300" t="str">
        <f>VLOOKUP(C345,Despatches!A:B,2,FALSE)</f>
        <v>#N/A</v>
      </c>
      <c r="R345" s="298" t="str">
        <f t="shared" si="7"/>
        <v>#N/A</v>
      </c>
      <c r="S345" s="298" t="str">
        <f t="shared" si="8"/>
        <v>#N/A</v>
      </c>
      <c r="T345" s="298" t="str">
        <f t="shared" si="9"/>
        <v>#N/A</v>
      </c>
      <c r="U345" s="196" t="str">
        <f t="shared" si="10"/>
        <v>#N/A</v>
      </c>
      <c r="V345" s="196"/>
      <c r="W345" s="196"/>
      <c r="X345" s="196"/>
      <c r="Y345" s="196"/>
      <c r="Z345" s="196"/>
    </row>
    <row r="346" ht="12.0" customHeight="1">
      <c r="A346" s="275"/>
      <c r="B346" s="275"/>
      <c r="C346" s="275"/>
      <c r="D346" s="275"/>
      <c r="E346" s="297">
        <f>SUMIF('Sales Order'!A:M,C346,'Sales Order'!M:M)</f>
        <v>0</v>
      </c>
      <c r="F346" s="298" t="str">
        <f>VLOOKUP(C346,'Sales Order'!A:S,19,FALSE)</f>
        <v>#N/A</v>
      </c>
      <c r="G346" s="298" t="str">
        <f>VLOOKUP(C346,'Sales Order'!A:N,14,FALSE)</f>
        <v>#N/A</v>
      </c>
      <c r="H346" s="298" t="str">
        <f t="shared" si="1"/>
        <v> </v>
      </c>
      <c r="I346" s="298">
        <f>SUMIFS(Despatches!D:D,Despatches!A:A,C346)</f>
        <v>0</v>
      </c>
      <c r="J346" s="298">
        <f t="shared" si="2"/>
        <v>0</v>
      </c>
      <c r="K346" s="298" t="str">
        <f>VLOOKUP(C346,'Sales Order'!A:N,14,FALSE)</f>
        <v>#N/A</v>
      </c>
      <c r="L346" s="234" t="str">
        <f t="shared" si="3"/>
        <v> &gt;210</v>
      </c>
      <c r="M346" s="298">
        <f t="shared" si="4"/>
        <v>30</v>
      </c>
      <c r="N346" s="298">
        <f t="shared" si="5"/>
        <v>12</v>
      </c>
      <c r="O346" s="298">
        <f t="shared" si="6"/>
        <v>1899</v>
      </c>
      <c r="P346" s="300" t="str">
        <f>VLOOKUP(C346,'Sales Order'!A:Q,17,FALSE)</f>
        <v>#N/A</v>
      </c>
      <c r="Q346" s="300" t="str">
        <f>VLOOKUP(C346,Despatches!A:B,2,FALSE)</f>
        <v>#N/A</v>
      </c>
      <c r="R346" s="298" t="str">
        <f t="shared" si="7"/>
        <v>#N/A</v>
      </c>
      <c r="S346" s="298" t="str">
        <f t="shared" si="8"/>
        <v>#N/A</v>
      </c>
      <c r="T346" s="298" t="str">
        <f t="shared" si="9"/>
        <v>#N/A</v>
      </c>
      <c r="U346" s="196" t="str">
        <f t="shared" si="10"/>
        <v>#N/A</v>
      </c>
      <c r="V346" s="196"/>
      <c r="W346" s="196"/>
      <c r="X346" s="196"/>
      <c r="Y346" s="196"/>
      <c r="Z346" s="196"/>
    </row>
    <row r="347" ht="12.0" customHeight="1">
      <c r="A347" s="275"/>
      <c r="B347" s="275"/>
      <c r="C347" s="275"/>
      <c r="D347" s="275"/>
      <c r="E347" s="297">
        <f>SUMIF('Sales Order'!A:M,C347,'Sales Order'!M:M)</f>
        <v>0</v>
      </c>
      <c r="F347" s="298" t="str">
        <f>VLOOKUP(C347,'Sales Order'!A:S,19,FALSE)</f>
        <v>#N/A</v>
      </c>
      <c r="G347" s="298" t="str">
        <f>VLOOKUP(C347,'Sales Order'!A:N,14,FALSE)</f>
        <v>#N/A</v>
      </c>
      <c r="H347" s="298" t="str">
        <f t="shared" si="1"/>
        <v> </v>
      </c>
      <c r="I347" s="298">
        <f>SUMIFS(Despatches!D:D,Despatches!A:A,C347)</f>
        <v>0</v>
      </c>
      <c r="J347" s="298">
        <f t="shared" si="2"/>
        <v>0</v>
      </c>
      <c r="K347" s="298" t="str">
        <f>VLOOKUP(C347,'Sales Order'!A:N,14,FALSE)</f>
        <v>#N/A</v>
      </c>
      <c r="L347" s="234" t="str">
        <f t="shared" si="3"/>
        <v> &gt;210</v>
      </c>
      <c r="M347" s="298">
        <f t="shared" si="4"/>
        <v>30</v>
      </c>
      <c r="N347" s="298">
        <f t="shared" si="5"/>
        <v>12</v>
      </c>
      <c r="O347" s="298">
        <f t="shared" si="6"/>
        <v>1899</v>
      </c>
      <c r="P347" s="300" t="str">
        <f>VLOOKUP(C347,'Sales Order'!A:Q,17,FALSE)</f>
        <v>#N/A</v>
      </c>
      <c r="Q347" s="300" t="str">
        <f>VLOOKUP(C347,Despatches!A:B,2,FALSE)</f>
        <v>#N/A</v>
      </c>
      <c r="R347" s="298" t="str">
        <f t="shared" si="7"/>
        <v>#N/A</v>
      </c>
      <c r="S347" s="298" t="str">
        <f t="shared" si="8"/>
        <v>#N/A</v>
      </c>
      <c r="T347" s="298" t="str">
        <f t="shared" si="9"/>
        <v>#N/A</v>
      </c>
      <c r="U347" s="196" t="str">
        <f t="shared" si="10"/>
        <v>#N/A</v>
      </c>
      <c r="V347" s="196"/>
      <c r="W347" s="196"/>
      <c r="X347" s="196"/>
      <c r="Y347" s="196"/>
      <c r="Z347" s="196"/>
    </row>
    <row r="348" ht="12.0" customHeight="1">
      <c r="A348" s="275"/>
      <c r="B348" s="275"/>
      <c r="C348" s="275"/>
      <c r="D348" s="275"/>
      <c r="E348" s="297">
        <f>SUMIF('Sales Order'!A:M,C348,'Sales Order'!M:M)</f>
        <v>0</v>
      </c>
      <c r="F348" s="298" t="str">
        <f>VLOOKUP(C348,'Sales Order'!A:S,19,FALSE)</f>
        <v>#N/A</v>
      </c>
      <c r="G348" s="298" t="str">
        <f>VLOOKUP(C348,'Sales Order'!A:N,14,FALSE)</f>
        <v>#N/A</v>
      </c>
      <c r="H348" s="298" t="str">
        <f t="shared" si="1"/>
        <v> </v>
      </c>
      <c r="I348" s="298">
        <f>SUMIFS(Despatches!D:D,Despatches!A:A,C348)</f>
        <v>0</v>
      </c>
      <c r="J348" s="298">
        <f t="shared" si="2"/>
        <v>0</v>
      </c>
      <c r="K348" s="298" t="str">
        <f>VLOOKUP(C348,'Sales Order'!A:N,14,FALSE)</f>
        <v>#N/A</v>
      </c>
      <c r="L348" s="234" t="str">
        <f t="shared" si="3"/>
        <v> &gt;210</v>
      </c>
      <c r="M348" s="298">
        <f t="shared" si="4"/>
        <v>30</v>
      </c>
      <c r="N348" s="298">
        <f t="shared" si="5"/>
        <v>12</v>
      </c>
      <c r="O348" s="298">
        <f t="shared" si="6"/>
        <v>1899</v>
      </c>
      <c r="P348" s="300" t="str">
        <f>VLOOKUP(C348,'Sales Order'!A:Q,17,FALSE)</f>
        <v>#N/A</v>
      </c>
      <c r="Q348" s="300" t="str">
        <f>VLOOKUP(C348,Despatches!A:B,2,FALSE)</f>
        <v>#N/A</v>
      </c>
      <c r="R348" s="298" t="str">
        <f t="shared" si="7"/>
        <v>#N/A</v>
      </c>
      <c r="S348" s="298" t="str">
        <f t="shared" si="8"/>
        <v>#N/A</v>
      </c>
      <c r="T348" s="298" t="str">
        <f t="shared" si="9"/>
        <v>#N/A</v>
      </c>
      <c r="U348" s="196" t="str">
        <f t="shared" si="10"/>
        <v>#N/A</v>
      </c>
      <c r="V348" s="196"/>
      <c r="W348" s="196"/>
      <c r="X348" s="196"/>
      <c r="Y348" s="196"/>
      <c r="Z348" s="196"/>
    </row>
    <row r="349" ht="12.0" customHeight="1">
      <c r="A349" s="275"/>
      <c r="B349" s="275"/>
      <c r="C349" s="275"/>
      <c r="D349" s="275"/>
      <c r="E349" s="297">
        <f>SUMIF('Sales Order'!A:M,C349,'Sales Order'!M:M)</f>
        <v>0</v>
      </c>
      <c r="F349" s="298" t="str">
        <f>VLOOKUP(C349,'Sales Order'!A:S,19,FALSE)</f>
        <v>#N/A</v>
      </c>
      <c r="G349" s="298" t="str">
        <f>VLOOKUP(C349,'Sales Order'!A:N,14,FALSE)</f>
        <v>#N/A</v>
      </c>
      <c r="H349" s="298" t="str">
        <f t="shared" si="1"/>
        <v> </v>
      </c>
      <c r="I349" s="298">
        <f>SUMIFS(Despatches!D:D,Despatches!A:A,C349)</f>
        <v>0</v>
      </c>
      <c r="J349" s="298">
        <f t="shared" si="2"/>
        <v>0</v>
      </c>
      <c r="K349" s="298" t="str">
        <f>VLOOKUP(C349,'Sales Order'!A:N,14,FALSE)</f>
        <v>#N/A</v>
      </c>
      <c r="L349" s="234" t="str">
        <f t="shared" si="3"/>
        <v> &gt;210</v>
      </c>
      <c r="M349" s="298">
        <f t="shared" si="4"/>
        <v>30</v>
      </c>
      <c r="N349" s="298">
        <f t="shared" si="5"/>
        <v>12</v>
      </c>
      <c r="O349" s="298">
        <f t="shared" si="6"/>
        <v>1899</v>
      </c>
      <c r="P349" s="300" t="str">
        <f>VLOOKUP(C349,'Sales Order'!A:Q,17,FALSE)</f>
        <v>#N/A</v>
      </c>
      <c r="Q349" s="300" t="str">
        <f>VLOOKUP(C349,Despatches!A:B,2,FALSE)</f>
        <v>#N/A</v>
      </c>
      <c r="R349" s="298" t="str">
        <f t="shared" si="7"/>
        <v>#N/A</v>
      </c>
      <c r="S349" s="298" t="str">
        <f t="shared" si="8"/>
        <v>#N/A</v>
      </c>
      <c r="T349" s="298" t="str">
        <f t="shared" si="9"/>
        <v>#N/A</v>
      </c>
      <c r="U349" s="196" t="str">
        <f t="shared" si="10"/>
        <v>#N/A</v>
      </c>
      <c r="V349" s="196"/>
      <c r="W349" s="196"/>
      <c r="X349" s="196"/>
      <c r="Y349" s="196"/>
      <c r="Z349" s="196"/>
    </row>
    <row r="350" ht="12.0" customHeight="1">
      <c r="A350" s="275"/>
      <c r="B350" s="275"/>
      <c r="C350" s="275"/>
      <c r="D350" s="275"/>
      <c r="E350" s="297">
        <f>SUMIF('Sales Order'!A:M,C350,'Sales Order'!M:M)</f>
        <v>0</v>
      </c>
      <c r="F350" s="298" t="str">
        <f>VLOOKUP(C350,'Sales Order'!A:S,19,FALSE)</f>
        <v>#N/A</v>
      </c>
      <c r="G350" s="298" t="str">
        <f>VLOOKUP(C350,'Sales Order'!A:N,14,FALSE)</f>
        <v>#N/A</v>
      </c>
      <c r="H350" s="298" t="str">
        <f t="shared" si="1"/>
        <v> </v>
      </c>
      <c r="I350" s="298">
        <f>SUMIFS(Despatches!D:D,Despatches!A:A,C350)</f>
        <v>0</v>
      </c>
      <c r="J350" s="298">
        <f t="shared" si="2"/>
        <v>0</v>
      </c>
      <c r="K350" s="298" t="str">
        <f>VLOOKUP(C350,'Sales Order'!A:N,14,FALSE)</f>
        <v>#N/A</v>
      </c>
      <c r="L350" s="234" t="str">
        <f t="shared" si="3"/>
        <v> &gt;210</v>
      </c>
      <c r="M350" s="298">
        <f t="shared" si="4"/>
        <v>30</v>
      </c>
      <c r="N350" s="298">
        <f t="shared" si="5"/>
        <v>12</v>
      </c>
      <c r="O350" s="298">
        <f t="shared" si="6"/>
        <v>1899</v>
      </c>
      <c r="P350" s="300" t="str">
        <f>VLOOKUP(C350,'Sales Order'!A:Q,17,FALSE)</f>
        <v>#N/A</v>
      </c>
      <c r="Q350" s="300" t="str">
        <f>VLOOKUP(C350,Despatches!A:B,2,FALSE)</f>
        <v>#N/A</v>
      </c>
      <c r="R350" s="298" t="str">
        <f t="shared" si="7"/>
        <v>#N/A</v>
      </c>
      <c r="S350" s="298" t="str">
        <f t="shared" si="8"/>
        <v>#N/A</v>
      </c>
      <c r="T350" s="298" t="str">
        <f t="shared" si="9"/>
        <v>#N/A</v>
      </c>
      <c r="U350" s="196" t="str">
        <f t="shared" si="10"/>
        <v>#N/A</v>
      </c>
      <c r="V350" s="196"/>
      <c r="W350" s="196"/>
      <c r="X350" s="196"/>
      <c r="Y350" s="196"/>
      <c r="Z350" s="196"/>
    </row>
    <row r="351" ht="12.0" customHeight="1">
      <c r="A351" s="275"/>
      <c r="B351" s="275"/>
      <c r="C351" s="275"/>
      <c r="D351" s="275"/>
      <c r="E351" s="297">
        <f>SUMIF('Sales Order'!A:M,C351,'Sales Order'!M:M)</f>
        <v>0</v>
      </c>
      <c r="F351" s="298" t="str">
        <f>VLOOKUP(C351,'Sales Order'!A:S,19,FALSE)</f>
        <v>#N/A</v>
      </c>
      <c r="G351" s="298" t="str">
        <f>VLOOKUP(C351,'Sales Order'!A:N,14,FALSE)</f>
        <v>#N/A</v>
      </c>
      <c r="H351" s="298" t="str">
        <f t="shared" si="1"/>
        <v> </v>
      </c>
      <c r="I351" s="298">
        <f>SUMIFS(Despatches!D:D,Despatches!A:A,C351)</f>
        <v>0</v>
      </c>
      <c r="J351" s="298">
        <f t="shared" si="2"/>
        <v>0</v>
      </c>
      <c r="K351" s="298" t="str">
        <f>VLOOKUP(C351,'Sales Order'!A:N,14,FALSE)</f>
        <v>#N/A</v>
      </c>
      <c r="L351" s="234" t="str">
        <f t="shared" si="3"/>
        <v> &gt;210</v>
      </c>
      <c r="M351" s="298">
        <f t="shared" si="4"/>
        <v>30</v>
      </c>
      <c r="N351" s="298">
        <f t="shared" si="5"/>
        <v>12</v>
      </c>
      <c r="O351" s="298">
        <f t="shared" si="6"/>
        <v>1899</v>
      </c>
      <c r="P351" s="300" t="str">
        <f>VLOOKUP(C351,'Sales Order'!A:Q,17,FALSE)</f>
        <v>#N/A</v>
      </c>
      <c r="Q351" s="300" t="str">
        <f>VLOOKUP(C351,Despatches!A:B,2,FALSE)</f>
        <v>#N/A</v>
      </c>
      <c r="R351" s="298" t="str">
        <f t="shared" si="7"/>
        <v>#N/A</v>
      </c>
      <c r="S351" s="298" t="str">
        <f t="shared" si="8"/>
        <v>#N/A</v>
      </c>
      <c r="T351" s="298" t="str">
        <f t="shared" si="9"/>
        <v>#N/A</v>
      </c>
      <c r="U351" s="196" t="str">
        <f t="shared" si="10"/>
        <v>#N/A</v>
      </c>
      <c r="V351" s="196"/>
      <c r="W351" s="196"/>
      <c r="X351" s="196"/>
      <c r="Y351" s="196"/>
      <c r="Z351" s="196"/>
    </row>
    <row r="352" ht="12.0" customHeight="1">
      <c r="A352" s="275"/>
      <c r="B352" s="275"/>
      <c r="C352" s="275"/>
      <c r="D352" s="275"/>
      <c r="E352" s="297">
        <f>SUMIF('Sales Order'!A:M,C352,'Sales Order'!M:M)</f>
        <v>0</v>
      </c>
      <c r="F352" s="298" t="str">
        <f>VLOOKUP(C352,'Sales Order'!A:S,19,FALSE)</f>
        <v>#N/A</v>
      </c>
      <c r="G352" s="298" t="str">
        <f>VLOOKUP(C352,'Sales Order'!A:N,14,FALSE)</f>
        <v>#N/A</v>
      </c>
      <c r="H352" s="298" t="str">
        <f t="shared" si="1"/>
        <v> </v>
      </c>
      <c r="I352" s="298">
        <f>SUMIFS(Despatches!D:D,Despatches!A:A,C352)</f>
        <v>0</v>
      </c>
      <c r="J352" s="298">
        <f t="shared" si="2"/>
        <v>0</v>
      </c>
      <c r="K352" s="298" t="str">
        <f>VLOOKUP(C352,'Sales Order'!A:N,14,FALSE)</f>
        <v>#N/A</v>
      </c>
      <c r="L352" s="234" t="str">
        <f t="shared" si="3"/>
        <v> &gt;210</v>
      </c>
      <c r="M352" s="298">
        <f t="shared" si="4"/>
        <v>30</v>
      </c>
      <c r="N352" s="298">
        <f t="shared" si="5"/>
        <v>12</v>
      </c>
      <c r="O352" s="298">
        <f t="shared" si="6"/>
        <v>1899</v>
      </c>
      <c r="P352" s="300" t="str">
        <f>VLOOKUP(C352,'Sales Order'!A:Q,17,FALSE)</f>
        <v>#N/A</v>
      </c>
      <c r="Q352" s="300" t="str">
        <f>VLOOKUP(C352,Despatches!A:B,2,FALSE)</f>
        <v>#N/A</v>
      </c>
      <c r="R352" s="298" t="str">
        <f t="shared" si="7"/>
        <v>#N/A</v>
      </c>
      <c r="S352" s="298" t="str">
        <f t="shared" si="8"/>
        <v>#N/A</v>
      </c>
      <c r="T352" s="298" t="str">
        <f t="shared" si="9"/>
        <v>#N/A</v>
      </c>
      <c r="U352" s="196" t="str">
        <f t="shared" si="10"/>
        <v>#N/A</v>
      </c>
      <c r="V352" s="196"/>
      <c r="W352" s="196"/>
      <c r="X352" s="196"/>
      <c r="Y352" s="196"/>
      <c r="Z352" s="196"/>
    </row>
    <row r="353" ht="12.0" customHeight="1">
      <c r="A353" s="275"/>
      <c r="B353" s="275"/>
      <c r="C353" s="275"/>
      <c r="D353" s="275"/>
      <c r="E353" s="297">
        <f>SUMIF('Sales Order'!A:M,C353,'Sales Order'!M:M)</f>
        <v>0</v>
      </c>
      <c r="F353" s="298" t="str">
        <f>VLOOKUP(C353,'Sales Order'!A:S,19,FALSE)</f>
        <v>#N/A</v>
      </c>
      <c r="G353" s="298" t="str">
        <f>VLOOKUP(C353,'Sales Order'!A:N,14,FALSE)</f>
        <v>#N/A</v>
      </c>
      <c r="H353" s="298" t="str">
        <f t="shared" si="1"/>
        <v> </v>
      </c>
      <c r="I353" s="298">
        <f>SUMIFS(Despatches!D:D,Despatches!A:A,C353)</f>
        <v>0</v>
      </c>
      <c r="J353" s="298">
        <f t="shared" si="2"/>
        <v>0</v>
      </c>
      <c r="K353" s="298" t="str">
        <f>VLOOKUP(C353,'Sales Order'!A:N,14,FALSE)</f>
        <v>#N/A</v>
      </c>
      <c r="L353" s="234" t="str">
        <f t="shared" si="3"/>
        <v> &gt;210</v>
      </c>
      <c r="M353" s="298">
        <f t="shared" si="4"/>
        <v>30</v>
      </c>
      <c r="N353" s="298">
        <f t="shared" si="5"/>
        <v>12</v>
      </c>
      <c r="O353" s="298">
        <f t="shared" si="6"/>
        <v>1899</v>
      </c>
      <c r="P353" s="300" t="str">
        <f>VLOOKUP(C353,'Sales Order'!A:Q,17,FALSE)</f>
        <v>#N/A</v>
      </c>
      <c r="Q353" s="300" t="str">
        <f>VLOOKUP(C353,Despatches!A:B,2,FALSE)</f>
        <v>#N/A</v>
      </c>
      <c r="R353" s="298" t="str">
        <f t="shared" si="7"/>
        <v>#N/A</v>
      </c>
      <c r="S353" s="298" t="str">
        <f t="shared" si="8"/>
        <v>#N/A</v>
      </c>
      <c r="T353" s="298" t="str">
        <f t="shared" si="9"/>
        <v>#N/A</v>
      </c>
      <c r="U353" s="196" t="str">
        <f t="shared" si="10"/>
        <v>#N/A</v>
      </c>
      <c r="V353" s="196"/>
      <c r="W353" s="196"/>
      <c r="X353" s="196"/>
      <c r="Y353" s="196"/>
      <c r="Z353" s="196"/>
    </row>
    <row r="354" ht="12.0" customHeight="1">
      <c r="A354" s="275"/>
      <c r="B354" s="275"/>
      <c r="C354" s="275"/>
      <c r="D354" s="275"/>
      <c r="E354" s="297">
        <f>SUMIF('Sales Order'!A:M,C354,'Sales Order'!M:M)</f>
        <v>0</v>
      </c>
      <c r="F354" s="298" t="str">
        <f>VLOOKUP(C354,'Sales Order'!A:S,19,FALSE)</f>
        <v>#N/A</v>
      </c>
      <c r="G354" s="298" t="str">
        <f>VLOOKUP(C354,'Sales Order'!A:N,14,FALSE)</f>
        <v>#N/A</v>
      </c>
      <c r="H354" s="298" t="str">
        <f t="shared" si="1"/>
        <v> </v>
      </c>
      <c r="I354" s="298">
        <f>SUMIFS(Despatches!D:D,Despatches!A:A,C354)</f>
        <v>0</v>
      </c>
      <c r="J354" s="298">
        <f t="shared" si="2"/>
        <v>0</v>
      </c>
      <c r="K354" s="298" t="str">
        <f>VLOOKUP(C354,'Sales Order'!A:N,14,FALSE)</f>
        <v>#N/A</v>
      </c>
      <c r="L354" s="234" t="str">
        <f t="shared" si="3"/>
        <v> &gt;210</v>
      </c>
      <c r="M354" s="298">
        <f t="shared" si="4"/>
        <v>30</v>
      </c>
      <c r="N354" s="298">
        <f t="shared" si="5"/>
        <v>12</v>
      </c>
      <c r="O354" s="298">
        <f t="shared" si="6"/>
        <v>1899</v>
      </c>
      <c r="P354" s="300" t="str">
        <f>VLOOKUP(C354,'Sales Order'!A:Q,17,FALSE)</f>
        <v>#N/A</v>
      </c>
      <c r="Q354" s="300" t="str">
        <f>VLOOKUP(C354,Despatches!A:B,2,FALSE)</f>
        <v>#N/A</v>
      </c>
      <c r="R354" s="298" t="str">
        <f t="shared" si="7"/>
        <v>#N/A</v>
      </c>
      <c r="S354" s="298" t="str">
        <f t="shared" si="8"/>
        <v>#N/A</v>
      </c>
      <c r="T354" s="298" t="str">
        <f t="shared" si="9"/>
        <v>#N/A</v>
      </c>
      <c r="U354" s="196" t="str">
        <f t="shared" si="10"/>
        <v>#N/A</v>
      </c>
      <c r="V354" s="196"/>
      <c r="W354" s="196"/>
      <c r="X354" s="196"/>
      <c r="Y354" s="196"/>
      <c r="Z354" s="196"/>
    </row>
    <row r="355" ht="12.0" customHeight="1">
      <c r="A355" s="275"/>
      <c r="B355" s="275"/>
      <c r="C355" s="275"/>
      <c r="D355" s="275"/>
      <c r="E355" s="297">
        <f>SUMIF('Sales Order'!A:M,C355,'Sales Order'!M:M)</f>
        <v>0</v>
      </c>
      <c r="F355" s="298" t="str">
        <f>VLOOKUP(C355,'Sales Order'!A:S,19,FALSE)</f>
        <v>#N/A</v>
      </c>
      <c r="G355" s="298" t="str">
        <f>VLOOKUP(C355,'Sales Order'!A:N,14,FALSE)</f>
        <v>#N/A</v>
      </c>
      <c r="H355" s="298" t="str">
        <f t="shared" si="1"/>
        <v> </v>
      </c>
      <c r="I355" s="298">
        <f>SUMIFS(Despatches!D:D,Despatches!A:A,C355)</f>
        <v>0</v>
      </c>
      <c r="J355" s="298">
        <f t="shared" si="2"/>
        <v>0</v>
      </c>
      <c r="K355" s="298" t="str">
        <f>VLOOKUP(C355,'Sales Order'!A:N,14,FALSE)</f>
        <v>#N/A</v>
      </c>
      <c r="L355" s="234" t="str">
        <f t="shared" si="3"/>
        <v> &gt;210</v>
      </c>
      <c r="M355" s="298">
        <f t="shared" si="4"/>
        <v>30</v>
      </c>
      <c r="N355" s="298">
        <f t="shared" si="5"/>
        <v>12</v>
      </c>
      <c r="O355" s="298">
        <f t="shared" si="6"/>
        <v>1899</v>
      </c>
      <c r="P355" s="300" t="str">
        <f>VLOOKUP(C355,'Sales Order'!A:Q,17,FALSE)</f>
        <v>#N/A</v>
      </c>
      <c r="Q355" s="300" t="str">
        <f>VLOOKUP(C355,Despatches!A:B,2,FALSE)</f>
        <v>#N/A</v>
      </c>
      <c r="R355" s="298" t="str">
        <f t="shared" si="7"/>
        <v>#N/A</v>
      </c>
      <c r="S355" s="298" t="str">
        <f t="shared" si="8"/>
        <v>#N/A</v>
      </c>
      <c r="T355" s="298" t="str">
        <f t="shared" si="9"/>
        <v>#N/A</v>
      </c>
      <c r="U355" s="196" t="str">
        <f t="shared" si="10"/>
        <v>#N/A</v>
      </c>
      <c r="V355" s="196"/>
      <c r="W355" s="196"/>
      <c r="X355" s="196"/>
      <c r="Y355" s="196"/>
      <c r="Z355" s="196"/>
    </row>
    <row r="356" ht="12.0" customHeight="1">
      <c r="A356" s="275"/>
      <c r="B356" s="275"/>
      <c r="C356" s="275"/>
      <c r="D356" s="275"/>
      <c r="E356" s="297">
        <f>SUMIF('Sales Order'!A:M,C356,'Sales Order'!M:M)</f>
        <v>0</v>
      </c>
      <c r="F356" s="298" t="str">
        <f>VLOOKUP(C356,'Sales Order'!A:S,19,FALSE)</f>
        <v>#N/A</v>
      </c>
      <c r="G356" s="298" t="str">
        <f>VLOOKUP(C356,'Sales Order'!A:N,14,FALSE)</f>
        <v>#N/A</v>
      </c>
      <c r="H356" s="298" t="str">
        <f t="shared" si="1"/>
        <v> </v>
      </c>
      <c r="I356" s="298">
        <f>SUMIFS(Despatches!D:D,Despatches!A:A,C356)</f>
        <v>0</v>
      </c>
      <c r="J356" s="298">
        <f t="shared" si="2"/>
        <v>0</v>
      </c>
      <c r="K356" s="298" t="str">
        <f>VLOOKUP(C356,'Sales Order'!A:N,14,FALSE)</f>
        <v>#N/A</v>
      </c>
      <c r="L356" s="234" t="str">
        <f t="shared" si="3"/>
        <v> &gt;210</v>
      </c>
      <c r="M356" s="298">
        <f t="shared" si="4"/>
        <v>30</v>
      </c>
      <c r="N356" s="298">
        <f t="shared" si="5"/>
        <v>12</v>
      </c>
      <c r="O356" s="298">
        <f t="shared" si="6"/>
        <v>1899</v>
      </c>
      <c r="P356" s="300" t="str">
        <f>VLOOKUP(C356,'Sales Order'!A:Q,17,FALSE)</f>
        <v>#N/A</v>
      </c>
      <c r="Q356" s="300" t="str">
        <f>VLOOKUP(C356,Despatches!A:B,2,FALSE)</f>
        <v>#N/A</v>
      </c>
      <c r="R356" s="298" t="str">
        <f t="shared" si="7"/>
        <v>#N/A</v>
      </c>
      <c r="S356" s="298" t="str">
        <f t="shared" si="8"/>
        <v>#N/A</v>
      </c>
      <c r="T356" s="298" t="str">
        <f t="shared" si="9"/>
        <v>#N/A</v>
      </c>
      <c r="U356" s="196" t="str">
        <f t="shared" si="10"/>
        <v>#N/A</v>
      </c>
      <c r="V356" s="196"/>
      <c r="W356" s="196"/>
      <c r="X356" s="196"/>
      <c r="Y356" s="196"/>
      <c r="Z356" s="196"/>
    </row>
    <row r="357" ht="12.0" customHeight="1">
      <c r="A357" s="275"/>
      <c r="B357" s="275"/>
      <c r="C357" s="275"/>
      <c r="D357" s="275"/>
      <c r="E357" s="297">
        <f>SUMIF('Sales Order'!A:M,C357,'Sales Order'!M:M)</f>
        <v>0</v>
      </c>
      <c r="F357" s="298" t="str">
        <f>VLOOKUP(C357,'Sales Order'!A:S,19,FALSE)</f>
        <v>#N/A</v>
      </c>
      <c r="G357" s="298" t="str">
        <f>VLOOKUP(C357,'Sales Order'!A:N,14,FALSE)</f>
        <v>#N/A</v>
      </c>
      <c r="H357" s="298" t="str">
        <f t="shared" si="1"/>
        <v> </v>
      </c>
      <c r="I357" s="298">
        <f>SUMIFS(Despatches!D:D,Despatches!A:A,C357)</f>
        <v>0</v>
      </c>
      <c r="J357" s="298">
        <f t="shared" si="2"/>
        <v>0</v>
      </c>
      <c r="K357" s="298" t="str">
        <f>VLOOKUP(C357,'Sales Order'!A:N,14,FALSE)</f>
        <v>#N/A</v>
      </c>
      <c r="L357" s="234" t="str">
        <f t="shared" si="3"/>
        <v> &gt;210</v>
      </c>
      <c r="M357" s="298">
        <f t="shared" si="4"/>
        <v>30</v>
      </c>
      <c r="N357" s="298">
        <f t="shared" si="5"/>
        <v>12</v>
      </c>
      <c r="O357" s="298">
        <f t="shared" si="6"/>
        <v>1899</v>
      </c>
      <c r="P357" s="300" t="str">
        <f>VLOOKUP(C357,'Sales Order'!A:Q,17,FALSE)</f>
        <v>#N/A</v>
      </c>
      <c r="Q357" s="300" t="str">
        <f>VLOOKUP(C357,Despatches!A:B,2,FALSE)</f>
        <v>#N/A</v>
      </c>
      <c r="R357" s="298" t="str">
        <f t="shared" si="7"/>
        <v>#N/A</v>
      </c>
      <c r="S357" s="298" t="str">
        <f t="shared" si="8"/>
        <v>#N/A</v>
      </c>
      <c r="T357" s="298" t="str">
        <f t="shared" si="9"/>
        <v>#N/A</v>
      </c>
      <c r="U357" s="196" t="str">
        <f t="shared" si="10"/>
        <v>#N/A</v>
      </c>
      <c r="V357" s="196"/>
      <c r="W357" s="196"/>
      <c r="X357" s="196"/>
      <c r="Y357" s="196"/>
      <c r="Z357" s="196"/>
    </row>
    <row r="358" ht="12.0" customHeight="1">
      <c r="A358" s="275"/>
      <c r="B358" s="275"/>
      <c r="C358" s="275"/>
      <c r="D358" s="275"/>
      <c r="E358" s="297">
        <f>SUMIF('Sales Order'!A:M,C358,'Sales Order'!M:M)</f>
        <v>0</v>
      </c>
      <c r="F358" s="298" t="str">
        <f>VLOOKUP(C358,'Sales Order'!A:S,19,FALSE)</f>
        <v>#N/A</v>
      </c>
      <c r="G358" s="298" t="str">
        <f>VLOOKUP(C358,'Sales Order'!A:N,14,FALSE)</f>
        <v>#N/A</v>
      </c>
      <c r="H358" s="298" t="str">
        <f t="shared" si="1"/>
        <v> </v>
      </c>
      <c r="I358" s="298">
        <f>SUMIFS(Despatches!D:D,Despatches!A:A,C358)</f>
        <v>0</v>
      </c>
      <c r="J358" s="298">
        <f t="shared" si="2"/>
        <v>0</v>
      </c>
      <c r="K358" s="298" t="str">
        <f>VLOOKUP(C358,'Sales Order'!A:N,14,FALSE)</f>
        <v>#N/A</v>
      </c>
      <c r="L358" s="234" t="str">
        <f t="shared" si="3"/>
        <v> &gt;210</v>
      </c>
      <c r="M358" s="298">
        <f t="shared" si="4"/>
        <v>30</v>
      </c>
      <c r="N358" s="298">
        <f t="shared" si="5"/>
        <v>12</v>
      </c>
      <c r="O358" s="298">
        <f t="shared" si="6"/>
        <v>1899</v>
      </c>
      <c r="P358" s="300" t="str">
        <f>VLOOKUP(C358,'Sales Order'!A:Q,17,FALSE)</f>
        <v>#N/A</v>
      </c>
      <c r="Q358" s="300" t="str">
        <f>VLOOKUP(C358,Despatches!A:B,2,FALSE)</f>
        <v>#N/A</v>
      </c>
      <c r="R358" s="298" t="str">
        <f t="shared" si="7"/>
        <v>#N/A</v>
      </c>
      <c r="S358" s="298" t="str">
        <f t="shared" si="8"/>
        <v>#N/A</v>
      </c>
      <c r="T358" s="298" t="str">
        <f t="shared" si="9"/>
        <v>#N/A</v>
      </c>
      <c r="U358" s="196" t="str">
        <f t="shared" si="10"/>
        <v>#N/A</v>
      </c>
      <c r="V358" s="196"/>
      <c r="W358" s="196"/>
      <c r="X358" s="196"/>
      <c r="Y358" s="196"/>
      <c r="Z358" s="196"/>
    </row>
    <row r="359" ht="12.0" customHeight="1">
      <c r="A359" s="275"/>
      <c r="B359" s="275"/>
      <c r="C359" s="275"/>
      <c r="D359" s="275"/>
      <c r="E359" s="297">
        <f>SUMIF('Sales Order'!A:M,C359,'Sales Order'!M:M)</f>
        <v>0</v>
      </c>
      <c r="F359" s="298" t="str">
        <f>VLOOKUP(C359,'Sales Order'!A:S,19,FALSE)</f>
        <v>#N/A</v>
      </c>
      <c r="G359" s="298" t="str">
        <f>VLOOKUP(C359,'Sales Order'!A:N,14,FALSE)</f>
        <v>#N/A</v>
      </c>
      <c r="H359" s="298" t="str">
        <f t="shared" si="1"/>
        <v> </v>
      </c>
      <c r="I359" s="298">
        <f>SUMIFS(Despatches!D:D,Despatches!A:A,C359)</f>
        <v>0</v>
      </c>
      <c r="J359" s="298">
        <f t="shared" si="2"/>
        <v>0</v>
      </c>
      <c r="K359" s="298" t="str">
        <f>VLOOKUP(C359,'Sales Order'!A:N,14,FALSE)</f>
        <v>#N/A</v>
      </c>
      <c r="L359" s="234" t="str">
        <f t="shared" si="3"/>
        <v> &gt;210</v>
      </c>
      <c r="M359" s="298">
        <f t="shared" si="4"/>
        <v>30</v>
      </c>
      <c r="N359" s="298">
        <f t="shared" si="5"/>
        <v>12</v>
      </c>
      <c r="O359" s="298">
        <f t="shared" si="6"/>
        <v>1899</v>
      </c>
      <c r="P359" s="300" t="str">
        <f>VLOOKUP(C359,'Sales Order'!A:Q,17,FALSE)</f>
        <v>#N/A</v>
      </c>
      <c r="Q359" s="300" t="str">
        <f>VLOOKUP(C359,Despatches!A:B,2,FALSE)</f>
        <v>#N/A</v>
      </c>
      <c r="R359" s="298" t="str">
        <f t="shared" si="7"/>
        <v>#N/A</v>
      </c>
      <c r="S359" s="298" t="str">
        <f t="shared" si="8"/>
        <v>#N/A</v>
      </c>
      <c r="T359" s="298" t="str">
        <f t="shared" si="9"/>
        <v>#N/A</v>
      </c>
      <c r="U359" s="196" t="str">
        <f t="shared" si="10"/>
        <v>#N/A</v>
      </c>
      <c r="V359" s="196"/>
      <c r="W359" s="196"/>
      <c r="X359" s="196"/>
      <c r="Y359" s="196"/>
      <c r="Z359" s="196"/>
    </row>
    <row r="360" ht="12.0" customHeight="1">
      <c r="A360" s="275"/>
      <c r="B360" s="275"/>
      <c r="C360" s="275"/>
      <c r="D360" s="275"/>
      <c r="E360" s="297">
        <f>SUMIF('Sales Order'!A:M,C360,'Sales Order'!M:M)</f>
        <v>0</v>
      </c>
      <c r="F360" s="298" t="str">
        <f>VLOOKUP(C360,'Sales Order'!A:S,19,FALSE)</f>
        <v>#N/A</v>
      </c>
      <c r="G360" s="298" t="str">
        <f>VLOOKUP(C360,'Sales Order'!A:N,14,FALSE)</f>
        <v>#N/A</v>
      </c>
      <c r="H360" s="298" t="str">
        <f t="shared" si="1"/>
        <v> </v>
      </c>
      <c r="I360" s="298">
        <f>SUMIFS(Despatches!D:D,Despatches!A:A,C360)</f>
        <v>0</v>
      </c>
      <c r="J360" s="298">
        <f t="shared" si="2"/>
        <v>0</v>
      </c>
      <c r="K360" s="298" t="str">
        <f>VLOOKUP(C360,'Sales Order'!A:N,14,FALSE)</f>
        <v>#N/A</v>
      </c>
      <c r="L360" s="234" t="str">
        <f t="shared" si="3"/>
        <v> &gt;210</v>
      </c>
      <c r="M360" s="298">
        <f t="shared" si="4"/>
        <v>30</v>
      </c>
      <c r="N360" s="298">
        <f t="shared" si="5"/>
        <v>12</v>
      </c>
      <c r="O360" s="298">
        <f t="shared" si="6"/>
        <v>1899</v>
      </c>
      <c r="P360" s="300" t="str">
        <f>VLOOKUP(C360,'Sales Order'!A:Q,17,FALSE)</f>
        <v>#N/A</v>
      </c>
      <c r="Q360" s="300" t="str">
        <f>VLOOKUP(C360,Despatches!A:B,2,FALSE)</f>
        <v>#N/A</v>
      </c>
      <c r="R360" s="298" t="str">
        <f t="shared" si="7"/>
        <v>#N/A</v>
      </c>
      <c r="S360" s="298" t="str">
        <f t="shared" si="8"/>
        <v>#N/A</v>
      </c>
      <c r="T360" s="298" t="str">
        <f t="shared" si="9"/>
        <v>#N/A</v>
      </c>
      <c r="U360" s="196" t="str">
        <f t="shared" si="10"/>
        <v>#N/A</v>
      </c>
      <c r="V360" s="196"/>
      <c r="W360" s="196"/>
      <c r="X360" s="196"/>
      <c r="Y360" s="196"/>
      <c r="Z360" s="196"/>
    </row>
    <row r="361" ht="12.0" customHeight="1">
      <c r="A361" s="275"/>
      <c r="B361" s="275"/>
      <c r="C361" s="275"/>
      <c r="D361" s="275"/>
      <c r="E361" s="297">
        <f>SUMIF('Sales Order'!A:M,C361,'Sales Order'!M:M)</f>
        <v>0</v>
      </c>
      <c r="F361" s="298" t="str">
        <f>VLOOKUP(C361,'Sales Order'!A:S,19,FALSE)</f>
        <v>#N/A</v>
      </c>
      <c r="G361" s="298" t="str">
        <f>VLOOKUP(C361,'Sales Order'!A:N,14,FALSE)</f>
        <v>#N/A</v>
      </c>
      <c r="H361" s="298" t="str">
        <f t="shared" si="1"/>
        <v> </v>
      </c>
      <c r="I361" s="298">
        <f>SUMIFS(Despatches!D:D,Despatches!A:A,C361)</f>
        <v>0</v>
      </c>
      <c r="J361" s="298">
        <f t="shared" si="2"/>
        <v>0</v>
      </c>
      <c r="K361" s="298" t="str">
        <f>VLOOKUP(C361,'Sales Order'!A:N,14,FALSE)</f>
        <v>#N/A</v>
      </c>
      <c r="L361" s="234" t="str">
        <f t="shared" si="3"/>
        <v> &gt;210</v>
      </c>
      <c r="M361" s="298">
        <f t="shared" si="4"/>
        <v>30</v>
      </c>
      <c r="N361" s="298">
        <f t="shared" si="5"/>
        <v>12</v>
      </c>
      <c r="O361" s="298">
        <f t="shared" si="6"/>
        <v>1899</v>
      </c>
      <c r="P361" s="300" t="str">
        <f>VLOOKUP(C361,'Sales Order'!A:Q,17,FALSE)</f>
        <v>#N/A</v>
      </c>
      <c r="Q361" s="300" t="str">
        <f>VLOOKUP(C361,Despatches!A:B,2,FALSE)</f>
        <v>#N/A</v>
      </c>
      <c r="R361" s="298" t="str">
        <f t="shared" si="7"/>
        <v>#N/A</v>
      </c>
      <c r="S361" s="298" t="str">
        <f t="shared" si="8"/>
        <v>#N/A</v>
      </c>
      <c r="T361" s="298" t="str">
        <f t="shared" si="9"/>
        <v>#N/A</v>
      </c>
      <c r="U361" s="196" t="str">
        <f t="shared" si="10"/>
        <v>#N/A</v>
      </c>
      <c r="V361" s="196"/>
      <c r="W361" s="196"/>
      <c r="X361" s="196"/>
      <c r="Y361" s="196"/>
      <c r="Z361" s="196"/>
    </row>
    <row r="362" ht="12.0" customHeight="1">
      <c r="A362" s="275"/>
      <c r="B362" s="275"/>
      <c r="C362" s="275"/>
      <c r="D362" s="275"/>
      <c r="E362" s="297">
        <f>SUMIF('Sales Order'!A:M,C362,'Sales Order'!M:M)</f>
        <v>0</v>
      </c>
      <c r="F362" s="298" t="str">
        <f>VLOOKUP(C362,'Sales Order'!A:S,19,FALSE)</f>
        <v>#N/A</v>
      </c>
      <c r="G362" s="298" t="str">
        <f>VLOOKUP(C362,'Sales Order'!A:N,14,FALSE)</f>
        <v>#N/A</v>
      </c>
      <c r="H362" s="298" t="str">
        <f t="shared" si="1"/>
        <v> </v>
      </c>
      <c r="I362" s="298">
        <f>SUMIFS(Despatches!D:D,Despatches!A:A,C362)</f>
        <v>0</v>
      </c>
      <c r="J362" s="298">
        <f t="shared" si="2"/>
        <v>0</v>
      </c>
      <c r="K362" s="298" t="str">
        <f>VLOOKUP(C362,'Sales Order'!A:N,14,FALSE)</f>
        <v>#N/A</v>
      </c>
      <c r="L362" s="234" t="str">
        <f t="shared" si="3"/>
        <v> &gt;210</v>
      </c>
      <c r="M362" s="298">
        <f t="shared" si="4"/>
        <v>30</v>
      </c>
      <c r="N362" s="298">
        <f t="shared" si="5"/>
        <v>12</v>
      </c>
      <c r="O362" s="298">
        <f t="shared" si="6"/>
        <v>1899</v>
      </c>
      <c r="P362" s="300" t="str">
        <f>VLOOKUP(C362,'Sales Order'!A:Q,17,FALSE)</f>
        <v>#N/A</v>
      </c>
      <c r="Q362" s="300" t="str">
        <f>VLOOKUP(C362,Despatches!A:B,2,FALSE)</f>
        <v>#N/A</v>
      </c>
      <c r="R362" s="298" t="str">
        <f t="shared" si="7"/>
        <v>#N/A</v>
      </c>
      <c r="S362" s="298" t="str">
        <f t="shared" si="8"/>
        <v>#N/A</v>
      </c>
      <c r="T362" s="298" t="str">
        <f t="shared" si="9"/>
        <v>#N/A</v>
      </c>
      <c r="U362" s="196" t="str">
        <f t="shared" si="10"/>
        <v>#N/A</v>
      </c>
      <c r="V362" s="196"/>
      <c r="W362" s="196"/>
      <c r="X362" s="196"/>
      <c r="Y362" s="196"/>
      <c r="Z362" s="196"/>
    </row>
    <row r="363" ht="12.0" customHeight="1">
      <c r="A363" s="275"/>
      <c r="B363" s="275"/>
      <c r="C363" s="275"/>
      <c r="D363" s="275"/>
      <c r="E363" s="297">
        <f>SUMIF('Sales Order'!A:M,C363,'Sales Order'!M:M)</f>
        <v>0</v>
      </c>
      <c r="F363" s="298" t="str">
        <f>VLOOKUP(C363,'Sales Order'!A:S,19,FALSE)</f>
        <v>#N/A</v>
      </c>
      <c r="G363" s="298" t="str">
        <f>VLOOKUP(C363,'Sales Order'!A:N,14,FALSE)</f>
        <v>#N/A</v>
      </c>
      <c r="H363" s="298" t="str">
        <f t="shared" si="1"/>
        <v> </v>
      </c>
      <c r="I363" s="298">
        <f>SUMIFS(Despatches!D:D,Despatches!A:A,C363)</f>
        <v>0</v>
      </c>
      <c r="J363" s="298">
        <f t="shared" si="2"/>
        <v>0</v>
      </c>
      <c r="K363" s="298" t="str">
        <f>VLOOKUP(C363,'Sales Order'!A:N,14,FALSE)</f>
        <v>#N/A</v>
      </c>
      <c r="L363" s="234" t="str">
        <f t="shared" si="3"/>
        <v> &gt;210</v>
      </c>
      <c r="M363" s="298">
        <f t="shared" si="4"/>
        <v>30</v>
      </c>
      <c r="N363" s="298">
        <f t="shared" si="5"/>
        <v>12</v>
      </c>
      <c r="O363" s="298">
        <f t="shared" si="6"/>
        <v>1899</v>
      </c>
      <c r="P363" s="300" t="str">
        <f>VLOOKUP(C363,'Sales Order'!A:Q,17,FALSE)</f>
        <v>#N/A</v>
      </c>
      <c r="Q363" s="300" t="str">
        <f>VLOOKUP(C363,Despatches!A:B,2,FALSE)</f>
        <v>#N/A</v>
      </c>
      <c r="R363" s="298" t="str">
        <f t="shared" si="7"/>
        <v>#N/A</v>
      </c>
      <c r="S363" s="298" t="str">
        <f t="shared" si="8"/>
        <v>#N/A</v>
      </c>
      <c r="T363" s="298" t="str">
        <f t="shared" si="9"/>
        <v>#N/A</v>
      </c>
      <c r="U363" s="196" t="str">
        <f t="shared" si="10"/>
        <v>#N/A</v>
      </c>
      <c r="V363" s="196"/>
      <c r="W363" s="196"/>
      <c r="X363" s="196"/>
      <c r="Y363" s="196"/>
      <c r="Z363" s="196"/>
    </row>
    <row r="364" ht="12.0" customHeight="1">
      <c r="A364" s="275"/>
      <c r="B364" s="275"/>
      <c r="C364" s="275"/>
      <c r="D364" s="275"/>
      <c r="E364" s="297">
        <f>SUMIF('Sales Order'!A:M,C364,'Sales Order'!M:M)</f>
        <v>0</v>
      </c>
      <c r="F364" s="298" t="str">
        <f>VLOOKUP(C364,'Sales Order'!A:S,19,FALSE)</f>
        <v>#N/A</v>
      </c>
      <c r="G364" s="298" t="str">
        <f>VLOOKUP(C364,'Sales Order'!A:N,14,FALSE)</f>
        <v>#N/A</v>
      </c>
      <c r="H364" s="298" t="str">
        <f t="shared" si="1"/>
        <v> </v>
      </c>
      <c r="I364" s="298">
        <f>SUMIFS(Despatches!D:D,Despatches!A:A,C364)</f>
        <v>0</v>
      </c>
      <c r="J364" s="298">
        <f t="shared" si="2"/>
        <v>0</v>
      </c>
      <c r="K364" s="298" t="str">
        <f>VLOOKUP(C364,'Sales Order'!A:N,14,FALSE)</f>
        <v>#N/A</v>
      </c>
      <c r="L364" s="234" t="str">
        <f t="shared" si="3"/>
        <v> &gt;210</v>
      </c>
      <c r="M364" s="298">
        <f t="shared" si="4"/>
        <v>30</v>
      </c>
      <c r="N364" s="298">
        <f t="shared" si="5"/>
        <v>12</v>
      </c>
      <c r="O364" s="298">
        <f t="shared" si="6"/>
        <v>1899</v>
      </c>
      <c r="P364" s="300" t="str">
        <f>VLOOKUP(C364,'Sales Order'!A:Q,17,FALSE)</f>
        <v>#N/A</v>
      </c>
      <c r="Q364" s="300" t="str">
        <f>VLOOKUP(C364,Despatches!A:B,2,FALSE)</f>
        <v>#N/A</v>
      </c>
      <c r="R364" s="298" t="str">
        <f t="shared" si="7"/>
        <v>#N/A</v>
      </c>
      <c r="S364" s="298" t="str">
        <f t="shared" si="8"/>
        <v>#N/A</v>
      </c>
      <c r="T364" s="298" t="str">
        <f t="shared" si="9"/>
        <v>#N/A</v>
      </c>
      <c r="U364" s="196" t="str">
        <f t="shared" si="10"/>
        <v>#N/A</v>
      </c>
      <c r="V364" s="196"/>
      <c r="W364" s="196"/>
      <c r="X364" s="196"/>
      <c r="Y364" s="196"/>
      <c r="Z364" s="196"/>
    </row>
    <row r="365" ht="12.0" customHeight="1">
      <c r="A365" s="275"/>
      <c r="B365" s="275"/>
      <c r="C365" s="275"/>
      <c r="D365" s="275"/>
      <c r="E365" s="297">
        <f>SUMIF('Sales Order'!A:M,C365,'Sales Order'!M:M)</f>
        <v>0</v>
      </c>
      <c r="F365" s="298" t="str">
        <f>VLOOKUP(C365,'Sales Order'!A:S,19,FALSE)</f>
        <v>#N/A</v>
      </c>
      <c r="G365" s="298" t="str">
        <f>VLOOKUP(C365,'Sales Order'!A:N,14,FALSE)</f>
        <v>#N/A</v>
      </c>
      <c r="H365" s="298" t="str">
        <f t="shared" si="1"/>
        <v> </v>
      </c>
      <c r="I365" s="298">
        <f>SUMIFS(Despatches!D:D,Despatches!A:A,C365)</f>
        <v>0</v>
      </c>
      <c r="J365" s="298">
        <f t="shared" si="2"/>
        <v>0</v>
      </c>
      <c r="K365" s="298" t="str">
        <f>VLOOKUP(C365,'Sales Order'!A:N,14,FALSE)</f>
        <v>#N/A</v>
      </c>
      <c r="L365" s="234" t="str">
        <f t="shared" si="3"/>
        <v> &gt;210</v>
      </c>
      <c r="M365" s="298">
        <f t="shared" si="4"/>
        <v>30</v>
      </c>
      <c r="N365" s="298">
        <f t="shared" si="5"/>
        <v>12</v>
      </c>
      <c r="O365" s="298">
        <f t="shared" si="6"/>
        <v>1899</v>
      </c>
      <c r="P365" s="300" t="str">
        <f>VLOOKUP(C365,'Sales Order'!A:Q,17,FALSE)</f>
        <v>#N/A</v>
      </c>
      <c r="Q365" s="300" t="str">
        <f>VLOOKUP(C365,Despatches!A:B,2,FALSE)</f>
        <v>#N/A</v>
      </c>
      <c r="R365" s="298" t="str">
        <f t="shared" si="7"/>
        <v>#N/A</v>
      </c>
      <c r="S365" s="298" t="str">
        <f t="shared" si="8"/>
        <v>#N/A</v>
      </c>
      <c r="T365" s="298" t="str">
        <f t="shared" si="9"/>
        <v>#N/A</v>
      </c>
      <c r="U365" s="196" t="str">
        <f t="shared" si="10"/>
        <v>#N/A</v>
      </c>
      <c r="V365" s="196"/>
      <c r="W365" s="196"/>
      <c r="X365" s="196"/>
      <c r="Y365" s="196"/>
      <c r="Z365" s="196"/>
    </row>
    <row r="366" ht="12.0" customHeight="1">
      <c r="A366" s="275"/>
      <c r="B366" s="275"/>
      <c r="C366" s="275"/>
      <c r="D366" s="275"/>
      <c r="E366" s="297">
        <f>SUMIF('Sales Order'!A:M,C366,'Sales Order'!M:M)</f>
        <v>0</v>
      </c>
      <c r="F366" s="298" t="str">
        <f>VLOOKUP(C366,'Sales Order'!A:S,19,FALSE)</f>
        <v>#N/A</v>
      </c>
      <c r="G366" s="298" t="str">
        <f>VLOOKUP(C366,'Sales Order'!A:N,14,FALSE)</f>
        <v>#N/A</v>
      </c>
      <c r="H366" s="298" t="str">
        <f t="shared" si="1"/>
        <v> </v>
      </c>
      <c r="I366" s="298">
        <f>SUMIFS(Despatches!D:D,Despatches!A:A,C366)</f>
        <v>0</v>
      </c>
      <c r="J366" s="298">
        <f t="shared" si="2"/>
        <v>0</v>
      </c>
      <c r="K366" s="298" t="str">
        <f>VLOOKUP(C366,'Sales Order'!A:N,14,FALSE)</f>
        <v>#N/A</v>
      </c>
      <c r="L366" s="234" t="str">
        <f t="shared" si="3"/>
        <v> &gt;210</v>
      </c>
      <c r="M366" s="298">
        <f t="shared" si="4"/>
        <v>30</v>
      </c>
      <c r="N366" s="298">
        <f t="shared" si="5"/>
        <v>12</v>
      </c>
      <c r="O366" s="298">
        <f t="shared" si="6"/>
        <v>1899</v>
      </c>
      <c r="P366" s="300" t="str">
        <f>VLOOKUP(C366,'Sales Order'!A:Q,17,FALSE)</f>
        <v>#N/A</v>
      </c>
      <c r="Q366" s="300" t="str">
        <f>VLOOKUP(C366,Despatches!A:B,2,FALSE)</f>
        <v>#N/A</v>
      </c>
      <c r="R366" s="298" t="str">
        <f t="shared" si="7"/>
        <v>#N/A</v>
      </c>
      <c r="S366" s="298" t="str">
        <f t="shared" si="8"/>
        <v>#N/A</v>
      </c>
      <c r="T366" s="298" t="str">
        <f t="shared" si="9"/>
        <v>#N/A</v>
      </c>
      <c r="U366" s="196" t="str">
        <f t="shared" si="10"/>
        <v>#N/A</v>
      </c>
      <c r="V366" s="196"/>
      <c r="W366" s="196"/>
      <c r="X366" s="196"/>
      <c r="Y366" s="196"/>
      <c r="Z366" s="196"/>
    </row>
    <row r="367" ht="12.0" customHeight="1">
      <c r="A367" s="275"/>
      <c r="B367" s="275"/>
      <c r="C367" s="275"/>
      <c r="D367" s="275"/>
      <c r="E367" s="297">
        <f>SUMIF('Sales Order'!A:M,C367,'Sales Order'!M:M)</f>
        <v>0</v>
      </c>
      <c r="F367" s="298" t="str">
        <f>VLOOKUP(C367,'Sales Order'!A:S,19,FALSE)</f>
        <v>#N/A</v>
      </c>
      <c r="G367" s="298" t="str">
        <f>VLOOKUP(C367,'Sales Order'!A:N,14,FALSE)</f>
        <v>#N/A</v>
      </c>
      <c r="H367" s="298" t="str">
        <f t="shared" si="1"/>
        <v> </v>
      </c>
      <c r="I367" s="298">
        <f>SUMIFS(Despatches!D:D,Despatches!A:A,C367)</f>
        <v>0</v>
      </c>
      <c r="J367" s="298">
        <f t="shared" si="2"/>
        <v>0</v>
      </c>
      <c r="K367" s="298" t="str">
        <f>VLOOKUP(C367,'Sales Order'!A:N,14,FALSE)</f>
        <v>#N/A</v>
      </c>
      <c r="L367" s="234" t="str">
        <f t="shared" si="3"/>
        <v> &gt;210</v>
      </c>
      <c r="M367" s="298">
        <f t="shared" si="4"/>
        <v>30</v>
      </c>
      <c r="N367" s="298">
        <f t="shared" si="5"/>
        <v>12</v>
      </c>
      <c r="O367" s="298">
        <f t="shared" si="6"/>
        <v>1899</v>
      </c>
      <c r="P367" s="300" t="str">
        <f>VLOOKUP(C367,'Sales Order'!A:Q,17,FALSE)</f>
        <v>#N/A</v>
      </c>
      <c r="Q367" s="300" t="str">
        <f>VLOOKUP(C367,Despatches!A:B,2,FALSE)</f>
        <v>#N/A</v>
      </c>
      <c r="R367" s="298" t="str">
        <f t="shared" si="7"/>
        <v>#N/A</v>
      </c>
      <c r="S367" s="298" t="str">
        <f t="shared" si="8"/>
        <v>#N/A</v>
      </c>
      <c r="T367" s="298" t="str">
        <f t="shared" si="9"/>
        <v>#N/A</v>
      </c>
      <c r="U367" s="196" t="str">
        <f t="shared" si="10"/>
        <v>#N/A</v>
      </c>
      <c r="V367" s="196"/>
      <c r="W367" s="196"/>
      <c r="X367" s="196"/>
      <c r="Y367" s="196"/>
      <c r="Z367" s="196"/>
    </row>
    <row r="368" ht="12.0" customHeight="1">
      <c r="A368" s="275"/>
      <c r="B368" s="275"/>
      <c r="C368" s="275"/>
      <c r="D368" s="275"/>
      <c r="E368" s="297">
        <f>SUMIF('Sales Order'!A:M,C368,'Sales Order'!M:M)</f>
        <v>0</v>
      </c>
      <c r="F368" s="298" t="str">
        <f>VLOOKUP(C368,'Sales Order'!A:S,19,FALSE)</f>
        <v>#N/A</v>
      </c>
      <c r="G368" s="298" t="str">
        <f>VLOOKUP(C368,'Sales Order'!A:N,14,FALSE)</f>
        <v>#N/A</v>
      </c>
      <c r="H368" s="298" t="str">
        <f t="shared" si="1"/>
        <v> </v>
      </c>
      <c r="I368" s="298">
        <f>SUMIFS(Despatches!D:D,Despatches!A:A,C368)</f>
        <v>0</v>
      </c>
      <c r="J368" s="298">
        <f t="shared" si="2"/>
        <v>0</v>
      </c>
      <c r="K368" s="298" t="str">
        <f>VLOOKUP(C368,'Sales Order'!A:N,14,FALSE)</f>
        <v>#N/A</v>
      </c>
      <c r="L368" s="234" t="str">
        <f t="shared" si="3"/>
        <v> &gt;210</v>
      </c>
      <c r="M368" s="298">
        <f t="shared" si="4"/>
        <v>30</v>
      </c>
      <c r="N368" s="298">
        <f t="shared" si="5"/>
        <v>12</v>
      </c>
      <c r="O368" s="298">
        <f t="shared" si="6"/>
        <v>1899</v>
      </c>
      <c r="P368" s="300" t="str">
        <f>VLOOKUP(C368,'Sales Order'!A:Q,17,FALSE)</f>
        <v>#N/A</v>
      </c>
      <c r="Q368" s="300" t="str">
        <f>VLOOKUP(C368,Despatches!A:B,2,FALSE)</f>
        <v>#N/A</v>
      </c>
      <c r="R368" s="298" t="str">
        <f t="shared" si="7"/>
        <v>#N/A</v>
      </c>
      <c r="S368" s="298" t="str">
        <f t="shared" si="8"/>
        <v>#N/A</v>
      </c>
      <c r="T368" s="298" t="str">
        <f t="shared" si="9"/>
        <v>#N/A</v>
      </c>
      <c r="U368" s="196" t="str">
        <f t="shared" si="10"/>
        <v>#N/A</v>
      </c>
      <c r="V368" s="196"/>
      <c r="W368" s="196"/>
      <c r="X368" s="196"/>
      <c r="Y368" s="196"/>
      <c r="Z368" s="196"/>
    </row>
    <row r="369" ht="12.0" customHeight="1">
      <c r="A369" s="275"/>
      <c r="B369" s="275"/>
      <c r="C369" s="275"/>
      <c r="D369" s="275"/>
      <c r="E369" s="297">
        <f>SUMIF('Sales Order'!A:M,C369,'Sales Order'!M:M)</f>
        <v>0</v>
      </c>
      <c r="F369" s="298" t="str">
        <f>VLOOKUP(C369,'Sales Order'!A:S,19,FALSE)</f>
        <v>#N/A</v>
      </c>
      <c r="G369" s="298" t="str">
        <f>VLOOKUP(C369,'Sales Order'!A:N,14,FALSE)</f>
        <v>#N/A</v>
      </c>
      <c r="H369" s="298" t="str">
        <f t="shared" si="1"/>
        <v> </v>
      </c>
      <c r="I369" s="298">
        <f>SUMIFS(Despatches!D:D,Despatches!A:A,C369)</f>
        <v>0</v>
      </c>
      <c r="J369" s="298">
        <f t="shared" si="2"/>
        <v>0</v>
      </c>
      <c r="K369" s="298" t="str">
        <f>VLOOKUP(C369,'Sales Order'!A:N,14,FALSE)</f>
        <v>#N/A</v>
      </c>
      <c r="L369" s="234" t="str">
        <f t="shared" si="3"/>
        <v> &gt;210</v>
      </c>
      <c r="M369" s="298">
        <f t="shared" si="4"/>
        <v>30</v>
      </c>
      <c r="N369" s="298">
        <f t="shared" si="5"/>
        <v>12</v>
      </c>
      <c r="O369" s="298">
        <f t="shared" si="6"/>
        <v>1899</v>
      </c>
      <c r="P369" s="300" t="str">
        <f>VLOOKUP(C369,'Sales Order'!A:Q,17,FALSE)</f>
        <v>#N/A</v>
      </c>
      <c r="Q369" s="300" t="str">
        <f>VLOOKUP(C369,Despatches!A:B,2,FALSE)</f>
        <v>#N/A</v>
      </c>
      <c r="R369" s="298" t="str">
        <f t="shared" si="7"/>
        <v>#N/A</v>
      </c>
      <c r="S369" s="298" t="str">
        <f t="shared" si="8"/>
        <v>#N/A</v>
      </c>
      <c r="T369" s="298" t="str">
        <f t="shared" si="9"/>
        <v>#N/A</v>
      </c>
      <c r="U369" s="196" t="str">
        <f t="shared" si="10"/>
        <v>#N/A</v>
      </c>
      <c r="V369" s="196"/>
      <c r="W369" s="196"/>
      <c r="X369" s="196"/>
      <c r="Y369" s="196"/>
      <c r="Z369" s="196"/>
    </row>
    <row r="370" ht="12.0" customHeight="1">
      <c r="A370" s="275"/>
      <c r="B370" s="275"/>
      <c r="C370" s="275"/>
      <c r="D370" s="275"/>
      <c r="E370" s="297">
        <f>SUMIF('Sales Order'!A:M,C370,'Sales Order'!M:M)</f>
        <v>0</v>
      </c>
      <c r="F370" s="298" t="str">
        <f>VLOOKUP(C370,'Sales Order'!A:S,19,FALSE)</f>
        <v>#N/A</v>
      </c>
      <c r="G370" s="298" t="str">
        <f>VLOOKUP(C370,'Sales Order'!A:N,14,FALSE)</f>
        <v>#N/A</v>
      </c>
      <c r="H370" s="298" t="str">
        <f t="shared" si="1"/>
        <v> </v>
      </c>
      <c r="I370" s="298">
        <f>SUMIFS(Despatches!D:D,Despatches!A:A,C370)</f>
        <v>0</v>
      </c>
      <c r="J370" s="298">
        <f t="shared" si="2"/>
        <v>0</v>
      </c>
      <c r="K370" s="298" t="str">
        <f>VLOOKUP(C370,'Sales Order'!A:N,14,FALSE)</f>
        <v>#N/A</v>
      </c>
      <c r="L370" s="234" t="str">
        <f t="shared" si="3"/>
        <v> &gt;210</v>
      </c>
      <c r="M370" s="298">
        <f t="shared" si="4"/>
        <v>30</v>
      </c>
      <c r="N370" s="298">
        <f t="shared" si="5"/>
        <v>12</v>
      </c>
      <c r="O370" s="298">
        <f t="shared" si="6"/>
        <v>1899</v>
      </c>
      <c r="P370" s="300" t="str">
        <f>VLOOKUP(C370,'Sales Order'!A:Q,17,FALSE)</f>
        <v>#N/A</v>
      </c>
      <c r="Q370" s="300" t="str">
        <f>VLOOKUP(C370,Despatches!A:B,2,FALSE)</f>
        <v>#N/A</v>
      </c>
      <c r="R370" s="298" t="str">
        <f t="shared" si="7"/>
        <v>#N/A</v>
      </c>
      <c r="S370" s="298" t="str">
        <f t="shared" si="8"/>
        <v>#N/A</v>
      </c>
      <c r="T370" s="298" t="str">
        <f t="shared" si="9"/>
        <v>#N/A</v>
      </c>
      <c r="U370" s="196" t="str">
        <f t="shared" si="10"/>
        <v>#N/A</v>
      </c>
      <c r="V370" s="196"/>
      <c r="W370" s="196"/>
      <c r="X370" s="196"/>
      <c r="Y370" s="196"/>
      <c r="Z370" s="196"/>
    </row>
    <row r="371" ht="12.0" customHeight="1">
      <c r="A371" s="275"/>
      <c r="B371" s="275"/>
      <c r="C371" s="275"/>
      <c r="D371" s="275"/>
      <c r="E371" s="297">
        <f>SUMIF('Sales Order'!A:M,C371,'Sales Order'!M:M)</f>
        <v>0</v>
      </c>
      <c r="F371" s="298" t="str">
        <f>VLOOKUP(C371,'Sales Order'!A:S,19,FALSE)</f>
        <v>#N/A</v>
      </c>
      <c r="G371" s="298" t="str">
        <f>VLOOKUP(C371,'Sales Order'!A:N,14,FALSE)</f>
        <v>#N/A</v>
      </c>
      <c r="H371" s="298" t="str">
        <f t="shared" si="1"/>
        <v> </v>
      </c>
      <c r="I371" s="298">
        <f>SUMIFS(Despatches!D:D,Despatches!A:A,C371)</f>
        <v>0</v>
      </c>
      <c r="J371" s="298">
        <f t="shared" si="2"/>
        <v>0</v>
      </c>
      <c r="K371" s="298" t="str">
        <f>VLOOKUP(C371,'Sales Order'!A:N,14,FALSE)</f>
        <v>#N/A</v>
      </c>
      <c r="L371" s="234" t="str">
        <f t="shared" si="3"/>
        <v> &gt;210</v>
      </c>
      <c r="M371" s="298">
        <f t="shared" si="4"/>
        <v>30</v>
      </c>
      <c r="N371" s="298">
        <f t="shared" si="5"/>
        <v>12</v>
      </c>
      <c r="O371" s="298">
        <f t="shared" si="6"/>
        <v>1899</v>
      </c>
      <c r="P371" s="300" t="str">
        <f>VLOOKUP(C371,'Sales Order'!A:Q,17,FALSE)</f>
        <v>#N/A</v>
      </c>
      <c r="Q371" s="300" t="str">
        <f>VLOOKUP(C371,Despatches!A:B,2,FALSE)</f>
        <v>#N/A</v>
      </c>
      <c r="R371" s="298" t="str">
        <f t="shared" si="7"/>
        <v>#N/A</v>
      </c>
      <c r="S371" s="298" t="str">
        <f t="shared" si="8"/>
        <v>#N/A</v>
      </c>
      <c r="T371" s="298" t="str">
        <f t="shared" si="9"/>
        <v>#N/A</v>
      </c>
      <c r="U371" s="196" t="str">
        <f t="shared" si="10"/>
        <v>#N/A</v>
      </c>
      <c r="V371" s="196"/>
      <c r="W371" s="196"/>
      <c r="X371" s="196"/>
      <c r="Y371" s="196"/>
      <c r="Z371" s="196"/>
    </row>
    <row r="372" ht="12.0" customHeight="1">
      <c r="A372" s="275"/>
      <c r="B372" s="275"/>
      <c r="C372" s="275"/>
      <c r="D372" s="275"/>
      <c r="E372" s="297">
        <f>SUMIF('Sales Order'!A:M,C372,'Sales Order'!M:M)</f>
        <v>0</v>
      </c>
      <c r="F372" s="298" t="str">
        <f>VLOOKUP(C372,'Sales Order'!A:S,19,FALSE)</f>
        <v>#N/A</v>
      </c>
      <c r="G372" s="298" t="str">
        <f>VLOOKUP(C372,'Sales Order'!A:N,14,FALSE)</f>
        <v>#N/A</v>
      </c>
      <c r="H372" s="298" t="str">
        <f t="shared" si="1"/>
        <v> </v>
      </c>
      <c r="I372" s="298">
        <f>SUMIFS(Despatches!D:D,Despatches!A:A,C372)</f>
        <v>0</v>
      </c>
      <c r="J372" s="298">
        <f t="shared" si="2"/>
        <v>0</v>
      </c>
      <c r="K372" s="298" t="str">
        <f>VLOOKUP(C372,'Sales Order'!A:N,14,FALSE)</f>
        <v>#N/A</v>
      </c>
      <c r="L372" s="234" t="str">
        <f t="shared" si="3"/>
        <v> &gt;210</v>
      </c>
      <c r="M372" s="298">
        <f t="shared" si="4"/>
        <v>30</v>
      </c>
      <c r="N372" s="298">
        <f t="shared" si="5"/>
        <v>12</v>
      </c>
      <c r="O372" s="298">
        <f t="shared" si="6"/>
        <v>1899</v>
      </c>
      <c r="P372" s="300" t="str">
        <f>VLOOKUP(C372,'Sales Order'!A:Q,17,FALSE)</f>
        <v>#N/A</v>
      </c>
      <c r="Q372" s="300" t="str">
        <f>VLOOKUP(C372,Despatches!A:B,2,FALSE)</f>
        <v>#N/A</v>
      </c>
      <c r="R372" s="298" t="str">
        <f t="shared" si="7"/>
        <v>#N/A</v>
      </c>
      <c r="S372" s="298" t="str">
        <f t="shared" si="8"/>
        <v>#N/A</v>
      </c>
      <c r="T372" s="298" t="str">
        <f t="shared" si="9"/>
        <v>#N/A</v>
      </c>
      <c r="U372" s="196" t="str">
        <f t="shared" si="10"/>
        <v>#N/A</v>
      </c>
      <c r="V372" s="196"/>
      <c r="W372" s="196"/>
      <c r="X372" s="196"/>
      <c r="Y372" s="196"/>
      <c r="Z372" s="196"/>
    </row>
    <row r="373" ht="12.0" customHeight="1">
      <c r="A373" s="275"/>
      <c r="B373" s="275"/>
      <c r="C373" s="275"/>
      <c r="D373" s="275"/>
      <c r="E373" s="297">
        <f>SUMIF('Sales Order'!A:M,C373,'Sales Order'!M:M)</f>
        <v>0</v>
      </c>
      <c r="F373" s="298" t="str">
        <f>VLOOKUP(C373,'Sales Order'!A:S,19,FALSE)</f>
        <v>#N/A</v>
      </c>
      <c r="G373" s="298" t="str">
        <f>VLOOKUP(C373,'Sales Order'!A:N,14,FALSE)</f>
        <v>#N/A</v>
      </c>
      <c r="H373" s="298" t="str">
        <f t="shared" si="1"/>
        <v> </v>
      </c>
      <c r="I373" s="298">
        <f>SUMIFS(Despatches!D:D,Despatches!A:A,C373)</f>
        <v>0</v>
      </c>
      <c r="J373" s="298">
        <f t="shared" si="2"/>
        <v>0</v>
      </c>
      <c r="K373" s="298" t="str">
        <f>VLOOKUP(C373,'Sales Order'!A:N,14,FALSE)</f>
        <v>#N/A</v>
      </c>
      <c r="L373" s="234" t="str">
        <f t="shared" si="3"/>
        <v> &gt;210</v>
      </c>
      <c r="M373" s="298">
        <f t="shared" si="4"/>
        <v>30</v>
      </c>
      <c r="N373" s="298">
        <f t="shared" si="5"/>
        <v>12</v>
      </c>
      <c r="O373" s="298">
        <f t="shared" si="6"/>
        <v>1899</v>
      </c>
      <c r="P373" s="300" t="str">
        <f>VLOOKUP(C373,'Sales Order'!A:Q,17,FALSE)</f>
        <v>#N/A</v>
      </c>
      <c r="Q373" s="300" t="str">
        <f>VLOOKUP(C373,Despatches!A:B,2,FALSE)</f>
        <v>#N/A</v>
      </c>
      <c r="R373" s="298" t="str">
        <f t="shared" si="7"/>
        <v>#N/A</v>
      </c>
      <c r="S373" s="298" t="str">
        <f t="shared" si="8"/>
        <v>#N/A</v>
      </c>
      <c r="T373" s="298" t="str">
        <f t="shared" si="9"/>
        <v>#N/A</v>
      </c>
      <c r="U373" s="196" t="str">
        <f t="shared" si="10"/>
        <v>#N/A</v>
      </c>
      <c r="V373" s="196"/>
      <c r="W373" s="196"/>
      <c r="X373" s="196"/>
      <c r="Y373" s="196"/>
      <c r="Z373" s="196"/>
    </row>
    <row r="374" ht="12.0" customHeight="1">
      <c r="A374" s="275"/>
      <c r="B374" s="275"/>
      <c r="C374" s="275"/>
      <c r="D374" s="275"/>
      <c r="E374" s="297">
        <f>SUMIF('Sales Order'!A:M,C374,'Sales Order'!M:M)</f>
        <v>0</v>
      </c>
      <c r="F374" s="298" t="str">
        <f>VLOOKUP(C374,'Sales Order'!A:S,19,FALSE)</f>
        <v>#N/A</v>
      </c>
      <c r="G374" s="298" t="str">
        <f>VLOOKUP(C374,'Sales Order'!A:N,14,FALSE)</f>
        <v>#N/A</v>
      </c>
      <c r="H374" s="298" t="str">
        <f t="shared" si="1"/>
        <v> </v>
      </c>
      <c r="I374" s="298">
        <f>SUMIFS(Despatches!D:D,Despatches!A:A,C374)</f>
        <v>0</v>
      </c>
      <c r="J374" s="298">
        <f t="shared" si="2"/>
        <v>0</v>
      </c>
      <c r="K374" s="298" t="str">
        <f>VLOOKUP(C374,'Sales Order'!A:N,14,FALSE)</f>
        <v>#N/A</v>
      </c>
      <c r="L374" s="234" t="str">
        <f t="shared" si="3"/>
        <v> &gt;210</v>
      </c>
      <c r="M374" s="298">
        <f t="shared" si="4"/>
        <v>30</v>
      </c>
      <c r="N374" s="298">
        <f t="shared" si="5"/>
        <v>12</v>
      </c>
      <c r="O374" s="298">
        <f t="shared" si="6"/>
        <v>1899</v>
      </c>
      <c r="P374" s="300" t="str">
        <f>VLOOKUP(C374,'Sales Order'!A:Q,17,FALSE)</f>
        <v>#N/A</v>
      </c>
      <c r="Q374" s="300" t="str">
        <f>VLOOKUP(C374,Despatches!A:B,2,FALSE)</f>
        <v>#N/A</v>
      </c>
      <c r="R374" s="298" t="str">
        <f t="shared" si="7"/>
        <v>#N/A</v>
      </c>
      <c r="S374" s="298" t="str">
        <f t="shared" si="8"/>
        <v>#N/A</v>
      </c>
      <c r="T374" s="298" t="str">
        <f t="shared" si="9"/>
        <v>#N/A</v>
      </c>
      <c r="U374" s="196" t="str">
        <f t="shared" si="10"/>
        <v>#N/A</v>
      </c>
      <c r="V374" s="196"/>
      <c r="W374" s="196"/>
      <c r="X374" s="196"/>
      <c r="Y374" s="196"/>
      <c r="Z374" s="196"/>
    </row>
    <row r="375" ht="12.0" customHeight="1">
      <c r="A375" s="275"/>
      <c r="B375" s="275"/>
      <c r="C375" s="275"/>
      <c r="D375" s="275"/>
      <c r="E375" s="297">
        <f>SUMIF('Sales Order'!A:M,C375,'Sales Order'!M:M)</f>
        <v>0</v>
      </c>
      <c r="F375" s="298" t="str">
        <f>VLOOKUP(C375,'Sales Order'!A:S,19,FALSE)</f>
        <v>#N/A</v>
      </c>
      <c r="G375" s="298" t="str">
        <f>VLOOKUP(C375,'Sales Order'!A:N,14,FALSE)</f>
        <v>#N/A</v>
      </c>
      <c r="H375" s="298" t="str">
        <f t="shared" si="1"/>
        <v> </v>
      </c>
      <c r="I375" s="298">
        <f>SUMIFS(Despatches!D:D,Despatches!A:A,C375)</f>
        <v>0</v>
      </c>
      <c r="J375" s="298">
        <f t="shared" si="2"/>
        <v>0</v>
      </c>
      <c r="K375" s="298" t="str">
        <f>VLOOKUP(C375,'Sales Order'!A:N,14,FALSE)</f>
        <v>#N/A</v>
      </c>
      <c r="L375" s="234" t="str">
        <f t="shared" si="3"/>
        <v> &gt;210</v>
      </c>
      <c r="M375" s="298">
        <f t="shared" si="4"/>
        <v>30</v>
      </c>
      <c r="N375" s="298">
        <f t="shared" si="5"/>
        <v>12</v>
      </c>
      <c r="O375" s="298">
        <f t="shared" si="6"/>
        <v>1899</v>
      </c>
      <c r="P375" s="300" t="str">
        <f>VLOOKUP(C375,'Sales Order'!A:Q,17,FALSE)</f>
        <v>#N/A</v>
      </c>
      <c r="Q375" s="300" t="str">
        <f>VLOOKUP(C375,Despatches!A:B,2,FALSE)</f>
        <v>#N/A</v>
      </c>
      <c r="R375" s="298" t="str">
        <f t="shared" si="7"/>
        <v>#N/A</v>
      </c>
      <c r="S375" s="298" t="str">
        <f t="shared" si="8"/>
        <v>#N/A</v>
      </c>
      <c r="T375" s="298" t="str">
        <f t="shared" si="9"/>
        <v>#N/A</v>
      </c>
      <c r="U375" s="196" t="str">
        <f t="shared" si="10"/>
        <v>#N/A</v>
      </c>
      <c r="V375" s="196"/>
      <c r="W375" s="196"/>
      <c r="X375" s="196"/>
      <c r="Y375" s="196"/>
      <c r="Z375" s="196"/>
    </row>
    <row r="376" ht="12.0" customHeight="1">
      <c r="A376" s="275"/>
      <c r="B376" s="275"/>
      <c r="C376" s="275"/>
      <c r="D376" s="275"/>
      <c r="E376" s="297">
        <f>SUMIF('Sales Order'!A:M,C376,'Sales Order'!M:M)</f>
        <v>0</v>
      </c>
      <c r="F376" s="298" t="str">
        <f>VLOOKUP(C376,'Sales Order'!A:S,19,FALSE)</f>
        <v>#N/A</v>
      </c>
      <c r="G376" s="298" t="str">
        <f>VLOOKUP(C376,'Sales Order'!A:N,14,FALSE)</f>
        <v>#N/A</v>
      </c>
      <c r="H376" s="298" t="str">
        <f t="shared" si="1"/>
        <v> </v>
      </c>
      <c r="I376" s="298">
        <f>SUMIFS(Despatches!D:D,Despatches!A:A,C376)</f>
        <v>0</v>
      </c>
      <c r="J376" s="298">
        <f t="shared" si="2"/>
        <v>0</v>
      </c>
      <c r="K376" s="298" t="str">
        <f>VLOOKUP(C376,'Sales Order'!A:N,14,FALSE)</f>
        <v>#N/A</v>
      </c>
      <c r="L376" s="234" t="str">
        <f t="shared" si="3"/>
        <v> &gt;210</v>
      </c>
      <c r="M376" s="298">
        <f t="shared" si="4"/>
        <v>30</v>
      </c>
      <c r="N376" s="298">
        <f t="shared" si="5"/>
        <v>12</v>
      </c>
      <c r="O376" s="298">
        <f t="shared" si="6"/>
        <v>1899</v>
      </c>
      <c r="P376" s="300" t="str">
        <f>VLOOKUP(C376,'Sales Order'!A:Q,17,FALSE)</f>
        <v>#N/A</v>
      </c>
      <c r="Q376" s="300" t="str">
        <f>VLOOKUP(C376,Despatches!A:B,2,FALSE)</f>
        <v>#N/A</v>
      </c>
      <c r="R376" s="298" t="str">
        <f t="shared" si="7"/>
        <v>#N/A</v>
      </c>
      <c r="S376" s="298" t="str">
        <f t="shared" si="8"/>
        <v>#N/A</v>
      </c>
      <c r="T376" s="298" t="str">
        <f t="shared" si="9"/>
        <v>#N/A</v>
      </c>
      <c r="U376" s="196" t="str">
        <f t="shared" si="10"/>
        <v>#N/A</v>
      </c>
      <c r="V376" s="196"/>
      <c r="W376" s="196"/>
      <c r="X376" s="196"/>
      <c r="Y376" s="196"/>
      <c r="Z376" s="196"/>
    </row>
    <row r="377" ht="12.0" customHeight="1">
      <c r="A377" s="275"/>
      <c r="B377" s="275"/>
      <c r="C377" s="275"/>
      <c r="D377" s="275"/>
      <c r="E377" s="297">
        <f>SUMIF('Sales Order'!A:M,C377,'Sales Order'!M:M)</f>
        <v>0</v>
      </c>
      <c r="F377" s="298" t="str">
        <f>VLOOKUP(C377,'Sales Order'!A:S,19,FALSE)</f>
        <v>#N/A</v>
      </c>
      <c r="G377" s="298" t="str">
        <f>VLOOKUP(C377,'Sales Order'!A:N,14,FALSE)</f>
        <v>#N/A</v>
      </c>
      <c r="H377" s="298" t="str">
        <f t="shared" si="1"/>
        <v> </v>
      </c>
      <c r="I377" s="298">
        <f>SUMIFS(Despatches!D:D,Despatches!A:A,C377)</f>
        <v>0</v>
      </c>
      <c r="J377" s="298">
        <f t="shared" si="2"/>
        <v>0</v>
      </c>
      <c r="K377" s="298" t="str">
        <f>VLOOKUP(C377,'Sales Order'!A:N,14,FALSE)</f>
        <v>#N/A</v>
      </c>
      <c r="L377" s="234" t="str">
        <f t="shared" si="3"/>
        <v> &gt;210</v>
      </c>
      <c r="M377" s="298">
        <f t="shared" si="4"/>
        <v>30</v>
      </c>
      <c r="N377" s="298">
        <f t="shared" si="5"/>
        <v>12</v>
      </c>
      <c r="O377" s="298">
        <f t="shared" si="6"/>
        <v>1899</v>
      </c>
      <c r="P377" s="300" t="str">
        <f>VLOOKUP(C377,'Sales Order'!A:Q,17,FALSE)</f>
        <v>#N/A</v>
      </c>
      <c r="Q377" s="300" t="str">
        <f>VLOOKUP(C377,Despatches!A:B,2,FALSE)</f>
        <v>#N/A</v>
      </c>
      <c r="R377" s="298" t="str">
        <f t="shared" si="7"/>
        <v>#N/A</v>
      </c>
      <c r="S377" s="298" t="str">
        <f t="shared" si="8"/>
        <v>#N/A</v>
      </c>
      <c r="T377" s="298" t="str">
        <f t="shared" si="9"/>
        <v>#N/A</v>
      </c>
      <c r="U377" s="196" t="str">
        <f t="shared" si="10"/>
        <v>#N/A</v>
      </c>
      <c r="V377" s="196"/>
      <c r="W377" s="196"/>
      <c r="X377" s="196"/>
      <c r="Y377" s="196"/>
      <c r="Z377" s="196"/>
    </row>
    <row r="378" ht="12.0" customHeight="1">
      <c r="A378" s="275"/>
      <c r="B378" s="275"/>
      <c r="C378" s="275"/>
      <c r="D378" s="275"/>
      <c r="E378" s="297">
        <f>SUMIF('Sales Order'!A:M,C378,'Sales Order'!M:M)</f>
        <v>0</v>
      </c>
      <c r="F378" s="298" t="str">
        <f>VLOOKUP(C378,'Sales Order'!A:S,19,FALSE)</f>
        <v>#N/A</v>
      </c>
      <c r="G378" s="298" t="str">
        <f>VLOOKUP(C378,'Sales Order'!A:N,14,FALSE)</f>
        <v>#N/A</v>
      </c>
      <c r="H378" s="298" t="str">
        <f t="shared" si="1"/>
        <v> </v>
      </c>
      <c r="I378" s="298">
        <f>SUMIFS(Despatches!D:D,Despatches!A:A,C378)</f>
        <v>0</v>
      </c>
      <c r="J378" s="298">
        <f t="shared" si="2"/>
        <v>0</v>
      </c>
      <c r="K378" s="298" t="str">
        <f>VLOOKUP(C378,'Sales Order'!A:N,14,FALSE)</f>
        <v>#N/A</v>
      </c>
      <c r="L378" s="234" t="str">
        <f t="shared" si="3"/>
        <v> &gt;210</v>
      </c>
      <c r="M378" s="298">
        <f t="shared" si="4"/>
        <v>30</v>
      </c>
      <c r="N378" s="298">
        <f t="shared" si="5"/>
        <v>12</v>
      </c>
      <c r="O378" s="298">
        <f t="shared" si="6"/>
        <v>1899</v>
      </c>
      <c r="P378" s="300" t="str">
        <f>VLOOKUP(C378,'Sales Order'!A:Q,17,FALSE)</f>
        <v>#N/A</v>
      </c>
      <c r="Q378" s="300" t="str">
        <f>VLOOKUP(C378,Despatches!A:B,2,FALSE)</f>
        <v>#N/A</v>
      </c>
      <c r="R378" s="298" t="str">
        <f t="shared" si="7"/>
        <v>#N/A</v>
      </c>
      <c r="S378" s="298" t="str">
        <f t="shared" si="8"/>
        <v>#N/A</v>
      </c>
      <c r="T378" s="298" t="str">
        <f t="shared" si="9"/>
        <v>#N/A</v>
      </c>
      <c r="U378" s="196" t="str">
        <f t="shared" si="10"/>
        <v>#N/A</v>
      </c>
      <c r="V378" s="196"/>
      <c r="W378" s="196"/>
      <c r="X378" s="196"/>
      <c r="Y378" s="196"/>
      <c r="Z378" s="196"/>
    </row>
    <row r="379" ht="12.0" customHeight="1">
      <c r="A379" s="275"/>
      <c r="B379" s="275"/>
      <c r="C379" s="275"/>
      <c r="D379" s="275"/>
      <c r="E379" s="297">
        <f>SUMIF('Sales Order'!A:M,C379,'Sales Order'!M:M)</f>
        <v>0</v>
      </c>
      <c r="F379" s="298" t="str">
        <f>VLOOKUP(C379,'Sales Order'!A:S,19,FALSE)</f>
        <v>#N/A</v>
      </c>
      <c r="G379" s="298" t="str">
        <f>VLOOKUP(C379,'Sales Order'!A:N,14,FALSE)</f>
        <v>#N/A</v>
      </c>
      <c r="H379" s="298" t="str">
        <f t="shared" si="1"/>
        <v> </v>
      </c>
      <c r="I379" s="298">
        <f>SUMIFS(Despatches!D:D,Despatches!A:A,C379)</f>
        <v>0</v>
      </c>
      <c r="J379" s="298">
        <f t="shared" si="2"/>
        <v>0</v>
      </c>
      <c r="K379" s="298" t="str">
        <f>VLOOKUP(C379,'Sales Order'!A:N,14,FALSE)</f>
        <v>#N/A</v>
      </c>
      <c r="L379" s="234" t="str">
        <f t="shared" si="3"/>
        <v> &gt;210</v>
      </c>
      <c r="M379" s="298">
        <f t="shared" si="4"/>
        <v>30</v>
      </c>
      <c r="N379" s="298">
        <f t="shared" si="5"/>
        <v>12</v>
      </c>
      <c r="O379" s="298">
        <f t="shared" si="6"/>
        <v>1899</v>
      </c>
      <c r="P379" s="300" t="str">
        <f>VLOOKUP(C379,'Sales Order'!A:Q,17,FALSE)</f>
        <v>#N/A</v>
      </c>
      <c r="Q379" s="300" t="str">
        <f>VLOOKUP(C379,Despatches!A:B,2,FALSE)</f>
        <v>#N/A</v>
      </c>
      <c r="R379" s="298" t="str">
        <f t="shared" si="7"/>
        <v>#N/A</v>
      </c>
      <c r="S379" s="298" t="str">
        <f t="shared" si="8"/>
        <v>#N/A</v>
      </c>
      <c r="T379" s="298" t="str">
        <f t="shared" si="9"/>
        <v>#N/A</v>
      </c>
      <c r="U379" s="196" t="str">
        <f t="shared" si="10"/>
        <v>#N/A</v>
      </c>
      <c r="V379" s="196"/>
      <c r="W379" s="196"/>
      <c r="X379" s="196"/>
      <c r="Y379" s="196"/>
      <c r="Z379" s="196"/>
    </row>
    <row r="380" ht="12.0" customHeight="1">
      <c r="A380" s="275"/>
      <c r="B380" s="275"/>
      <c r="C380" s="275"/>
      <c r="D380" s="275"/>
      <c r="E380" s="297">
        <f>SUMIF('Sales Order'!A:M,C380,'Sales Order'!M:M)</f>
        <v>0</v>
      </c>
      <c r="F380" s="298" t="str">
        <f>VLOOKUP(C380,'Sales Order'!A:S,19,FALSE)</f>
        <v>#N/A</v>
      </c>
      <c r="G380" s="298" t="str">
        <f>VLOOKUP(C380,'Sales Order'!A:N,14,FALSE)</f>
        <v>#N/A</v>
      </c>
      <c r="H380" s="298" t="str">
        <f t="shared" si="1"/>
        <v> </v>
      </c>
      <c r="I380" s="298">
        <f>SUMIFS(Despatches!D:D,Despatches!A:A,C380)</f>
        <v>0</v>
      </c>
      <c r="J380" s="298">
        <f t="shared" si="2"/>
        <v>0</v>
      </c>
      <c r="K380" s="298" t="str">
        <f>VLOOKUP(C380,'Sales Order'!A:N,14,FALSE)</f>
        <v>#N/A</v>
      </c>
      <c r="L380" s="234" t="str">
        <f t="shared" si="3"/>
        <v> &gt;210</v>
      </c>
      <c r="M380" s="298">
        <f t="shared" si="4"/>
        <v>30</v>
      </c>
      <c r="N380" s="298">
        <f t="shared" si="5"/>
        <v>12</v>
      </c>
      <c r="O380" s="298">
        <f t="shared" si="6"/>
        <v>1899</v>
      </c>
      <c r="P380" s="300" t="str">
        <f>VLOOKUP(C380,'Sales Order'!A:Q,17,FALSE)</f>
        <v>#N/A</v>
      </c>
      <c r="Q380" s="300" t="str">
        <f>VLOOKUP(C380,Despatches!A:B,2,FALSE)</f>
        <v>#N/A</v>
      </c>
      <c r="R380" s="298" t="str">
        <f t="shared" si="7"/>
        <v>#N/A</v>
      </c>
      <c r="S380" s="298" t="str">
        <f t="shared" si="8"/>
        <v>#N/A</v>
      </c>
      <c r="T380" s="298" t="str">
        <f t="shared" si="9"/>
        <v>#N/A</v>
      </c>
      <c r="U380" s="196" t="str">
        <f t="shared" si="10"/>
        <v>#N/A</v>
      </c>
      <c r="V380" s="196"/>
      <c r="W380" s="196"/>
      <c r="X380" s="196"/>
      <c r="Y380" s="196"/>
      <c r="Z380" s="196"/>
    </row>
    <row r="381" ht="12.0" customHeight="1">
      <c r="A381" s="275"/>
      <c r="B381" s="275"/>
      <c r="C381" s="275"/>
      <c r="D381" s="275"/>
      <c r="E381" s="297">
        <f>SUMIF('Sales Order'!A:M,C381,'Sales Order'!M:M)</f>
        <v>0</v>
      </c>
      <c r="F381" s="298" t="str">
        <f>VLOOKUP(C381,'Sales Order'!A:S,19,FALSE)</f>
        <v>#N/A</v>
      </c>
      <c r="G381" s="298" t="str">
        <f>VLOOKUP(C381,'Sales Order'!A:N,14,FALSE)</f>
        <v>#N/A</v>
      </c>
      <c r="H381" s="298" t="str">
        <f t="shared" si="1"/>
        <v> </v>
      </c>
      <c r="I381" s="298">
        <f>SUMIFS(Despatches!D:D,Despatches!A:A,C381)</f>
        <v>0</v>
      </c>
      <c r="J381" s="298">
        <f t="shared" si="2"/>
        <v>0</v>
      </c>
      <c r="K381" s="298" t="str">
        <f>VLOOKUP(C381,'Sales Order'!A:N,14,FALSE)</f>
        <v>#N/A</v>
      </c>
      <c r="L381" s="234" t="str">
        <f t="shared" si="3"/>
        <v> &gt;210</v>
      </c>
      <c r="M381" s="298">
        <f t="shared" si="4"/>
        <v>30</v>
      </c>
      <c r="N381" s="298">
        <f t="shared" si="5"/>
        <v>12</v>
      </c>
      <c r="O381" s="298">
        <f t="shared" si="6"/>
        <v>1899</v>
      </c>
      <c r="P381" s="300" t="str">
        <f>VLOOKUP(C381,'Sales Order'!A:Q,17,FALSE)</f>
        <v>#N/A</v>
      </c>
      <c r="Q381" s="300" t="str">
        <f>VLOOKUP(C381,Despatches!A:B,2,FALSE)</f>
        <v>#N/A</v>
      </c>
      <c r="R381" s="298" t="str">
        <f t="shared" si="7"/>
        <v>#N/A</v>
      </c>
      <c r="S381" s="298" t="str">
        <f t="shared" si="8"/>
        <v>#N/A</v>
      </c>
      <c r="T381" s="298" t="str">
        <f t="shared" si="9"/>
        <v>#N/A</v>
      </c>
      <c r="U381" s="196" t="str">
        <f t="shared" si="10"/>
        <v>#N/A</v>
      </c>
      <c r="V381" s="196"/>
      <c r="W381" s="196"/>
      <c r="X381" s="196"/>
      <c r="Y381" s="196"/>
      <c r="Z381" s="196"/>
    </row>
    <row r="382" ht="12.0" customHeight="1">
      <c r="A382" s="275"/>
      <c r="B382" s="275"/>
      <c r="C382" s="275"/>
      <c r="D382" s="275"/>
      <c r="E382" s="297">
        <f>SUMIF('Sales Order'!A:M,C382,'Sales Order'!M:M)</f>
        <v>0</v>
      </c>
      <c r="F382" s="298" t="str">
        <f>VLOOKUP(C382,'Sales Order'!A:S,19,FALSE)</f>
        <v>#N/A</v>
      </c>
      <c r="G382" s="298" t="str">
        <f>VLOOKUP(C382,'Sales Order'!A:N,14,FALSE)</f>
        <v>#N/A</v>
      </c>
      <c r="H382" s="298" t="str">
        <f t="shared" si="1"/>
        <v> </v>
      </c>
      <c r="I382" s="298">
        <f>SUMIFS(Despatches!D:D,Despatches!A:A,C382)</f>
        <v>0</v>
      </c>
      <c r="J382" s="298">
        <f t="shared" si="2"/>
        <v>0</v>
      </c>
      <c r="K382" s="298" t="str">
        <f>VLOOKUP(C382,'Sales Order'!A:N,14,FALSE)</f>
        <v>#N/A</v>
      </c>
      <c r="L382" s="234" t="str">
        <f t="shared" si="3"/>
        <v> &gt;210</v>
      </c>
      <c r="M382" s="298">
        <f t="shared" si="4"/>
        <v>30</v>
      </c>
      <c r="N382" s="298">
        <f t="shared" si="5"/>
        <v>12</v>
      </c>
      <c r="O382" s="298">
        <f t="shared" si="6"/>
        <v>1899</v>
      </c>
      <c r="P382" s="300" t="str">
        <f>VLOOKUP(C382,'Sales Order'!A:Q,17,FALSE)</f>
        <v>#N/A</v>
      </c>
      <c r="Q382" s="300" t="str">
        <f>VLOOKUP(C382,Despatches!A:B,2,FALSE)</f>
        <v>#N/A</v>
      </c>
      <c r="R382" s="298" t="str">
        <f t="shared" si="7"/>
        <v>#N/A</v>
      </c>
      <c r="S382" s="298" t="str">
        <f t="shared" si="8"/>
        <v>#N/A</v>
      </c>
      <c r="T382" s="298" t="str">
        <f t="shared" si="9"/>
        <v>#N/A</v>
      </c>
      <c r="U382" s="196" t="str">
        <f t="shared" si="10"/>
        <v>#N/A</v>
      </c>
      <c r="V382" s="196"/>
      <c r="W382" s="196"/>
      <c r="X382" s="196"/>
      <c r="Y382" s="196"/>
      <c r="Z382" s="196"/>
    </row>
    <row r="383" ht="12.0" customHeight="1">
      <c r="A383" s="275"/>
      <c r="B383" s="275"/>
      <c r="C383" s="275"/>
      <c r="D383" s="275"/>
      <c r="E383" s="297">
        <f>SUMIF('Sales Order'!A:M,C383,'Sales Order'!M:M)</f>
        <v>0</v>
      </c>
      <c r="F383" s="298" t="str">
        <f>VLOOKUP(C383,'Sales Order'!A:S,19,FALSE)</f>
        <v>#N/A</v>
      </c>
      <c r="G383" s="298" t="str">
        <f>VLOOKUP(C383,'Sales Order'!A:N,14,FALSE)</f>
        <v>#N/A</v>
      </c>
      <c r="H383" s="298" t="str">
        <f t="shared" si="1"/>
        <v> </v>
      </c>
      <c r="I383" s="298">
        <f>SUMIFS(Despatches!D:D,Despatches!A:A,C383)</f>
        <v>0</v>
      </c>
      <c r="J383" s="298">
        <f t="shared" si="2"/>
        <v>0</v>
      </c>
      <c r="K383" s="298" t="str">
        <f>VLOOKUP(C383,'Sales Order'!A:N,14,FALSE)</f>
        <v>#N/A</v>
      </c>
      <c r="L383" s="234" t="str">
        <f t="shared" si="3"/>
        <v> &gt;210</v>
      </c>
      <c r="M383" s="298">
        <f t="shared" si="4"/>
        <v>30</v>
      </c>
      <c r="N383" s="298">
        <f t="shared" si="5"/>
        <v>12</v>
      </c>
      <c r="O383" s="298">
        <f t="shared" si="6"/>
        <v>1899</v>
      </c>
      <c r="P383" s="300" t="str">
        <f>VLOOKUP(C383,'Sales Order'!A:Q,17,FALSE)</f>
        <v>#N/A</v>
      </c>
      <c r="Q383" s="300" t="str">
        <f>VLOOKUP(C383,Despatches!A:B,2,FALSE)</f>
        <v>#N/A</v>
      </c>
      <c r="R383" s="298" t="str">
        <f t="shared" si="7"/>
        <v>#N/A</v>
      </c>
      <c r="S383" s="298" t="str">
        <f t="shared" si="8"/>
        <v>#N/A</v>
      </c>
      <c r="T383" s="298" t="str">
        <f t="shared" si="9"/>
        <v>#N/A</v>
      </c>
      <c r="U383" s="196" t="str">
        <f t="shared" si="10"/>
        <v>#N/A</v>
      </c>
      <c r="V383" s="196"/>
      <c r="W383" s="196"/>
      <c r="X383" s="196"/>
      <c r="Y383" s="196"/>
      <c r="Z383" s="196"/>
    </row>
    <row r="384" ht="12.0" customHeight="1">
      <c r="A384" s="275"/>
      <c r="B384" s="275"/>
      <c r="C384" s="275"/>
      <c r="D384" s="275"/>
      <c r="E384" s="297">
        <f>SUMIF('Sales Order'!A:M,C384,'Sales Order'!M:M)</f>
        <v>0</v>
      </c>
      <c r="F384" s="298" t="str">
        <f>VLOOKUP(C384,'Sales Order'!A:S,19,FALSE)</f>
        <v>#N/A</v>
      </c>
      <c r="G384" s="298" t="str">
        <f>VLOOKUP(C384,'Sales Order'!A:N,14,FALSE)</f>
        <v>#N/A</v>
      </c>
      <c r="H384" s="298" t="str">
        <f t="shared" si="1"/>
        <v> </v>
      </c>
      <c r="I384" s="298">
        <f>SUMIFS(Despatches!D:D,Despatches!A:A,C384)</f>
        <v>0</v>
      </c>
      <c r="J384" s="298">
        <f t="shared" si="2"/>
        <v>0</v>
      </c>
      <c r="K384" s="298" t="str">
        <f>VLOOKUP(C384,'Sales Order'!A:N,14,FALSE)</f>
        <v>#N/A</v>
      </c>
      <c r="L384" s="234" t="str">
        <f t="shared" si="3"/>
        <v> &gt;210</v>
      </c>
      <c r="M384" s="298">
        <f t="shared" si="4"/>
        <v>30</v>
      </c>
      <c r="N384" s="298">
        <f t="shared" si="5"/>
        <v>12</v>
      </c>
      <c r="O384" s="298">
        <f t="shared" si="6"/>
        <v>1899</v>
      </c>
      <c r="P384" s="300" t="str">
        <f>VLOOKUP(C384,'Sales Order'!A:Q,17,FALSE)</f>
        <v>#N/A</v>
      </c>
      <c r="Q384" s="300" t="str">
        <f>VLOOKUP(C384,Despatches!A:B,2,FALSE)</f>
        <v>#N/A</v>
      </c>
      <c r="R384" s="298" t="str">
        <f t="shared" si="7"/>
        <v>#N/A</v>
      </c>
      <c r="S384" s="298" t="str">
        <f t="shared" si="8"/>
        <v>#N/A</v>
      </c>
      <c r="T384" s="298" t="str">
        <f t="shared" si="9"/>
        <v>#N/A</v>
      </c>
      <c r="U384" s="196" t="str">
        <f t="shared" si="10"/>
        <v>#N/A</v>
      </c>
      <c r="V384" s="196"/>
      <c r="W384" s="196"/>
      <c r="X384" s="196"/>
      <c r="Y384" s="196"/>
      <c r="Z384" s="196"/>
    </row>
    <row r="385" ht="12.0" customHeight="1">
      <c r="A385" s="275"/>
      <c r="B385" s="275"/>
      <c r="C385" s="275"/>
      <c r="D385" s="275"/>
      <c r="E385" s="297">
        <f>SUMIF('Sales Order'!A:M,C385,'Sales Order'!M:M)</f>
        <v>0</v>
      </c>
      <c r="F385" s="298" t="str">
        <f>VLOOKUP(C385,'Sales Order'!A:S,19,FALSE)</f>
        <v>#N/A</v>
      </c>
      <c r="G385" s="298" t="str">
        <f>VLOOKUP(C385,'Sales Order'!A:N,14,FALSE)</f>
        <v>#N/A</v>
      </c>
      <c r="H385" s="298" t="str">
        <f t="shared" si="1"/>
        <v> </v>
      </c>
      <c r="I385" s="298">
        <f>SUMIFS(Despatches!D:D,Despatches!A:A,C385)</f>
        <v>0</v>
      </c>
      <c r="J385" s="298">
        <f t="shared" si="2"/>
        <v>0</v>
      </c>
      <c r="K385" s="298" t="str">
        <f>VLOOKUP(C385,'Sales Order'!A:N,14,FALSE)</f>
        <v>#N/A</v>
      </c>
      <c r="L385" s="234" t="str">
        <f t="shared" si="3"/>
        <v> &gt;210</v>
      </c>
      <c r="M385" s="298">
        <f t="shared" si="4"/>
        <v>30</v>
      </c>
      <c r="N385" s="298">
        <f t="shared" si="5"/>
        <v>12</v>
      </c>
      <c r="O385" s="298">
        <f t="shared" si="6"/>
        <v>1899</v>
      </c>
      <c r="P385" s="300" t="str">
        <f>VLOOKUP(C385,'Sales Order'!A:Q,17,FALSE)</f>
        <v>#N/A</v>
      </c>
      <c r="Q385" s="300" t="str">
        <f>VLOOKUP(C385,Despatches!A:B,2,FALSE)</f>
        <v>#N/A</v>
      </c>
      <c r="R385" s="298" t="str">
        <f t="shared" si="7"/>
        <v>#N/A</v>
      </c>
      <c r="S385" s="298" t="str">
        <f t="shared" si="8"/>
        <v>#N/A</v>
      </c>
      <c r="T385" s="298" t="str">
        <f t="shared" si="9"/>
        <v>#N/A</v>
      </c>
      <c r="U385" s="196" t="str">
        <f t="shared" si="10"/>
        <v>#N/A</v>
      </c>
      <c r="V385" s="196"/>
      <c r="W385" s="196"/>
      <c r="X385" s="196"/>
      <c r="Y385" s="196"/>
      <c r="Z385" s="196"/>
    </row>
    <row r="386" ht="12.0" customHeight="1">
      <c r="A386" s="275"/>
      <c r="B386" s="275"/>
      <c r="C386" s="275"/>
      <c r="D386" s="275"/>
      <c r="E386" s="297">
        <f>SUMIF('Sales Order'!A:M,C386,'Sales Order'!M:M)</f>
        <v>0</v>
      </c>
      <c r="F386" s="298" t="str">
        <f>VLOOKUP(C386,'Sales Order'!A:S,19,FALSE)</f>
        <v>#N/A</v>
      </c>
      <c r="G386" s="298" t="str">
        <f>VLOOKUP(C386,'Sales Order'!A:N,14,FALSE)</f>
        <v>#N/A</v>
      </c>
      <c r="H386" s="298" t="str">
        <f t="shared" si="1"/>
        <v> </v>
      </c>
      <c r="I386" s="298">
        <f>SUMIFS(Despatches!D:D,Despatches!A:A,C386)</f>
        <v>0</v>
      </c>
      <c r="J386" s="298">
        <f t="shared" si="2"/>
        <v>0</v>
      </c>
      <c r="K386" s="298" t="str">
        <f>VLOOKUP(C386,'Sales Order'!A:N,14,FALSE)</f>
        <v>#N/A</v>
      </c>
      <c r="L386" s="234" t="str">
        <f t="shared" si="3"/>
        <v> &gt;210</v>
      </c>
      <c r="M386" s="298">
        <f t="shared" si="4"/>
        <v>30</v>
      </c>
      <c r="N386" s="298">
        <f t="shared" si="5"/>
        <v>12</v>
      </c>
      <c r="O386" s="298">
        <f t="shared" si="6"/>
        <v>1899</v>
      </c>
      <c r="P386" s="300" t="str">
        <f>VLOOKUP(C386,'Sales Order'!A:Q,17,FALSE)</f>
        <v>#N/A</v>
      </c>
      <c r="Q386" s="300" t="str">
        <f>VLOOKUP(C386,Despatches!A:B,2,FALSE)</f>
        <v>#N/A</v>
      </c>
      <c r="R386" s="298" t="str">
        <f t="shared" si="7"/>
        <v>#N/A</v>
      </c>
      <c r="S386" s="298" t="str">
        <f t="shared" si="8"/>
        <v>#N/A</v>
      </c>
      <c r="T386" s="298" t="str">
        <f t="shared" si="9"/>
        <v>#N/A</v>
      </c>
      <c r="U386" s="196" t="str">
        <f t="shared" si="10"/>
        <v>#N/A</v>
      </c>
      <c r="V386" s="196"/>
      <c r="W386" s="196"/>
      <c r="X386" s="196"/>
      <c r="Y386" s="196"/>
      <c r="Z386" s="196"/>
    </row>
    <row r="387" ht="12.0" customHeight="1">
      <c r="A387" s="275"/>
      <c r="B387" s="275"/>
      <c r="C387" s="275"/>
      <c r="D387" s="275"/>
      <c r="E387" s="297">
        <f>SUMIF('Sales Order'!A:M,C387,'Sales Order'!M:M)</f>
        <v>0</v>
      </c>
      <c r="F387" s="298" t="str">
        <f>VLOOKUP(C387,'Sales Order'!A:S,19,FALSE)</f>
        <v>#N/A</v>
      </c>
      <c r="G387" s="298" t="str">
        <f>VLOOKUP(C387,'Sales Order'!A:N,14,FALSE)</f>
        <v>#N/A</v>
      </c>
      <c r="H387" s="298" t="str">
        <f t="shared" si="1"/>
        <v> </v>
      </c>
      <c r="I387" s="298">
        <f>SUMIFS(Despatches!D:D,Despatches!A:A,C387)</f>
        <v>0</v>
      </c>
      <c r="J387" s="298">
        <f t="shared" si="2"/>
        <v>0</v>
      </c>
      <c r="K387" s="298" t="str">
        <f>VLOOKUP(C387,'Sales Order'!A:N,14,FALSE)</f>
        <v>#N/A</v>
      </c>
      <c r="L387" s="234" t="str">
        <f t="shared" si="3"/>
        <v> &gt;210</v>
      </c>
      <c r="M387" s="298">
        <f t="shared" si="4"/>
        <v>30</v>
      </c>
      <c r="N387" s="298">
        <f t="shared" si="5"/>
        <v>12</v>
      </c>
      <c r="O387" s="298">
        <f t="shared" si="6"/>
        <v>1899</v>
      </c>
      <c r="P387" s="300" t="str">
        <f>VLOOKUP(C387,'Sales Order'!A:Q,17,FALSE)</f>
        <v>#N/A</v>
      </c>
      <c r="Q387" s="300" t="str">
        <f>VLOOKUP(C387,Despatches!A:B,2,FALSE)</f>
        <v>#N/A</v>
      </c>
      <c r="R387" s="298" t="str">
        <f t="shared" si="7"/>
        <v>#N/A</v>
      </c>
      <c r="S387" s="298" t="str">
        <f t="shared" si="8"/>
        <v>#N/A</v>
      </c>
      <c r="T387" s="298" t="str">
        <f t="shared" si="9"/>
        <v>#N/A</v>
      </c>
      <c r="U387" s="196" t="str">
        <f t="shared" si="10"/>
        <v>#N/A</v>
      </c>
      <c r="V387" s="196"/>
      <c r="W387" s="196"/>
      <c r="X387" s="196"/>
      <c r="Y387" s="196"/>
      <c r="Z387" s="196"/>
    </row>
    <row r="388" ht="12.0" customHeight="1">
      <c r="A388" s="275"/>
      <c r="B388" s="275"/>
      <c r="C388" s="275"/>
      <c r="D388" s="275"/>
      <c r="E388" s="297">
        <f>SUMIF('Sales Order'!A:M,C388,'Sales Order'!M:M)</f>
        <v>0</v>
      </c>
      <c r="F388" s="298" t="str">
        <f>VLOOKUP(C388,'Sales Order'!A:S,19,FALSE)</f>
        <v>#N/A</v>
      </c>
      <c r="G388" s="298" t="str">
        <f>VLOOKUP(C388,'Sales Order'!A:N,14,FALSE)</f>
        <v>#N/A</v>
      </c>
      <c r="H388" s="298" t="str">
        <f t="shared" si="1"/>
        <v> </v>
      </c>
      <c r="I388" s="298">
        <f>SUMIFS(Despatches!D:D,Despatches!A:A,C388)</f>
        <v>0</v>
      </c>
      <c r="J388" s="298">
        <f t="shared" si="2"/>
        <v>0</v>
      </c>
      <c r="K388" s="298" t="str">
        <f>VLOOKUP(C388,'Sales Order'!A:N,14,FALSE)</f>
        <v>#N/A</v>
      </c>
      <c r="L388" s="234" t="str">
        <f t="shared" si="3"/>
        <v> &gt;210</v>
      </c>
      <c r="M388" s="298">
        <f t="shared" si="4"/>
        <v>30</v>
      </c>
      <c r="N388" s="298">
        <f t="shared" si="5"/>
        <v>12</v>
      </c>
      <c r="O388" s="298">
        <f t="shared" si="6"/>
        <v>1899</v>
      </c>
      <c r="P388" s="300" t="str">
        <f>VLOOKUP(C388,'Sales Order'!A:Q,17,FALSE)</f>
        <v>#N/A</v>
      </c>
      <c r="Q388" s="300" t="str">
        <f>VLOOKUP(C388,Despatches!A:B,2,FALSE)</f>
        <v>#N/A</v>
      </c>
      <c r="R388" s="298" t="str">
        <f t="shared" si="7"/>
        <v>#N/A</v>
      </c>
      <c r="S388" s="298" t="str">
        <f t="shared" si="8"/>
        <v>#N/A</v>
      </c>
      <c r="T388" s="298" t="str">
        <f t="shared" si="9"/>
        <v>#N/A</v>
      </c>
      <c r="U388" s="196" t="str">
        <f t="shared" si="10"/>
        <v>#N/A</v>
      </c>
      <c r="V388" s="196"/>
      <c r="W388" s="196"/>
      <c r="X388" s="196"/>
      <c r="Y388" s="196"/>
      <c r="Z388" s="196"/>
    </row>
    <row r="389" ht="12.0" customHeight="1">
      <c r="A389" s="275"/>
      <c r="B389" s="275"/>
      <c r="C389" s="275"/>
      <c r="D389" s="275"/>
      <c r="E389" s="297">
        <f>SUMIF('Sales Order'!A:M,C389,'Sales Order'!M:M)</f>
        <v>0</v>
      </c>
      <c r="F389" s="298" t="str">
        <f>VLOOKUP(C389,'Sales Order'!A:S,19,FALSE)</f>
        <v>#N/A</v>
      </c>
      <c r="G389" s="298" t="str">
        <f>VLOOKUP(C389,'Sales Order'!A:N,14,FALSE)</f>
        <v>#N/A</v>
      </c>
      <c r="H389" s="298" t="str">
        <f t="shared" si="1"/>
        <v> </v>
      </c>
      <c r="I389" s="298">
        <f>SUMIFS(Despatches!D:D,Despatches!A:A,C389)</f>
        <v>0</v>
      </c>
      <c r="J389" s="298">
        <f t="shared" si="2"/>
        <v>0</v>
      </c>
      <c r="K389" s="298" t="str">
        <f>VLOOKUP(C389,'Sales Order'!A:N,14,FALSE)</f>
        <v>#N/A</v>
      </c>
      <c r="L389" s="234" t="str">
        <f t="shared" si="3"/>
        <v> &gt;210</v>
      </c>
      <c r="M389" s="298">
        <f t="shared" si="4"/>
        <v>30</v>
      </c>
      <c r="N389" s="298">
        <f t="shared" si="5"/>
        <v>12</v>
      </c>
      <c r="O389" s="298">
        <f t="shared" si="6"/>
        <v>1899</v>
      </c>
      <c r="P389" s="300" t="str">
        <f>VLOOKUP(C389,'Sales Order'!A:Q,17,FALSE)</f>
        <v>#N/A</v>
      </c>
      <c r="Q389" s="300" t="str">
        <f>VLOOKUP(C389,Despatches!A:B,2,FALSE)</f>
        <v>#N/A</v>
      </c>
      <c r="R389" s="298" t="str">
        <f t="shared" si="7"/>
        <v>#N/A</v>
      </c>
      <c r="S389" s="298" t="str">
        <f t="shared" si="8"/>
        <v>#N/A</v>
      </c>
      <c r="T389" s="298" t="str">
        <f t="shared" si="9"/>
        <v>#N/A</v>
      </c>
      <c r="U389" s="196" t="str">
        <f t="shared" si="10"/>
        <v>#N/A</v>
      </c>
      <c r="V389" s="196"/>
      <c r="W389" s="196"/>
      <c r="X389" s="196"/>
      <c r="Y389" s="196"/>
      <c r="Z389" s="196"/>
    </row>
    <row r="390" ht="12.0" customHeight="1">
      <c r="A390" s="275"/>
      <c r="B390" s="275"/>
      <c r="C390" s="275"/>
      <c r="D390" s="275"/>
      <c r="E390" s="297">
        <f>SUMIF('Sales Order'!A:M,C390,'Sales Order'!M:M)</f>
        <v>0</v>
      </c>
      <c r="F390" s="298" t="str">
        <f>VLOOKUP(C390,'Sales Order'!A:S,19,FALSE)</f>
        <v>#N/A</v>
      </c>
      <c r="G390" s="298" t="str">
        <f>VLOOKUP(C390,'Sales Order'!A:N,14,FALSE)</f>
        <v>#N/A</v>
      </c>
      <c r="H390" s="298" t="str">
        <f t="shared" si="1"/>
        <v> </v>
      </c>
      <c r="I390" s="298">
        <f>SUMIFS(Despatches!D:D,Despatches!A:A,C390)</f>
        <v>0</v>
      </c>
      <c r="J390" s="298">
        <f t="shared" si="2"/>
        <v>0</v>
      </c>
      <c r="K390" s="298" t="str">
        <f>VLOOKUP(C390,'Sales Order'!A:N,14,FALSE)</f>
        <v>#N/A</v>
      </c>
      <c r="L390" s="234" t="str">
        <f t="shared" si="3"/>
        <v> &gt;210</v>
      </c>
      <c r="M390" s="298">
        <f t="shared" si="4"/>
        <v>30</v>
      </c>
      <c r="N390" s="298">
        <f t="shared" si="5"/>
        <v>12</v>
      </c>
      <c r="O390" s="298">
        <f t="shared" si="6"/>
        <v>1899</v>
      </c>
      <c r="P390" s="300" t="str">
        <f>VLOOKUP(C390,'Sales Order'!A:Q,17,FALSE)</f>
        <v>#N/A</v>
      </c>
      <c r="Q390" s="300" t="str">
        <f>VLOOKUP(C390,Despatches!A:B,2,FALSE)</f>
        <v>#N/A</v>
      </c>
      <c r="R390" s="298" t="str">
        <f t="shared" si="7"/>
        <v>#N/A</v>
      </c>
      <c r="S390" s="298" t="str">
        <f t="shared" si="8"/>
        <v>#N/A</v>
      </c>
      <c r="T390" s="298" t="str">
        <f t="shared" si="9"/>
        <v>#N/A</v>
      </c>
      <c r="U390" s="196" t="str">
        <f t="shared" si="10"/>
        <v>#N/A</v>
      </c>
      <c r="V390" s="196"/>
      <c r="W390" s="196"/>
      <c r="X390" s="196"/>
      <c r="Y390" s="196"/>
      <c r="Z390" s="196"/>
    </row>
    <row r="391" ht="12.0" customHeight="1">
      <c r="A391" s="275"/>
      <c r="B391" s="275"/>
      <c r="C391" s="275"/>
      <c r="D391" s="275"/>
      <c r="E391" s="297">
        <f>SUMIF('Sales Order'!A:M,C391,'Sales Order'!M:M)</f>
        <v>0</v>
      </c>
      <c r="F391" s="298" t="str">
        <f>VLOOKUP(C391,'Sales Order'!A:S,19,FALSE)</f>
        <v>#N/A</v>
      </c>
      <c r="G391" s="298" t="str">
        <f>VLOOKUP(C391,'Sales Order'!A:N,14,FALSE)</f>
        <v>#N/A</v>
      </c>
      <c r="H391" s="298" t="str">
        <f t="shared" si="1"/>
        <v> </v>
      </c>
      <c r="I391" s="298">
        <f>SUMIFS(Despatches!D:D,Despatches!A:A,C391)</f>
        <v>0</v>
      </c>
      <c r="J391" s="298">
        <f t="shared" si="2"/>
        <v>0</v>
      </c>
      <c r="K391" s="298" t="str">
        <f>VLOOKUP(C391,'Sales Order'!A:N,14,FALSE)</f>
        <v>#N/A</v>
      </c>
      <c r="L391" s="234" t="str">
        <f t="shared" si="3"/>
        <v> &gt;210</v>
      </c>
      <c r="M391" s="298">
        <f t="shared" si="4"/>
        <v>30</v>
      </c>
      <c r="N391" s="298">
        <f t="shared" si="5"/>
        <v>12</v>
      </c>
      <c r="O391" s="298">
        <f t="shared" si="6"/>
        <v>1899</v>
      </c>
      <c r="P391" s="300" t="str">
        <f>VLOOKUP(C391,'Sales Order'!A:Q,17,FALSE)</f>
        <v>#N/A</v>
      </c>
      <c r="Q391" s="300" t="str">
        <f>VLOOKUP(C391,Despatches!A:B,2,FALSE)</f>
        <v>#N/A</v>
      </c>
      <c r="R391" s="298" t="str">
        <f t="shared" si="7"/>
        <v>#N/A</v>
      </c>
      <c r="S391" s="298" t="str">
        <f t="shared" si="8"/>
        <v>#N/A</v>
      </c>
      <c r="T391" s="298" t="str">
        <f t="shared" si="9"/>
        <v>#N/A</v>
      </c>
      <c r="U391" s="196" t="str">
        <f t="shared" si="10"/>
        <v>#N/A</v>
      </c>
      <c r="V391" s="196"/>
      <c r="W391" s="196"/>
      <c r="X391" s="196"/>
      <c r="Y391" s="196"/>
      <c r="Z391" s="196"/>
    </row>
    <row r="392" ht="12.0" customHeight="1">
      <c r="A392" s="275"/>
      <c r="B392" s="275"/>
      <c r="C392" s="275"/>
      <c r="D392" s="275"/>
      <c r="E392" s="297">
        <f>SUMIF('Sales Order'!A:M,C392,'Sales Order'!M:M)</f>
        <v>0</v>
      </c>
      <c r="F392" s="298" t="str">
        <f>VLOOKUP(C392,'Sales Order'!A:S,19,FALSE)</f>
        <v>#N/A</v>
      </c>
      <c r="G392" s="298" t="str">
        <f>VLOOKUP(C392,'Sales Order'!A:N,14,FALSE)</f>
        <v>#N/A</v>
      </c>
      <c r="H392" s="298" t="str">
        <f t="shared" si="1"/>
        <v> </v>
      </c>
      <c r="I392" s="298">
        <f>SUMIFS(Despatches!D:D,Despatches!A:A,C392)</f>
        <v>0</v>
      </c>
      <c r="J392" s="298">
        <f t="shared" si="2"/>
        <v>0</v>
      </c>
      <c r="K392" s="298" t="str">
        <f>VLOOKUP(C392,'Sales Order'!A:N,14,FALSE)</f>
        <v>#N/A</v>
      </c>
      <c r="L392" s="234" t="str">
        <f t="shared" si="3"/>
        <v> &gt;210</v>
      </c>
      <c r="M392" s="298">
        <f t="shared" si="4"/>
        <v>30</v>
      </c>
      <c r="N392" s="298">
        <f t="shared" si="5"/>
        <v>12</v>
      </c>
      <c r="O392" s="298">
        <f t="shared" si="6"/>
        <v>1899</v>
      </c>
      <c r="P392" s="300" t="str">
        <f>VLOOKUP(C392,'Sales Order'!A:Q,17,FALSE)</f>
        <v>#N/A</v>
      </c>
      <c r="Q392" s="300" t="str">
        <f>VLOOKUP(C392,Despatches!A:B,2,FALSE)</f>
        <v>#N/A</v>
      </c>
      <c r="R392" s="298" t="str">
        <f t="shared" si="7"/>
        <v>#N/A</v>
      </c>
      <c r="S392" s="298" t="str">
        <f t="shared" si="8"/>
        <v>#N/A</v>
      </c>
      <c r="T392" s="298" t="str">
        <f t="shared" si="9"/>
        <v>#N/A</v>
      </c>
      <c r="U392" s="196" t="str">
        <f t="shared" si="10"/>
        <v>#N/A</v>
      </c>
      <c r="V392" s="196"/>
      <c r="W392" s="196"/>
      <c r="X392" s="196"/>
      <c r="Y392" s="196"/>
      <c r="Z392" s="196"/>
    </row>
    <row r="393" ht="12.0" customHeight="1">
      <c r="A393" s="275"/>
      <c r="B393" s="275"/>
      <c r="C393" s="275"/>
      <c r="D393" s="275"/>
      <c r="E393" s="297">
        <f>SUMIF('Sales Order'!A:M,C393,'Sales Order'!M:M)</f>
        <v>0</v>
      </c>
      <c r="F393" s="298" t="str">
        <f>VLOOKUP(C393,'Sales Order'!A:S,19,FALSE)</f>
        <v>#N/A</v>
      </c>
      <c r="G393" s="298" t="str">
        <f>VLOOKUP(C393,'Sales Order'!A:N,14,FALSE)</f>
        <v>#N/A</v>
      </c>
      <c r="H393" s="298" t="str">
        <f t="shared" si="1"/>
        <v> </v>
      </c>
      <c r="I393" s="298">
        <f>SUMIFS(Despatches!D:D,Despatches!A:A,C393)</f>
        <v>0</v>
      </c>
      <c r="J393" s="298">
        <f t="shared" si="2"/>
        <v>0</v>
      </c>
      <c r="K393" s="298" t="str">
        <f>VLOOKUP(C393,'Sales Order'!A:N,14,FALSE)</f>
        <v>#N/A</v>
      </c>
      <c r="L393" s="234" t="str">
        <f t="shared" si="3"/>
        <v> &gt;210</v>
      </c>
      <c r="M393" s="298">
        <f t="shared" si="4"/>
        <v>30</v>
      </c>
      <c r="N393" s="298">
        <f t="shared" si="5"/>
        <v>12</v>
      </c>
      <c r="O393" s="298">
        <f t="shared" si="6"/>
        <v>1899</v>
      </c>
      <c r="P393" s="300" t="str">
        <f>VLOOKUP(C393,'Sales Order'!A:Q,17,FALSE)</f>
        <v>#N/A</v>
      </c>
      <c r="Q393" s="300" t="str">
        <f>VLOOKUP(C393,Despatches!A:B,2,FALSE)</f>
        <v>#N/A</v>
      </c>
      <c r="R393" s="298" t="str">
        <f t="shared" si="7"/>
        <v>#N/A</v>
      </c>
      <c r="S393" s="298" t="str">
        <f t="shared" si="8"/>
        <v>#N/A</v>
      </c>
      <c r="T393" s="298" t="str">
        <f t="shared" si="9"/>
        <v>#N/A</v>
      </c>
      <c r="U393" s="196" t="str">
        <f t="shared" si="10"/>
        <v>#N/A</v>
      </c>
      <c r="V393" s="196"/>
      <c r="W393" s="196"/>
      <c r="X393" s="196"/>
      <c r="Y393" s="196"/>
      <c r="Z393" s="196"/>
    </row>
    <row r="394" ht="12.0" customHeight="1">
      <c r="A394" s="275"/>
      <c r="B394" s="275"/>
      <c r="C394" s="275"/>
      <c r="D394" s="275"/>
      <c r="E394" s="297">
        <f>SUMIF('Sales Order'!A:M,C394,'Sales Order'!M:M)</f>
        <v>0</v>
      </c>
      <c r="F394" s="298" t="str">
        <f>VLOOKUP(C394,'Sales Order'!A:S,19,FALSE)</f>
        <v>#N/A</v>
      </c>
      <c r="G394" s="298" t="str">
        <f>VLOOKUP(C394,'Sales Order'!A:N,14,FALSE)</f>
        <v>#N/A</v>
      </c>
      <c r="H394" s="298" t="str">
        <f t="shared" si="1"/>
        <v> </v>
      </c>
      <c r="I394" s="298">
        <f>SUMIFS(Despatches!D:D,Despatches!A:A,C394)</f>
        <v>0</v>
      </c>
      <c r="J394" s="298">
        <f t="shared" si="2"/>
        <v>0</v>
      </c>
      <c r="K394" s="298" t="str">
        <f>VLOOKUP(C394,'Sales Order'!A:N,14,FALSE)</f>
        <v>#N/A</v>
      </c>
      <c r="L394" s="234" t="str">
        <f t="shared" si="3"/>
        <v> &gt;210</v>
      </c>
      <c r="M394" s="298">
        <f t="shared" si="4"/>
        <v>30</v>
      </c>
      <c r="N394" s="298">
        <f t="shared" si="5"/>
        <v>12</v>
      </c>
      <c r="O394" s="298">
        <f t="shared" si="6"/>
        <v>1899</v>
      </c>
      <c r="P394" s="300" t="str">
        <f>VLOOKUP(C394,'Sales Order'!A:Q,17,FALSE)</f>
        <v>#N/A</v>
      </c>
      <c r="Q394" s="300" t="str">
        <f>VLOOKUP(C394,Despatches!A:B,2,FALSE)</f>
        <v>#N/A</v>
      </c>
      <c r="R394" s="298" t="str">
        <f t="shared" si="7"/>
        <v>#N/A</v>
      </c>
      <c r="S394" s="298" t="str">
        <f t="shared" si="8"/>
        <v>#N/A</v>
      </c>
      <c r="T394" s="298" t="str">
        <f t="shared" si="9"/>
        <v>#N/A</v>
      </c>
      <c r="U394" s="196" t="str">
        <f t="shared" si="10"/>
        <v>#N/A</v>
      </c>
      <c r="V394" s="196"/>
      <c r="W394" s="196"/>
      <c r="X394" s="196"/>
      <c r="Y394" s="196"/>
      <c r="Z394" s="196"/>
    </row>
    <row r="395" ht="12.0" customHeight="1">
      <c r="A395" s="275"/>
      <c r="B395" s="275"/>
      <c r="C395" s="275"/>
      <c r="D395" s="275"/>
      <c r="E395" s="297">
        <f>SUMIF('Sales Order'!A:M,C395,'Sales Order'!M:M)</f>
        <v>0</v>
      </c>
      <c r="F395" s="298" t="str">
        <f>VLOOKUP(C395,'Sales Order'!A:S,19,FALSE)</f>
        <v>#N/A</v>
      </c>
      <c r="G395" s="298" t="str">
        <f>VLOOKUP(C395,'Sales Order'!A:N,14,FALSE)</f>
        <v>#N/A</v>
      </c>
      <c r="H395" s="298" t="str">
        <f t="shared" si="1"/>
        <v> </v>
      </c>
      <c r="I395" s="298">
        <f>SUMIFS(Despatches!D:D,Despatches!A:A,C395)</f>
        <v>0</v>
      </c>
      <c r="J395" s="298">
        <f t="shared" si="2"/>
        <v>0</v>
      </c>
      <c r="K395" s="298" t="str">
        <f>VLOOKUP(C395,'Sales Order'!A:N,14,FALSE)</f>
        <v>#N/A</v>
      </c>
      <c r="L395" s="234" t="str">
        <f t="shared" si="3"/>
        <v> &gt;210</v>
      </c>
      <c r="M395" s="298">
        <f t="shared" si="4"/>
        <v>30</v>
      </c>
      <c r="N395" s="298">
        <f t="shared" si="5"/>
        <v>12</v>
      </c>
      <c r="O395" s="298">
        <f t="shared" si="6"/>
        <v>1899</v>
      </c>
      <c r="P395" s="300" t="str">
        <f>VLOOKUP(C395,'Sales Order'!A:Q,17,FALSE)</f>
        <v>#N/A</v>
      </c>
      <c r="Q395" s="300" t="str">
        <f>VLOOKUP(C395,Despatches!A:B,2,FALSE)</f>
        <v>#N/A</v>
      </c>
      <c r="R395" s="298" t="str">
        <f t="shared" si="7"/>
        <v>#N/A</v>
      </c>
      <c r="S395" s="298" t="str">
        <f t="shared" si="8"/>
        <v>#N/A</v>
      </c>
      <c r="T395" s="298" t="str">
        <f t="shared" si="9"/>
        <v>#N/A</v>
      </c>
      <c r="U395" s="196" t="str">
        <f t="shared" si="10"/>
        <v>#N/A</v>
      </c>
      <c r="V395" s="196"/>
      <c r="W395" s="196"/>
      <c r="X395" s="196"/>
      <c r="Y395" s="196"/>
      <c r="Z395" s="196"/>
    </row>
    <row r="396" ht="12.0" customHeight="1">
      <c r="A396" s="275"/>
      <c r="B396" s="275"/>
      <c r="C396" s="275"/>
      <c r="D396" s="275"/>
      <c r="E396" s="297">
        <f>SUMIF('Sales Order'!A:M,C396,'Sales Order'!M:M)</f>
        <v>0</v>
      </c>
      <c r="F396" s="298" t="str">
        <f>VLOOKUP(C396,'Sales Order'!A:S,19,FALSE)</f>
        <v>#N/A</v>
      </c>
      <c r="G396" s="298" t="str">
        <f>VLOOKUP(C396,'Sales Order'!A:N,14,FALSE)</f>
        <v>#N/A</v>
      </c>
      <c r="H396" s="298" t="str">
        <f t="shared" si="1"/>
        <v> </v>
      </c>
      <c r="I396" s="298">
        <f>SUMIFS(Despatches!D:D,Despatches!A:A,C396)</f>
        <v>0</v>
      </c>
      <c r="J396" s="298">
        <f t="shared" si="2"/>
        <v>0</v>
      </c>
      <c r="K396" s="298" t="str">
        <f>VLOOKUP(C396,'Sales Order'!A:N,14,FALSE)</f>
        <v>#N/A</v>
      </c>
      <c r="L396" s="234" t="str">
        <f t="shared" si="3"/>
        <v> &gt;210</v>
      </c>
      <c r="M396" s="298">
        <f t="shared" si="4"/>
        <v>30</v>
      </c>
      <c r="N396" s="298">
        <f t="shared" si="5"/>
        <v>12</v>
      </c>
      <c r="O396" s="298">
        <f t="shared" si="6"/>
        <v>1899</v>
      </c>
      <c r="P396" s="300" t="str">
        <f>VLOOKUP(C396,'Sales Order'!A:Q,17,FALSE)</f>
        <v>#N/A</v>
      </c>
      <c r="Q396" s="300" t="str">
        <f>VLOOKUP(C396,Despatches!A:B,2,FALSE)</f>
        <v>#N/A</v>
      </c>
      <c r="R396" s="298" t="str">
        <f t="shared" si="7"/>
        <v>#N/A</v>
      </c>
      <c r="S396" s="298" t="str">
        <f t="shared" si="8"/>
        <v>#N/A</v>
      </c>
      <c r="T396" s="298" t="str">
        <f t="shared" si="9"/>
        <v>#N/A</v>
      </c>
      <c r="U396" s="196" t="str">
        <f t="shared" si="10"/>
        <v>#N/A</v>
      </c>
      <c r="V396" s="196"/>
      <c r="W396" s="196"/>
      <c r="X396" s="196"/>
      <c r="Y396" s="196"/>
      <c r="Z396" s="196"/>
    </row>
    <row r="397" ht="12.0" customHeight="1">
      <c r="A397" s="275"/>
      <c r="B397" s="275"/>
      <c r="C397" s="275"/>
      <c r="D397" s="275"/>
      <c r="E397" s="297">
        <f>SUMIF('Sales Order'!A:M,C397,'Sales Order'!M:M)</f>
        <v>0</v>
      </c>
      <c r="F397" s="298" t="str">
        <f>VLOOKUP(C397,'Sales Order'!A:S,19,FALSE)</f>
        <v>#N/A</v>
      </c>
      <c r="G397" s="298" t="str">
        <f>VLOOKUP(C397,'Sales Order'!A:N,14,FALSE)</f>
        <v>#N/A</v>
      </c>
      <c r="H397" s="298" t="str">
        <f t="shared" si="1"/>
        <v> </v>
      </c>
      <c r="I397" s="298">
        <f>SUMIFS(Despatches!D:D,Despatches!A:A,C397)</f>
        <v>0</v>
      </c>
      <c r="J397" s="298">
        <f t="shared" si="2"/>
        <v>0</v>
      </c>
      <c r="K397" s="298" t="str">
        <f>VLOOKUP(C397,'Sales Order'!A:N,14,FALSE)</f>
        <v>#N/A</v>
      </c>
      <c r="L397" s="234" t="str">
        <f t="shared" si="3"/>
        <v> &gt;210</v>
      </c>
      <c r="M397" s="298">
        <f t="shared" si="4"/>
        <v>30</v>
      </c>
      <c r="N397" s="298">
        <f t="shared" si="5"/>
        <v>12</v>
      </c>
      <c r="O397" s="298">
        <f t="shared" si="6"/>
        <v>1899</v>
      </c>
      <c r="P397" s="300" t="str">
        <f>VLOOKUP(C397,'Sales Order'!A:Q,17,FALSE)</f>
        <v>#N/A</v>
      </c>
      <c r="Q397" s="300" t="str">
        <f>VLOOKUP(C397,Despatches!A:B,2,FALSE)</f>
        <v>#N/A</v>
      </c>
      <c r="R397" s="298" t="str">
        <f t="shared" si="7"/>
        <v>#N/A</v>
      </c>
      <c r="S397" s="298" t="str">
        <f t="shared" si="8"/>
        <v>#N/A</v>
      </c>
      <c r="T397" s="298" t="str">
        <f t="shared" si="9"/>
        <v>#N/A</v>
      </c>
      <c r="U397" s="196" t="str">
        <f t="shared" si="10"/>
        <v>#N/A</v>
      </c>
      <c r="V397" s="196"/>
      <c r="W397" s="196"/>
      <c r="X397" s="196"/>
      <c r="Y397" s="196"/>
      <c r="Z397" s="196"/>
    </row>
    <row r="398" ht="12.0" customHeight="1">
      <c r="A398" s="275"/>
      <c r="B398" s="275"/>
      <c r="C398" s="275"/>
      <c r="D398" s="275"/>
      <c r="E398" s="297">
        <f>SUMIF('Sales Order'!A:M,C398,'Sales Order'!M:M)</f>
        <v>0</v>
      </c>
      <c r="F398" s="298" t="str">
        <f>VLOOKUP(C398,'Sales Order'!A:S,19,FALSE)</f>
        <v>#N/A</v>
      </c>
      <c r="G398" s="298" t="str">
        <f>VLOOKUP(C398,'Sales Order'!A:N,14,FALSE)</f>
        <v>#N/A</v>
      </c>
      <c r="H398" s="298" t="str">
        <f t="shared" si="1"/>
        <v> </v>
      </c>
      <c r="I398" s="298">
        <f>SUMIFS(Despatches!D:D,Despatches!A:A,C398)</f>
        <v>0</v>
      </c>
      <c r="J398" s="298">
        <f t="shared" si="2"/>
        <v>0</v>
      </c>
      <c r="K398" s="298" t="str">
        <f>VLOOKUP(C398,'Sales Order'!A:N,14,FALSE)</f>
        <v>#N/A</v>
      </c>
      <c r="L398" s="234" t="str">
        <f t="shared" si="3"/>
        <v> &gt;210</v>
      </c>
      <c r="M398" s="298">
        <f t="shared" si="4"/>
        <v>30</v>
      </c>
      <c r="N398" s="298">
        <f t="shared" si="5"/>
        <v>12</v>
      </c>
      <c r="O398" s="298">
        <f t="shared" si="6"/>
        <v>1899</v>
      </c>
      <c r="P398" s="300" t="str">
        <f>VLOOKUP(C398,'Sales Order'!A:Q,17,FALSE)</f>
        <v>#N/A</v>
      </c>
      <c r="Q398" s="300" t="str">
        <f>VLOOKUP(C398,Despatches!A:B,2,FALSE)</f>
        <v>#N/A</v>
      </c>
      <c r="R398" s="298" t="str">
        <f t="shared" si="7"/>
        <v>#N/A</v>
      </c>
      <c r="S398" s="298" t="str">
        <f t="shared" si="8"/>
        <v>#N/A</v>
      </c>
      <c r="T398" s="298" t="str">
        <f t="shared" si="9"/>
        <v>#N/A</v>
      </c>
      <c r="U398" s="196" t="str">
        <f t="shared" si="10"/>
        <v>#N/A</v>
      </c>
      <c r="V398" s="196"/>
      <c r="W398" s="196"/>
      <c r="X398" s="196"/>
      <c r="Y398" s="196"/>
      <c r="Z398" s="196"/>
    </row>
    <row r="399" ht="12.0" customHeight="1">
      <c r="A399" s="275"/>
      <c r="B399" s="275"/>
      <c r="C399" s="275"/>
      <c r="D399" s="275"/>
      <c r="E399" s="297">
        <f>SUMIF('Sales Order'!A:M,C399,'Sales Order'!M:M)</f>
        <v>0</v>
      </c>
      <c r="F399" s="298" t="str">
        <f>VLOOKUP(C399,'Sales Order'!A:S,19,FALSE)</f>
        <v>#N/A</v>
      </c>
      <c r="G399" s="298" t="str">
        <f>VLOOKUP(C399,'Sales Order'!A:N,14,FALSE)</f>
        <v>#N/A</v>
      </c>
      <c r="H399" s="298" t="str">
        <f t="shared" si="1"/>
        <v> </v>
      </c>
      <c r="I399" s="298">
        <f>SUMIFS(Despatches!D:D,Despatches!A:A,C399)</f>
        <v>0</v>
      </c>
      <c r="J399" s="298">
        <f t="shared" si="2"/>
        <v>0</v>
      </c>
      <c r="K399" s="298" t="str">
        <f>VLOOKUP(C399,'Sales Order'!A:N,14,FALSE)</f>
        <v>#N/A</v>
      </c>
      <c r="L399" s="234" t="str">
        <f t="shared" si="3"/>
        <v> &gt;210</v>
      </c>
      <c r="M399" s="298">
        <f t="shared" si="4"/>
        <v>30</v>
      </c>
      <c r="N399" s="298">
        <f t="shared" si="5"/>
        <v>12</v>
      </c>
      <c r="O399" s="298">
        <f t="shared" si="6"/>
        <v>1899</v>
      </c>
      <c r="P399" s="300" t="str">
        <f>VLOOKUP(C399,'Sales Order'!A:Q,17,FALSE)</f>
        <v>#N/A</v>
      </c>
      <c r="Q399" s="300" t="str">
        <f>VLOOKUP(C399,Despatches!A:B,2,FALSE)</f>
        <v>#N/A</v>
      </c>
      <c r="R399" s="298" t="str">
        <f t="shared" si="7"/>
        <v>#N/A</v>
      </c>
      <c r="S399" s="298" t="str">
        <f t="shared" si="8"/>
        <v>#N/A</v>
      </c>
      <c r="T399" s="298" t="str">
        <f t="shared" si="9"/>
        <v>#N/A</v>
      </c>
      <c r="U399" s="196" t="str">
        <f t="shared" si="10"/>
        <v>#N/A</v>
      </c>
      <c r="V399" s="196"/>
      <c r="W399" s="196"/>
      <c r="X399" s="196"/>
      <c r="Y399" s="196"/>
      <c r="Z399" s="196"/>
    </row>
    <row r="400" ht="12.0" customHeight="1">
      <c r="A400" s="275"/>
      <c r="B400" s="275"/>
      <c r="C400" s="275"/>
      <c r="D400" s="275"/>
      <c r="E400" s="297">
        <f>SUMIF('Sales Order'!A:M,C400,'Sales Order'!M:M)</f>
        <v>0</v>
      </c>
      <c r="F400" s="298" t="str">
        <f>VLOOKUP(C400,'Sales Order'!A:S,19,FALSE)</f>
        <v>#N/A</v>
      </c>
      <c r="G400" s="298" t="str">
        <f>VLOOKUP(C400,'Sales Order'!A:N,14,FALSE)</f>
        <v>#N/A</v>
      </c>
      <c r="H400" s="298" t="str">
        <f t="shared" si="1"/>
        <v> </v>
      </c>
      <c r="I400" s="298">
        <f>SUMIFS(Despatches!D:D,Despatches!A:A,C400)</f>
        <v>0</v>
      </c>
      <c r="J400" s="298">
        <f t="shared" si="2"/>
        <v>0</v>
      </c>
      <c r="K400" s="298" t="str">
        <f>VLOOKUP(C400,'Sales Order'!A:N,14,FALSE)</f>
        <v>#N/A</v>
      </c>
      <c r="L400" s="234" t="str">
        <f t="shared" si="3"/>
        <v> &gt;210</v>
      </c>
      <c r="M400" s="298">
        <f t="shared" si="4"/>
        <v>30</v>
      </c>
      <c r="N400" s="298">
        <f t="shared" si="5"/>
        <v>12</v>
      </c>
      <c r="O400" s="298">
        <f t="shared" si="6"/>
        <v>1899</v>
      </c>
      <c r="P400" s="300" t="str">
        <f>VLOOKUP(C400,'Sales Order'!A:Q,17,FALSE)</f>
        <v>#N/A</v>
      </c>
      <c r="Q400" s="300" t="str">
        <f>VLOOKUP(C400,Despatches!A:B,2,FALSE)</f>
        <v>#N/A</v>
      </c>
      <c r="R400" s="298" t="str">
        <f t="shared" si="7"/>
        <v>#N/A</v>
      </c>
      <c r="S400" s="298" t="str">
        <f t="shared" si="8"/>
        <v>#N/A</v>
      </c>
      <c r="T400" s="298" t="str">
        <f t="shared" si="9"/>
        <v>#N/A</v>
      </c>
      <c r="U400" s="196" t="str">
        <f t="shared" si="10"/>
        <v>#N/A</v>
      </c>
      <c r="V400" s="196"/>
      <c r="W400" s="196"/>
      <c r="X400" s="196"/>
      <c r="Y400" s="196"/>
      <c r="Z400" s="196"/>
    </row>
    <row r="401" ht="12.0" customHeight="1">
      <c r="A401" s="275"/>
      <c r="B401" s="275"/>
      <c r="C401" s="275"/>
      <c r="D401" s="275"/>
      <c r="E401" s="297">
        <f>SUMIF('Sales Order'!A:M,C401,'Sales Order'!M:M)</f>
        <v>0</v>
      </c>
      <c r="F401" s="298" t="str">
        <f>VLOOKUP(C401,'Sales Order'!A:S,19,FALSE)</f>
        <v>#N/A</v>
      </c>
      <c r="G401" s="298" t="str">
        <f>VLOOKUP(C401,'Sales Order'!A:N,14,FALSE)</f>
        <v>#N/A</v>
      </c>
      <c r="H401" s="298" t="str">
        <f t="shared" si="1"/>
        <v> </v>
      </c>
      <c r="I401" s="298">
        <f>SUMIFS(Despatches!D:D,Despatches!A:A,C401)</f>
        <v>0</v>
      </c>
      <c r="J401" s="298">
        <f t="shared" si="2"/>
        <v>0</v>
      </c>
      <c r="K401" s="298" t="str">
        <f>VLOOKUP(C401,'Sales Order'!A:N,14,FALSE)</f>
        <v>#N/A</v>
      </c>
      <c r="L401" s="234" t="str">
        <f t="shared" si="3"/>
        <v> &gt;210</v>
      </c>
      <c r="M401" s="298">
        <f t="shared" si="4"/>
        <v>30</v>
      </c>
      <c r="N401" s="298">
        <f t="shared" si="5"/>
        <v>12</v>
      </c>
      <c r="O401" s="298">
        <f t="shared" si="6"/>
        <v>1899</v>
      </c>
      <c r="P401" s="300" t="str">
        <f>VLOOKUP(C401,'Sales Order'!A:Q,17,FALSE)</f>
        <v>#N/A</v>
      </c>
      <c r="Q401" s="300" t="str">
        <f>VLOOKUP(C401,Despatches!A:B,2,FALSE)</f>
        <v>#N/A</v>
      </c>
      <c r="R401" s="298" t="str">
        <f t="shared" si="7"/>
        <v>#N/A</v>
      </c>
      <c r="S401" s="298" t="str">
        <f t="shared" si="8"/>
        <v>#N/A</v>
      </c>
      <c r="T401" s="298" t="str">
        <f t="shared" si="9"/>
        <v>#N/A</v>
      </c>
      <c r="U401" s="196" t="str">
        <f t="shared" si="10"/>
        <v>#N/A</v>
      </c>
      <c r="V401" s="196"/>
      <c r="W401" s="196"/>
      <c r="X401" s="196"/>
      <c r="Y401" s="196"/>
      <c r="Z401" s="196"/>
    </row>
    <row r="402" ht="12.0" customHeight="1">
      <c r="A402" s="275"/>
      <c r="B402" s="275"/>
      <c r="C402" s="275"/>
      <c r="D402" s="275"/>
      <c r="E402" s="297">
        <f>SUMIF('Sales Order'!A:M,C402,'Sales Order'!M:M)</f>
        <v>0</v>
      </c>
      <c r="F402" s="298" t="str">
        <f>VLOOKUP(C402,'Sales Order'!A:S,19,FALSE)</f>
        <v>#N/A</v>
      </c>
      <c r="G402" s="298" t="str">
        <f>VLOOKUP(C402,'Sales Order'!A:N,14,FALSE)</f>
        <v>#N/A</v>
      </c>
      <c r="H402" s="298" t="str">
        <f t="shared" si="1"/>
        <v> </v>
      </c>
      <c r="I402" s="298">
        <f>SUMIFS(Despatches!D:D,Despatches!A:A,C402)</f>
        <v>0</v>
      </c>
      <c r="J402" s="298">
        <f t="shared" si="2"/>
        <v>0</v>
      </c>
      <c r="K402" s="298" t="str">
        <f>VLOOKUP(C402,'Sales Order'!A:N,14,FALSE)</f>
        <v>#N/A</v>
      </c>
      <c r="L402" s="234" t="str">
        <f t="shared" si="3"/>
        <v> &gt;210</v>
      </c>
      <c r="M402" s="298">
        <f t="shared" si="4"/>
        <v>30</v>
      </c>
      <c r="N402" s="298">
        <f t="shared" si="5"/>
        <v>12</v>
      </c>
      <c r="O402" s="298">
        <f t="shared" si="6"/>
        <v>1899</v>
      </c>
      <c r="P402" s="300" t="str">
        <f>VLOOKUP(C402,'Sales Order'!A:Q,17,FALSE)</f>
        <v>#N/A</v>
      </c>
      <c r="Q402" s="300" t="str">
        <f>VLOOKUP(C402,Despatches!A:B,2,FALSE)</f>
        <v>#N/A</v>
      </c>
      <c r="R402" s="298" t="str">
        <f t="shared" si="7"/>
        <v>#N/A</v>
      </c>
      <c r="S402" s="298" t="str">
        <f t="shared" si="8"/>
        <v>#N/A</v>
      </c>
      <c r="T402" s="298" t="str">
        <f t="shared" si="9"/>
        <v>#N/A</v>
      </c>
      <c r="U402" s="196" t="str">
        <f t="shared" si="10"/>
        <v>#N/A</v>
      </c>
      <c r="V402" s="196"/>
      <c r="W402" s="196"/>
      <c r="X402" s="196"/>
      <c r="Y402" s="196"/>
      <c r="Z402" s="196"/>
    </row>
    <row r="403" ht="12.0" customHeight="1">
      <c r="A403" s="275"/>
      <c r="B403" s="275"/>
      <c r="C403" s="275"/>
      <c r="D403" s="275"/>
      <c r="E403" s="297">
        <f>SUMIF('Sales Order'!A:M,C403,'Sales Order'!M:M)</f>
        <v>0</v>
      </c>
      <c r="F403" s="298" t="str">
        <f>VLOOKUP(C403,'Sales Order'!A:S,19,FALSE)</f>
        <v>#N/A</v>
      </c>
      <c r="G403" s="298" t="str">
        <f>VLOOKUP(C403,'Sales Order'!A:N,14,FALSE)</f>
        <v>#N/A</v>
      </c>
      <c r="H403" s="298" t="str">
        <f t="shared" si="1"/>
        <v> </v>
      </c>
      <c r="I403" s="298">
        <f>SUMIFS(Despatches!D:D,Despatches!A:A,C403)</f>
        <v>0</v>
      </c>
      <c r="J403" s="298">
        <f t="shared" si="2"/>
        <v>0</v>
      </c>
      <c r="K403" s="298" t="str">
        <f>VLOOKUP(C403,'Sales Order'!A:N,14,FALSE)</f>
        <v>#N/A</v>
      </c>
      <c r="L403" s="234" t="str">
        <f t="shared" si="3"/>
        <v> &gt;210</v>
      </c>
      <c r="M403" s="298">
        <f t="shared" si="4"/>
        <v>30</v>
      </c>
      <c r="N403" s="298">
        <f t="shared" si="5"/>
        <v>12</v>
      </c>
      <c r="O403" s="298">
        <f t="shared" si="6"/>
        <v>1899</v>
      </c>
      <c r="P403" s="300" t="str">
        <f>VLOOKUP(C403,'Sales Order'!A:Q,17,FALSE)</f>
        <v>#N/A</v>
      </c>
      <c r="Q403" s="300" t="str">
        <f>VLOOKUP(C403,Despatches!A:B,2,FALSE)</f>
        <v>#N/A</v>
      </c>
      <c r="R403" s="298" t="str">
        <f t="shared" si="7"/>
        <v>#N/A</v>
      </c>
      <c r="S403" s="298" t="str">
        <f t="shared" si="8"/>
        <v>#N/A</v>
      </c>
      <c r="T403" s="298" t="str">
        <f t="shared" si="9"/>
        <v>#N/A</v>
      </c>
      <c r="U403" s="196" t="str">
        <f t="shared" si="10"/>
        <v>#N/A</v>
      </c>
      <c r="V403" s="196"/>
      <c r="W403" s="196"/>
      <c r="X403" s="196"/>
      <c r="Y403" s="196"/>
      <c r="Z403" s="196"/>
    </row>
    <row r="404" ht="12.0" customHeight="1">
      <c r="A404" s="275"/>
      <c r="B404" s="275"/>
      <c r="C404" s="275"/>
      <c r="D404" s="275"/>
      <c r="E404" s="297">
        <f>SUMIF('Sales Order'!A:M,C404,'Sales Order'!M:M)</f>
        <v>0</v>
      </c>
      <c r="F404" s="298" t="str">
        <f>VLOOKUP(C404,'Sales Order'!A:S,19,FALSE)</f>
        <v>#N/A</v>
      </c>
      <c r="G404" s="298" t="str">
        <f>VLOOKUP(C404,'Sales Order'!A:N,14,FALSE)</f>
        <v>#N/A</v>
      </c>
      <c r="H404" s="298" t="str">
        <f t="shared" si="1"/>
        <v> </v>
      </c>
      <c r="I404" s="298">
        <f>SUMIFS(Despatches!D:D,Despatches!A:A,C404)</f>
        <v>0</v>
      </c>
      <c r="J404" s="298">
        <f t="shared" si="2"/>
        <v>0</v>
      </c>
      <c r="K404" s="298" t="str">
        <f>VLOOKUP(C404,'Sales Order'!A:N,14,FALSE)</f>
        <v>#N/A</v>
      </c>
      <c r="L404" s="234" t="str">
        <f t="shared" si="3"/>
        <v> &gt;210</v>
      </c>
      <c r="M404" s="298">
        <f t="shared" si="4"/>
        <v>30</v>
      </c>
      <c r="N404" s="298">
        <f t="shared" si="5"/>
        <v>12</v>
      </c>
      <c r="O404" s="298">
        <f t="shared" si="6"/>
        <v>1899</v>
      </c>
      <c r="P404" s="300" t="str">
        <f>VLOOKUP(C404,'Sales Order'!A:Q,17,FALSE)</f>
        <v>#N/A</v>
      </c>
      <c r="Q404" s="300" t="str">
        <f>VLOOKUP(C404,Despatches!A:B,2,FALSE)</f>
        <v>#N/A</v>
      </c>
      <c r="R404" s="298" t="str">
        <f t="shared" si="7"/>
        <v>#N/A</v>
      </c>
      <c r="S404" s="298" t="str">
        <f t="shared" si="8"/>
        <v>#N/A</v>
      </c>
      <c r="T404" s="298" t="str">
        <f t="shared" si="9"/>
        <v>#N/A</v>
      </c>
      <c r="U404" s="196" t="str">
        <f t="shared" si="10"/>
        <v>#N/A</v>
      </c>
      <c r="V404" s="196"/>
      <c r="W404" s="196"/>
      <c r="X404" s="196"/>
      <c r="Y404" s="196"/>
      <c r="Z404" s="196"/>
    </row>
    <row r="405" ht="12.0" customHeight="1">
      <c r="A405" s="275"/>
      <c r="B405" s="275"/>
      <c r="C405" s="275"/>
      <c r="D405" s="275"/>
      <c r="E405" s="297">
        <f>SUMIF('Sales Order'!A:M,C405,'Sales Order'!M:M)</f>
        <v>0</v>
      </c>
      <c r="F405" s="298" t="str">
        <f>VLOOKUP(C405,'Sales Order'!A:S,19,FALSE)</f>
        <v>#N/A</v>
      </c>
      <c r="G405" s="298" t="str">
        <f>VLOOKUP(C405,'Sales Order'!A:N,14,FALSE)</f>
        <v>#N/A</v>
      </c>
      <c r="H405" s="298" t="str">
        <f t="shared" si="1"/>
        <v> </v>
      </c>
      <c r="I405" s="298">
        <f>SUMIFS(Despatches!D:D,Despatches!A:A,C405)</f>
        <v>0</v>
      </c>
      <c r="J405" s="298">
        <f t="shared" si="2"/>
        <v>0</v>
      </c>
      <c r="K405" s="298" t="str">
        <f>VLOOKUP(C405,'Sales Order'!A:N,14,FALSE)</f>
        <v>#N/A</v>
      </c>
      <c r="L405" s="234" t="str">
        <f t="shared" si="3"/>
        <v> &gt;210</v>
      </c>
      <c r="M405" s="298">
        <f t="shared" si="4"/>
        <v>30</v>
      </c>
      <c r="N405" s="298">
        <f t="shared" si="5"/>
        <v>12</v>
      </c>
      <c r="O405" s="298">
        <f t="shared" si="6"/>
        <v>1899</v>
      </c>
      <c r="P405" s="300" t="str">
        <f>VLOOKUP(C405,'Sales Order'!A:Q,17,FALSE)</f>
        <v>#N/A</v>
      </c>
      <c r="Q405" s="300" t="str">
        <f>VLOOKUP(C405,Despatches!A:B,2,FALSE)</f>
        <v>#N/A</v>
      </c>
      <c r="R405" s="298" t="str">
        <f t="shared" si="7"/>
        <v>#N/A</v>
      </c>
      <c r="S405" s="298" t="str">
        <f t="shared" si="8"/>
        <v>#N/A</v>
      </c>
      <c r="T405" s="298" t="str">
        <f t="shared" si="9"/>
        <v>#N/A</v>
      </c>
      <c r="U405" s="196" t="str">
        <f t="shared" si="10"/>
        <v>#N/A</v>
      </c>
      <c r="V405" s="196"/>
      <c r="W405" s="196"/>
      <c r="X405" s="196"/>
      <c r="Y405" s="196"/>
      <c r="Z405" s="196"/>
    </row>
    <row r="406" ht="12.0" customHeight="1">
      <c r="A406" s="275"/>
      <c r="B406" s="275"/>
      <c r="C406" s="275"/>
      <c r="D406" s="275"/>
      <c r="E406" s="297">
        <f>SUMIF('Sales Order'!A:M,C406,'Sales Order'!M:M)</f>
        <v>0</v>
      </c>
      <c r="F406" s="298" t="str">
        <f>VLOOKUP(C406,'Sales Order'!A:S,19,FALSE)</f>
        <v>#N/A</v>
      </c>
      <c r="G406" s="298" t="str">
        <f>VLOOKUP(C406,'Sales Order'!A:N,14,FALSE)</f>
        <v>#N/A</v>
      </c>
      <c r="H406" s="298" t="str">
        <f t="shared" si="1"/>
        <v> </v>
      </c>
      <c r="I406" s="298">
        <f>SUMIFS(Despatches!D:D,Despatches!A:A,C406)</f>
        <v>0</v>
      </c>
      <c r="J406" s="298">
        <f t="shared" si="2"/>
        <v>0</v>
      </c>
      <c r="K406" s="298" t="str">
        <f>VLOOKUP(C406,'Sales Order'!A:N,14,FALSE)</f>
        <v>#N/A</v>
      </c>
      <c r="L406" s="234" t="str">
        <f t="shared" si="3"/>
        <v> &gt;210</v>
      </c>
      <c r="M406" s="298">
        <f t="shared" si="4"/>
        <v>30</v>
      </c>
      <c r="N406" s="298">
        <f t="shared" si="5"/>
        <v>12</v>
      </c>
      <c r="O406" s="298">
        <f t="shared" si="6"/>
        <v>1899</v>
      </c>
      <c r="P406" s="300" t="str">
        <f>VLOOKUP(C406,'Sales Order'!A:Q,17,FALSE)</f>
        <v>#N/A</v>
      </c>
      <c r="Q406" s="300" t="str">
        <f>VLOOKUP(C406,Despatches!A:B,2,FALSE)</f>
        <v>#N/A</v>
      </c>
      <c r="R406" s="298" t="str">
        <f t="shared" si="7"/>
        <v>#N/A</v>
      </c>
      <c r="S406" s="298" t="str">
        <f t="shared" si="8"/>
        <v>#N/A</v>
      </c>
      <c r="T406" s="298" t="str">
        <f t="shared" si="9"/>
        <v>#N/A</v>
      </c>
      <c r="U406" s="196" t="str">
        <f t="shared" si="10"/>
        <v>#N/A</v>
      </c>
      <c r="V406" s="196"/>
      <c r="W406" s="196"/>
      <c r="X406" s="196"/>
      <c r="Y406" s="196"/>
      <c r="Z406" s="196"/>
    </row>
    <row r="407" ht="12.0" customHeight="1">
      <c r="A407" s="275"/>
      <c r="B407" s="275"/>
      <c r="C407" s="275"/>
      <c r="D407" s="275"/>
      <c r="E407" s="297">
        <f>SUMIF('Sales Order'!A:M,C407,'Sales Order'!M:M)</f>
        <v>0</v>
      </c>
      <c r="F407" s="298" t="str">
        <f>VLOOKUP(C407,'Sales Order'!A:S,19,FALSE)</f>
        <v>#N/A</v>
      </c>
      <c r="G407" s="298" t="str">
        <f>VLOOKUP(C407,'Sales Order'!A:N,14,FALSE)</f>
        <v>#N/A</v>
      </c>
      <c r="H407" s="298" t="str">
        <f t="shared" si="1"/>
        <v> </v>
      </c>
      <c r="I407" s="298">
        <f>SUMIFS(Despatches!D:D,Despatches!A:A,C407)</f>
        <v>0</v>
      </c>
      <c r="J407" s="298">
        <f t="shared" si="2"/>
        <v>0</v>
      </c>
      <c r="K407" s="298" t="str">
        <f>VLOOKUP(C407,'Sales Order'!A:N,14,FALSE)</f>
        <v>#N/A</v>
      </c>
      <c r="L407" s="234" t="str">
        <f t="shared" si="3"/>
        <v> &gt;210</v>
      </c>
      <c r="M407" s="298">
        <f t="shared" si="4"/>
        <v>30</v>
      </c>
      <c r="N407" s="298">
        <f t="shared" si="5"/>
        <v>12</v>
      </c>
      <c r="O407" s="298">
        <f t="shared" si="6"/>
        <v>1899</v>
      </c>
      <c r="P407" s="300" t="str">
        <f>VLOOKUP(C407,'Sales Order'!A:Q,17,FALSE)</f>
        <v>#N/A</v>
      </c>
      <c r="Q407" s="300" t="str">
        <f>VLOOKUP(C407,Despatches!A:B,2,FALSE)</f>
        <v>#N/A</v>
      </c>
      <c r="R407" s="298" t="str">
        <f t="shared" si="7"/>
        <v>#N/A</v>
      </c>
      <c r="S407" s="298" t="str">
        <f t="shared" si="8"/>
        <v>#N/A</v>
      </c>
      <c r="T407" s="298" t="str">
        <f t="shared" si="9"/>
        <v>#N/A</v>
      </c>
      <c r="U407" s="196" t="str">
        <f t="shared" si="10"/>
        <v>#N/A</v>
      </c>
      <c r="V407" s="196"/>
      <c r="W407" s="196"/>
      <c r="X407" s="196"/>
      <c r="Y407" s="196"/>
      <c r="Z407" s="196"/>
    </row>
    <row r="408" ht="12.0" customHeight="1">
      <c r="A408" s="275"/>
      <c r="B408" s="275"/>
      <c r="C408" s="275"/>
      <c r="D408" s="275"/>
      <c r="E408" s="297">
        <f>SUMIF('Sales Order'!A:M,C408,'Sales Order'!M:M)</f>
        <v>0</v>
      </c>
      <c r="F408" s="298" t="str">
        <f>VLOOKUP(C408,'Sales Order'!A:S,19,FALSE)</f>
        <v>#N/A</v>
      </c>
      <c r="G408" s="298" t="str">
        <f>VLOOKUP(C408,'Sales Order'!A:N,14,FALSE)</f>
        <v>#N/A</v>
      </c>
      <c r="H408" s="298" t="str">
        <f t="shared" si="1"/>
        <v> </v>
      </c>
      <c r="I408" s="298">
        <f>SUMIFS(Despatches!D:D,Despatches!A:A,C408)</f>
        <v>0</v>
      </c>
      <c r="J408" s="298">
        <f t="shared" si="2"/>
        <v>0</v>
      </c>
      <c r="K408" s="298" t="str">
        <f>VLOOKUP(C408,'Sales Order'!A:N,14,FALSE)</f>
        <v>#N/A</v>
      </c>
      <c r="L408" s="234" t="str">
        <f t="shared" si="3"/>
        <v> &gt;210</v>
      </c>
      <c r="M408" s="298">
        <f t="shared" si="4"/>
        <v>30</v>
      </c>
      <c r="N408" s="298">
        <f t="shared" si="5"/>
        <v>12</v>
      </c>
      <c r="O408" s="298">
        <f t="shared" si="6"/>
        <v>1899</v>
      </c>
      <c r="P408" s="300" t="str">
        <f>VLOOKUP(C408,'Sales Order'!A:Q,17,FALSE)</f>
        <v>#N/A</v>
      </c>
      <c r="Q408" s="300" t="str">
        <f>VLOOKUP(C408,Despatches!A:B,2,FALSE)</f>
        <v>#N/A</v>
      </c>
      <c r="R408" s="298" t="str">
        <f t="shared" si="7"/>
        <v>#N/A</v>
      </c>
      <c r="S408" s="298" t="str">
        <f t="shared" si="8"/>
        <v>#N/A</v>
      </c>
      <c r="T408" s="298" t="str">
        <f t="shared" si="9"/>
        <v>#N/A</v>
      </c>
      <c r="U408" s="196" t="str">
        <f t="shared" si="10"/>
        <v>#N/A</v>
      </c>
      <c r="V408" s="196"/>
      <c r="W408" s="196"/>
      <c r="X408" s="196"/>
      <c r="Y408" s="196"/>
      <c r="Z408" s="196"/>
    </row>
    <row r="409" ht="12.0" customHeight="1">
      <c r="A409" s="275"/>
      <c r="B409" s="275"/>
      <c r="C409" s="275"/>
      <c r="D409" s="275"/>
      <c r="E409" s="297">
        <f>SUMIF('Sales Order'!A:M,C409,'Sales Order'!M:M)</f>
        <v>0</v>
      </c>
      <c r="F409" s="298" t="str">
        <f>VLOOKUP(C409,'Sales Order'!A:S,19,FALSE)</f>
        <v>#N/A</v>
      </c>
      <c r="G409" s="298" t="str">
        <f>VLOOKUP(C409,'Sales Order'!A:N,14,FALSE)</f>
        <v>#N/A</v>
      </c>
      <c r="H409" s="298" t="str">
        <f t="shared" si="1"/>
        <v> </v>
      </c>
      <c r="I409" s="298">
        <f>SUMIFS(Despatches!D:D,Despatches!A:A,C409)</f>
        <v>0</v>
      </c>
      <c r="J409" s="298">
        <f t="shared" si="2"/>
        <v>0</v>
      </c>
      <c r="K409" s="298" t="str">
        <f>VLOOKUP(C409,'Sales Order'!A:N,14,FALSE)</f>
        <v>#N/A</v>
      </c>
      <c r="L409" s="234" t="str">
        <f t="shared" si="3"/>
        <v> &gt;210</v>
      </c>
      <c r="M409" s="298">
        <f t="shared" si="4"/>
        <v>30</v>
      </c>
      <c r="N409" s="298">
        <f t="shared" si="5"/>
        <v>12</v>
      </c>
      <c r="O409" s="298">
        <f t="shared" si="6"/>
        <v>1899</v>
      </c>
      <c r="P409" s="300" t="str">
        <f>VLOOKUP(C409,'Sales Order'!A:Q,17,FALSE)</f>
        <v>#N/A</v>
      </c>
      <c r="Q409" s="300" t="str">
        <f>VLOOKUP(C409,Despatches!A:B,2,FALSE)</f>
        <v>#N/A</v>
      </c>
      <c r="R409" s="298" t="str">
        <f t="shared" si="7"/>
        <v>#N/A</v>
      </c>
      <c r="S409" s="298" t="str">
        <f t="shared" si="8"/>
        <v>#N/A</v>
      </c>
      <c r="T409" s="298" t="str">
        <f t="shared" si="9"/>
        <v>#N/A</v>
      </c>
      <c r="U409" s="196" t="str">
        <f t="shared" si="10"/>
        <v>#N/A</v>
      </c>
      <c r="V409" s="196"/>
      <c r="W409" s="196"/>
      <c r="X409" s="196"/>
      <c r="Y409" s="196"/>
      <c r="Z409" s="196"/>
    </row>
    <row r="410" ht="12.0" customHeight="1">
      <c r="A410" s="275"/>
      <c r="B410" s="275"/>
      <c r="C410" s="275"/>
      <c r="D410" s="275"/>
      <c r="E410" s="297">
        <f>SUMIF('Sales Order'!A:M,C410,'Sales Order'!M:M)</f>
        <v>0</v>
      </c>
      <c r="F410" s="298" t="str">
        <f>VLOOKUP(C410,'Sales Order'!A:S,19,FALSE)</f>
        <v>#N/A</v>
      </c>
      <c r="G410" s="298" t="str">
        <f>VLOOKUP(C410,'Sales Order'!A:N,14,FALSE)</f>
        <v>#N/A</v>
      </c>
      <c r="H410" s="298" t="str">
        <f t="shared" si="1"/>
        <v> </v>
      </c>
      <c r="I410" s="298">
        <f>SUMIFS(Despatches!D:D,Despatches!A:A,C410)</f>
        <v>0</v>
      </c>
      <c r="J410" s="298">
        <f t="shared" si="2"/>
        <v>0</v>
      </c>
      <c r="K410" s="298" t="str">
        <f>VLOOKUP(C410,'Sales Order'!A:N,14,FALSE)</f>
        <v>#N/A</v>
      </c>
      <c r="L410" s="234" t="str">
        <f t="shared" si="3"/>
        <v> &gt;210</v>
      </c>
      <c r="M410" s="298">
        <f t="shared" si="4"/>
        <v>30</v>
      </c>
      <c r="N410" s="298">
        <f t="shared" si="5"/>
        <v>12</v>
      </c>
      <c r="O410" s="298">
        <f t="shared" si="6"/>
        <v>1899</v>
      </c>
      <c r="P410" s="300" t="str">
        <f>VLOOKUP(C410,'Sales Order'!A:Q,17,FALSE)</f>
        <v>#N/A</v>
      </c>
      <c r="Q410" s="300" t="str">
        <f>VLOOKUP(C410,Despatches!A:B,2,FALSE)</f>
        <v>#N/A</v>
      </c>
      <c r="R410" s="298" t="str">
        <f t="shared" si="7"/>
        <v>#N/A</v>
      </c>
      <c r="S410" s="298" t="str">
        <f t="shared" si="8"/>
        <v>#N/A</v>
      </c>
      <c r="T410" s="298" t="str">
        <f t="shared" si="9"/>
        <v>#N/A</v>
      </c>
      <c r="U410" s="196" t="str">
        <f t="shared" si="10"/>
        <v>#N/A</v>
      </c>
      <c r="V410" s="196"/>
      <c r="W410" s="196"/>
      <c r="X410" s="196"/>
      <c r="Y410" s="196"/>
      <c r="Z410" s="196"/>
    </row>
    <row r="411" ht="12.0" customHeight="1">
      <c r="A411" s="275"/>
      <c r="B411" s="275"/>
      <c r="C411" s="275"/>
      <c r="D411" s="275"/>
      <c r="E411" s="297">
        <f>SUMIF('Sales Order'!A:M,C411,'Sales Order'!M:M)</f>
        <v>0</v>
      </c>
      <c r="F411" s="298" t="str">
        <f>VLOOKUP(C411,'Sales Order'!A:S,19,FALSE)</f>
        <v>#N/A</v>
      </c>
      <c r="G411" s="298" t="str">
        <f>VLOOKUP(C411,'Sales Order'!A:N,14,FALSE)</f>
        <v>#N/A</v>
      </c>
      <c r="H411" s="298" t="str">
        <f t="shared" si="1"/>
        <v> </v>
      </c>
      <c r="I411" s="298">
        <f>SUMIFS(Despatches!D:D,Despatches!A:A,C411)</f>
        <v>0</v>
      </c>
      <c r="J411" s="298">
        <f t="shared" si="2"/>
        <v>0</v>
      </c>
      <c r="K411" s="298" t="str">
        <f>VLOOKUP(C411,'Sales Order'!A:N,14,FALSE)</f>
        <v>#N/A</v>
      </c>
      <c r="L411" s="234" t="str">
        <f t="shared" si="3"/>
        <v> &gt;210</v>
      </c>
      <c r="M411" s="298">
        <f t="shared" si="4"/>
        <v>30</v>
      </c>
      <c r="N411" s="298">
        <f t="shared" si="5"/>
        <v>12</v>
      </c>
      <c r="O411" s="298">
        <f t="shared" si="6"/>
        <v>1899</v>
      </c>
      <c r="P411" s="300" t="str">
        <f>VLOOKUP(C411,'Sales Order'!A:Q,17,FALSE)</f>
        <v>#N/A</v>
      </c>
      <c r="Q411" s="300" t="str">
        <f>VLOOKUP(C411,Despatches!A:B,2,FALSE)</f>
        <v>#N/A</v>
      </c>
      <c r="R411" s="298" t="str">
        <f t="shared" si="7"/>
        <v>#N/A</v>
      </c>
      <c r="S411" s="298" t="str">
        <f t="shared" si="8"/>
        <v>#N/A</v>
      </c>
      <c r="T411" s="298" t="str">
        <f t="shared" si="9"/>
        <v>#N/A</v>
      </c>
      <c r="U411" s="196" t="str">
        <f t="shared" si="10"/>
        <v>#N/A</v>
      </c>
      <c r="V411" s="196"/>
      <c r="W411" s="196"/>
      <c r="X411" s="196"/>
      <c r="Y411" s="196"/>
      <c r="Z411" s="196"/>
    </row>
    <row r="412" ht="12.0" customHeight="1">
      <c r="A412" s="275"/>
      <c r="B412" s="275"/>
      <c r="C412" s="275"/>
      <c r="D412" s="275"/>
      <c r="E412" s="297">
        <f>SUMIF('Sales Order'!A:M,C412,'Sales Order'!M:M)</f>
        <v>0</v>
      </c>
      <c r="F412" s="298" t="str">
        <f>VLOOKUP(C412,'Sales Order'!A:S,19,FALSE)</f>
        <v>#N/A</v>
      </c>
      <c r="G412" s="298" t="str">
        <f>VLOOKUP(C412,'Sales Order'!A:N,14,FALSE)</f>
        <v>#N/A</v>
      </c>
      <c r="H412" s="298" t="str">
        <f t="shared" si="1"/>
        <v> </v>
      </c>
      <c r="I412" s="298">
        <f>SUMIFS(Despatches!D:D,Despatches!A:A,C412)</f>
        <v>0</v>
      </c>
      <c r="J412" s="298">
        <f t="shared" si="2"/>
        <v>0</v>
      </c>
      <c r="K412" s="298" t="str">
        <f>VLOOKUP(C412,'Sales Order'!A:N,14,FALSE)</f>
        <v>#N/A</v>
      </c>
      <c r="L412" s="234" t="str">
        <f t="shared" si="3"/>
        <v> &gt;210</v>
      </c>
      <c r="M412" s="298">
        <f t="shared" si="4"/>
        <v>30</v>
      </c>
      <c r="N412" s="298">
        <f t="shared" si="5"/>
        <v>12</v>
      </c>
      <c r="O412" s="298">
        <f t="shared" si="6"/>
        <v>1899</v>
      </c>
      <c r="P412" s="300" t="str">
        <f>VLOOKUP(C412,'Sales Order'!A:Q,17,FALSE)</f>
        <v>#N/A</v>
      </c>
      <c r="Q412" s="300" t="str">
        <f>VLOOKUP(C412,Despatches!A:B,2,FALSE)</f>
        <v>#N/A</v>
      </c>
      <c r="R412" s="298" t="str">
        <f t="shared" si="7"/>
        <v>#N/A</v>
      </c>
      <c r="S412" s="298" t="str">
        <f t="shared" si="8"/>
        <v>#N/A</v>
      </c>
      <c r="T412" s="298" t="str">
        <f t="shared" si="9"/>
        <v>#N/A</v>
      </c>
      <c r="U412" s="196" t="str">
        <f t="shared" si="10"/>
        <v>#N/A</v>
      </c>
      <c r="V412" s="196"/>
      <c r="W412" s="196"/>
      <c r="X412" s="196"/>
      <c r="Y412" s="196"/>
      <c r="Z412" s="196"/>
    </row>
    <row r="413" ht="12.0" customHeight="1">
      <c r="A413" s="275"/>
      <c r="B413" s="275"/>
      <c r="C413" s="275"/>
      <c r="D413" s="275"/>
      <c r="E413" s="297">
        <f>SUMIF('Sales Order'!A:M,C413,'Sales Order'!M:M)</f>
        <v>0</v>
      </c>
      <c r="F413" s="298" t="str">
        <f>VLOOKUP(C413,'Sales Order'!A:S,19,FALSE)</f>
        <v>#N/A</v>
      </c>
      <c r="G413" s="298" t="str">
        <f>VLOOKUP(C413,'Sales Order'!A:N,14,FALSE)</f>
        <v>#N/A</v>
      </c>
      <c r="H413" s="298" t="str">
        <f t="shared" si="1"/>
        <v> </v>
      </c>
      <c r="I413" s="298">
        <f>SUMIFS(Despatches!D:D,Despatches!A:A,C413)</f>
        <v>0</v>
      </c>
      <c r="J413" s="298">
        <f t="shared" si="2"/>
        <v>0</v>
      </c>
      <c r="K413" s="298" t="str">
        <f>VLOOKUP(C413,'Sales Order'!A:N,14,FALSE)</f>
        <v>#N/A</v>
      </c>
      <c r="L413" s="234" t="str">
        <f t="shared" si="3"/>
        <v> &gt;210</v>
      </c>
      <c r="M413" s="298">
        <f t="shared" si="4"/>
        <v>30</v>
      </c>
      <c r="N413" s="298">
        <f t="shared" si="5"/>
        <v>12</v>
      </c>
      <c r="O413" s="298">
        <f t="shared" si="6"/>
        <v>1899</v>
      </c>
      <c r="P413" s="300" t="str">
        <f>VLOOKUP(C413,'Sales Order'!A:Q,17,FALSE)</f>
        <v>#N/A</v>
      </c>
      <c r="Q413" s="300" t="str">
        <f>VLOOKUP(C413,Despatches!A:B,2,FALSE)</f>
        <v>#N/A</v>
      </c>
      <c r="R413" s="298" t="str">
        <f t="shared" si="7"/>
        <v>#N/A</v>
      </c>
      <c r="S413" s="298" t="str">
        <f t="shared" si="8"/>
        <v>#N/A</v>
      </c>
      <c r="T413" s="298" t="str">
        <f t="shared" si="9"/>
        <v>#N/A</v>
      </c>
      <c r="U413" s="196" t="str">
        <f t="shared" si="10"/>
        <v>#N/A</v>
      </c>
      <c r="V413" s="196"/>
      <c r="W413" s="196"/>
      <c r="X413" s="196"/>
      <c r="Y413" s="196"/>
      <c r="Z413" s="196"/>
    </row>
    <row r="414" ht="12.0" customHeight="1">
      <c r="A414" s="275"/>
      <c r="B414" s="275"/>
      <c r="C414" s="275"/>
      <c r="D414" s="275"/>
      <c r="E414" s="297">
        <f>SUMIF('Sales Order'!A:M,C414,'Sales Order'!M:M)</f>
        <v>0</v>
      </c>
      <c r="F414" s="298" t="str">
        <f>VLOOKUP(C414,'Sales Order'!A:S,19,FALSE)</f>
        <v>#N/A</v>
      </c>
      <c r="G414" s="298" t="str">
        <f>VLOOKUP(C414,'Sales Order'!A:N,14,FALSE)</f>
        <v>#N/A</v>
      </c>
      <c r="H414" s="298" t="str">
        <f t="shared" si="1"/>
        <v> </v>
      </c>
      <c r="I414" s="298">
        <f>SUMIFS(Despatches!D:D,Despatches!A:A,C414)</f>
        <v>0</v>
      </c>
      <c r="J414" s="298">
        <f t="shared" si="2"/>
        <v>0</v>
      </c>
      <c r="K414" s="298" t="str">
        <f>VLOOKUP(C414,'Sales Order'!A:N,14,FALSE)</f>
        <v>#N/A</v>
      </c>
      <c r="L414" s="234" t="str">
        <f t="shared" si="3"/>
        <v> &gt;210</v>
      </c>
      <c r="M414" s="298">
        <f t="shared" si="4"/>
        <v>30</v>
      </c>
      <c r="N414" s="298">
        <f t="shared" si="5"/>
        <v>12</v>
      </c>
      <c r="O414" s="298">
        <f t="shared" si="6"/>
        <v>1899</v>
      </c>
      <c r="P414" s="300" t="str">
        <f>VLOOKUP(C414,'Sales Order'!A:Q,17,FALSE)</f>
        <v>#N/A</v>
      </c>
      <c r="Q414" s="300" t="str">
        <f>VLOOKUP(C414,Despatches!A:B,2,FALSE)</f>
        <v>#N/A</v>
      </c>
      <c r="R414" s="298" t="str">
        <f t="shared" si="7"/>
        <v>#N/A</v>
      </c>
      <c r="S414" s="298" t="str">
        <f t="shared" si="8"/>
        <v>#N/A</v>
      </c>
      <c r="T414" s="298" t="str">
        <f t="shared" si="9"/>
        <v>#N/A</v>
      </c>
      <c r="U414" s="196" t="str">
        <f t="shared" si="10"/>
        <v>#N/A</v>
      </c>
      <c r="V414" s="196"/>
      <c r="W414" s="196"/>
      <c r="X414" s="196"/>
      <c r="Y414" s="196"/>
      <c r="Z414" s="196"/>
    </row>
    <row r="415" ht="12.0" customHeight="1">
      <c r="A415" s="275"/>
      <c r="B415" s="275"/>
      <c r="C415" s="275"/>
      <c r="D415" s="275"/>
      <c r="E415" s="297">
        <f>SUMIF('Sales Order'!A:M,C415,'Sales Order'!M:M)</f>
        <v>0</v>
      </c>
      <c r="F415" s="298" t="str">
        <f>VLOOKUP(C415,'Sales Order'!A:S,19,FALSE)</f>
        <v>#N/A</v>
      </c>
      <c r="G415" s="298" t="str">
        <f>VLOOKUP(C415,'Sales Order'!A:N,14,FALSE)</f>
        <v>#N/A</v>
      </c>
      <c r="H415" s="298" t="str">
        <f t="shared" si="1"/>
        <v> </v>
      </c>
      <c r="I415" s="298">
        <f>SUMIFS(Despatches!D:D,Despatches!A:A,C415)</f>
        <v>0</v>
      </c>
      <c r="J415" s="298">
        <f t="shared" si="2"/>
        <v>0</v>
      </c>
      <c r="K415" s="298" t="str">
        <f>VLOOKUP(C415,'Sales Order'!A:N,14,FALSE)</f>
        <v>#N/A</v>
      </c>
      <c r="L415" s="234" t="str">
        <f t="shared" si="3"/>
        <v> &gt;210</v>
      </c>
      <c r="M415" s="298">
        <f t="shared" si="4"/>
        <v>30</v>
      </c>
      <c r="N415" s="298">
        <f t="shared" si="5"/>
        <v>12</v>
      </c>
      <c r="O415" s="298">
        <f t="shared" si="6"/>
        <v>1899</v>
      </c>
      <c r="P415" s="300" t="str">
        <f>VLOOKUP(C415,'Sales Order'!A:Q,17,FALSE)</f>
        <v>#N/A</v>
      </c>
      <c r="Q415" s="300" t="str">
        <f>VLOOKUP(C415,Despatches!A:B,2,FALSE)</f>
        <v>#N/A</v>
      </c>
      <c r="R415" s="298" t="str">
        <f t="shared" si="7"/>
        <v>#N/A</v>
      </c>
      <c r="S415" s="298" t="str">
        <f t="shared" si="8"/>
        <v>#N/A</v>
      </c>
      <c r="T415" s="298" t="str">
        <f t="shared" si="9"/>
        <v>#N/A</v>
      </c>
      <c r="U415" s="196" t="str">
        <f t="shared" si="10"/>
        <v>#N/A</v>
      </c>
      <c r="V415" s="196"/>
      <c r="W415" s="196"/>
      <c r="X415" s="196"/>
      <c r="Y415" s="196"/>
      <c r="Z415" s="196"/>
    </row>
    <row r="416" ht="12.0" customHeight="1">
      <c r="A416" s="275"/>
      <c r="B416" s="275"/>
      <c r="C416" s="275"/>
      <c r="D416" s="275"/>
      <c r="E416" s="297">
        <f>SUMIF('Sales Order'!A:M,C416,'Sales Order'!M:M)</f>
        <v>0</v>
      </c>
      <c r="F416" s="298" t="str">
        <f>VLOOKUP(C416,'Sales Order'!A:S,19,FALSE)</f>
        <v>#N/A</v>
      </c>
      <c r="G416" s="298" t="str">
        <f>VLOOKUP(C416,'Sales Order'!A:N,14,FALSE)</f>
        <v>#N/A</v>
      </c>
      <c r="H416" s="298" t="str">
        <f t="shared" si="1"/>
        <v> </v>
      </c>
      <c r="I416" s="298">
        <f>SUMIFS(Despatches!D:D,Despatches!A:A,C416)</f>
        <v>0</v>
      </c>
      <c r="J416" s="298">
        <f t="shared" si="2"/>
        <v>0</v>
      </c>
      <c r="K416" s="298" t="str">
        <f>VLOOKUP(C416,'Sales Order'!A:N,14,FALSE)</f>
        <v>#N/A</v>
      </c>
      <c r="L416" s="234" t="str">
        <f t="shared" si="3"/>
        <v> &gt;210</v>
      </c>
      <c r="M416" s="298">
        <f t="shared" si="4"/>
        <v>30</v>
      </c>
      <c r="N416" s="298">
        <f t="shared" si="5"/>
        <v>12</v>
      </c>
      <c r="O416" s="298">
        <f t="shared" si="6"/>
        <v>1899</v>
      </c>
      <c r="P416" s="300" t="str">
        <f>VLOOKUP(C416,'Sales Order'!A:Q,17,FALSE)</f>
        <v>#N/A</v>
      </c>
      <c r="Q416" s="300" t="str">
        <f>VLOOKUP(C416,Despatches!A:B,2,FALSE)</f>
        <v>#N/A</v>
      </c>
      <c r="R416" s="298" t="str">
        <f t="shared" si="7"/>
        <v>#N/A</v>
      </c>
      <c r="S416" s="298" t="str">
        <f t="shared" si="8"/>
        <v>#N/A</v>
      </c>
      <c r="T416" s="298" t="str">
        <f t="shared" si="9"/>
        <v>#N/A</v>
      </c>
      <c r="U416" s="196" t="str">
        <f t="shared" si="10"/>
        <v>#N/A</v>
      </c>
      <c r="V416" s="196"/>
      <c r="W416" s="196"/>
      <c r="X416" s="196"/>
      <c r="Y416" s="196"/>
      <c r="Z416" s="196"/>
    </row>
    <row r="417" ht="12.0" customHeight="1">
      <c r="A417" s="275"/>
      <c r="B417" s="275"/>
      <c r="C417" s="275"/>
      <c r="D417" s="275"/>
      <c r="E417" s="297">
        <f>SUMIF('Sales Order'!A:M,C417,'Sales Order'!M:M)</f>
        <v>0</v>
      </c>
      <c r="F417" s="298" t="str">
        <f>VLOOKUP(C417,'Sales Order'!A:S,19,FALSE)</f>
        <v>#N/A</v>
      </c>
      <c r="G417" s="298" t="str">
        <f>VLOOKUP(C417,'Sales Order'!A:N,14,FALSE)</f>
        <v>#N/A</v>
      </c>
      <c r="H417" s="298" t="str">
        <f t="shared" si="1"/>
        <v> </v>
      </c>
      <c r="I417" s="298">
        <f>SUMIFS(Despatches!D:D,Despatches!A:A,C417)</f>
        <v>0</v>
      </c>
      <c r="J417" s="298">
        <f t="shared" si="2"/>
        <v>0</v>
      </c>
      <c r="K417" s="298" t="str">
        <f>VLOOKUP(C417,'Sales Order'!A:N,14,FALSE)</f>
        <v>#N/A</v>
      </c>
      <c r="L417" s="234" t="str">
        <f t="shared" si="3"/>
        <v> &gt;210</v>
      </c>
      <c r="M417" s="298">
        <f t="shared" si="4"/>
        <v>30</v>
      </c>
      <c r="N417" s="298">
        <f t="shared" si="5"/>
        <v>12</v>
      </c>
      <c r="O417" s="298">
        <f t="shared" si="6"/>
        <v>1899</v>
      </c>
      <c r="P417" s="300" t="str">
        <f>VLOOKUP(C417,'Sales Order'!A:Q,17,FALSE)</f>
        <v>#N/A</v>
      </c>
      <c r="Q417" s="300" t="str">
        <f>VLOOKUP(C417,Despatches!A:B,2,FALSE)</f>
        <v>#N/A</v>
      </c>
      <c r="R417" s="298" t="str">
        <f t="shared" si="7"/>
        <v>#N/A</v>
      </c>
      <c r="S417" s="298" t="str">
        <f t="shared" si="8"/>
        <v>#N/A</v>
      </c>
      <c r="T417" s="298" t="str">
        <f t="shared" si="9"/>
        <v>#N/A</v>
      </c>
      <c r="U417" s="196" t="str">
        <f t="shared" si="10"/>
        <v>#N/A</v>
      </c>
      <c r="V417" s="196"/>
      <c r="W417" s="196"/>
      <c r="X417" s="196"/>
      <c r="Y417" s="196"/>
      <c r="Z417" s="196"/>
    </row>
    <row r="418" ht="12.0" customHeight="1">
      <c r="A418" s="275"/>
      <c r="B418" s="275"/>
      <c r="C418" s="275"/>
      <c r="D418" s="275"/>
      <c r="E418" s="297">
        <f>SUMIF('Sales Order'!A:M,C418,'Sales Order'!M:M)</f>
        <v>0</v>
      </c>
      <c r="F418" s="298" t="str">
        <f>VLOOKUP(C418,'Sales Order'!A:S,19,FALSE)</f>
        <v>#N/A</v>
      </c>
      <c r="G418" s="298" t="str">
        <f>VLOOKUP(C418,'Sales Order'!A:N,14,FALSE)</f>
        <v>#N/A</v>
      </c>
      <c r="H418" s="298" t="str">
        <f t="shared" si="1"/>
        <v> </v>
      </c>
      <c r="I418" s="298">
        <f>SUMIFS(Despatches!D:D,Despatches!A:A,C418)</f>
        <v>0</v>
      </c>
      <c r="J418" s="298">
        <f t="shared" si="2"/>
        <v>0</v>
      </c>
      <c r="K418" s="298" t="str">
        <f>VLOOKUP(C418,'Sales Order'!A:N,14,FALSE)</f>
        <v>#N/A</v>
      </c>
      <c r="L418" s="234" t="str">
        <f t="shared" si="3"/>
        <v> &gt;210</v>
      </c>
      <c r="M418" s="298">
        <f t="shared" si="4"/>
        <v>30</v>
      </c>
      <c r="N418" s="298">
        <f t="shared" si="5"/>
        <v>12</v>
      </c>
      <c r="O418" s="298">
        <f t="shared" si="6"/>
        <v>1899</v>
      </c>
      <c r="P418" s="300" t="str">
        <f>VLOOKUP(C418,'Sales Order'!A:Q,17,FALSE)</f>
        <v>#N/A</v>
      </c>
      <c r="Q418" s="300" t="str">
        <f>VLOOKUP(C418,Despatches!A:B,2,FALSE)</f>
        <v>#N/A</v>
      </c>
      <c r="R418" s="298" t="str">
        <f t="shared" si="7"/>
        <v>#N/A</v>
      </c>
      <c r="S418" s="298" t="str">
        <f t="shared" si="8"/>
        <v>#N/A</v>
      </c>
      <c r="T418" s="298" t="str">
        <f t="shared" si="9"/>
        <v>#N/A</v>
      </c>
      <c r="U418" s="196" t="str">
        <f t="shared" si="10"/>
        <v>#N/A</v>
      </c>
      <c r="V418" s="196"/>
      <c r="W418" s="196"/>
      <c r="X418" s="196"/>
      <c r="Y418" s="196"/>
      <c r="Z418" s="196"/>
    </row>
    <row r="419" ht="12.0" customHeight="1">
      <c r="A419" s="275"/>
      <c r="B419" s="275"/>
      <c r="C419" s="275"/>
      <c r="D419" s="275"/>
      <c r="E419" s="297">
        <f>SUMIF('Sales Order'!A:M,C419,'Sales Order'!M:M)</f>
        <v>0</v>
      </c>
      <c r="F419" s="298" t="str">
        <f>VLOOKUP(C419,'Sales Order'!A:S,19,FALSE)</f>
        <v>#N/A</v>
      </c>
      <c r="G419" s="298" t="str">
        <f>VLOOKUP(C419,'Sales Order'!A:N,14,FALSE)</f>
        <v>#N/A</v>
      </c>
      <c r="H419" s="298" t="str">
        <f t="shared" si="1"/>
        <v> </v>
      </c>
      <c r="I419" s="298">
        <f>SUMIFS(Despatches!D:D,Despatches!A:A,C419)</f>
        <v>0</v>
      </c>
      <c r="J419" s="298">
        <f t="shared" si="2"/>
        <v>0</v>
      </c>
      <c r="K419" s="298" t="str">
        <f>VLOOKUP(C419,'Sales Order'!A:N,14,FALSE)</f>
        <v>#N/A</v>
      </c>
      <c r="L419" s="234" t="str">
        <f t="shared" si="3"/>
        <v> &gt;210</v>
      </c>
      <c r="M419" s="298">
        <f t="shared" si="4"/>
        <v>30</v>
      </c>
      <c r="N419" s="298">
        <f t="shared" si="5"/>
        <v>12</v>
      </c>
      <c r="O419" s="298">
        <f t="shared" si="6"/>
        <v>1899</v>
      </c>
      <c r="P419" s="300" t="str">
        <f>VLOOKUP(C419,'Sales Order'!A:Q,17,FALSE)</f>
        <v>#N/A</v>
      </c>
      <c r="Q419" s="300" t="str">
        <f>VLOOKUP(C419,Despatches!A:B,2,FALSE)</f>
        <v>#N/A</v>
      </c>
      <c r="R419" s="298" t="str">
        <f t="shared" si="7"/>
        <v>#N/A</v>
      </c>
      <c r="S419" s="298" t="str">
        <f t="shared" si="8"/>
        <v>#N/A</v>
      </c>
      <c r="T419" s="298" t="str">
        <f t="shared" si="9"/>
        <v>#N/A</v>
      </c>
      <c r="U419" s="196" t="str">
        <f t="shared" si="10"/>
        <v>#N/A</v>
      </c>
      <c r="V419" s="196"/>
      <c r="W419" s="196"/>
      <c r="X419" s="196"/>
      <c r="Y419" s="196"/>
      <c r="Z419" s="196"/>
    </row>
    <row r="420" ht="12.0" customHeight="1">
      <c r="A420" s="275"/>
      <c r="B420" s="275"/>
      <c r="C420" s="275"/>
      <c r="D420" s="275"/>
      <c r="E420" s="297">
        <f>SUMIF('Sales Order'!A:M,C420,'Sales Order'!M:M)</f>
        <v>0</v>
      </c>
      <c r="F420" s="298" t="str">
        <f>VLOOKUP(C420,'Sales Order'!A:S,19,FALSE)</f>
        <v>#N/A</v>
      </c>
      <c r="G420" s="298" t="str">
        <f>VLOOKUP(C420,'Sales Order'!A:N,14,FALSE)</f>
        <v>#N/A</v>
      </c>
      <c r="H420" s="298" t="str">
        <f t="shared" si="1"/>
        <v> </v>
      </c>
      <c r="I420" s="298">
        <f>SUMIFS(Despatches!D:D,Despatches!A:A,C420)</f>
        <v>0</v>
      </c>
      <c r="J420" s="298">
        <f t="shared" si="2"/>
        <v>0</v>
      </c>
      <c r="K420" s="298" t="str">
        <f>VLOOKUP(C420,'Sales Order'!A:N,14,FALSE)</f>
        <v>#N/A</v>
      </c>
      <c r="L420" s="234" t="str">
        <f t="shared" si="3"/>
        <v> &gt;210</v>
      </c>
      <c r="M420" s="298">
        <f t="shared" si="4"/>
        <v>30</v>
      </c>
      <c r="N420" s="298">
        <f t="shared" si="5"/>
        <v>12</v>
      </c>
      <c r="O420" s="298">
        <f t="shared" si="6"/>
        <v>1899</v>
      </c>
      <c r="P420" s="300" t="str">
        <f>VLOOKUP(C420,'Sales Order'!A:Q,17,FALSE)</f>
        <v>#N/A</v>
      </c>
      <c r="Q420" s="300" t="str">
        <f>VLOOKUP(C420,Despatches!A:B,2,FALSE)</f>
        <v>#N/A</v>
      </c>
      <c r="R420" s="298" t="str">
        <f t="shared" si="7"/>
        <v>#N/A</v>
      </c>
      <c r="S420" s="298" t="str">
        <f t="shared" si="8"/>
        <v>#N/A</v>
      </c>
      <c r="T420" s="298" t="str">
        <f t="shared" si="9"/>
        <v>#N/A</v>
      </c>
      <c r="U420" s="196" t="str">
        <f t="shared" si="10"/>
        <v>#N/A</v>
      </c>
      <c r="V420" s="196"/>
      <c r="W420" s="196"/>
      <c r="X420" s="196"/>
      <c r="Y420" s="196"/>
      <c r="Z420" s="196"/>
    </row>
    <row r="421" ht="12.0" customHeight="1">
      <c r="A421" s="275"/>
      <c r="B421" s="275"/>
      <c r="C421" s="275"/>
      <c r="D421" s="275"/>
      <c r="E421" s="297">
        <f>SUMIF('Sales Order'!A:M,C421,'Sales Order'!M:M)</f>
        <v>0</v>
      </c>
      <c r="F421" s="298" t="str">
        <f>VLOOKUP(C421,'Sales Order'!A:S,19,FALSE)</f>
        <v>#N/A</v>
      </c>
      <c r="G421" s="298" t="str">
        <f>VLOOKUP(C421,'Sales Order'!A:N,14,FALSE)</f>
        <v>#N/A</v>
      </c>
      <c r="H421" s="298" t="str">
        <f t="shared" si="1"/>
        <v> </v>
      </c>
      <c r="I421" s="298">
        <f>SUMIFS(Despatches!D:D,Despatches!A:A,C421)</f>
        <v>0</v>
      </c>
      <c r="J421" s="298">
        <f t="shared" si="2"/>
        <v>0</v>
      </c>
      <c r="K421" s="298" t="str">
        <f>VLOOKUP(C421,'Sales Order'!A:N,14,FALSE)</f>
        <v>#N/A</v>
      </c>
      <c r="L421" s="234" t="str">
        <f t="shared" si="3"/>
        <v> &gt;210</v>
      </c>
      <c r="M421" s="298">
        <f t="shared" si="4"/>
        <v>30</v>
      </c>
      <c r="N421" s="298">
        <f t="shared" si="5"/>
        <v>12</v>
      </c>
      <c r="O421" s="298">
        <f t="shared" si="6"/>
        <v>1899</v>
      </c>
      <c r="P421" s="300" t="str">
        <f>VLOOKUP(C421,'Sales Order'!A:Q,17,FALSE)</f>
        <v>#N/A</v>
      </c>
      <c r="Q421" s="300" t="str">
        <f>VLOOKUP(C421,Despatches!A:B,2,FALSE)</f>
        <v>#N/A</v>
      </c>
      <c r="R421" s="298" t="str">
        <f t="shared" si="7"/>
        <v>#N/A</v>
      </c>
      <c r="S421" s="298" t="str">
        <f t="shared" si="8"/>
        <v>#N/A</v>
      </c>
      <c r="T421" s="298" t="str">
        <f t="shared" si="9"/>
        <v>#N/A</v>
      </c>
      <c r="U421" s="196" t="str">
        <f t="shared" si="10"/>
        <v>#N/A</v>
      </c>
      <c r="V421" s="196"/>
      <c r="W421" s="196"/>
      <c r="X421" s="196"/>
      <c r="Y421" s="196"/>
      <c r="Z421" s="196"/>
    </row>
    <row r="422" ht="12.0" customHeight="1">
      <c r="A422" s="275"/>
      <c r="B422" s="275"/>
      <c r="C422" s="275"/>
      <c r="D422" s="275"/>
      <c r="E422" s="297">
        <f>SUMIF('Sales Order'!A:M,C422,'Sales Order'!M:M)</f>
        <v>0</v>
      </c>
      <c r="F422" s="298" t="str">
        <f>VLOOKUP(C422,'Sales Order'!A:S,19,FALSE)</f>
        <v>#N/A</v>
      </c>
      <c r="G422" s="298" t="str">
        <f>VLOOKUP(C422,'Sales Order'!A:N,14,FALSE)</f>
        <v>#N/A</v>
      </c>
      <c r="H422" s="298" t="str">
        <f t="shared" si="1"/>
        <v> </v>
      </c>
      <c r="I422" s="298">
        <f>SUMIFS(Despatches!D:D,Despatches!A:A,C422)</f>
        <v>0</v>
      </c>
      <c r="J422" s="298">
        <f t="shared" si="2"/>
        <v>0</v>
      </c>
      <c r="K422" s="298" t="str">
        <f>VLOOKUP(C422,'Sales Order'!A:N,14,FALSE)</f>
        <v>#N/A</v>
      </c>
      <c r="L422" s="234" t="str">
        <f t="shared" si="3"/>
        <v> &gt;210</v>
      </c>
      <c r="M422" s="298">
        <f t="shared" si="4"/>
        <v>30</v>
      </c>
      <c r="N422" s="298">
        <f t="shared" si="5"/>
        <v>12</v>
      </c>
      <c r="O422" s="298">
        <f t="shared" si="6"/>
        <v>1899</v>
      </c>
      <c r="P422" s="300" t="str">
        <f>VLOOKUP(C422,'Sales Order'!A:Q,17,FALSE)</f>
        <v>#N/A</v>
      </c>
      <c r="Q422" s="300" t="str">
        <f>VLOOKUP(C422,Despatches!A:B,2,FALSE)</f>
        <v>#N/A</v>
      </c>
      <c r="R422" s="298" t="str">
        <f t="shared" si="7"/>
        <v>#N/A</v>
      </c>
      <c r="S422" s="298" t="str">
        <f t="shared" si="8"/>
        <v>#N/A</v>
      </c>
      <c r="T422" s="298" t="str">
        <f t="shared" si="9"/>
        <v>#N/A</v>
      </c>
      <c r="U422" s="196" t="str">
        <f t="shared" si="10"/>
        <v>#N/A</v>
      </c>
      <c r="V422" s="196"/>
      <c r="W422" s="196"/>
      <c r="X422" s="196"/>
      <c r="Y422" s="196"/>
      <c r="Z422" s="196"/>
    </row>
    <row r="423" ht="12.0" customHeight="1">
      <c r="A423" s="275"/>
      <c r="B423" s="275"/>
      <c r="C423" s="275"/>
      <c r="D423" s="275"/>
      <c r="E423" s="297">
        <f>SUMIF('Sales Order'!A:M,C423,'Sales Order'!M:M)</f>
        <v>0</v>
      </c>
      <c r="F423" s="298" t="str">
        <f>VLOOKUP(C423,'Sales Order'!A:S,19,FALSE)</f>
        <v>#N/A</v>
      </c>
      <c r="G423" s="298" t="str">
        <f>VLOOKUP(C423,'Sales Order'!A:N,14,FALSE)</f>
        <v>#N/A</v>
      </c>
      <c r="H423" s="298" t="str">
        <f t="shared" si="1"/>
        <v> </v>
      </c>
      <c r="I423" s="298">
        <f>SUMIFS(Despatches!D:D,Despatches!A:A,C423)</f>
        <v>0</v>
      </c>
      <c r="J423" s="298">
        <f t="shared" si="2"/>
        <v>0</v>
      </c>
      <c r="K423" s="298" t="str">
        <f>VLOOKUP(C423,'Sales Order'!A:N,14,FALSE)</f>
        <v>#N/A</v>
      </c>
      <c r="L423" s="234" t="str">
        <f t="shared" si="3"/>
        <v> &gt;210</v>
      </c>
      <c r="M423" s="298">
        <f t="shared" si="4"/>
        <v>30</v>
      </c>
      <c r="N423" s="298">
        <f t="shared" si="5"/>
        <v>12</v>
      </c>
      <c r="O423" s="298">
        <f t="shared" si="6"/>
        <v>1899</v>
      </c>
      <c r="P423" s="300" t="str">
        <f>VLOOKUP(C423,'Sales Order'!A:Q,17,FALSE)</f>
        <v>#N/A</v>
      </c>
      <c r="Q423" s="300" t="str">
        <f>VLOOKUP(C423,Despatches!A:B,2,FALSE)</f>
        <v>#N/A</v>
      </c>
      <c r="R423" s="298" t="str">
        <f t="shared" si="7"/>
        <v>#N/A</v>
      </c>
      <c r="S423" s="298" t="str">
        <f t="shared" si="8"/>
        <v>#N/A</v>
      </c>
      <c r="T423" s="298" t="str">
        <f t="shared" si="9"/>
        <v>#N/A</v>
      </c>
      <c r="U423" s="196" t="str">
        <f t="shared" si="10"/>
        <v>#N/A</v>
      </c>
      <c r="V423" s="196"/>
      <c r="W423" s="196"/>
      <c r="X423" s="196"/>
      <c r="Y423" s="196"/>
      <c r="Z423" s="196"/>
    </row>
    <row r="424" ht="12.0" customHeight="1">
      <c r="A424" s="275"/>
      <c r="B424" s="275"/>
      <c r="C424" s="275"/>
      <c r="D424" s="275"/>
      <c r="E424" s="297">
        <f>SUMIF('Sales Order'!A:M,C424,'Sales Order'!M:M)</f>
        <v>0</v>
      </c>
      <c r="F424" s="298" t="str">
        <f>VLOOKUP(C424,'Sales Order'!A:S,19,FALSE)</f>
        <v>#N/A</v>
      </c>
      <c r="G424" s="298" t="str">
        <f>VLOOKUP(C424,'Sales Order'!A:N,14,FALSE)</f>
        <v>#N/A</v>
      </c>
      <c r="H424" s="298" t="str">
        <f t="shared" si="1"/>
        <v> </v>
      </c>
      <c r="I424" s="298">
        <f>SUMIFS(Despatches!D:D,Despatches!A:A,C424)</f>
        <v>0</v>
      </c>
      <c r="J424" s="298">
        <f t="shared" si="2"/>
        <v>0</v>
      </c>
      <c r="K424" s="298" t="str">
        <f>VLOOKUP(C424,'Sales Order'!A:N,14,FALSE)</f>
        <v>#N/A</v>
      </c>
      <c r="L424" s="234" t="str">
        <f t="shared" si="3"/>
        <v> &gt;210</v>
      </c>
      <c r="M424" s="298">
        <f t="shared" si="4"/>
        <v>30</v>
      </c>
      <c r="N424" s="298">
        <f t="shared" si="5"/>
        <v>12</v>
      </c>
      <c r="O424" s="298">
        <f t="shared" si="6"/>
        <v>1899</v>
      </c>
      <c r="P424" s="300" t="str">
        <f>VLOOKUP(C424,'Sales Order'!A:Q,17,FALSE)</f>
        <v>#N/A</v>
      </c>
      <c r="Q424" s="300" t="str">
        <f>VLOOKUP(C424,Despatches!A:B,2,FALSE)</f>
        <v>#N/A</v>
      </c>
      <c r="R424" s="298" t="str">
        <f t="shared" si="7"/>
        <v>#N/A</v>
      </c>
      <c r="S424" s="298" t="str">
        <f t="shared" si="8"/>
        <v>#N/A</v>
      </c>
      <c r="T424" s="298" t="str">
        <f t="shared" si="9"/>
        <v>#N/A</v>
      </c>
      <c r="U424" s="196" t="str">
        <f t="shared" si="10"/>
        <v>#N/A</v>
      </c>
      <c r="V424" s="196"/>
      <c r="W424" s="196"/>
      <c r="X424" s="196"/>
      <c r="Y424" s="196"/>
      <c r="Z424" s="196"/>
    </row>
    <row r="425" ht="12.0" customHeight="1">
      <c r="A425" s="275"/>
      <c r="B425" s="275"/>
      <c r="C425" s="275"/>
      <c r="D425" s="275"/>
      <c r="E425" s="297">
        <f>SUMIF('Sales Order'!A:M,C425,'Sales Order'!M:M)</f>
        <v>0</v>
      </c>
      <c r="F425" s="298" t="str">
        <f>VLOOKUP(C425,'Sales Order'!A:S,19,FALSE)</f>
        <v>#N/A</v>
      </c>
      <c r="G425" s="298" t="str">
        <f>VLOOKUP(C425,'Sales Order'!A:N,14,FALSE)</f>
        <v>#N/A</v>
      </c>
      <c r="H425" s="298" t="str">
        <f t="shared" si="1"/>
        <v> </v>
      </c>
      <c r="I425" s="298">
        <f>SUMIFS(Despatches!D:D,Despatches!A:A,C425)</f>
        <v>0</v>
      </c>
      <c r="J425" s="298">
        <f t="shared" si="2"/>
        <v>0</v>
      </c>
      <c r="K425" s="298" t="str">
        <f>VLOOKUP(C425,'Sales Order'!A:N,14,FALSE)</f>
        <v>#N/A</v>
      </c>
      <c r="L425" s="234" t="str">
        <f t="shared" si="3"/>
        <v> &gt;210</v>
      </c>
      <c r="M425" s="298">
        <f t="shared" si="4"/>
        <v>30</v>
      </c>
      <c r="N425" s="298">
        <f t="shared" si="5"/>
        <v>12</v>
      </c>
      <c r="O425" s="298">
        <f t="shared" si="6"/>
        <v>1899</v>
      </c>
      <c r="P425" s="300" t="str">
        <f>VLOOKUP(C425,'Sales Order'!A:Q,17,FALSE)</f>
        <v>#N/A</v>
      </c>
      <c r="Q425" s="300" t="str">
        <f>VLOOKUP(C425,Despatches!A:B,2,FALSE)</f>
        <v>#N/A</v>
      </c>
      <c r="R425" s="298" t="str">
        <f t="shared" si="7"/>
        <v>#N/A</v>
      </c>
      <c r="S425" s="298" t="str">
        <f t="shared" si="8"/>
        <v>#N/A</v>
      </c>
      <c r="T425" s="298" t="str">
        <f t="shared" si="9"/>
        <v>#N/A</v>
      </c>
      <c r="U425" s="196" t="str">
        <f t="shared" si="10"/>
        <v>#N/A</v>
      </c>
      <c r="V425" s="196"/>
      <c r="W425" s="196"/>
      <c r="X425" s="196"/>
      <c r="Y425" s="196"/>
      <c r="Z425" s="196"/>
    </row>
    <row r="426" ht="12.0" customHeight="1">
      <c r="A426" s="275"/>
      <c r="B426" s="275"/>
      <c r="C426" s="275"/>
      <c r="D426" s="275"/>
      <c r="E426" s="297">
        <f>SUMIF('Sales Order'!A:M,C426,'Sales Order'!M:M)</f>
        <v>0</v>
      </c>
      <c r="F426" s="298" t="str">
        <f>VLOOKUP(C426,'Sales Order'!A:S,19,FALSE)</f>
        <v>#N/A</v>
      </c>
      <c r="G426" s="298" t="str">
        <f>VLOOKUP(C426,'Sales Order'!A:N,14,FALSE)</f>
        <v>#N/A</v>
      </c>
      <c r="H426" s="298" t="str">
        <f t="shared" si="1"/>
        <v> </v>
      </c>
      <c r="I426" s="298">
        <f>SUMIFS(Despatches!D:D,Despatches!A:A,C426)</f>
        <v>0</v>
      </c>
      <c r="J426" s="298">
        <f t="shared" si="2"/>
        <v>0</v>
      </c>
      <c r="K426" s="298" t="str">
        <f>VLOOKUP(C426,'Sales Order'!A:N,14,FALSE)</f>
        <v>#N/A</v>
      </c>
      <c r="L426" s="234" t="str">
        <f t="shared" si="3"/>
        <v> &gt;210</v>
      </c>
      <c r="M426" s="298">
        <f t="shared" si="4"/>
        <v>30</v>
      </c>
      <c r="N426" s="298">
        <f t="shared" si="5"/>
        <v>12</v>
      </c>
      <c r="O426" s="298">
        <f t="shared" si="6"/>
        <v>1899</v>
      </c>
      <c r="P426" s="300" t="str">
        <f>VLOOKUP(C426,'Sales Order'!A:Q,17,FALSE)</f>
        <v>#N/A</v>
      </c>
      <c r="Q426" s="300" t="str">
        <f>VLOOKUP(C426,Despatches!A:B,2,FALSE)</f>
        <v>#N/A</v>
      </c>
      <c r="R426" s="298" t="str">
        <f t="shared" si="7"/>
        <v>#N/A</v>
      </c>
      <c r="S426" s="298" t="str">
        <f t="shared" si="8"/>
        <v>#N/A</v>
      </c>
      <c r="T426" s="298" t="str">
        <f t="shared" si="9"/>
        <v>#N/A</v>
      </c>
      <c r="U426" s="196" t="str">
        <f t="shared" si="10"/>
        <v>#N/A</v>
      </c>
      <c r="V426" s="196"/>
      <c r="W426" s="196"/>
      <c r="X426" s="196"/>
      <c r="Y426" s="196"/>
      <c r="Z426" s="196"/>
    </row>
    <row r="427" ht="12.0" customHeight="1">
      <c r="A427" s="275"/>
      <c r="B427" s="275"/>
      <c r="C427" s="275"/>
      <c r="D427" s="275"/>
      <c r="E427" s="297">
        <f>SUMIF('Sales Order'!A:M,C427,'Sales Order'!M:M)</f>
        <v>0</v>
      </c>
      <c r="F427" s="298" t="str">
        <f>VLOOKUP(C427,'Sales Order'!A:S,19,FALSE)</f>
        <v>#N/A</v>
      </c>
      <c r="G427" s="298" t="str">
        <f>VLOOKUP(C427,'Sales Order'!A:N,14,FALSE)</f>
        <v>#N/A</v>
      </c>
      <c r="H427" s="298" t="str">
        <f t="shared" si="1"/>
        <v> </v>
      </c>
      <c r="I427" s="298">
        <f>SUMIFS(Despatches!D:D,Despatches!A:A,C427)</f>
        <v>0</v>
      </c>
      <c r="J427" s="298">
        <f t="shared" si="2"/>
        <v>0</v>
      </c>
      <c r="K427" s="298" t="str">
        <f>VLOOKUP(C427,'Sales Order'!A:N,14,FALSE)</f>
        <v>#N/A</v>
      </c>
      <c r="L427" s="234" t="str">
        <f t="shared" si="3"/>
        <v> &gt;210</v>
      </c>
      <c r="M427" s="298">
        <f t="shared" si="4"/>
        <v>30</v>
      </c>
      <c r="N427" s="298">
        <f t="shared" si="5"/>
        <v>12</v>
      </c>
      <c r="O427" s="298">
        <f t="shared" si="6"/>
        <v>1899</v>
      </c>
      <c r="P427" s="300" t="str">
        <f>VLOOKUP(C427,'Sales Order'!A:Q,17,FALSE)</f>
        <v>#N/A</v>
      </c>
      <c r="Q427" s="300" t="str">
        <f>VLOOKUP(C427,Despatches!A:B,2,FALSE)</f>
        <v>#N/A</v>
      </c>
      <c r="R427" s="298" t="str">
        <f t="shared" si="7"/>
        <v>#N/A</v>
      </c>
      <c r="S427" s="298" t="str">
        <f t="shared" si="8"/>
        <v>#N/A</v>
      </c>
      <c r="T427" s="298" t="str">
        <f t="shared" si="9"/>
        <v>#N/A</v>
      </c>
      <c r="U427" s="196" t="str">
        <f t="shared" si="10"/>
        <v>#N/A</v>
      </c>
      <c r="V427" s="196"/>
      <c r="W427" s="196"/>
      <c r="X427" s="196"/>
      <c r="Y427" s="196"/>
      <c r="Z427" s="196"/>
    </row>
    <row r="428" ht="12.0" customHeight="1">
      <c r="A428" s="275"/>
      <c r="B428" s="275"/>
      <c r="C428" s="275"/>
      <c r="D428" s="275"/>
      <c r="E428" s="297">
        <f>SUMIF('Sales Order'!A:M,C428,'Sales Order'!M:M)</f>
        <v>0</v>
      </c>
      <c r="F428" s="298" t="str">
        <f>VLOOKUP(C428,'Sales Order'!A:S,19,FALSE)</f>
        <v>#N/A</v>
      </c>
      <c r="G428" s="298" t="str">
        <f>VLOOKUP(C428,'Sales Order'!A:N,14,FALSE)</f>
        <v>#N/A</v>
      </c>
      <c r="H428" s="298" t="str">
        <f t="shared" si="1"/>
        <v> </v>
      </c>
      <c r="I428" s="298">
        <f>SUMIFS(Despatches!D:D,Despatches!A:A,C428)</f>
        <v>0</v>
      </c>
      <c r="J428" s="298">
        <f t="shared" si="2"/>
        <v>0</v>
      </c>
      <c r="K428" s="298" t="str">
        <f>VLOOKUP(C428,'Sales Order'!A:N,14,FALSE)</f>
        <v>#N/A</v>
      </c>
      <c r="L428" s="234" t="str">
        <f t="shared" si="3"/>
        <v> &gt;210</v>
      </c>
      <c r="M428" s="298">
        <f t="shared" si="4"/>
        <v>30</v>
      </c>
      <c r="N428" s="298">
        <f t="shared" si="5"/>
        <v>12</v>
      </c>
      <c r="O428" s="298">
        <f t="shared" si="6"/>
        <v>1899</v>
      </c>
      <c r="P428" s="300" t="str">
        <f>VLOOKUP(C428,'Sales Order'!A:Q,17,FALSE)</f>
        <v>#N/A</v>
      </c>
      <c r="Q428" s="300" t="str">
        <f>VLOOKUP(C428,Despatches!A:B,2,FALSE)</f>
        <v>#N/A</v>
      </c>
      <c r="R428" s="298" t="str">
        <f t="shared" si="7"/>
        <v>#N/A</v>
      </c>
      <c r="S428" s="298" t="str">
        <f t="shared" si="8"/>
        <v>#N/A</v>
      </c>
      <c r="T428" s="298" t="str">
        <f t="shared" si="9"/>
        <v>#N/A</v>
      </c>
      <c r="U428" s="196" t="str">
        <f t="shared" si="10"/>
        <v>#N/A</v>
      </c>
      <c r="V428" s="196"/>
      <c r="W428" s="196"/>
      <c r="X428" s="196"/>
      <c r="Y428" s="196"/>
      <c r="Z428" s="196"/>
    </row>
    <row r="429" ht="12.0" customHeight="1">
      <c r="A429" s="275"/>
      <c r="B429" s="275"/>
      <c r="C429" s="275"/>
      <c r="D429" s="275"/>
      <c r="E429" s="297">
        <f>SUMIF('Sales Order'!A:M,C429,'Sales Order'!M:M)</f>
        <v>0</v>
      </c>
      <c r="F429" s="298" t="str">
        <f>VLOOKUP(C429,'Sales Order'!A:S,19,FALSE)</f>
        <v>#N/A</v>
      </c>
      <c r="G429" s="298" t="str">
        <f>VLOOKUP(C429,'Sales Order'!A:N,14,FALSE)</f>
        <v>#N/A</v>
      </c>
      <c r="H429" s="298" t="str">
        <f t="shared" si="1"/>
        <v> </v>
      </c>
      <c r="I429" s="298">
        <f>SUMIFS(Despatches!D:D,Despatches!A:A,C429)</f>
        <v>0</v>
      </c>
      <c r="J429" s="298">
        <f t="shared" si="2"/>
        <v>0</v>
      </c>
      <c r="K429" s="298" t="str">
        <f>VLOOKUP(C429,'Sales Order'!A:N,14,FALSE)</f>
        <v>#N/A</v>
      </c>
      <c r="L429" s="234" t="str">
        <f t="shared" si="3"/>
        <v> &gt;210</v>
      </c>
      <c r="M429" s="298">
        <f t="shared" si="4"/>
        <v>30</v>
      </c>
      <c r="N429" s="298">
        <f t="shared" si="5"/>
        <v>12</v>
      </c>
      <c r="O429" s="298">
        <f t="shared" si="6"/>
        <v>1899</v>
      </c>
      <c r="P429" s="300" t="str">
        <f>VLOOKUP(C429,'Sales Order'!A:Q,17,FALSE)</f>
        <v>#N/A</v>
      </c>
      <c r="Q429" s="300" t="str">
        <f>VLOOKUP(C429,Despatches!A:B,2,FALSE)</f>
        <v>#N/A</v>
      </c>
      <c r="R429" s="298" t="str">
        <f t="shared" si="7"/>
        <v>#N/A</v>
      </c>
      <c r="S429" s="298" t="str">
        <f t="shared" si="8"/>
        <v>#N/A</v>
      </c>
      <c r="T429" s="298" t="str">
        <f t="shared" si="9"/>
        <v>#N/A</v>
      </c>
      <c r="U429" s="196" t="str">
        <f t="shared" si="10"/>
        <v>#N/A</v>
      </c>
      <c r="V429" s="196"/>
      <c r="W429" s="196"/>
      <c r="X429" s="196"/>
      <c r="Y429" s="196"/>
      <c r="Z429" s="196"/>
    </row>
    <row r="430" ht="12.0" customHeight="1">
      <c r="A430" s="275"/>
      <c r="B430" s="275"/>
      <c r="C430" s="275"/>
      <c r="D430" s="275"/>
      <c r="E430" s="297">
        <f>SUMIF('Sales Order'!A:M,C430,'Sales Order'!M:M)</f>
        <v>0</v>
      </c>
      <c r="F430" s="298" t="str">
        <f>VLOOKUP(C430,'Sales Order'!A:S,19,FALSE)</f>
        <v>#N/A</v>
      </c>
      <c r="G430" s="298" t="str">
        <f>VLOOKUP(C430,'Sales Order'!A:N,14,FALSE)</f>
        <v>#N/A</v>
      </c>
      <c r="H430" s="298" t="str">
        <f t="shared" si="1"/>
        <v> </v>
      </c>
      <c r="I430" s="298">
        <f>SUMIFS(Despatches!D:D,Despatches!A:A,C430)</f>
        <v>0</v>
      </c>
      <c r="J430" s="298">
        <f t="shared" si="2"/>
        <v>0</v>
      </c>
      <c r="K430" s="298" t="str">
        <f>VLOOKUP(C430,'Sales Order'!A:N,14,FALSE)</f>
        <v>#N/A</v>
      </c>
      <c r="L430" s="234" t="str">
        <f t="shared" si="3"/>
        <v> &gt;210</v>
      </c>
      <c r="M430" s="298">
        <f t="shared" si="4"/>
        <v>30</v>
      </c>
      <c r="N430" s="298">
        <f t="shared" si="5"/>
        <v>12</v>
      </c>
      <c r="O430" s="298">
        <f t="shared" si="6"/>
        <v>1899</v>
      </c>
      <c r="P430" s="300" t="str">
        <f>VLOOKUP(C430,'Sales Order'!A:Q,17,FALSE)</f>
        <v>#N/A</v>
      </c>
      <c r="Q430" s="300" t="str">
        <f>VLOOKUP(C430,Despatches!A:B,2,FALSE)</f>
        <v>#N/A</v>
      </c>
      <c r="R430" s="298" t="str">
        <f t="shared" si="7"/>
        <v>#N/A</v>
      </c>
      <c r="S430" s="298" t="str">
        <f t="shared" si="8"/>
        <v>#N/A</v>
      </c>
      <c r="T430" s="298" t="str">
        <f t="shared" si="9"/>
        <v>#N/A</v>
      </c>
      <c r="U430" s="196" t="str">
        <f t="shared" si="10"/>
        <v>#N/A</v>
      </c>
      <c r="V430" s="196"/>
      <c r="W430" s="196"/>
      <c r="X430" s="196"/>
      <c r="Y430" s="196"/>
      <c r="Z430" s="196"/>
    </row>
    <row r="431" ht="12.0" customHeight="1">
      <c r="A431" s="275"/>
      <c r="B431" s="275"/>
      <c r="C431" s="275"/>
      <c r="D431" s="275"/>
      <c r="E431" s="297">
        <f>SUMIF('Sales Order'!A:M,C431,'Sales Order'!M:M)</f>
        <v>0</v>
      </c>
      <c r="F431" s="298" t="str">
        <f>VLOOKUP(C431,'Sales Order'!A:S,19,FALSE)</f>
        <v>#N/A</v>
      </c>
      <c r="G431" s="298" t="str">
        <f>VLOOKUP(C431,'Sales Order'!A:N,14,FALSE)</f>
        <v>#N/A</v>
      </c>
      <c r="H431" s="298" t="str">
        <f t="shared" si="1"/>
        <v> </v>
      </c>
      <c r="I431" s="298">
        <f>SUMIFS(Despatches!D:D,Despatches!A:A,C431)</f>
        <v>0</v>
      </c>
      <c r="J431" s="298">
        <f t="shared" si="2"/>
        <v>0</v>
      </c>
      <c r="K431" s="298" t="str">
        <f>VLOOKUP(C431,'Sales Order'!A:N,14,FALSE)</f>
        <v>#N/A</v>
      </c>
      <c r="L431" s="234" t="str">
        <f t="shared" si="3"/>
        <v> &gt;210</v>
      </c>
      <c r="M431" s="298">
        <f t="shared" si="4"/>
        <v>30</v>
      </c>
      <c r="N431" s="298">
        <f t="shared" si="5"/>
        <v>12</v>
      </c>
      <c r="O431" s="298">
        <f t="shared" si="6"/>
        <v>1899</v>
      </c>
      <c r="P431" s="300" t="str">
        <f>VLOOKUP(C431,'Sales Order'!A:Q,17,FALSE)</f>
        <v>#N/A</v>
      </c>
      <c r="Q431" s="300" t="str">
        <f>VLOOKUP(C431,Despatches!A:B,2,FALSE)</f>
        <v>#N/A</v>
      </c>
      <c r="R431" s="298" t="str">
        <f t="shared" si="7"/>
        <v>#N/A</v>
      </c>
      <c r="S431" s="298" t="str">
        <f t="shared" si="8"/>
        <v>#N/A</v>
      </c>
      <c r="T431" s="298" t="str">
        <f t="shared" si="9"/>
        <v>#N/A</v>
      </c>
      <c r="U431" s="196" t="str">
        <f t="shared" si="10"/>
        <v>#N/A</v>
      </c>
      <c r="V431" s="196"/>
      <c r="W431" s="196"/>
      <c r="X431" s="196"/>
      <c r="Y431" s="196"/>
      <c r="Z431" s="196"/>
    </row>
    <row r="432" ht="12.0" customHeight="1">
      <c r="A432" s="275"/>
      <c r="B432" s="275"/>
      <c r="C432" s="275"/>
      <c r="D432" s="275"/>
      <c r="E432" s="297">
        <f>SUMIF('Sales Order'!A:M,C432,'Sales Order'!M:M)</f>
        <v>0</v>
      </c>
      <c r="F432" s="298" t="str">
        <f>VLOOKUP(C432,'Sales Order'!A:S,19,FALSE)</f>
        <v>#N/A</v>
      </c>
      <c r="G432" s="298" t="str">
        <f>VLOOKUP(C432,'Sales Order'!A:N,14,FALSE)</f>
        <v>#N/A</v>
      </c>
      <c r="H432" s="298" t="str">
        <f t="shared" si="1"/>
        <v> </v>
      </c>
      <c r="I432" s="298">
        <f>SUMIFS(Despatches!D:D,Despatches!A:A,C432)</f>
        <v>0</v>
      </c>
      <c r="J432" s="298">
        <f t="shared" si="2"/>
        <v>0</v>
      </c>
      <c r="K432" s="298" t="str">
        <f>VLOOKUP(C432,'Sales Order'!A:N,14,FALSE)</f>
        <v>#N/A</v>
      </c>
      <c r="L432" s="234" t="str">
        <f t="shared" si="3"/>
        <v> &gt;210</v>
      </c>
      <c r="M432" s="298">
        <f t="shared" si="4"/>
        <v>30</v>
      </c>
      <c r="N432" s="298">
        <f t="shared" si="5"/>
        <v>12</v>
      </c>
      <c r="O432" s="298">
        <f t="shared" si="6"/>
        <v>1899</v>
      </c>
      <c r="P432" s="300" t="str">
        <f>VLOOKUP(C432,'Sales Order'!A:Q,17,FALSE)</f>
        <v>#N/A</v>
      </c>
      <c r="Q432" s="300" t="str">
        <f>VLOOKUP(C432,Despatches!A:B,2,FALSE)</f>
        <v>#N/A</v>
      </c>
      <c r="R432" s="298" t="str">
        <f t="shared" si="7"/>
        <v>#N/A</v>
      </c>
      <c r="S432" s="298" t="str">
        <f t="shared" si="8"/>
        <v>#N/A</v>
      </c>
      <c r="T432" s="298" t="str">
        <f t="shared" si="9"/>
        <v>#N/A</v>
      </c>
      <c r="U432" s="196" t="str">
        <f t="shared" si="10"/>
        <v>#N/A</v>
      </c>
      <c r="V432" s="196"/>
      <c r="W432" s="196"/>
      <c r="X432" s="196"/>
      <c r="Y432" s="196"/>
      <c r="Z432" s="196"/>
    </row>
    <row r="433" ht="12.0" customHeight="1">
      <c r="A433" s="275"/>
      <c r="B433" s="275"/>
      <c r="C433" s="275"/>
      <c r="D433" s="275"/>
      <c r="E433" s="297">
        <f>SUMIF('Sales Order'!A:M,C433,'Sales Order'!M:M)</f>
        <v>0</v>
      </c>
      <c r="F433" s="298" t="str">
        <f>VLOOKUP(C433,'Sales Order'!A:S,19,FALSE)</f>
        <v>#N/A</v>
      </c>
      <c r="G433" s="298" t="str">
        <f>VLOOKUP(C433,'Sales Order'!A:N,14,FALSE)</f>
        <v>#N/A</v>
      </c>
      <c r="H433" s="298" t="str">
        <f t="shared" si="1"/>
        <v> </v>
      </c>
      <c r="I433" s="298">
        <f>SUMIFS(Despatches!D:D,Despatches!A:A,C433)</f>
        <v>0</v>
      </c>
      <c r="J433" s="298">
        <f t="shared" si="2"/>
        <v>0</v>
      </c>
      <c r="K433" s="298" t="str">
        <f>VLOOKUP(C433,'Sales Order'!A:N,14,FALSE)</f>
        <v>#N/A</v>
      </c>
      <c r="L433" s="234" t="str">
        <f t="shared" si="3"/>
        <v> &gt;210</v>
      </c>
      <c r="M433" s="298">
        <f t="shared" si="4"/>
        <v>30</v>
      </c>
      <c r="N433" s="298">
        <f t="shared" si="5"/>
        <v>12</v>
      </c>
      <c r="O433" s="298">
        <f t="shared" si="6"/>
        <v>1899</v>
      </c>
      <c r="P433" s="300" t="str">
        <f>VLOOKUP(C433,'Sales Order'!A:Q,17,FALSE)</f>
        <v>#N/A</v>
      </c>
      <c r="Q433" s="300" t="str">
        <f>VLOOKUP(C433,Despatches!A:B,2,FALSE)</f>
        <v>#N/A</v>
      </c>
      <c r="R433" s="298" t="str">
        <f t="shared" si="7"/>
        <v>#N/A</v>
      </c>
      <c r="S433" s="298" t="str">
        <f t="shared" si="8"/>
        <v>#N/A</v>
      </c>
      <c r="T433" s="298" t="str">
        <f t="shared" si="9"/>
        <v>#N/A</v>
      </c>
      <c r="U433" s="196" t="str">
        <f t="shared" si="10"/>
        <v>#N/A</v>
      </c>
      <c r="V433" s="196"/>
      <c r="W433" s="196"/>
      <c r="X433" s="196"/>
      <c r="Y433" s="196"/>
      <c r="Z433" s="196"/>
    </row>
    <row r="434" ht="12.0" customHeight="1">
      <c r="A434" s="275"/>
      <c r="B434" s="275"/>
      <c r="C434" s="275"/>
      <c r="D434" s="275"/>
      <c r="E434" s="297">
        <f>SUMIF('Sales Order'!A:M,C434,'Sales Order'!M:M)</f>
        <v>0</v>
      </c>
      <c r="F434" s="298" t="str">
        <f>VLOOKUP(C434,'Sales Order'!A:S,19,FALSE)</f>
        <v>#N/A</v>
      </c>
      <c r="G434" s="298" t="str">
        <f>VLOOKUP(C434,'Sales Order'!A:N,14,FALSE)</f>
        <v>#N/A</v>
      </c>
      <c r="H434" s="298" t="str">
        <f t="shared" si="1"/>
        <v> </v>
      </c>
      <c r="I434" s="298">
        <f>SUMIFS(Despatches!D:D,Despatches!A:A,C434)</f>
        <v>0</v>
      </c>
      <c r="J434" s="298">
        <f t="shared" si="2"/>
        <v>0</v>
      </c>
      <c r="K434" s="298" t="str">
        <f>VLOOKUP(C434,'Sales Order'!A:N,14,FALSE)</f>
        <v>#N/A</v>
      </c>
      <c r="L434" s="234" t="str">
        <f t="shared" si="3"/>
        <v> &gt;210</v>
      </c>
      <c r="M434" s="298">
        <f t="shared" si="4"/>
        <v>30</v>
      </c>
      <c r="N434" s="298">
        <f t="shared" si="5"/>
        <v>12</v>
      </c>
      <c r="O434" s="298">
        <f t="shared" si="6"/>
        <v>1899</v>
      </c>
      <c r="P434" s="300" t="str">
        <f>VLOOKUP(C434,'Sales Order'!A:Q,17,FALSE)</f>
        <v>#N/A</v>
      </c>
      <c r="Q434" s="300" t="str">
        <f>VLOOKUP(C434,Despatches!A:B,2,FALSE)</f>
        <v>#N/A</v>
      </c>
      <c r="R434" s="298" t="str">
        <f t="shared" si="7"/>
        <v>#N/A</v>
      </c>
      <c r="S434" s="298" t="str">
        <f t="shared" si="8"/>
        <v>#N/A</v>
      </c>
      <c r="T434" s="298" t="str">
        <f t="shared" si="9"/>
        <v>#N/A</v>
      </c>
      <c r="U434" s="196" t="str">
        <f t="shared" si="10"/>
        <v>#N/A</v>
      </c>
      <c r="V434" s="196"/>
      <c r="W434" s="196"/>
      <c r="X434" s="196"/>
      <c r="Y434" s="196"/>
      <c r="Z434" s="196"/>
    </row>
    <row r="435" ht="12.0" customHeight="1">
      <c r="A435" s="275"/>
      <c r="B435" s="275"/>
      <c r="C435" s="275"/>
      <c r="D435" s="275"/>
      <c r="E435" s="297">
        <f>SUMIF('Sales Order'!A:M,C435,'Sales Order'!M:M)</f>
        <v>0</v>
      </c>
      <c r="F435" s="298" t="str">
        <f>VLOOKUP(C435,'Sales Order'!A:S,19,FALSE)</f>
        <v>#N/A</v>
      </c>
      <c r="G435" s="298" t="str">
        <f>VLOOKUP(C435,'Sales Order'!A:N,14,FALSE)</f>
        <v>#N/A</v>
      </c>
      <c r="H435" s="298" t="str">
        <f t="shared" si="1"/>
        <v> </v>
      </c>
      <c r="I435" s="298">
        <f>SUMIFS(Despatches!D:D,Despatches!A:A,C435)</f>
        <v>0</v>
      </c>
      <c r="J435" s="298">
        <f t="shared" si="2"/>
        <v>0</v>
      </c>
      <c r="K435" s="298" t="str">
        <f>VLOOKUP(C435,'Sales Order'!A:N,14,FALSE)</f>
        <v>#N/A</v>
      </c>
      <c r="L435" s="234" t="str">
        <f t="shared" si="3"/>
        <v> &gt;210</v>
      </c>
      <c r="M435" s="298">
        <f t="shared" si="4"/>
        <v>30</v>
      </c>
      <c r="N435" s="298">
        <f t="shared" si="5"/>
        <v>12</v>
      </c>
      <c r="O435" s="298">
        <f t="shared" si="6"/>
        <v>1899</v>
      </c>
      <c r="P435" s="300" t="str">
        <f>VLOOKUP(C435,'Sales Order'!A:Q,17,FALSE)</f>
        <v>#N/A</v>
      </c>
      <c r="Q435" s="300" t="str">
        <f>VLOOKUP(C435,Despatches!A:B,2,FALSE)</f>
        <v>#N/A</v>
      </c>
      <c r="R435" s="298" t="str">
        <f t="shared" si="7"/>
        <v>#N/A</v>
      </c>
      <c r="S435" s="298" t="str">
        <f t="shared" si="8"/>
        <v>#N/A</v>
      </c>
      <c r="T435" s="298" t="str">
        <f t="shared" si="9"/>
        <v>#N/A</v>
      </c>
      <c r="U435" s="196" t="str">
        <f t="shared" si="10"/>
        <v>#N/A</v>
      </c>
      <c r="V435" s="196"/>
      <c r="W435" s="196"/>
      <c r="X435" s="196"/>
      <c r="Y435" s="196"/>
      <c r="Z435" s="196"/>
    </row>
    <row r="436" ht="12.0" customHeight="1">
      <c r="A436" s="275"/>
      <c r="B436" s="275"/>
      <c r="C436" s="275"/>
      <c r="D436" s="275"/>
      <c r="E436" s="297">
        <f>SUMIF('Sales Order'!A:M,C436,'Sales Order'!M:M)</f>
        <v>0</v>
      </c>
      <c r="F436" s="298" t="str">
        <f>VLOOKUP(C436,'Sales Order'!A:S,19,FALSE)</f>
        <v>#N/A</v>
      </c>
      <c r="G436" s="298" t="str">
        <f>VLOOKUP(C436,'Sales Order'!A:N,14,FALSE)</f>
        <v>#N/A</v>
      </c>
      <c r="H436" s="298" t="str">
        <f t="shared" si="1"/>
        <v> </v>
      </c>
      <c r="I436" s="298">
        <f>SUMIFS(Despatches!D:D,Despatches!A:A,C436)</f>
        <v>0</v>
      </c>
      <c r="J436" s="298">
        <f t="shared" si="2"/>
        <v>0</v>
      </c>
      <c r="K436" s="298" t="str">
        <f>VLOOKUP(C436,'Sales Order'!A:N,14,FALSE)</f>
        <v>#N/A</v>
      </c>
      <c r="L436" s="234" t="str">
        <f t="shared" si="3"/>
        <v> &gt;210</v>
      </c>
      <c r="M436" s="298">
        <f t="shared" si="4"/>
        <v>30</v>
      </c>
      <c r="N436" s="298">
        <f t="shared" si="5"/>
        <v>12</v>
      </c>
      <c r="O436" s="298">
        <f t="shared" si="6"/>
        <v>1899</v>
      </c>
      <c r="P436" s="300" t="str">
        <f>VLOOKUP(C436,'Sales Order'!A:Q,17,FALSE)</f>
        <v>#N/A</v>
      </c>
      <c r="Q436" s="300" t="str">
        <f>VLOOKUP(C436,Despatches!A:B,2,FALSE)</f>
        <v>#N/A</v>
      </c>
      <c r="R436" s="298" t="str">
        <f t="shared" si="7"/>
        <v>#N/A</v>
      </c>
      <c r="S436" s="298" t="str">
        <f t="shared" si="8"/>
        <v>#N/A</v>
      </c>
      <c r="T436" s="298" t="str">
        <f t="shared" si="9"/>
        <v>#N/A</v>
      </c>
      <c r="U436" s="196" t="str">
        <f t="shared" si="10"/>
        <v>#N/A</v>
      </c>
      <c r="V436" s="196"/>
      <c r="W436" s="196"/>
      <c r="X436" s="196"/>
      <c r="Y436" s="196"/>
      <c r="Z436" s="196"/>
    </row>
    <row r="437" ht="12.0" customHeight="1">
      <c r="A437" s="275"/>
      <c r="B437" s="275"/>
      <c r="C437" s="275"/>
      <c r="D437" s="275"/>
      <c r="E437" s="297">
        <f>SUMIF('Sales Order'!A:M,C437,'Sales Order'!M:M)</f>
        <v>0</v>
      </c>
      <c r="F437" s="298" t="str">
        <f>VLOOKUP(C437,'Sales Order'!A:S,19,FALSE)</f>
        <v>#N/A</v>
      </c>
      <c r="G437" s="298" t="str">
        <f>VLOOKUP(C437,'Sales Order'!A:N,14,FALSE)</f>
        <v>#N/A</v>
      </c>
      <c r="H437" s="298" t="str">
        <f t="shared" si="1"/>
        <v> </v>
      </c>
      <c r="I437" s="298">
        <f>SUMIFS(Despatches!D:D,Despatches!A:A,C437)</f>
        <v>0</v>
      </c>
      <c r="J437" s="298">
        <f t="shared" si="2"/>
        <v>0</v>
      </c>
      <c r="K437" s="298" t="str">
        <f>VLOOKUP(C437,'Sales Order'!A:N,14,FALSE)</f>
        <v>#N/A</v>
      </c>
      <c r="L437" s="234" t="str">
        <f t="shared" si="3"/>
        <v> &gt;210</v>
      </c>
      <c r="M437" s="298">
        <f t="shared" si="4"/>
        <v>30</v>
      </c>
      <c r="N437" s="298">
        <f t="shared" si="5"/>
        <v>12</v>
      </c>
      <c r="O437" s="298">
        <f t="shared" si="6"/>
        <v>1899</v>
      </c>
      <c r="P437" s="300" t="str">
        <f>VLOOKUP(C437,'Sales Order'!A:Q,17,FALSE)</f>
        <v>#N/A</v>
      </c>
      <c r="Q437" s="300" t="str">
        <f>VLOOKUP(C437,Despatches!A:B,2,FALSE)</f>
        <v>#N/A</v>
      </c>
      <c r="R437" s="298" t="str">
        <f t="shared" si="7"/>
        <v>#N/A</v>
      </c>
      <c r="S437" s="298" t="str">
        <f t="shared" si="8"/>
        <v>#N/A</v>
      </c>
      <c r="T437" s="298" t="str">
        <f t="shared" si="9"/>
        <v>#N/A</v>
      </c>
      <c r="U437" s="196" t="str">
        <f t="shared" si="10"/>
        <v>#N/A</v>
      </c>
      <c r="V437" s="196"/>
      <c r="W437" s="196"/>
      <c r="X437" s="196"/>
      <c r="Y437" s="196"/>
      <c r="Z437" s="196"/>
    </row>
    <row r="438" ht="12.0" customHeight="1">
      <c r="A438" s="275"/>
      <c r="B438" s="275"/>
      <c r="C438" s="275"/>
      <c r="D438" s="275"/>
      <c r="E438" s="297">
        <f>SUMIF('Sales Order'!A:M,C438,'Sales Order'!M:M)</f>
        <v>0</v>
      </c>
      <c r="F438" s="298" t="str">
        <f>VLOOKUP(C438,'Sales Order'!A:S,19,FALSE)</f>
        <v>#N/A</v>
      </c>
      <c r="G438" s="298" t="str">
        <f>VLOOKUP(C438,'Sales Order'!A:N,14,FALSE)</f>
        <v>#N/A</v>
      </c>
      <c r="H438" s="298" t="str">
        <f t="shared" si="1"/>
        <v> </v>
      </c>
      <c r="I438" s="298">
        <f>SUMIFS(Despatches!D:D,Despatches!A:A,C438)</f>
        <v>0</v>
      </c>
      <c r="J438" s="298">
        <f t="shared" si="2"/>
        <v>0</v>
      </c>
      <c r="K438" s="298" t="str">
        <f>VLOOKUP(C438,'Sales Order'!A:N,14,FALSE)</f>
        <v>#N/A</v>
      </c>
      <c r="L438" s="234" t="str">
        <f t="shared" si="3"/>
        <v> &gt;210</v>
      </c>
      <c r="M438" s="298">
        <f t="shared" si="4"/>
        <v>30</v>
      </c>
      <c r="N438" s="298">
        <f t="shared" si="5"/>
        <v>12</v>
      </c>
      <c r="O438" s="298">
        <f t="shared" si="6"/>
        <v>1899</v>
      </c>
      <c r="P438" s="300" t="str">
        <f>VLOOKUP(C438,'Sales Order'!A:Q,17,FALSE)</f>
        <v>#N/A</v>
      </c>
      <c r="Q438" s="300" t="str">
        <f>VLOOKUP(C438,Despatches!A:B,2,FALSE)</f>
        <v>#N/A</v>
      </c>
      <c r="R438" s="298" t="str">
        <f t="shared" si="7"/>
        <v>#N/A</v>
      </c>
      <c r="S438" s="298" t="str">
        <f t="shared" si="8"/>
        <v>#N/A</v>
      </c>
      <c r="T438" s="298" t="str">
        <f t="shared" si="9"/>
        <v>#N/A</v>
      </c>
      <c r="U438" s="196" t="str">
        <f t="shared" si="10"/>
        <v>#N/A</v>
      </c>
      <c r="V438" s="196"/>
      <c r="W438" s="196"/>
      <c r="X438" s="196"/>
      <c r="Y438" s="196"/>
      <c r="Z438" s="196"/>
    </row>
    <row r="439" ht="12.0" customHeight="1">
      <c r="A439" s="275"/>
      <c r="B439" s="275"/>
      <c r="C439" s="275"/>
      <c r="D439" s="275"/>
      <c r="E439" s="297">
        <f>SUMIF('Sales Order'!A:M,C439,'Sales Order'!M:M)</f>
        <v>0</v>
      </c>
      <c r="F439" s="298" t="str">
        <f>VLOOKUP(C439,'Sales Order'!A:S,19,FALSE)</f>
        <v>#N/A</v>
      </c>
      <c r="G439" s="298" t="str">
        <f>VLOOKUP(C439,'Sales Order'!A:N,14,FALSE)</f>
        <v>#N/A</v>
      </c>
      <c r="H439" s="298" t="str">
        <f t="shared" si="1"/>
        <v> </v>
      </c>
      <c r="I439" s="298">
        <f>SUMIFS(Despatches!D:D,Despatches!A:A,C439)</f>
        <v>0</v>
      </c>
      <c r="J439" s="298">
        <f t="shared" si="2"/>
        <v>0</v>
      </c>
      <c r="K439" s="298" t="str">
        <f>VLOOKUP(C439,'Sales Order'!A:N,14,FALSE)</f>
        <v>#N/A</v>
      </c>
      <c r="L439" s="234" t="str">
        <f t="shared" si="3"/>
        <v> &gt;210</v>
      </c>
      <c r="M439" s="298">
        <f t="shared" si="4"/>
        <v>30</v>
      </c>
      <c r="N439" s="298">
        <f t="shared" si="5"/>
        <v>12</v>
      </c>
      <c r="O439" s="298">
        <f t="shared" si="6"/>
        <v>1899</v>
      </c>
      <c r="P439" s="300" t="str">
        <f>VLOOKUP(C439,'Sales Order'!A:Q,17,FALSE)</f>
        <v>#N/A</v>
      </c>
      <c r="Q439" s="300" t="str">
        <f>VLOOKUP(C439,Despatches!A:B,2,FALSE)</f>
        <v>#N/A</v>
      </c>
      <c r="R439" s="298" t="str">
        <f t="shared" si="7"/>
        <v>#N/A</v>
      </c>
      <c r="S439" s="298" t="str">
        <f t="shared" si="8"/>
        <v>#N/A</v>
      </c>
      <c r="T439" s="298" t="str">
        <f t="shared" si="9"/>
        <v>#N/A</v>
      </c>
      <c r="U439" s="196" t="str">
        <f t="shared" si="10"/>
        <v>#N/A</v>
      </c>
      <c r="V439" s="196"/>
      <c r="W439" s="196"/>
      <c r="X439" s="196"/>
      <c r="Y439" s="196"/>
      <c r="Z439" s="196"/>
    </row>
    <row r="440" ht="12.0" customHeight="1">
      <c r="A440" s="275"/>
      <c r="B440" s="275"/>
      <c r="C440" s="275"/>
      <c r="D440" s="275"/>
      <c r="E440" s="297">
        <f>SUMIF('Sales Order'!A:M,C440,'Sales Order'!M:M)</f>
        <v>0</v>
      </c>
      <c r="F440" s="298" t="str">
        <f>VLOOKUP(C440,'Sales Order'!A:S,19,FALSE)</f>
        <v>#N/A</v>
      </c>
      <c r="G440" s="298" t="str">
        <f>VLOOKUP(C440,'Sales Order'!A:N,14,FALSE)</f>
        <v>#N/A</v>
      </c>
      <c r="H440" s="298" t="str">
        <f t="shared" si="1"/>
        <v> </v>
      </c>
      <c r="I440" s="298">
        <f>SUMIFS(Despatches!D:D,Despatches!A:A,C440)</f>
        <v>0</v>
      </c>
      <c r="J440" s="298">
        <f t="shared" si="2"/>
        <v>0</v>
      </c>
      <c r="K440" s="298" t="str">
        <f>VLOOKUP(C440,'Sales Order'!A:N,14,FALSE)</f>
        <v>#N/A</v>
      </c>
      <c r="L440" s="234" t="str">
        <f t="shared" si="3"/>
        <v> &gt;210</v>
      </c>
      <c r="M440" s="298">
        <f t="shared" si="4"/>
        <v>30</v>
      </c>
      <c r="N440" s="298">
        <f t="shared" si="5"/>
        <v>12</v>
      </c>
      <c r="O440" s="298">
        <f t="shared" si="6"/>
        <v>1899</v>
      </c>
      <c r="P440" s="300" t="str">
        <f>VLOOKUP(C440,'Sales Order'!A:Q,17,FALSE)</f>
        <v>#N/A</v>
      </c>
      <c r="Q440" s="300" t="str">
        <f>VLOOKUP(C440,Despatches!A:B,2,FALSE)</f>
        <v>#N/A</v>
      </c>
      <c r="R440" s="298" t="str">
        <f t="shared" si="7"/>
        <v>#N/A</v>
      </c>
      <c r="S440" s="298" t="str">
        <f t="shared" si="8"/>
        <v>#N/A</v>
      </c>
      <c r="T440" s="298" t="str">
        <f t="shared" si="9"/>
        <v>#N/A</v>
      </c>
      <c r="U440" s="196" t="str">
        <f t="shared" si="10"/>
        <v>#N/A</v>
      </c>
      <c r="V440" s="196"/>
      <c r="W440" s="196"/>
      <c r="X440" s="196"/>
      <c r="Y440" s="196"/>
      <c r="Z440" s="196"/>
    </row>
    <row r="441" ht="12.0" customHeight="1">
      <c r="A441" s="275"/>
      <c r="B441" s="275"/>
      <c r="C441" s="275"/>
      <c r="D441" s="275"/>
      <c r="E441" s="297">
        <f>SUMIF('Sales Order'!A:M,C441,'Sales Order'!M:M)</f>
        <v>0</v>
      </c>
      <c r="F441" s="298" t="str">
        <f>VLOOKUP(C441,'Sales Order'!A:S,19,FALSE)</f>
        <v>#N/A</v>
      </c>
      <c r="G441" s="298" t="str">
        <f>VLOOKUP(C441,'Sales Order'!A:N,14,FALSE)</f>
        <v>#N/A</v>
      </c>
      <c r="H441" s="298" t="str">
        <f t="shared" si="1"/>
        <v> </v>
      </c>
      <c r="I441" s="298">
        <f>SUMIFS(Despatches!D:D,Despatches!A:A,C441)</f>
        <v>0</v>
      </c>
      <c r="J441" s="298">
        <f t="shared" si="2"/>
        <v>0</v>
      </c>
      <c r="K441" s="298" t="str">
        <f>VLOOKUP(C441,'Sales Order'!A:N,14,FALSE)</f>
        <v>#N/A</v>
      </c>
      <c r="L441" s="234" t="str">
        <f t="shared" si="3"/>
        <v> &gt;210</v>
      </c>
      <c r="M441" s="298">
        <f t="shared" si="4"/>
        <v>30</v>
      </c>
      <c r="N441" s="298">
        <f t="shared" si="5"/>
        <v>12</v>
      </c>
      <c r="O441" s="298">
        <f t="shared" si="6"/>
        <v>1899</v>
      </c>
      <c r="P441" s="300" t="str">
        <f>VLOOKUP(C441,'Sales Order'!A:Q,17,FALSE)</f>
        <v>#N/A</v>
      </c>
      <c r="Q441" s="300" t="str">
        <f>VLOOKUP(C441,Despatches!A:B,2,FALSE)</f>
        <v>#N/A</v>
      </c>
      <c r="R441" s="298" t="str">
        <f t="shared" si="7"/>
        <v>#N/A</v>
      </c>
      <c r="S441" s="298" t="str">
        <f t="shared" si="8"/>
        <v>#N/A</v>
      </c>
      <c r="T441" s="298" t="str">
        <f t="shared" si="9"/>
        <v>#N/A</v>
      </c>
      <c r="U441" s="196" t="str">
        <f t="shared" si="10"/>
        <v>#N/A</v>
      </c>
      <c r="V441" s="196"/>
      <c r="W441" s="196"/>
      <c r="X441" s="196"/>
      <c r="Y441" s="196"/>
      <c r="Z441" s="196"/>
    </row>
    <row r="442" ht="12.0" customHeight="1">
      <c r="A442" s="275"/>
      <c r="B442" s="275"/>
      <c r="C442" s="275"/>
      <c r="D442" s="275"/>
      <c r="E442" s="297">
        <f>SUMIF('Sales Order'!A:M,C442,'Sales Order'!M:M)</f>
        <v>0</v>
      </c>
      <c r="F442" s="298" t="str">
        <f>VLOOKUP(C442,'Sales Order'!A:S,19,FALSE)</f>
        <v>#N/A</v>
      </c>
      <c r="G442" s="298" t="str">
        <f>VLOOKUP(C442,'Sales Order'!A:N,14,FALSE)</f>
        <v>#N/A</v>
      </c>
      <c r="H442" s="298" t="str">
        <f t="shared" si="1"/>
        <v> </v>
      </c>
      <c r="I442" s="298">
        <f>SUMIFS(Despatches!D:D,Despatches!A:A,C442)</f>
        <v>0</v>
      </c>
      <c r="J442" s="298">
        <f t="shared" si="2"/>
        <v>0</v>
      </c>
      <c r="K442" s="298" t="str">
        <f>VLOOKUP(C442,'Sales Order'!A:N,14,FALSE)</f>
        <v>#N/A</v>
      </c>
      <c r="L442" s="234" t="str">
        <f t="shared" si="3"/>
        <v> &gt;210</v>
      </c>
      <c r="M442" s="298">
        <f t="shared" si="4"/>
        <v>30</v>
      </c>
      <c r="N442" s="298">
        <f t="shared" si="5"/>
        <v>12</v>
      </c>
      <c r="O442" s="298">
        <f t="shared" si="6"/>
        <v>1899</v>
      </c>
      <c r="P442" s="300" t="str">
        <f>VLOOKUP(C442,'Sales Order'!A:Q,17,FALSE)</f>
        <v>#N/A</v>
      </c>
      <c r="Q442" s="300" t="str">
        <f>VLOOKUP(C442,Despatches!A:B,2,FALSE)</f>
        <v>#N/A</v>
      </c>
      <c r="R442" s="298" t="str">
        <f t="shared" si="7"/>
        <v>#N/A</v>
      </c>
      <c r="S442" s="298" t="str">
        <f t="shared" si="8"/>
        <v>#N/A</v>
      </c>
      <c r="T442" s="298" t="str">
        <f t="shared" si="9"/>
        <v>#N/A</v>
      </c>
      <c r="U442" s="196" t="str">
        <f t="shared" si="10"/>
        <v>#N/A</v>
      </c>
      <c r="V442" s="196"/>
      <c r="W442" s="196"/>
      <c r="X442" s="196"/>
      <c r="Y442" s="196"/>
      <c r="Z442" s="196"/>
    </row>
    <row r="443" ht="12.0" customHeight="1">
      <c r="A443" s="275"/>
      <c r="B443" s="275"/>
      <c r="C443" s="275"/>
      <c r="D443" s="275"/>
      <c r="E443" s="297">
        <f>SUMIF('Sales Order'!A:M,C443,'Sales Order'!M:M)</f>
        <v>0</v>
      </c>
      <c r="F443" s="298" t="str">
        <f>VLOOKUP(C443,'Sales Order'!A:S,19,FALSE)</f>
        <v>#N/A</v>
      </c>
      <c r="G443" s="298" t="str">
        <f>VLOOKUP(C443,'Sales Order'!A:N,14,FALSE)</f>
        <v>#N/A</v>
      </c>
      <c r="H443" s="298" t="str">
        <f t="shared" si="1"/>
        <v> </v>
      </c>
      <c r="I443" s="298">
        <f>SUMIFS(Despatches!D:D,Despatches!A:A,C443)</f>
        <v>0</v>
      </c>
      <c r="J443" s="298">
        <f t="shared" si="2"/>
        <v>0</v>
      </c>
      <c r="K443" s="298" t="str">
        <f>VLOOKUP(C443,'Sales Order'!A:N,14,FALSE)</f>
        <v>#N/A</v>
      </c>
      <c r="L443" s="234" t="str">
        <f t="shared" si="3"/>
        <v> &gt;210</v>
      </c>
      <c r="M443" s="298">
        <f t="shared" si="4"/>
        <v>30</v>
      </c>
      <c r="N443" s="298">
        <f t="shared" si="5"/>
        <v>12</v>
      </c>
      <c r="O443" s="298">
        <f t="shared" si="6"/>
        <v>1899</v>
      </c>
      <c r="P443" s="300" t="str">
        <f>VLOOKUP(C443,'Sales Order'!A:Q,17,FALSE)</f>
        <v>#N/A</v>
      </c>
      <c r="Q443" s="300" t="str">
        <f>VLOOKUP(C443,Despatches!A:B,2,FALSE)</f>
        <v>#N/A</v>
      </c>
      <c r="R443" s="298" t="str">
        <f t="shared" si="7"/>
        <v>#N/A</v>
      </c>
      <c r="S443" s="298" t="str">
        <f t="shared" si="8"/>
        <v>#N/A</v>
      </c>
      <c r="T443" s="298" t="str">
        <f t="shared" si="9"/>
        <v>#N/A</v>
      </c>
      <c r="U443" s="196" t="str">
        <f t="shared" si="10"/>
        <v>#N/A</v>
      </c>
      <c r="V443" s="196"/>
      <c r="W443" s="196"/>
      <c r="X443" s="196"/>
      <c r="Y443" s="196"/>
      <c r="Z443" s="196"/>
    </row>
    <row r="444" ht="12.0" customHeight="1">
      <c r="A444" s="302"/>
      <c r="B444" s="302"/>
      <c r="C444" s="302"/>
      <c r="D444" s="302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288"/>
      <c r="Q444" s="288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 ht="12.0" customHeight="1">
      <c r="A445" s="196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288"/>
      <c r="Q445" s="288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 ht="12.0" customHeight="1">
      <c r="A446" s="196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288"/>
      <c r="Q446" s="288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 ht="12.0" customHeight="1">
      <c r="A447" s="196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288"/>
      <c r="Q447" s="288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 ht="12.0" customHeight="1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288"/>
      <c r="Q448" s="288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 ht="12.0" customHeight="1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288"/>
      <c r="Q449" s="288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 ht="12.0" customHeight="1">
      <c r="A450" s="196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288"/>
      <c r="Q450" s="288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 ht="12.0" customHeight="1">
      <c r="A451" s="196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288"/>
      <c r="Q451" s="288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 ht="12.0" customHeight="1">
      <c r="A452" s="196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288"/>
      <c r="Q452" s="288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 ht="12.0" customHeight="1">
      <c r="A453" s="196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288"/>
      <c r="Q453" s="288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 ht="12.0" customHeight="1">
      <c r="A454" s="196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288"/>
      <c r="Q454" s="288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 ht="12.0" customHeight="1">
      <c r="A455" s="196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288"/>
      <c r="Q455" s="288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 ht="12.0" customHeight="1">
      <c r="A456" s="196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288"/>
      <c r="Q456" s="288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 ht="12.0" customHeight="1">
      <c r="A457" s="196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288"/>
      <c r="Q457" s="288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 ht="12.0" customHeight="1">
      <c r="A458" s="196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288"/>
      <c r="Q458" s="288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 ht="12.0" customHeight="1">
      <c r="A459" s="196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288"/>
      <c r="Q459" s="288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 ht="12.0" customHeight="1">
      <c r="A460" s="196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288"/>
      <c r="Q460" s="288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 ht="12.0" customHeight="1">
      <c r="A461" s="196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288"/>
      <c r="Q461" s="288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 ht="12.0" customHeight="1">
      <c r="A462" s="196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288"/>
      <c r="Q462" s="288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 ht="12.0" customHeight="1">
      <c r="A463" s="196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288"/>
      <c r="Q463" s="288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 ht="12.0" customHeight="1">
      <c r="A464" s="196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288"/>
      <c r="Q464" s="288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 ht="12.0" customHeight="1">
      <c r="A465" s="196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288"/>
      <c r="Q465" s="288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 ht="12.0" customHeight="1">
      <c r="A466" s="196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288"/>
      <c r="Q466" s="288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 ht="12.0" customHeight="1">
      <c r="A467" s="196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288"/>
      <c r="Q467" s="288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 ht="12.0" customHeight="1">
      <c r="A468" s="196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288"/>
      <c r="Q468" s="288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 ht="12.0" customHeight="1">
      <c r="A469" s="196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288"/>
      <c r="Q469" s="288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 ht="12.0" customHeight="1">
      <c r="A470" s="196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288"/>
      <c r="Q470" s="288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 ht="12.0" customHeight="1">
      <c r="A471" s="196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288"/>
      <c r="Q471" s="288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 ht="12.0" customHeight="1">
      <c r="A472" s="196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288"/>
      <c r="Q472" s="288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 ht="12.0" customHeight="1">
      <c r="A473" s="196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288"/>
      <c r="Q473" s="288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 ht="12.0" customHeight="1">
      <c r="A474" s="196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288"/>
      <c r="Q474" s="288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 ht="12.0" customHeight="1">
      <c r="A475" s="196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288"/>
      <c r="Q475" s="288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 ht="12.0" customHeight="1">
      <c r="A476" s="196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288"/>
      <c r="Q476" s="288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 ht="12.0" customHeight="1">
      <c r="A477" s="196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288"/>
      <c r="Q477" s="288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 ht="12.0" customHeight="1">
      <c r="A478" s="196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288"/>
      <c r="Q478" s="288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 ht="12.0" customHeight="1">
      <c r="A479" s="196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288"/>
      <c r="Q479" s="288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 ht="12.0" customHeight="1">
      <c r="A480" s="196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288"/>
      <c r="Q480" s="288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 ht="12.0" customHeight="1">
      <c r="A481" s="196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288"/>
      <c r="Q481" s="288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 ht="12.0" customHeight="1">
      <c r="A482" s="196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288"/>
      <c r="Q482" s="288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 ht="12.0" customHeight="1">
      <c r="A483" s="196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288"/>
      <c r="Q483" s="288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 ht="12.0" customHeight="1">
      <c r="A484" s="196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288"/>
      <c r="Q484" s="288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 ht="12.0" customHeight="1">
      <c r="A485" s="196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288"/>
      <c r="Q485" s="288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 ht="12.0" customHeight="1">
      <c r="A486" s="196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288"/>
      <c r="Q486" s="288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 ht="12.0" customHeight="1">
      <c r="A487" s="196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288"/>
      <c r="Q487" s="288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 ht="12.0" customHeight="1">
      <c r="A488" s="196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288"/>
      <c r="Q488" s="288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 ht="12.0" customHeight="1">
      <c r="A489" s="196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288"/>
      <c r="Q489" s="288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 ht="12.0" customHeight="1">
      <c r="A490" s="196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288"/>
      <c r="Q490" s="288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 ht="12.0" customHeight="1">
      <c r="A491" s="196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288"/>
      <c r="Q491" s="288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 ht="12.0" customHeight="1">
      <c r="A492" s="196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288"/>
      <c r="Q492" s="288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 ht="12.0" customHeight="1">
      <c r="A493" s="196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288"/>
      <c r="Q493" s="288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 ht="12.0" customHeight="1">
      <c r="A494" s="196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288"/>
      <c r="Q494" s="288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 ht="12.0" customHeight="1">
      <c r="A495" s="196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288"/>
      <c r="Q495" s="288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 ht="12.0" customHeight="1">
      <c r="A496" s="196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288"/>
      <c r="Q496" s="288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 ht="12.0" customHeight="1">
      <c r="A497" s="196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288"/>
      <c r="Q497" s="288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 ht="12.0" customHeight="1">
      <c r="A498" s="196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288"/>
      <c r="Q498" s="288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 ht="12.0" customHeight="1">
      <c r="A499" s="196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288"/>
      <c r="Q499" s="288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 ht="12.0" customHeight="1">
      <c r="A500" s="196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288"/>
      <c r="Q500" s="288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 ht="12.0" customHeight="1">
      <c r="A501" s="196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288"/>
      <c r="Q501" s="288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 ht="12.0" customHeight="1">
      <c r="A502" s="196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288"/>
      <c r="Q502" s="288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 ht="12.0" customHeight="1">
      <c r="A503" s="196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288"/>
      <c r="Q503" s="288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 ht="12.0" customHeight="1">
      <c r="A504" s="196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288"/>
      <c r="Q504" s="288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 ht="12.0" customHeight="1">
      <c r="A505" s="196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288"/>
      <c r="Q505" s="288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 ht="12.0" customHeight="1">
      <c r="A506" s="196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288"/>
      <c r="Q506" s="288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 ht="12.0" customHeight="1">
      <c r="A507" s="196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288"/>
      <c r="Q507" s="288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 ht="12.0" customHeight="1">
      <c r="A508" s="196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288"/>
      <c r="Q508" s="288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 ht="12.0" customHeight="1">
      <c r="A509" s="196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288"/>
      <c r="Q509" s="288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 ht="12.0" customHeight="1">
      <c r="A510" s="196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288"/>
      <c r="Q510" s="288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 ht="12.0" customHeight="1">
      <c r="A511" s="196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288"/>
      <c r="Q511" s="288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 ht="12.0" customHeight="1">
      <c r="A512" s="196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288"/>
      <c r="Q512" s="288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 ht="12.0" customHeight="1">
      <c r="A513" s="196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288"/>
      <c r="Q513" s="288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 ht="12.0" customHeight="1">
      <c r="A514" s="196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288"/>
      <c r="Q514" s="288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 ht="12.0" customHeight="1">
      <c r="A515" s="196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288"/>
      <c r="Q515" s="288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 ht="12.0" customHeight="1">
      <c r="A516" s="196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288"/>
      <c r="Q516" s="288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 ht="12.0" customHeight="1">
      <c r="A517" s="196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288"/>
      <c r="Q517" s="288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 ht="12.0" customHeight="1">
      <c r="A518" s="196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288"/>
      <c r="Q518" s="288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 ht="12.0" customHeight="1">
      <c r="A519" s="196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288"/>
      <c r="Q519" s="288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 ht="12.0" customHeight="1">
      <c r="A520" s="196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288"/>
      <c r="Q520" s="288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 ht="12.0" customHeight="1">
      <c r="A521" s="196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288"/>
      <c r="Q521" s="288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 ht="12.0" customHeight="1">
      <c r="A522" s="196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288"/>
      <c r="Q522" s="288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 ht="12.0" customHeight="1">
      <c r="A523" s="196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288"/>
      <c r="Q523" s="288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 ht="12.0" customHeight="1">
      <c r="A524" s="196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288"/>
      <c r="Q524" s="288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 ht="12.0" customHeight="1">
      <c r="A525" s="196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288"/>
      <c r="Q525" s="288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 ht="12.0" customHeight="1">
      <c r="A526" s="196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288"/>
      <c r="Q526" s="288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 ht="12.0" customHeight="1">
      <c r="A527" s="196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288"/>
      <c r="Q527" s="288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 ht="12.0" customHeight="1">
      <c r="A528" s="196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288"/>
      <c r="Q528" s="288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 ht="12.0" customHeight="1">
      <c r="A529" s="196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288"/>
      <c r="Q529" s="288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 ht="12.0" customHeight="1">
      <c r="A530" s="196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288"/>
      <c r="Q530" s="288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 ht="12.0" customHeight="1">
      <c r="A531" s="196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288"/>
      <c r="Q531" s="288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 ht="12.0" customHeight="1">
      <c r="A532" s="196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288"/>
      <c r="Q532" s="288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 ht="12.0" customHeight="1">
      <c r="A533" s="196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288"/>
      <c r="Q533" s="288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 ht="12.0" customHeight="1">
      <c r="A534" s="196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288"/>
      <c r="Q534" s="288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 ht="12.0" customHeight="1">
      <c r="A535" s="196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288"/>
      <c r="Q535" s="288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 ht="12.0" customHeight="1">
      <c r="A536" s="196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288"/>
      <c r="Q536" s="288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 ht="12.0" customHeight="1">
      <c r="A537" s="196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288"/>
      <c r="Q537" s="288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 ht="12.0" customHeight="1">
      <c r="A538" s="196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288"/>
      <c r="Q538" s="288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 ht="12.0" customHeight="1">
      <c r="A539" s="196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288"/>
      <c r="Q539" s="288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 ht="12.0" customHeight="1">
      <c r="A540" s="196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288"/>
      <c r="Q540" s="288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 ht="12.0" customHeight="1">
      <c r="A541" s="196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288"/>
      <c r="Q541" s="288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 ht="12.0" customHeight="1">
      <c r="A542" s="196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288"/>
      <c r="Q542" s="288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 ht="12.0" customHeight="1">
      <c r="A543" s="196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288"/>
      <c r="Q543" s="288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 ht="12.0" customHeight="1">
      <c r="A544" s="196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288"/>
      <c r="Q544" s="288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 ht="12.0" customHeight="1">
      <c r="A545" s="196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288"/>
      <c r="Q545" s="288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 ht="12.0" customHeight="1">
      <c r="A546" s="196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288"/>
      <c r="Q546" s="288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 ht="12.0" customHeight="1">
      <c r="A547" s="196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288"/>
      <c r="Q547" s="288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 ht="12.0" customHeight="1">
      <c r="A548" s="196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288"/>
      <c r="Q548" s="288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 ht="12.0" customHeight="1">
      <c r="A549" s="196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288"/>
      <c r="Q549" s="288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 ht="12.0" customHeight="1">
      <c r="A550" s="196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288"/>
      <c r="Q550" s="288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 ht="12.0" customHeight="1">
      <c r="A551" s="196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288"/>
      <c r="Q551" s="288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 ht="12.0" customHeight="1">
      <c r="A552" s="196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288"/>
      <c r="Q552" s="288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 ht="12.0" customHeight="1">
      <c r="A553" s="196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288"/>
      <c r="Q553" s="288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 ht="12.0" customHeight="1">
      <c r="A554" s="196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288"/>
      <c r="Q554" s="288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 ht="12.0" customHeight="1">
      <c r="A555" s="196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288"/>
      <c r="Q555" s="288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 ht="12.0" customHeight="1">
      <c r="A556" s="196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288"/>
      <c r="Q556" s="288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 ht="12.0" customHeight="1">
      <c r="A557" s="196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288"/>
      <c r="Q557" s="288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 ht="12.0" customHeight="1">
      <c r="A558" s="196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288"/>
      <c r="Q558" s="288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 ht="12.0" customHeight="1">
      <c r="A559" s="196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288"/>
      <c r="Q559" s="288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 ht="12.0" customHeight="1">
      <c r="A560" s="196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288"/>
      <c r="Q560" s="288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 ht="12.0" customHeight="1">
      <c r="A561" s="196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288"/>
      <c r="Q561" s="288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 ht="12.0" customHeight="1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288"/>
      <c r="Q562" s="288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 ht="12.0" customHeight="1">
      <c r="A563" s="196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288"/>
      <c r="Q563" s="288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 ht="12.0" customHeight="1">
      <c r="A564" s="196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288"/>
      <c r="Q564" s="288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 ht="12.0" customHeight="1">
      <c r="A565" s="196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288"/>
      <c r="Q565" s="288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 ht="12.0" customHeight="1">
      <c r="A566" s="196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288"/>
      <c r="Q566" s="288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 ht="12.0" customHeight="1">
      <c r="A567" s="196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288"/>
      <c r="Q567" s="288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 ht="12.0" customHeight="1">
      <c r="A568" s="196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288"/>
      <c r="Q568" s="288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 ht="12.0" customHeight="1">
      <c r="A569" s="196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288"/>
      <c r="Q569" s="288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 ht="12.0" customHeight="1">
      <c r="A570" s="196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288"/>
      <c r="Q570" s="288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 ht="12.0" customHeight="1">
      <c r="A571" s="196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288"/>
      <c r="Q571" s="288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 ht="12.0" customHeight="1">
      <c r="A572" s="196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288"/>
      <c r="Q572" s="288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 ht="12.0" customHeight="1">
      <c r="A573" s="196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288"/>
      <c r="Q573" s="288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 ht="12.0" customHeight="1">
      <c r="A574" s="196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288"/>
      <c r="Q574" s="288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 ht="12.0" customHeight="1">
      <c r="A575" s="196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288"/>
      <c r="Q575" s="288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 ht="12.0" customHeight="1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288"/>
      <c r="Q576" s="288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 ht="12.0" customHeight="1">
      <c r="A577" s="196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288"/>
      <c r="Q577" s="288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 ht="12.0" customHeight="1">
      <c r="A578" s="196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288"/>
      <c r="Q578" s="288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 ht="12.0" customHeight="1">
      <c r="A579" s="196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288"/>
      <c r="Q579" s="288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 ht="12.0" customHeight="1">
      <c r="A580" s="196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288"/>
      <c r="Q580" s="288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 ht="12.0" customHeight="1">
      <c r="A581" s="196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288"/>
      <c r="Q581" s="288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 ht="12.0" customHeight="1">
      <c r="A582" s="196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288"/>
      <c r="Q582" s="288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 ht="12.0" customHeight="1">
      <c r="A583" s="196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288"/>
      <c r="Q583" s="288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 ht="12.0" customHeight="1">
      <c r="A584" s="196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288"/>
      <c r="Q584" s="288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 ht="12.0" customHeight="1">
      <c r="A585" s="196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288"/>
      <c r="Q585" s="288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 ht="12.0" customHeight="1">
      <c r="A586" s="196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288"/>
      <c r="Q586" s="288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 ht="12.0" customHeight="1">
      <c r="A587" s="196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288"/>
      <c r="Q587" s="288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 ht="12.0" customHeight="1">
      <c r="A588" s="196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288"/>
      <c r="Q588" s="288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 ht="12.0" customHeight="1">
      <c r="A589" s="196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288"/>
      <c r="Q589" s="288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 ht="12.0" customHeight="1">
      <c r="A590" s="196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288"/>
      <c r="Q590" s="288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 ht="12.0" customHeight="1">
      <c r="A591" s="196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288"/>
      <c r="Q591" s="288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 ht="12.0" customHeight="1">
      <c r="A592" s="196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288"/>
      <c r="Q592" s="288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 ht="12.0" customHeight="1">
      <c r="A593" s="196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288"/>
      <c r="Q593" s="288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 ht="12.0" customHeight="1">
      <c r="A594" s="196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288"/>
      <c r="Q594" s="288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 ht="12.0" customHeight="1">
      <c r="A595" s="196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288"/>
      <c r="Q595" s="288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 ht="12.0" customHeight="1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288"/>
      <c r="Q596" s="288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 ht="12.0" customHeight="1">
      <c r="A597" s="196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288"/>
      <c r="Q597" s="288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 ht="12.0" customHeight="1">
      <c r="A598" s="196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288"/>
      <c r="Q598" s="288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 ht="12.0" customHeight="1">
      <c r="A599" s="196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288"/>
      <c r="Q599" s="288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 ht="12.0" customHeight="1">
      <c r="A600" s="196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288"/>
      <c r="Q600" s="288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 ht="12.0" customHeight="1">
      <c r="A601" s="196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288"/>
      <c r="Q601" s="288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 ht="12.0" customHeight="1">
      <c r="A602" s="196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288"/>
      <c r="Q602" s="288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 ht="12.0" customHeight="1">
      <c r="A603" s="196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288"/>
      <c r="Q603" s="288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 ht="12.0" customHeight="1">
      <c r="A604" s="196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288"/>
      <c r="Q604" s="288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 ht="12.0" customHeight="1">
      <c r="A605" s="196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288"/>
      <c r="Q605" s="288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 ht="12.0" customHeight="1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288"/>
      <c r="Q606" s="288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 ht="12.0" customHeight="1">
      <c r="A607" s="196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288"/>
      <c r="Q607" s="288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 ht="12.0" customHeight="1">
      <c r="A608" s="196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288"/>
      <c r="Q608" s="288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 ht="12.0" customHeight="1">
      <c r="A609" s="196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288"/>
      <c r="Q609" s="288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 ht="12.0" customHeight="1">
      <c r="A610" s="196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288"/>
      <c r="Q610" s="288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 ht="12.0" customHeight="1">
      <c r="A611" s="196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288"/>
      <c r="Q611" s="288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 ht="12.0" customHeight="1">
      <c r="A612" s="196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288"/>
      <c r="Q612" s="288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 ht="12.0" customHeight="1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288"/>
      <c r="Q613" s="288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 ht="12.0" customHeight="1">
      <c r="A614" s="196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288"/>
      <c r="Q614" s="288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 ht="12.0" customHeight="1">
      <c r="A615" s="196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288"/>
      <c r="Q615" s="288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 ht="12.0" customHeight="1">
      <c r="A616" s="196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288"/>
      <c r="Q616" s="288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 ht="12.0" customHeight="1">
      <c r="A617" s="196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288"/>
      <c r="Q617" s="288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 ht="12.0" customHeight="1">
      <c r="A618" s="196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288"/>
      <c r="Q618" s="288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 ht="12.0" customHeight="1">
      <c r="A619" s="196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288"/>
      <c r="Q619" s="288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 ht="12.0" customHeight="1">
      <c r="A620" s="196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288"/>
      <c r="Q620" s="288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 ht="12.0" customHeight="1">
      <c r="A621" s="196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288"/>
      <c r="Q621" s="288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 ht="12.0" customHeight="1">
      <c r="A622" s="196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288"/>
      <c r="Q622" s="288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 ht="12.0" customHeight="1">
      <c r="A623" s="196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288"/>
      <c r="Q623" s="288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 ht="12.0" customHeight="1">
      <c r="A624" s="196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288"/>
      <c r="Q624" s="288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 ht="12.0" customHeight="1">
      <c r="A625" s="196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288"/>
      <c r="Q625" s="288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 ht="12.0" customHeight="1">
      <c r="A626" s="196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288"/>
      <c r="Q626" s="288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 ht="12.0" customHeight="1">
      <c r="A627" s="196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288"/>
      <c r="Q627" s="288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 ht="12.0" customHeight="1">
      <c r="A628" s="196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288"/>
      <c r="Q628" s="288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 ht="12.0" customHeight="1">
      <c r="A629" s="196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288"/>
      <c r="Q629" s="288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 ht="12.0" customHeight="1">
      <c r="A630" s="196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288"/>
      <c r="Q630" s="288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 ht="12.0" customHeight="1">
      <c r="A631" s="196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288"/>
      <c r="Q631" s="288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 ht="12.0" customHeight="1">
      <c r="A632" s="196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288"/>
      <c r="Q632" s="288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 ht="12.0" customHeight="1">
      <c r="A633" s="196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288"/>
      <c r="Q633" s="288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 ht="12.0" customHeight="1">
      <c r="A634" s="196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288"/>
      <c r="Q634" s="288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 ht="12.0" customHeight="1">
      <c r="A635" s="196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288"/>
      <c r="Q635" s="288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 ht="12.0" customHeight="1">
      <c r="A636" s="196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288"/>
      <c r="Q636" s="288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 ht="12.0" customHeight="1">
      <c r="A637" s="196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288"/>
      <c r="Q637" s="288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 ht="12.0" customHeight="1">
      <c r="A638" s="196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288"/>
      <c r="Q638" s="288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 ht="12.0" customHeight="1">
      <c r="A639" s="196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288"/>
      <c r="Q639" s="288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 ht="12.0" customHeight="1">
      <c r="A640" s="196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288"/>
      <c r="Q640" s="288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 ht="12.0" customHeight="1">
      <c r="A641" s="196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288"/>
      <c r="Q641" s="288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 ht="12.0" customHeight="1">
      <c r="A642" s="196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288"/>
      <c r="Q642" s="288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 ht="12.0" customHeight="1">
      <c r="A643" s="196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288"/>
      <c r="Q643" s="288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 ht="12.0" customHeight="1">
      <c r="A644" s="196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288"/>
      <c r="Q644" s="288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 ht="12.0" customHeight="1">
      <c r="A645" s="196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288"/>
      <c r="Q645" s="288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 ht="12.0" customHeight="1">
      <c r="A646" s="196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288"/>
      <c r="Q646" s="288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 ht="12.0" customHeight="1">
      <c r="A647" s="196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288"/>
      <c r="Q647" s="288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 ht="12.0" customHeight="1">
      <c r="A648" s="196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288"/>
      <c r="Q648" s="288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 ht="12.0" customHeight="1">
      <c r="A649" s="196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288"/>
      <c r="Q649" s="288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 ht="12.0" customHeight="1">
      <c r="A650" s="196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288"/>
      <c r="Q650" s="288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 ht="12.0" customHeight="1">
      <c r="A651" s="196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288"/>
      <c r="Q651" s="288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 ht="12.0" customHeight="1">
      <c r="A652" s="196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288"/>
      <c r="Q652" s="288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 ht="12.0" customHeight="1">
      <c r="A653" s="196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288"/>
      <c r="Q653" s="288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 ht="12.0" customHeight="1">
      <c r="A654" s="196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288"/>
      <c r="Q654" s="288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 ht="12.0" customHeight="1">
      <c r="A655" s="196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288"/>
      <c r="Q655" s="288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 ht="12.0" customHeight="1">
      <c r="A656" s="196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288"/>
      <c r="Q656" s="288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 ht="12.0" customHeight="1">
      <c r="A657" s="196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288"/>
      <c r="Q657" s="288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 ht="12.0" customHeight="1">
      <c r="A658" s="196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288"/>
      <c r="Q658" s="288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 ht="12.0" customHeight="1">
      <c r="A659" s="196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288"/>
      <c r="Q659" s="288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 ht="12.0" customHeight="1">
      <c r="A660" s="196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288"/>
      <c r="Q660" s="288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 ht="12.0" customHeight="1">
      <c r="A661" s="196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288"/>
      <c r="Q661" s="288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 ht="12.0" customHeight="1">
      <c r="A662" s="196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288"/>
      <c r="Q662" s="288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 ht="12.0" customHeight="1">
      <c r="A663" s="196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288"/>
      <c r="Q663" s="288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 ht="12.0" customHeight="1">
      <c r="A664" s="196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288"/>
      <c r="Q664" s="288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 ht="12.0" customHeight="1">
      <c r="A665" s="196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288"/>
      <c r="Q665" s="288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 ht="12.0" customHeight="1">
      <c r="A666" s="196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288"/>
      <c r="Q666" s="288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 ht="12.0" customHeight="1">
      <c r="A667" s="196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288"/>
      <c r="Q667" s="288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 ht="12.0" customHeight="1">
      <c r="A668" s="196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288"/>
      <c r="Q668" s="288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 ht="12.0" customHeight="1">
      <c r="A669" s="196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288"/>
      <c r="Q669" s="288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 ht="12.0" customHeight="1">
      <c r="A670" s="196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288"/>
      <c r="Q670" s="288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 ht="12.0" customHeight="1">
      <c r="A671" s="196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288"/>
      <c r="Q671" s="288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 ht="12.0" customHeight="1">
      <c r="A672" s="196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288"/>
      <c r="Q672" s="288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 ht="12.0" customHeight="1">
      <c r="A673" s="196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288"/>
      <c r="Q673" s="288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 ht="12.0" customHeight="1">
      <c r="A674" s="196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288"/>
      <c r="Q674" s="288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 ht="12.0" customHeight="1">
      <c r="A675" s="196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288"/>
      <c r="Q675" s="288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 ht="12.0" customHeight="1">
      <c r="A676" s="196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288"/>
      <c r="Q676" s="288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 ht="12.0" customHeight="1">
      <c r="A677" s="196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288"/>
      <c r="Q677" s="288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 ht="12.0" customHeight="1">
      <c r="A678" s="196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288"/>
      <c r="Q678" s="288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 ht="12.0" customHeight="1">
      <c r="A679" s="196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288"/>
      <c r="Q679" s="288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 ht="12.0" customHeight="1">
      <c r="A680" s="196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288"/>
      <c r="Q680" s="288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 ht="12.0" customHeight="1">
      <c r="A681" s="196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288"/>
      <c r="Q681" s="288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 ht="12.0" customHeight="1">
      <c r="A682" s="196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288"/>
      <c r="Q682" s="288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 ht="12.0" customHeight="1">
      <c r="A683" s="196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288"/>
      <c r="Q683" s="288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 ht="12.0" customHeight="1">
      <c r="A684" s="196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288"/>
      <c r="Q684" s="288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 ht="12.0" customHeight="1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288"/>
      <c r="Q685" s="288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 ht="12.0" customHeight="1">
      <c r="A686" s="196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288"/>
      <c r="Q686" s="288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 ht="12.0" customHeight="1">
      <c r="A687" s="196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288"/>
      <c r="Q687" s="288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 ht="12.0" customHeight="1">
      <c r="A688" s="196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288"/>
      <c r="Q688" s="288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 ht="12.0" customHeight="1">
      <c r="A689" s="196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288"/>
      <c r="Q689" s="288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 ht="12.0" customHeight="1">
      <c r="A690" s="196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288"/>
      <c r="Q690" s="288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 ht="12.0" customHeight="1">
      <c r="A691" s="196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288"/>
      <c r="Q691" s="288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 ht="12.0" customHeight="1">
      <c r="A692" s="196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288"/>
      <c r="Q692" s="288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 ht="12.0" customHeight="1">
      <c r="A693" s="196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288"/>
      <c r="Q693" s="288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 ht="12.0" customHeight="1">
      <c r="A694" s="196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288"/>
      <c r="Q694" s="288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 ht="12.0" customHeight="1">
      <c r="A695" s="196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288"/>
      <c r="Q695" s="288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 ht="12.0" customHeight="1">
      <c r="A696" s="196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288"/>
      <c r="Q696" s="288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 ht="12.0" customHeight="1">
      <c r="A697" s="196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288"/>
      <c r="Q697" s="288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 ht="12.0" customHeight="1">
      <c r="A698" s="196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288"/>
      <c r="Q698" s="288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 ht="12.0" customHeight="1">
      <c r="A699" s="196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288"/>
      <c r="Q699" s="288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 ht="12.0" customHeight="1">
      <c r="A700" s="196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288"/>
      <c r="Q700" s="288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 ht="12.0" customHeight="1">
      <c r="A701" s="196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288"/>
      <c r="Q701" s="288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 ht="12.0" customHeight="1">
      <c r="A702" s="196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288"/>
      <c r="Q702" s="288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 ht="12.0" customHeight="1">
      <c r="A703" s="196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288"/>
      <c r="Q703" s="288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 ht="12.0" customHeight="1">
      <c r="A704" s="196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288"/>
      <c r="Q704" s="288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 ht="12.0" customHeight="1">
      <c r="A705" s="196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288"/>
      <c r="Q705" s="288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 ht="12.0" customHeight="1">
      <c r="A706" s="196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288"/>
      <c r="Q706" s="288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 ht="12.0" customHeight="1">
      <c r="A707" s="196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288"/>
      <c r="Q707" s="288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 ht="12.0" customHeight="1">
      <c r="A708" s="196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288"/>
      <c r="Q708" s="288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 ht="12.0" customHeight="1">
      <c r="A709" s="196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288"/>
      <c r="Q709" s="288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 ht="12.0" customHeight="1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288"/>
      <c r="Q710" s="288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 ht="12.0" customHeight="1">
      <c r="A711" s="196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288"/>
      <c r="Q711" s="288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 ht="12.0" customHeight="1">
      <c r="A712" s="196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288"/>
      <c r="Q712" s="288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 ht="12.0" customHeight="1">
      <c r="A713" s="196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288"/>
      <c r="Q713" s="288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 ht="12.0" customHeight="1">
      <c r="A714" s="196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288"/>
      <c r="Q714" s="288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 ht="12.0" customHeight="1">
      <c r="A715" s="196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288"/>
      <c r="Q715" s="288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 ht="12.0" customHeight="1">
      <c r="A716" s="196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288"/>
      <c r="Q716" s="288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 ht="12.0" customHeight="1">
      <c r="A717" s="196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288"/>
      <c r="Q717" s="288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 ht="12.0" customHeight="1">
      <c r="A718" s="196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288"/>
      <c r="Q718" s="288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 ht="12.0" customHeight="1">
      <c r="A719" s="196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288"/>
      <c r="Q719" s="288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 ht="12.0" customHeight="1">
      <c r="A720" s="196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288"/>
      <c r="Q720" s="288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 ht="12.0" customHeight="1">
      <c r="A721" s="196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288"/>
      <c r="Q721" s="288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 ht="12.0" customHeight="1">
      <c r="A722" s="196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288"/>
      <c r="Q722" s="288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 ht="12.0" customHeight="1">
      <c r="A723" s="196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288"/>
      <c r="Q723" s="288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 ht="12.0" customHeight="1">
      <c r="A724" s="196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288"/>
      <c r="Q724" s="288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 ht="12.0" customHeight="1">
      <c r="A725" s="196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288"/>
      <c r="Q725" s="288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 ht="12.0" customHeight="1">
      <c r="A726" s="196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288"/>
      <c r="Q726" s="288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 ht="12.0" customHeight="1">
      <c r="A727" s="196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288"/>
      <c r="Q727" s="288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 ht="12.0" customHeight="1">
      <c r="A728" s="196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288"/>
      <c r="Q728" s="288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 ht="12.0" customHeight="1">
      <c r="A729" s="196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288"/>
      <c r="Q729" s="288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 ht="12.0" customHeight="1">
      <c r="A730" s="196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288"/>
      <c r="Q730" s="288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 ht="12.0" customHeight="1">
      <c r="A731" s="196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288"/>
      <c r="Q731" s="288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 ht="12.0" customHeight="1">
      <c r="A732" s="196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288"/>
      <c r="Q732" s="288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 ht="12.0" customHeight="1">
      <c r="A733" s="196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288"/>
      <c r="Q733" s="288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 ht="12.0" customHeight="1">
      <c r="A734" s="196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288"/>
      <c r="Q734" s="288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 ht="12.0" customHeight="1">
      <c r="A735" s="196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288"/>
      <c r="Q735" s="288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 ht="12.0" customHeight="1">
      <c r="A736" s="196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288"/>
      <c r="Q736" s="288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 ht="12.0" customHeight="1">
      <c r="A737" s="196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288"/>
      <c r="Q737" s="288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 ht="12.0" customHeight="1">
      <c r="A738" s="196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288"/>
      <c r="Q738" s="288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 ht="12.0" customHeight="1">
      <c r="A739" s="196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288"/>
      <c r="Q739" s="288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 ht="12.0" customHeight="1">
      <c r="A740" s="196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288"/>
      <c r="Q740" s="288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 ht="12.0" customHeight="1">
      <c r="A741" s="196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288"/>
      <c r="Q741" s="288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 ht="12.0" customHeight="1">
      <c r="A742" s="196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288"/>
      <c r="Q742" s="288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 ht="12.0" customHeight="1">
      <c r="A743" s="196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288"/>
      <c r="Q743" s="288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 ht="12.0" customHeight="1">
      <c r="A744" s="196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288"/>
      <c r="Q744" s="288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 ht="12.0" customHeight="1">
      <c r="A745" s="196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288"/>
      <c r="Q745" s="288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 ht="12.0" customHeight="1">
      <c r="A746" s="196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288"/>
      <c r="Q746" s="288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 ht="12.0" customHeight="1">
      <c r="A747" s="196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288"/>
      <c r="Q747" s="288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 ht="12.0" customHeight="1">
      <c r="A748" s="196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288"/>
      <c r="Q748" s="288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 ht="12.0" customHeight="1">
      <c r="A749" s="196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288"/>
      <c r="Q749" s="288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 ht="12.0" customHeight="1">
      <c r="A750" s="196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288"/>
      <c r="Q750" s="288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 ht="12.0" customHeight="1">
      <c r="A751" s="196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288"/>
      <c r="Q751" s="288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 ht="12.0" customHeight="1">
      <c r="A752" s="196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288"/>
      <c r="Q752" s="288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 ht="12.0" customHeight="1">
      <c r="A753" s="196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288"/>
      <c r="Q753" s="288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 ht="12.0" customHeight="1">
      <c r="A754" s="196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288"/>
      <c r="Q754" s="288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 ht="12.0" customHeight="1">
      <c r="A755" s="196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288"/>
      <c r="Q755" s="288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 ht="12.0" customHeight="1">
      <c r="A756" s="196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288"/>
      <c r="Q756" s="288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 ht="12.0" customHeight="1">
      <c r="A757" s="196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288"/>
      <c r="Q757" s="288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 ht="12.0" customHeight="1">
      <c r="A758" s="196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288"/>
      <c r="Q758" s="288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 ht="12.0" customHeight="1">
      <c r="A759" s="196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288"/>
      <c r="Q759" s="288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 ht="12.0" customHeight="1">
      <c r="A760" s="196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288"/>
      <c r="Q760" s="288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 ht="12.0" customHeight="1">
      <c r="A761" s="196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288"/>
      <c r="Q761" s="288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 ht="12.0" customHeight="1">
      <c r="A762" s="196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288"/>
      <c r="Q762" s="288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 ht="12.0" customHeight="1">
      <c r="A763" s="196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288"/>
      <c r="Q763" s="288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 ht="12.0" customHeight="1">
      <c r="A764" s="196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288"/>
      <c r="Q764" s="288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 ht="12.0" customHeight="1">
      <c r="A765" s="196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288"/>
      <c r="Q765" s="288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 ht="12.0" customHeight="1">
      <c r="A766" s="196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288"/>
      <c r="Q766" s="288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 ht="12.0" customHeight="1">
      <c r="A767" s="196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288"/>
      <c r="Q767" s="288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 ht="12.0" customHeight="1">
      <c r="A768" s="196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288"/>
      <c r="Q768" s="288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 ht="12.0" customHeight="1">
      <c r="A769" s="196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288"/>
      <c r="Q769" s="288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 ht="12.0" customHeight="1">
      <c r="A770" s="196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288"/>
      <c r="Q770" s="288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 ht="12.0" customHeight="1">
      <c r="A771" s="196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288"/>
      <c r="Q771" s="288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 ht="12.0" customHeight="1">
      <c r="A772" s="196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288"/>
      <c r="Q772" s="288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 ht="12.0" customHeight="1">
      <c r="A773" s="196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288"/>
      <c r="Q773" s="288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 ht="12.0" customHeight="1">
      <c r="A774" s="196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288"/>
      <c r="Q774" s="288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 ht="12.0" customHeight="1">
      <c r="A775" s="196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288"/>
      <c r="Q775" s="288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 ht="12.0" customHeight="1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288"/>
      <c r="Q776" s="288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 ht="12.0" customHeight="1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288"/>
      <c r="Q777" s="288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 ht="12.0" customHeight="1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288"/>
      <c r="Q778" s="288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 ht="12.0" customHeight="1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288"/>
      <c r="Q779" s="288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 ht="12.0" customHeight="1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288"/>
      <c r="Q780" s="288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 ht="12.0" customHeight="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288"/>
      <c r="Q781" s="288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 ht="12.0" customHeight="1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288"/>
      <c r="Q782" s="288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 ht="12.0" customHeight="1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288"/>
      <c r="Q783" s="288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 ht="12.0" customHeight="1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288"/>
      <c r="Q784" s="288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 ht="12.0" customHeight="1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288"/>
      <c r="Q785" s="288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 ht="12.0" customHeight="1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288"/>
      <c r="Q786" s="288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 ht="12.0" customHeight="1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288"/>
      <c r="Q787" s="288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 ht="12.0" customHeight="1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288"/>
      <c r="Q788" s="288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 ht="12.0" customHeight="1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288"/>
      <c r="Q789" s="288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 ht="12.0" customHeight="1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288"/>
      <c r="Q790" s="288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 ht="12.0" customHeight="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288"/>
      <c r="Q791" s="288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 ht="12.0" customHeight="1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288"/>
      <c r="Q792" s="288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 ht="12.0" customHeight="1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288"/>
      <c r="Q793" s="288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 ht="12.0" customHeight="1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288"/>
      <c r="Q794" s="288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 ht="12.0" customHeight="1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288"/>
      <c r="Q795" s="288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 ht="12.0" customHeight="1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288"/>
      <c r="Q796" s="288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 ht="12.0" customHeight="1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288"/>
      <c r="Q797" s="288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 ht="12.0" customHeight="1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288"/>
      <c r="Q798" s="288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 ht="12.0" customHeight="1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288"/>
      <c r="Q799" s="288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 ht="12.0" customHeight="1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288"/>
      <c r="Q800" s="288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 ht="12.0" customHeight="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288"/>
      <c r="Q801" s="288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 ht="12.0" customHeight="1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288"/>
      <c r="Q802" s="288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 ht="12.0" customHeight="1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288"/>
      <c r="Q803" s="288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 ht="12.0" customHeight="1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288"/>
      <c r="Q804" s="288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 ht="12.0" customHeight="1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288"/>
      <c r="Q805" s="288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 ht="12.0" customHeight="1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288"/>
      <c r="Q806" s="288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 ht="12.0" customHeight="1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288"/>
      <c r="Q807" s="288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 ht="12.0" customHeight="1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288"/>
      <c r="Q808" s="288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 ht="12.0" customHeight="1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288"/>
      <c r="Q809" s="288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 ht="12.0" customHeight="1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288"/>
      <c r="Q810" s="288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 ht="12.0" customHeight="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288"/>
      <c r="Q811" s="288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 ht="12.0" customHeight="1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288"/>
      <c r="Q812" s="288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 ht="12.0" customHeight="1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288"/>
      <c r="Q813" s="288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 ht="12.0" customHeight="1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288"/>
      <c r="Q814" s="288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 ht="12.0" customHeight="1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288"/>
      <c r="Q815" s="288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 ht="12.0" customHeight="1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288"/>
      <c r="Q816" s="288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 ht="12.0" customHeight="1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288"/>
      <c r="Q817" s="288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 ht="12.0" customHeight="1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288"/>
      <c r="Q818" s="288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 ht="12.0" customHeight="1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288"/>
      <c r="Q819" s="288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 ht="12.0" customHeight="1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288"/>
      <c r="Q820" s="288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 ht="12.0" customHeight="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288"/>
      <c r="Q821" s="288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 ht="12.0" customHeight="1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288"/>
      <c r="Q822" s="288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 ht="12.0" customHeight="1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288"/>
      <c r="Q823" s="288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 ht="12.0" customHeight="1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288"/>
      <c r="Q824" s="288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 ht="12.0" customHeight="1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288"/>
      <c r="Q825" s="288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 ht="12.0" customHeight="1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288"/>
      <c r="Q826" s="288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 ht="12.0" customHeight="1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288"/>
      <c r="Q827" s="288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 ht="12.0" customHeight="1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288"/>
      <c r="Q828" s="288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 ht="12.0" customHeight="1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288"/>
      <c r="Q829" s="288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 ht="12.0" customHeight="1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288"/>
      <c r="Q830" s="288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 ht="12.0" customHeight="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288"/>
      <c r="Q831" s="288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 ht="12.0" customHeight="1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288"/>
      <c r="Q832" s="288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 ht="12.0" customHeight="1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288"/>
      <c r="Q833" s="288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 ht="12.0" customHeight="1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288"/>
      <c r="Q834" s="288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 ht="12.0" customHeight="1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288"/>
      <c r="Q835" s="288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 ht="12.0" customHeight="1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288"/>
      <c r="Q836" s="288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 ht="12.0" customHeight="1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288"/>
      <c r="Q837" s="288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 ht="12.0" customHeight="1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288"/>
      <c r="Q838" s="288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 ht="12.0" customHeight="1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288"/>
      <c r="Q839" s="288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 ht="12.0" customHeight="1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288"/>
      <c r="Q840" s="288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 ht="12.0" customHeight="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288"/>
      <c r="Q841" s="288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 ht="12.0" customHeight="1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288"/>
      <c r="Q842" s="288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 ht="12.0" customHeight="1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288"/>
      <c r="Q843" s="288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 ht="12.0" customHeight="1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288"/>
      <c r="Q844" s="288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 ht="12.0" customHeight="1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288"/>
      <c r="Q845" s="288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 ht="12.0" customHeight="1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288"/>
      <c r="Q846" s="288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 ht="12.0" customHeight="1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288"/>
      <c r="Q847" s="288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 ht="12.0" customHeight="1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288"/>
      <c r="Q848" s="288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 ht="12.0" customHeight="1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288"/>
      <c r="Q849" s="288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 ht="12.0" customHeight="1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288"/>
      <c r="Q850" s="288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 ht="12.0" customHeight="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288"/>
      <c r="Q851" s="288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 ht="12.0" customHeight="1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288"/>
      <c r="Q852" s="288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 ht="12.0" customHeight="1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288"/>
      <c r="Q853" s="288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 ht="12.0" customHeight="1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288"/>
      <c r="Q854" s="288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 ht="12.0" customHeight="1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288"/>
      <c r="Q855" s="288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 ht="12.0" customHeight="1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288"/>
      <c r="Q856" s="288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 ht="12.0" customHeight="1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288"/>
      <c r="Q857" s="288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 ht="12.0" customHeight="1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288"/>
      <c r="Q858" s="288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 ht="12.0" customHeight="1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288"/>
      <c r="Q859" s="288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 ht="12.0" customHeight="1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288"/>
      <c r="Q860" s="288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 ht="12.0" customHeight="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288"/>
      <c r="Q861" s="288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 ht="12.0" customHeight="1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288"/>
      <c r="Q862" s="288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 ht="12.0" customHeight="1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288"/>
      <c r="Q863" s="288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 ht="12.0" customHeight="1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288"/>
      <c r="Q864" s="288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 ht="12.0" customHeight="1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288"/>
      <c r="Q865" s="288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 ht="12.0" customHeight="1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288"/>
      <c r="Q866" s="288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 ht="12.0" customHeight="1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288"/>
      <c r="Q867" s="288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 ht="12.0" customHeight="1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288"/>
      <c r="Q868" s="288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 ht="12.0" customHeight="1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288"/>
      <c r="Q869" s="288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 ht="12.0" customHeight="1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288"/>
      <c r="Q870" s="288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 ht="12.0" customHeight="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288"/>
      <c r="Q871" s="288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 ht="12.0" customHeight="1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288"/>
      <c r="Q872" s="288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 ht="12.0" customHeight="1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288"/>
      <c r="Q873" s="288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 ht="12.0" customHeight="1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288"/>
      <c r="Q874" s="288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 ht="12.0" customHeight="1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288"/>
      <c r="Q875" s="288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 ht="12.0" customHeight="1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288"/>
      <c r="Q876" s="288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 ht="12.0" customHeight="1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288"/>
      <c r="Q877" s="288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 ht="12.0" customHeight="1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288"/>
      <c r="Q878" s="288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 ht="12.0" customHeight="1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288"/>
      <c r="Q879" s="288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 ht="12.0" customHeight="1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288"/>
      <c r="Q880" s="288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 ht="12.0" customHeight="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288"/>
      <c r="Q881" s="288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 ht="12.0" customHeight="1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288"/>
      <c r="Q882" s="288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 ht="12.0" customHeight="1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288"/>
      <c r="Q883" s="288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 ht="12.0" customHeight="1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288"/>
      <c r="Q884" s="288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 ht="12.0" customHeight="1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288"/>
      <c r="Q885" s="288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 ht="12.0" customHeight="1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288"/>
      <c r="Q886" s="288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 ht="12.0" customHeight="1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288"/>
      <c r="Q887" s="288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 ht="12.0" customHeight="1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288"/>
      <c r="Q888" s="288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 ht="12.0" customHeight="1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288"/>
      <c r="Q889" s="288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 ht="12.0" customHeight="1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288"/>
      <c r="Q890" s="288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 ht="12.0" customHeight="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288"/>
      <c r="Q891" s="288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 ht="12.0" customHeight="1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288"/>
      <c r="Q892" s="288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 ht="12.0" customHeight="1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288"/>
      <c r="Q893" s="288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 ht="12.0" customHeight="1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288"/>
      <c r="Q894" s="288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 ht="12.0" customHeight="1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288"/>
      <c r="Q895" s="288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 ht="12.0" customHeight="1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288"/>
      <c r="Q896" s="288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 ht="12.0" customHeight="1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288"/>
      <c r="Q897" s="288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 ht="12.0" customHeight="1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288"/>
      <c r="Q898" s="288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 ht="12.0" customHeight="1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288"/>
      <c r="Q899" s="288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 ht="12.0" customHeight="1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288"/>
      <c r="Q900" s="288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 ht="12.0" customHeight="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288"/>
      <c r="Q901" s="288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 ht="12.0" customHeight="1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288"/>
      <c r="Q902" s="288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 ht="12.0" customHeight="1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288"/>
      <c r="Q903" s="288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 ht="12.0" customHeight="1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288"/>
      <c r="Q904" s="288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 ht="12.0" customHeight="1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288"/>
      <c r="Q905" s="288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 ht="12.0" customHeight="1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288"/>
      <c r="Q906" s="288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 ht="12.0" customHeight="1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288"/>
      <c r="Q907" s="288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 ht="12.0" customHeight="1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288"/>
      <c r="Q908" s="288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 ht="12.0" customHeight="1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288"/>
      <c r="Q909" s="288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 ht="12.0" customHeight="1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288"/>
      <c r="Q910" s="288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 ht="12.0" customHeight="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288"/>
      <c r="Q911" s="288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 ht="12.0" customHeight="1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288"/>
      <c r="Q912" s="288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 ht="12.0" customHeight="1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288"/>
      <c r="Q913" s="288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 ht="12.0" customHeight="1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288"/>
      <c r="Q914" s="288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 ht="12.0" customHeight="1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288"/>
      <c r="Q915" s="288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 ht="12.0" customHeight="1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288"/>
      <c r="Q916" s="288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 ht="12.0" customHeight="1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288"/>
      <c r="Q917" s="288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 ht="12.0" customHeight="1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288"/>
      <c r="Q918" s="288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 ht="12.0" customHeight="1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288"/>
      <c r="Q919" s="288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 ht="12.0" customHeight="1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288"/>
      <c r="Q920" s="288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 ht="12.0" customHeight="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288"/>
      <c r="Q921" s="288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 ht="12.0" customHeight="1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288"/>
      <c r="Q922" s="288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 ht="12.0" customHeight="1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288"/>
      <c r="Q923" s="288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 ht="12.0" customHeight="1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288"/>
      <c r="Q924" s="288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 ht="12.0" customHeight="1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288"/>
      <c r="Q925" s="288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 ht="12.0" customHeight="1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288"/>
      <c r="Q926" s="288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 ht="12.0" customHeight="1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288"/>
      <c r="Q927" s="288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 ht="12.0" customHeight="1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288"/>
      <c r="Q928" s="288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 ht="12.0" customHeight="1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288"/>
      <c r="Q929" s="288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 ht="12.0" customHeight="1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288"/>
      <c r="Q930" s="288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 ht="12.0" customHeight="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288"/>
      <c r="Q931" s="288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 ht="12.0" customHeight="1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288"/>
      <c r="Q932" s="288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 ht="12.0" customHeight="1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288"/>
      <c r="Q933" s="288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 ht="12.0" customHeight="1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288"/>
      <c r="Q934" s="288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 ht="12.0" customHeight="1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288"/>
      <c r="Q935" s="288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 ht="12.0" customHeight="1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288"/>
      <c r="Q936" s="288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 ht="12.0" customHeight="1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288"/>
      <c r="Q937" s="288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 ht="12.0" customHeight="1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288"/>
      <c r="Q938" s="288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 ht="12.0" customHeight="1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288"/>
      <c r="Q939" s="288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 ht="12.0" customHeight="1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288"/>
      <c r="Q940" s="288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 ht="12.0" customHeight="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288"/>
      <c r="Q941" s="288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 ht="12.0" customHeight="1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288"/>
      <c r="Q942" s="288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 ht="12.0" customHeight="1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288"/>
      <c r="Q943" s="288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 ht="12.0" customHeight="1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288"/>
      <c r="Q944" s="288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 ht="12.0" customHeight="1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288"/>
      <c r="Q945" s="288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 ht="12.0" customHeight="1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288"/>
      <c r="Q946" s="288"/>
      <c r="R946" s="196"/>
      <c r="S946" s="196"/>
      <c r="T946" s="196"/>
      <c r="U946" s="196"/>
      <c r="V946" s="196"/>
      <c r="W946" s="196"/>
      <c r="X946" s="196"/>
      <c r="Y946" s="196"/>
      <c r="Z946" s="196"/>
    </row>
    <row r="947" ht="12.0" customHeight="1">
      <c r="A947" s="196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288"/>
      <c r="Q947" s="288"/>
      <c r="R947" s="196"/>
      <c r="S947" s="196"/>
      <c r="T947" s="196"/>
      <c r="U947" s="196"/>
      <c r="V947" s="196"/>
      <c r="W947" s="196"/>
      <c r="X947" s="196"/>
      <c r="Y947" s="196"/>
      <c r="Z947" s="196"/>
    </row>
    <row r="948" ht="12.0" customHeight="1">
      <c r="A948" s="196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288"/>
      <c r="Q948" s="288"/>
      <c r="R948" s="196"/>
      <c r="S948" s="196"/>
      <c r="T948" s="196"/>
      <c r="U948" s="196"/>
      <c r="V948" s="196"/>
      <c r="W948" s="196"/>
      <c r="X948" s="196"/>
      <c r="Y948" s="196"/>
      <c r="Z948" s="196"/>
    </row>
    <row r="949" ht="12.0" customHeight="1">
      <c r="A949" s="196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288"/>
      <c r="Q949" s="288"/>
      <c r="R949" s="196"/>
      <c r="S949" s="196"/>
      <c r="T949" s="196"/>
      <c r="U949" s="196"/>
      <c r="V949" s="196"/>
      <c r="W949" s="196"/>
      <c r="X949" s="196"/>
      <c r="Y949" s="196"/>
      <c r="Z949" s="196"/>
    </row>
    <row r="950" ht="12.0" customHeight="1">
      <c r="A950" s="196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288"/>
      <c r="Q950" s="288"/>
      <c r="R950" s="196"/>
      <c r="S950" s="196"/>
      <c r="T950" s="196"/>
      <c r="U950" s="196"/>
      <c r="V950" s="196"/>
      <c r="W950" s="196"/>
      <c r="X950" s="196"/>
      <c r="Y950" s="196"/>
      <c r="Z950" s="196"/>
    </row>
    <row r="951" ht="12.0" customHeight="1">
      <c r="A951" s="196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288"/>
      <c r="Q951" s="288"/>
      <c r="R951" s="196"/>
      <c r="S951" s="196"/>
      <c r="T951" s="196"/>
      <c r="U951" s="196"/>
      <c r="V951" s="196"/>
      <c r="W951" s="196"/>
      <c r="X951" s="196"/>
      <c r="Y951" s="196"/>
      <c r="Z951" s="196"/>
    </row>
    <row r="952" ht="12.0" customHeight="1">
      <c r="A952" s="196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288"/>
      <c r="Q952" s="288"/>
      <c r="R952" s="196"/>
      <c r="S952" s="196"/>
      <c r="T952" s="196"/>
      <c r="U952" s="196"/>
      <c r="V952" s="196"/>
      <c r="W952" s="196"/>
      <c r="X952" s="196"/>
      <c r="Y952" s="196"/>
      <c r="Z952" s="196"/>
    </row>
    <row r="953" ht="12.0" customHeight="1">
      <c r="A953" s="196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288"/>
      <c r="Q953" s="288"/>
      <c r="R953" s="196"/>
      <c r="S953" s="196"/>
      <c r="T953" s="196"/>
      <c r="U953" s="196"/>
      <c r="V953" s="196"/>
      <c r="W953" s="196"/>
      <c r="X953" s="196"/>
      <c r="Y953" s="196"/>
      <c r="Z953" s="196"/>
    </row>
    <row r="954" ht="12.0" customHeight="1">
      <c r="A954" s="196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288"/>
      <c r="Q954" s="288"/>
      <c r="R954" s="196"/>
      <c r="S954" s="196"/>
      <c r="T954" s="196"/>
      <c r="U954" s="196"/>
      <c r="V954" s="196"/>
      <c r="W954" s="196"/>
      <c r="X954" s="196"/>
      <c r="Y954" s="196"/>
      <c r="Z954" s="196"/>
    </row>
    <row r="955" ht="12.0" customHeight="1">
      <c r="A955" s="196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288"/>
      <c r="Q955" s="288"/>
      <c r="R955" s="196"/>
      <c r="S955" s="196"/>
      <c r="T955" s="196"/>
      <c r="U955" s="196"/>
      <c r="V955" s="196"/>
      <c r="W955" s="196"/>
      <c r="X955" s="196"/>
      <c r="Y955" s="196"/>
      <c r="Z955" s="196"/>
    </row>
    <row r="956" ht="12.0" customHeight="1">
      <c r="A956" s="196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288"/>
      <c r="Q956" s="288"/>
      <c r="R956" s="196"/>
      <c r="S956" s="196"/>
      <c r="T956" s="196"/>
      <c r="U956" s="196"/>
      <c r="V956" s="196"/>
      <c r="W956" s="196"/>
      <c r="X956" s="196"/>
      <c r="Y956" s="196"/>
      <c r="Z956" s="196"/>
    </row>
    <row r="957" ht="12.0" customHeight="1">
      <c r="A957" s="196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288"/>
      <c r="Q957" s="288"/>
      <c r="R957" s="196"/>
      <c r="S957" s="196"/>
      <c r="T957" s="196"/>
      <c r="U957" s="196"/>
      <c r="V957" s="196"/>
      <c r="W957" s="196"/>
      <c r="X957" s="196"/>
      <c r="Y957" s="196"/>
      <c r="Z957" s="196"/>
    </row>
    <row r="958" ht="12.0" customHeight="1">
      <c r="A958" s="196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288"/>
      <c r="Q958" s="288"/>
      <c r="R958" s="196"/>
      <c r="S958" s="196"/>
      <c r="T958" s="196"/>
      <c r="U958" s="196"/>
      <c r="V958" s="196"/>
      <c r="W958" s="196"/>
      <c r="X958" s="196"/>
      <c r="Y958" s="196"/>
      <c r="Z958" s="196"/>
    </row>
    <row r="959" ht="12.0" customHeight="1">
      <c r="A959" s="196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288"/>
      <c r="Q959" s="288"/>
      <c r="R959" s="196"/>
      <c r="S959" s="196"/>
      <c r="T959" s="196"/>
      <c r="U959" s="196"/>
      <c r="V959" s="196"/>
      <c r="W959" s="196"/>
      <c r="X959" s="196"/>
      <c r="Y959" s="196"/>
      <c r="Z959" s="196"/>
    </row>
    <row r="960" ht="12.0" customHeight="1">
      <c r="A960" s="196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288"/>
      <c r="Q960" s="288"/>
      <c r="R960" s="196"/>
      <c r="S960" s="196"/>
      <c r="T960" s="196"/>
      <c r="U960" s="196"/>
      <c r="V960" s="196"/>
      <c r="W960" s="196"/>
      <c r="X960" s="196"/>
      <c r="Y960" s="196"/>
      <c r="Z960" s="196"/>
    </row>
    <row r="961" ht="12.0" customHeight="1">
      <c r="A961" s="196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288"/>
      <c r="Q961" s="288"/>
      <c r="R961" s="196"/>
      <c r="S961" s="196"/>
      <c r="T961" s="196"/>
      <c r="U961" s="196"/>
      <c r="V961" s="196"/>
      <c r="W961" s="196"/>
      <c r="X961" s="196"/>
      <c r="Y961" s="196"/>
      <c r="Z961" s="196"/>
    </row>
    <row r="962" ht="12.0" customHeight="1">
      <c r="A962" s="196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288"/>
      <c r="Q962" s="288"/>
      <c r="R962" s="196"/>
      <c r="S962" s="196"/>
      <c r="T962" s="196"/>
      <c r="U962" s="196"/>
      <c r="V962" s="196"/>
      <c r="W962" s="196"/>
      <c r="X962" s="196"/>
      <c r="Y962" s="196"/>
      <c r="Z962" s="196"/>
    </row>
    <row r="963" ht="12.0" customHeight="1">
      <c r="A963" s="196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288"/>
      <c r="Q963" s="288"/>
      <c r="R963" s="196"/>
      <c r="S963" s="196"/>
      <c r="T963" s="196"/>
      <c r="U963" s="196"/>
      <c r="V963" s="196"/>
      <c r="W963" s="196"/>
      <c r="X963" s="196"/>
      <c r="Y963" s="196"/>
      <c r="Z963" s="196"/>
    </row>
    <row r="964" ht="12.0" customHeight="1">
      <c r="A964" s="196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288"/>
      <c r="Q964" s="288"/>
      <c r="R964" s="196"/>
      <c r="S964" s="196"/>
      <c r="T964" s="196"/>
      <c r="U964" s="196"/>
      <c r="V964" s="196"/>
      <c r="W964" s="196"/>
      <c r="X964" s="196"/>
      <c r="Y964" s="196"/>
      <c r="Z964" s="196"/>
    </row>
    <row r="965" ht="12.0" customHeight="1">
      <c r="A965" s="196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288"/>
      <c r="Q965" s="288"/>
      <c r="R965" s="196"/>
      <c r="S965" s="196"/>
      <c r="T965" s="196"/>
      <c r="U965" s="196"/>
      <c r="V965" s="196"/>
      <c r="W965" s="196"/>
      <c r="X965" s="196"/>
      <c r="Y965" s="196"/>
      <c r="Z965" s="196"/>
    </row>
    <row r="966" ht="12.0" customHeight="1">
      <c r="A966" s="196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288"/>
      <c r="Q966" s="288"/>
      <c r="R966" s="196"/>
      <c r="S966" s="196"/>
      <c r="T966" s="196"/>
      <c r="U966" s="196"/>
      <c r="V966" s="196"/>
      <c r="W966" s="196"/>
      <c r="X966" s="196"/>
      <c r="Y966" s="196"/>
      <c r="Z966" s="196"/>
    </row>
    <row r="967" ht="12.0" customHeight="1">
      <c r="A967" s="196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288"/>
      <c r="Q967" s="288"/>
      <c r="R967" s="196"/>
      <c r="S967" s="196"/>
      <c r="T967" s="196"/>
      <c r="U967" s="196"/>
      <c r="V967" s="196"/>
      <c r="W967" s="196"/>
      <c r="X967" s="196"/>
      <c r="Y967" s="196"/>
      <c r="Z967" s="196"/>
    </row>
    <row r="968" ht="12.0" customHeight="1">
      <c r="A968" s="196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288"/>
      <c r="Q968" s="288"/>
      <c r="R968" s="196"/>
      <c r="S968" s="196"/>
      <c r="T968" s="196"/>
      <c r="U968" s="196"/>
      <c r="V968" s="196"/>
      <c r="W968" s="196"/>
      <c r="X968" s="196"/>
      <c r="Y968" s="196"/>
      <c r="Z968" s="196"/>
    </row>
    <row r="969" ht="12.0" customHeight="1">
      <c r="A969" s="196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288"/>
      <c r="Q969" s="288"/>
      <c r="R969" s="196"/>
      <c r="S969" s="196"/>
      <c r="T969" s="196"/>
      <c r="U969" s="196"/>
      <c r="V969" s="196"/>
      <c r="W969" s="196"/>
      <c r="X969" s="196"/>
      <c r="Y969" s="196"/>
      <c r="Z969" s="196"/>
    </row>
    <row r="970" ht="12.0" customHeight="1">
      <c r="A970" s="196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288"/>
      <c r="Q970" s="288"/>
      <c r="R970" s="196"/>
      <c r="S970" s="196"/>
      <c r="T970" s="196"/>
      <c r="U970" s="196"/>
      <c r="V970" s="196"/>
      <c r="W970" s="196"/>
      <c r="X970" s="196"/>
      <c r="Y970" s="196"/>
      <c r="Z970" s="196"/>
    </row>
    <row r="971" ht="12.0" customHeight="1">
      <c r="A971" s="196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288"/>
      <c r="Q971" s="288"/>
      <c r="R971" s="196"/>
      <c r="S971" s="196"/>
      <c r="T971" s="196"/>
      <c r="U971" s="196"/>
      <c r="V971" s="196"/>
      <c r="W971" s="196"/>
      <c r="X971" s="196"/>
      <c r="Y971" s="196"/>
      <c r="Z971" s="196"/>
    </row>
    <row r="972" ht="12.0" customHeight="1">
      <c r="A972" s="196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288"/>
      <c r="Q972" s="288"/>
      <c r="R972" s="196"/>
      <c r="S972" s="196"/>
      <c r="T972" s="196"/>
      <c r="U972" s="196"/>
      <c r="V972" s="196"/>
      <c r="W972" s="196"/>
      <c r="X972" s="196"/>
      <c r="Y972" s="196"/>
      <c r="Z972" s="196"/>
    </row>
    <row r="973" ht="12.0" customHeight="1">
      <c r="A973" s="196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288"/>
      <c r="Q973" s="288"/>
      <c r="R973" s="196"/>
      <c r="S973" s="196"/>
      <c r="T973" s="196"/>
      <c r="U973" s="196"/>
      <c r="V973" s="196"/>
      <c r="W973" s="196"/>
      <c r="X973" s="196"/>
      <c r="Y973" s="196"/>
      <c r="Z973" s="196"/>
    </row>
    <row r="974" ht="12.0" customHeight="1">
      <c r="A974" s="196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288"/>
      <c r="Q974" s="288"/>
      <c r="R974" s="196"/>
      <c r="S974" s="196"/>
      <c r="T974" s="196"/>
      <c r="U974" s="196"/>
      <c r="V974" s="196"/>
      <c r="W974" s="196"/>
      <c r="X974" s="196"/>
      <c r="Y974" s="196"/>
      <c r="Z974" s="196"/>
    </row>
    <row r="975" ht="12.0" customHeight="1">
      <c r="A975" s="196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288"/>
      <c r="Q975" s="288"/>
      <c r="R975" s="196"/>
      <c r="S975" s="196"/>
      <c r="T975" s="196"/>
      <c r="U975" s="196"/>
      <c r="V975" s="196"/>
      <c r="W975" s="196"/>
      <c r="X975" s="196"/>
      <c r="Y975" s="196"/>
      <c r="Z975" s="196"/>
    </row>
    <row r="976" ht="12.0" customHeight="1">
      <c r="A976" s="196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288"/>
      <c r="Q976" s="288"/>
      <c r="R976" s="196"/>
      <c r="S976" s="196"/>
      <c r="T976" s="196"/>
      <c r="U976" s="196"/>
      <c r="V976" s="196"/>
      <c r="W976" s="196"/>
      <c r="X976" s="196"/>
      <c r="Y976" s="196"/>
      <c r="Z976" s="196"/>
    </row>
    <row r="977" ht="12.0" customHeight="1">
      <c r="A977" s="196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288"/>
      <c r="Q977" s="288"/>
      <c r="R977" s="196"/>
      <c r="S977" s="196"/>
      <c r="T977" s="196"/>
      <c r="U977" s="196"/>
      <c r="V977" s="196"/>
      <c r="W977" s="196"/>
      <c r="X977" s="196"/>
      <c r="Y977" s="196"/>
      <c r="Z977" s="196"/>
    </row>
    <row r="978" ht="12.0" customHeight="1">
      <c r="A978" s="196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288"/>
      <c r="Q978" s="288"/>
      <c r="R978" s="196"/>
      <c r="S978" s="196"/>
      <c r="T978" s="196"/>
      <c r="U978" s="196"/>
      <c r="V978" s="196"/>
      <c r="W978" s="196"/>
      <c r="X978" s="196"/>
      <c r="Y978" s="196"/>
      <c r="Z978" s="196"/>
    </row>
    <row r="979" ht="12.0" customHeight="1">
      <c r="A979" s="196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288"/>
      <c r="Q979" s="288"/>
      <c r="R979" s="196"/>
      <c r="S979" s="196"/>
      <c r="T979" s="196"/>
      <c r="U979" s="196"/>
      <c r="V979" s="196"/>
      <c r="W979" s="196"/>
      <c r="X979" s="196"/>
      <c r="Y979" s="196"/>
      <c r="Z979" s="196"/>
    </row>
    <row r="980" ht="12.0" customHeight="1">
      <c r="A980" s="196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288"/>
      <c r="Q980" s="288"/>
      <c r="R980" s="196"/>
      <c r="S980" s="196"/>
      <c r="T980" s="196"/>
      <c r="U980" s="196"/>
      <c r="V980" s="196"/>
      <c r="W980" s="196"/>
      <c r="X980" s="196"/>
      <c r="Y980" s="196"/>
      <c r="Z980" s="196"/>
    </row>
    <row r="981" ht="12.0" customHeight="1">
      <c r="A981" s="196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288"/>
      <c r="Q981" s="288"/>
      <c r="R981" s="196"/>
      <c r="S981" s="196"/>
      <c r="T981" s="196"/>
      <c r="U981" s="196"/>
      <c r="V981" s="196"/>
      <c r="W981" s="196"/>
      <c r="X981" s="196"/>
      <c r="Y981" s="196"/>
      <c r="Z981" s="196"/>
    </row>
    <row r="982" ht="12.0" customHeight="1">
      <c r="A982" s="196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288"/>
      <c r="Q982" s="288"/>
      <c r="R982" s="196"/>
      <c r="S982" s="196"/>
      <c r="T982" s="196"/>
      <c r="U982" s="196"/>
      <c r="V982" s="196"/>
      <c r="W982" s="196"/>
      <c r="X982" s="196"/>
      <c r="Y982" s="196"/>
      <c r="Z982" s="196"/>
    </row>
    <row r="983" ht="12.0" customHeight="1">
      <c r="A983" s="196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288"/>
      <c r="Q983" s="288"/>
      <c r="R983" s="196"/>
      <c r="S983" s="196"/>
      <c r="T983" s="196"/>
      <c r="U983" s="196"/>
      <c r="V983" s="196"/>
      <c r="W983" s="196"/>
      <c r="X983" s="196"/>
      <c r="Y983" s="196"/>
      <c r="Z983" s="196"/>
    </row>
    <row r="984" ht="12.0" customHeight="1">
      <c r="A984" s="196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288"/>
      <c r="Q984" s="288"/>
      <c r="R984" s="196"/>
      <c r="S984" s="196"/>
      <c r="T984" s="196"/>
      <c r="U984" s="196"/>
      <c r="V984" s="196"/>
      <c r="W984" s="196"/>
      <c r="X984" s="196"/>
      <c r="Y984" s="196"/>
      <c r="Z984" s="196"/>
    </row>
    <row r="985" ht="12.0" customHeight="1">
      <c r="A985" s="196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288"/>
      <c r="Q985" s="288"/>
      <c r="R985" s="196"/>
      <c r="S985" s="196"/>
      <c r="T985" s="196"/>
      <c r="U985" s="196"/>
      <c r="V985" s="196"/>
      <c r="W985" s="196"/>
      <c r="X985" s="196"/>
      <c r="Y985" s="196"/>
      <c r="Z985" s="196"/>
    </row>
    <row r="986" ht="12.0" customHeight="1">
      <c r="A986" s="196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288"/>
      <c r="Q986" s="288"/>
      <c r="R986" s="196"/>
      <c r="S986" s="196"/>
      <c r="T986" s="196"/>
      <c r="U986" s="196"/>
      <c r="V986" s="196"/>
      <c r="W986" s="196"/>
      <c r="X986" s="196"/>
      <c r="Y986" s="196"/>
      <c r="Z986" s="196"/>
    </row>
    <row r="987" ht="12.0" customHeight="1">
      <c r="A987" s="196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288"/>
      <c r="Q987" s="288"/>
      <c r="R987" s="196"/>
      <c r="S987" s="196"/>
      <c r="T987" s="196"/>
      <c r="U987" s="196"/>
      <c r="V987" s="196"/>
      <c r="W987" s="196"/>
      <c r="X987" s="196"/>
      <c r="Y987" s="196"/>
      <c r="Z987" s="196"/>
    </row>
    <row r="988" ht="12.0" customHeight="1">
      <c r="A988" s="196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288"/>
      <c r="Q988" s="288"/>
      <c r="R988" s="196"/>
      <c r="S988" s="196"/>
      <c r="T988" s="196"/>
      <c r="U988" s="196"/>
      <c r="V988" s="196"/>
      <c r="W988" s="196"/>
      <c r="X988" s="196"/>
      <c r="Y988" s="196"/>
      <c r="Z988" s="196"/>
    </row>
    <row r="989" ht="12.0" customHeight="1">
      <c r="A989" s="196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288"/>
      <c r="Q989" s="288"/>
      <c r="R989" s="196"/>
      <c r="S989" s="196"/>
      <c r="T989" s="196"/>
      <c r="U989" s="196"/>
      <c r="V989" s="196"/>
      <c r="W989" s="196"/>
      <c r="X989" s="196"/>
      <c r="Y989" s="196"/>
      <c r="Z989" s="196"/>
    </row>
    <row r="990" ht="12.0" customHeight="1">
      <c r="A990" s="196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288"/>
      <c r="Q990" s="288"/>
      <c r="R990" s="196"/>
      <c r="S990" s="196"/>
      <c r="T990" s="196"/>
      <c r="U990" s="196"/>
      <c r="V990" s="196"/>
      <c r="W990" s="196"/>
      <c r="X990" s="196"/>
      <c r="Y990" s="196"/>
      <c r="Z990" s="196"/>
    </row>
    <row r="991" ht="12.0" customHeight="1">
      <c r="A991" s="196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288"/>
      <c r="Q991" s="288"/>
      <c r="R991" s="196"/>
      <c r="S991" s="196"/>
      <c r="T991" s="196"/>
      <c r="U991" s="196"/>
      <c r="V991" s="196"/>
      <c r="W991" s="196"/>
      <c r="X991" s="196"/>
      <c r="Y991" s="196"/>
      <c r="Z991" s="196"/>
    </row>
    <row r="992" ht="12.0" customHeight="1">
      <c r="A992" s="196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288"/>
      <c r="Q992" s="288"/>
      <c r="R992" s="196"/>
      <c r="S992" s="196"/>
      <c r="T992" s="196"/>
      <c r="U992" s="196"/>
      <c r="V992" s="196"/>
      <c r="W992" s="196"/>
      <c r="X992" s="196"/>
      <c r="Y992" s="196"/>
      <c r="Z992" s="196"/>
    </row>
    <row r="993" ht="12.0" customHeight="1">
      <c r="A993" s="196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288"/>
      <c r="Q993" s="288"/>
      <c r="R993" s="196"/>
      <c r="S993" s="196"/>
      <c r="T993" s="196"/>
      <c r="U993" s="196"/>
      <c r="V993" s="196"/>
      <c r="W993" s="196"/>
      <c r="X993" s="196"/>
      <c r="Y993" s="196"/>
      <c r="Z993" s="196"/>
    </row>
    <row r="994" ht="12.0" customHeight="1">
      <c r="A994" s="196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288"/>
      <c r="Q994" s="288"/>
      <c r="R994" s="196"/>
      <c r="S994" s="196"/>
      <c r="T994" s="196"/>
      <c r="U994" s="196"/>
      <c r="V994" s="196"/>
      <c r="W994" s="196"/>
      <c r="X994" s="196"/>
      <c r="Y994" s="196"/>
      <c r="Z994" s="196"/>
    </row>
    <row r="995" ht="12.0" customHeight="1">
      <c r="A995" s="196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288"/>
      <c r="Q995" s="288"/>
      <c r="R995" s="196"/>
      <c r="S995" s="196"/>
      <c r="T995" s="196"/>
      <c r="U995" s="196"/>
      <c r="V995" s="196"/>
      <c r="W995" s="196"/>
      <c r="X995" s="196"/>
      <c r="Y995" s="196"/>
      <c r="Z995" s="196"/>
    </row>
    <row r="996" ht="12.0" customHeight="1">
      <c r="A996" s="196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288"/>
      <c r="Q996" s="288"/>
      <c r="R996" s="196"/>
      <c r="S996" s="196"/>
      <c r="T996" s="196"/>
      <c r="U996" s="196"/>
      <c r="V996" s="196"/>
      <c r="W996" s="196"/>
      <c r="X996" s="196"/>
      <c r="Y996" s="196"/>
      <c r="Z996" s="196"/>
    </row>
    <row r="997" ht="12.0" customHeight="1">
      <c r="A997" s="196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288"/>
      <c r="Q997" s="288"/>
      <c r="R997" s="196"/>
      <c r="S997" s="196"/>
      <c r="T997" s="196"/>
      <c r="U997" s="196"/>
      <c r="V997" s="196"/>
      <c r="W997" s="196"/>
      <c r="X997" s="196"/>
      <c r="Y997" s="196"/>
      <c r="Z997" s="196"/>
    </row>
    <row r="998" ht="12.0" customHeight="1">
      <c r="A998" s="196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288"/>
      <c r="Q998" s="288"/>
      <c r="R998" s="196"/>
      <c r="S998" s="196"/>
      <c r="T998" s="196"/>
      <c r="U998" s="196"/>
      <c r="V998" s="196"/>
      <c r="W998" s="196"/>
      <c r="X998" s="196"/>
      <c r="Y998" s="196"/>
      <c r="Z998" s="196"/>
    </row>
    <row r="999" ht="12.0" customHeight="1">
      <c r="A999" s="196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288"/>
      <c r="Q999" s="288"/>
      <c r="R999" s="196"/>
      <c r="S999" s="196"/>
      <c r="T999" s="196"/>
      <c r="U999" s="196"/>
      <c r="V999" s="196"/>
      <c r="W999" s="196"/>
      <c r="X999" s="196"/>
      <c r="Y999" s="196"/>
      <c r="Z999" s="196"/>
    </row>
    <row r="1000" ht="12.0" customHeight="1">
      <c r="A1000" s="196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288"/>
      <c r="Q1000" s="288"/>
      <c r="R1000" s="196"/>
      <c r="S1000" s="196"/>
      <c r="T1000" s="196"/>
      <c r="U1000" s="196"/>
      <c r="V1000" s="196"/>
      <c r="W1000" s="196"/>
      <c r="X1000" s="196"/>
      <c r="Y1000" s="196"/>
      <c r="Z1000" s="196"/>
    </row>
  </sheetData>
  <autoFilter ref="$A$2:$U$443"/>
  <customSheetViews>
    <customSheetView guid="{DC837CAC-AF80-438D-86E6-A9FA4848671C}" filter="1" showAutoFilter="1">
      <autoFilter ref="$A$1:$U$442"/>
    </customSheetView>
  </customSheetView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0.14"/>
    <col customWidth="1" min="2" max="2" width="11.43"/>
    <col customWidth="1" min="3" max="3" width="17.43"/>
    <col customWidth="1" min="4" max="4" width="9.43"/>
    <col customWidth="1" min="5" max="5" width="25.57"/>
    <col customWidth="1" min="6" max="6" width="6.14"/>
    <col customWidth="1" min="7" max="7" width="8.43"/>
    <col customWidth="1" min="8" max="8" width="10.14"/>
    <col customWidth="1" hidden="1" min="9" max="9" width="9.14"/>
    <col customWidth="1" hidden="1" min="10" max="10" width="6.86"/>
    <col customWidth="1" hidden="1" min="11" max="11" width="10.14"/>
    <col customWidth="1" hidden="1" min="12" max="12" width="23.57"/>
    <col customWidth="1" hidden="1" min="13" max="13" width="8.71"/>
    <col customWidth="1" min="14" max="14" width="9.0"/>
    <col customWidth="1" min="15" max="15" width="8.71"/>
    <col customWidth="1" min="16" max="16" width="6.0"/>
    <col customWidth="1" hidden="1" min="17" max="17" width="7.43"/>
    <col customWidth="1" min="18" max="18" width="9.14"/>
    <col customWidth="1" min="19" max="19" width="9.57"/>
    <col customWidth="1" min="20" max="20" width="8.57"/>
    <col customWidth="1" min="21" max="26" width="8.71"/>
  </cols>
  <sheetData>
    <row r="1" ht="11.25" customHeight="1">
      <c r="A1" s="303">
        <f>TODAY()</f>
        <v>45902</v>
      </c>
      <c r="B1" s="159"/>
      <c r="C1" s="159"/>
      <c r="D1" s="159"/>
      <c r="E1" s="159"/>
      <c r="F1" s="304"/>
      <c r="G1" s="159"/>
      <c r="H1" s="159"/>
      <c r="I1" s="159"/>
      <c r="J1" s="159"/>
      <c r="K1" s="305"/>
      <c r="L1" s="159"/>
      <c r="M1" s="304"/>
      <c r="N1" s="304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r="2" ht="41.25" customHeight="1">
      <c r="A2" s="306" t="s">
        <v>532</v>
      </c>
      <c r="B2" s="306" t="s">
        <v>533</v>
      </c>
      <c r="C2" s="306" t="s">
        <v>534</v>
      </c>
      <c r="D2" s="306" t="s">
        <v>465</v>
      </c>
      <c r="E2" s="306" t="s">
        <v>160</v>
      </c>
      <c r="F2" s="307" t="s">
        <v>535</v>
      </c>
      <c r="G2" s="307" t="s">
        <v>536</v>
      </c>
      <c r="H2" s="307" t="s">
        <v>16</v>
      </c>
      <c r="I2" s="307" t="s">
        <v>260</v>
      </c>
      <c r="J2" s="307" t="s">
        <v>537</v>
      </c>
      <c r="K2" s="308" t="s">
        <v>538</v>
      </c>
      <c r="L2" s="309" t="s">
        <v>539</v>
      </c>
      <c r="M2" s="307" t="s">
        <v>474</v>
      </c>
      <c r="N2" s="307" t="s">
        <v>540</v>
      </c>
      <c r="O2" s="307" t="s">
        <v>541</v>
      </c>
      <c r="P2" s="306" t="s">
        <v>542</v>
      </c>
      <c r="Q2" s="309" t="s">
        <v>543</v>
      </c>
      <c r="R2" s="309" t="s">
        <v>544</v>
      </c>
      <c r="S2" s="309" t="s">
        <v>545</v>
      </c>
      <c r="T2" s="307" t="s">
        <v>546</v>
      </c>
      <c r="U2" s="310"/>
      <c r="V2" s="310"/>
      <c r="W2" s="310"/>
      <c r="X2" s="310"/>
      <c r="Y2" s="310"/>
      <c r="Z2" s="310"/>
    </row>
    <row r="3" ht="11.25" customHeight="1">
      <c r="A3" s="311">
        <f>VLOOKUP($D3,'Sales Order'!$A:$D,2,0)</f>
        <v>45530</v>
      </c>
      <c r="B3" s="161">
        <f>VLOOKUP($D3,'Sales Order'!$A:$D,3,0)</f>
        <v>782</v>
      </c>
      <c r="C3" s="161" t="str">
        <f>VLOOKUP($D3,'Sales Order'!$A:$D,4,0)</f>
        <v/>
      </c>
      <c r="D3" s="161" t="str">
        <f t="array" ref="D3">IFERROR(INDEX('Sales Order'!$A$2:$A$8189, MATCH(0, COUNTIF($D$2:D2, 'Sales Order'!$A$2:$A$8189), 0)), "")</f>
        <v>N-5459</v>
      </c>
      <c r="E3" s="312" t="str">
        <f>VLOOKUP(D3,'Sales Order'!A:K,5,FALSE)</f>
        <v>Amar Transformer Pvt Ltd</v>
      </c>
      <c r="F3" s="312">
        <f>VLOOKUP($D3,'Sales Order'!$A:$Z,12,FALSE)</f>
        <v>145</v>
      </c>
      <c r="G3" s="313">
        <f>SUMIFS('Sales Order'!M:M,'Sales Order'!A:A,D3)</f>
        <v>3665</v>
      </c>
      <c r="H3" s="312" t="str">
        <f>VLOOKUP($D3,'Sales Order'!$A:$Z,14,FALSE)</f>
        <v>CRNO TL</v>
      </c>
      <c r="I3" s="314">
        <v>0.5</v>
      </c>
      <c r="J3" s="312">
        <v>108.0</v>
      </c>
      <c r="K3" s="315">
        <f>VLOOKUP($D3,'Sales Order'!$A:$Z,17,FALSE)</f>
        <v>45535</v>
      </c>
      <c r="L3" s="312" t="str">
        <f>VLOOKUP($D3,'Sales Order'!$A:$Z,18,FALSE)</f>
        <v>Total 500 set before 30-6-25</v>
      </c>
      <c r="M3" s="312">
        <f t="shared" ref="M3:M191" si="1">IF(A3&gt;0,MONTH(A3),0)</f>
        <v>8</v>
      </c>
      <c r="N3" s="316">
        <f>SUMIFS('Finished Goods Transfer'!D:D,'Finished Goods Transfer'!C:C,D3)</f>
        <v>1267</v>
      </c>
      <c r="O3" s="317">
        <f>SUMIFS(Despatches!D:D,Despatches!A:A,'Order Balance Report'!D3)</f>
        <v>2528.2</v>
      </c>
      <c r="P3" s="161"/>
      <c r="Q3" s="317">
        <f t="shared" ref="Q3:Q191" si="2">YEAR(A3)</f>
        <v>2024</v>
      </c>
      <c r="R3" s="318">
        <f t="shared" ref="R3:R191" si="3">G3-N3</f>
        <v>2398</v>
      </c>
      <c r="S3" s="318">
        <f t="shared" ref="S3:S192" si="4">G3-O3-P3</f>
        <v>1136.8</v>
      </c>
      <c r="T3" s="317" t="str">
        <f t="shared" ref="T3:T192" si="5">IF(S3&lt;=0,"complete","pending")</f>
        <v>pending</v>
      </c>
      <c r="U3" s="159"/>
      <c r="V3" s="159"/>
      <c r="W3" s="159"/>
      <c r="X3" s="159"/>
      <c r="Y3" s="159"/>
      <c r="Z3" s="159"/>
    </row>
    <row r="4" ht="11.25" customHeight="1">
      <c r="A4" s="311">
        <f>VLOOKUP($D4,'Sales Order'!$A:$D,2,0)</f>
        <v>45693</v>
      </c>
      <c r="B4" s="161">
        <f>VLOOKUP($D4,'Sales Order'!$A:$D,3,0)</f>
        <v>12904</v>
      </c>
      <c r="C4" s="161" t="str">
        <f>VLOOKUP($D4,'Sales Order'!$A:$D,4,0)</f>
        <v>12021-0000-00-</v>
      </c>
      <c r="D4" s="161" t="str">
        <f t="array" ref="D4">IFERROR(INDEX('Sales Order'!$A$2:$A$8189, MATCH(0, COUNTIF($D$2:D3, 'Sales Order'!$A$2:$A$8189), 0)), "")</f>
        <v>N-5743</v>
      </c>
      <c r="E4" s="312" t="str">
        <f>VLOOKUP(D4,'Sales Order'!A:K,5,FALSE)</f>
        <v>Ador Powertron Ltd</v>
      </c>
      <c r="F4" s="312">
        <f>VLOOKUP($D4,'Sales Order'!$A:$Z,12,FALSE)</f>
        <v>8</v>
      </c>
      <c r="G4" s="313">
        <f>SUMIFS('Sales Order'!M:M,'Sales Order'!A:A,D4)</f>
        <v>2866.48</v>
      </c>
      <c r="H4" s="312" t="str">
        <f>VLOOKUP($D4,'Sales Order'!$A:$Z,14,FALSE)</f>
        <v>CRNO TL</v>
      </c>
      <c r="I4" s="161"/>
      <c r="J4" s="161"/>
      <c r="K4" s="315">
        <f>VLOOKUP($D4,'Sales Order'!$A:$Z,17,FALSE)</f>
        <v>45698</v>
      </c>
      <c r="L4" s="312" t="str">
        <f>VLOOKUP($D4,'Sales Order'!$A:$Z,18,FALSE)</f>
        <v/>
      </c>
      <c r="M4" s="312">
        <f t="shared" si="1"/>
        <v>2</v>
      </c>
      <c r="N4" s="316">
        <f>SUMIFS('Finished Goods Transfer'!D:D,'Finished Goods Transfer'!C:C,D4)</f>
        <v>2800</v>
      </c>
      <c r="O4" s="317">
        <f>SUMIFS(Despatches!D:D,Despatches!A:A,'Order Balance Report'!D4)</f>
        <v>0</v>
      </c>
      <c r="P4" s="161"/>
      <c r="Q4" s="317">
        <f t="shared" si="2"/>
        <v>2025</v>
      </c>
      <c r="R4" s="318">
        <f t="shared" si="3"/>
        <v>66.48</v>
      </c>
      <c r="S4" s="318">
        <f t="shared" si="4"/>
        <v>2866.48</v>
      </c>
      <c r="T4" s="317" t="str">
        <f t="shared" si="5"/>
        <v>pending</v>
      </c>
      <c r="U4" s="159"/>
      <c r="V4" s="159"/>
      <c r="W4" s="159"/>
      <c r="X4" s="159"/>
      <c r="Y4" s="159"/>
      <c r="Z4" s="159"/>
    </row>
    <row r="5" ht="11.25" customHeight="1">
      <c r="A5" s="311">
        <f>VLOOKUP($D5,'Sales Order'!$A:$D,2,0)</f>
        <v>45729</v>
      </c>
      <c r="B5" s="161">
        <f>VLOOKUP($D5,'Sales Order'!$A:$D,3,0)</f>
        <v>21781</v>
      </c>
      <c r="C5" s="161" t="str">
        <f>VLOOKUP($D5,'Sales Order'!$A:$D,4,0)</f>
        <v>21781-1201700-</v>
      </c>
      <c r="D5" s="161" t="str">
        <f t="array" ref="D5">IFERROR(INDEX('Sales Order'!$A$2:$A$8189, MATCH(0, COUNTIF($D$2:D4, 'Sales Order'!$A$2:$A$8189), 0)), "")</f>
        <v>N-5812</v>
      </c>
      <c r="E5" s="312" t="str">
        <f>VLOOKUP(D5,'Sales Order'!A:K,5,FALSE)</f>
        <v>KRAFT POWERCON</v>
      </c>
      <c r="F5" s="312">
        <f>VLOOKUP($D5,'Sales Order'!$A:$Z,12,FALSE)</f>
        <v>1</v>
      </c>
      <c r="G5" s="313">
        <f>SUMIFS('Sales Order'!M:M,'Sales Order'!A:A,D5)</f>
        <v>348.68</v>
      </c>
      <c r="H5" s="312" t="str">
        <f>VLOOKUP($D5,'Sales Order'!$A:$Z,14,FALSE)</f>
        <v>CRNO TL</v>
      </c>
      <c r="I5" s="161"/>
      <c r="J5" s="161"/>
      <c r="K5" s="315">
        <f>VLOOKUP($D5,'Sales Order'!$A:$Z,17,FALSE)</f>
        <v>45734</v>
      </c>
      <c r="L5" s="312" t="str">
        <f>VLOOKUP($D5,'Sales Order'!$A:$Z,18,FALSE)</f>
        <v/>
      </c>
      <c r="M5" s="312">
        <f t="shared" si="1"/>
        <v>3</v>
      </c>
      <c r="N5" s="316">
        <f>SUMIFS('Finished Goods Transfer'!D:D,'Finished Goods Transfer'!C:C,D5)</f>
        <v>348</v>
      </c>
      <c r="O5" s="317">
        <f>SUMIFS(Despatches!D:D,Despatches!A:A,'Order Balance Report'!D5)</f>
        <v>0</v>
      </c>
      <c r="P5" s="161"/>
      <c r="Q5" s="317">
        <f t="shared" si="2"/>
        <v>2025</v>
      </c>
      <c r="R5" s="318">
        <f t="shared" si="3"/>
        <v>0.68</v>
      </c>
      <c r="S5" s="318">
        <f t="shared" si="4"/>
        <v>348.68</v>
      </c>
      <c r="T5" s="317" t="str">
        <f t="shared" si="5"/>
        <v>pending</v>
      </c>
      <c r="U5" s="159"/>
      <c r="V5" s="159"/>
      <c r="W5" s="159"/>
      <c r="X5" s="159"/>
      <c r="Y5" s="159"/>
      <c r="Z5" s="159"/>
    </row>
    <row r="6" ht="11.25" hidden="1" customHeight="1">
      <c r="A6" s="311">
        <f>VLOOKUP($D6,'Sales Order'!$A:$D,2,0)</f>
        <v>45807</v>
      </c>
      <c r="B6" s="161" t="str">
        <f>VLOOKUP($D6,'Sales Order'!$A:$D,3,0)</f>
        <v/>
      </c>
      <c r="C6" s="161" t="str">
        <f>VLOOKUP($D6,'Sales Order'!$A:$D,4,0)</f>
        <v>T-8B</v>
      </c>
      <c r="D6" s="161" t="str">
        <f t="array" ref="D6">IFERROR(INDEX('Sales Order'!$A$2:$A$8189, MATCH(0, COUNTIF($D$2:D5, 'Sales Order'!$A$2:$A$8189), 0)), "")</f>
        <v>RN-1427</v>
      </c>
      <c r="E6" s="312" t="str">
        <f>VLOOKUP(D6,'Sales Order'!A:K,5,FALSE)</f>
        <v>SP Stampings</v>
      </c>
      <c r="F6" s="312" t="str">
        <f>VLOOKUP($D6,'Sales Order'!$A:$Z,12,FALSE)</f>
        <v>-</v>
      </c>
      <c r="G6" s="313">
        <f>SUMIFS('Sales Order'!M:M,'Sales Order'!A:A,D6)</f>
        <v>5000</v>
      </c>
      <c r="H6" s="312" t="str">
        <f>VLOOKUP($D6,'Sales Order'!$A:$Z,14,FALSE)</f>
        <v>CRNO EI</v>
      </c>
      <c r="I6" s="161"/>
      <c r="J6" s="161"/>
      <c r="K6" s="315">
        <f>VLOOKUP($D6,'Sales Order'!$A:$Z,17,FALSE)</f>
        <v>45839</v>
      </c>
      <c r="L6" s="312" t="str">
        <f>VLOOKUP($D6,'Sales Order'!$A:$Z,18,FALSE)</f>
        <v/>
      </c>
      <c r="M6" s="312">
        <f t="shared" si="1"/>
        <v>5</v>
      </c>
      <c r="N6" s="316">
        <f>SUMIFS('Finished Goods Transfer'!D:D,'Finished Goods Transfer'!C:C,D6)</f>
        <v>0</v>
      </c>
      <c r="O6" s="317">
        <f>SUMIFS(Despatches!D:D,Despatches!A:A,'Order Balance Report'!D6)</f>
        <v>3016.2</v>
      </c>
      <c r="P6" s="161">
        <v>1984.0</v>
      </c>
      <c r="Q6" s="317">
        <f t="shared" si="2"/>
        <v>2025</v>
      </c>
      <c r="R6" s="318">
        <f t="shared" si="3"/>
        <v>5000</v>
      </c>
      <c r="S6" s="318">
        <f t="shared" si="4"/>
        <v>-0.2</v>
      </c>
      <c r="T6" s="317" t="str">
        <f t="shared" si="5"/>
        <v>complete</v>
      </c>
      <c r="U6" s="159"/>
      <c r="V6" s="159"/>
      <c r="W6" s="159"/>
      <c r="X6" s="159"/>
      <c r="Y6" s="159"/>
      <c r="Z6" s="159"/>
    </row>
    <row r="7" ht="11.25" hidden="1" customHeight="1">
      <c r="A7" s="311">
        <f>VLOOKUP($D7,'Sales Order'!$A:$D,2,0)</f>
        <v>45807</v>
      </c>
      <c r="B7" s="161" t="str">
        <f>VLOOKUP($D7,'Sales Order'!$A:$D,3,0)</f>
        <v/>
      </c>
      <c r="C7" s="161" t="str">
        <f>VLOOKUP($D7,'Sales Order'!$A:$D,4,0)</f>
        <v>T-8</v>
      </c>
      <c r="D7" s="161" t="str">
        <f t="array" ref="D7">IFERROR(INDEX('Sales Order'!$A$2:$A$8189, MATCH(0, COUNTIF($D$2:D6, 'Sales Order'!$A$2:$A$8189), 0)), "")</f>
        <v>RN-1426</v>
      </c>
      <c r="E7" s="312" t="str">
        <f>VLOOKUP(D7,'Sales Order'!A:K,5,FALSE)</f>
        <v>SP Stampings</v>
      </c>
      <c r="F7" s="312" t="str">
        <f>VLOOKUP($D7,'Sales Order'!$A:$Z,12,FALSE)</f>
        <v>-</v>
      </c>
      <c r="G7" s="313">
        <f>SUMIFS('Sales Order'!M:M,'Sales Order'!A:A,D7)</f>
        <v>5000</v>
      </c>
      <c r="H7" s="312" t="str">
        <f>VLOOKUP($D7,'Sales Order'!$A:$Z,14,FALSE)</f>
        <v>CRNO EI</v>
      </c>
      <c r="I7" s="161"/>
      <c r="J7" s="161"/>
      <c r="K7" s="315">
        <f>VLOOKUP($D7,'Sales Order'!$A:$Z,17,FALSE)</f>
        <v>45839</v>
      </c>
      <c r="L7" s="312" t="str">
        <f>VLOOKUP($D7,'Sales Order'!$A:$Z,18,FALSE)</f>
        <v/>
      </c>
      <c r="M7" s="312">
        <f t="shared" si="1"/>
        <v>5</v>
      </c>
      <c r="N7" s="316">
        <f>SUMIFS('Finished Goods Transfer'!D:D,'Finished Goods Transfer'!C:C,D7)</f>
        <v>0</v>
      </c>
      <c r="O7" s="317">
        <f>SUMIFS(Despatches!D:D,Despatches!A:A,'Order Balance Report'!D7)</f>
        <v>5208.2</v>
      </c>
      <c r="P7" s="161"/>
      <c r="Q7" s="317">
        <f t="shared" si="2"/>
        <v>2025</v>
      </c>
      <c r="R7" s="318">
        <f t="shared" si="3"/>
        <v>5000</v>
      </c>
      <c r="S7" s="318">
        <f t="shared" si="4"/>
        <v>-208.2</v>
      </c>
      <c r="T7" s="317" t="str">
        <f t="shared" si="5"/>
        <v>complete</v>
      </c>
      <c r="U7" s="159"/>
      <c r="V7" s="159"/>
      <c r="W7" s="159"/>
      <c r="X7" s="159"/>
      <c r="Y7" s="159"/>
      <c r="Z7" s="159"/>
    </row>
    <row r="8" ht="11.25" hidden="1" customHeight="1">
      <c r="A8" s="311">
        <f>VLOOKUP($D8,'Sales Order'!$A:$D,2,0)</f>
        <v>45807</v>
      </c>
      <c r="B8" s="161" t="str">
        <f>VLOOKUP($D8,'Sales Order'!$A:$D,3,0)</f>
        <v/>
      </c>
      <c r="C8" s="161" t="str">
        <f>VLOOKUP($D8,'Sales Order'!$A:$D,4,0)</f>
        <v>T-43</v>
      </c>
      <c r="D8" s="161" t="str">
        <f t="array" ref="D8">IFERROR(INDEX('Sales Order'!$A$2:$A$8189, MATCH(0, COUNTIF($D$2:D7, 'Sales Order'!$A$2:$A$8189), 0)), "")</f>
        <v>RN-1428</v>
      </c>
      <c r="E8" s="312" t="str">
        <f>VLOOKUP(D8,'Sales Order'!A:K,5,FALSE)</f>
        <v>SP Stampings</v>
      </c>
      <c r="F8" s="312" t="str">
        <f>VLOOKUP($D8,'Sales Order'!$A:$Z,12,FALSE)</f>
        <v>-</v>
      </c>
      <c r="G8" s="313">
        <f>SUMIFS('Sales Order'!M:M,'Sales Order'!A:A,D8)</f>
        <v>5000</v>
      </c>
      <c r="H8" s="312" t="str">
        <f>VLOOKUP($D8,'Sales Order'!$A:$Z,14,FALSE)</f>
        <v>CRNO EI</v>
      </c>
      <c r="I8" s="161"/>
      <c r="J8" s="161"/>
      <c r="K8" s="315">
        <f>VLOOKUP($D8,'Sales Order'!$A:$Z,17,FALSE)</f>
        <v>45839</v>
      </c>
      <c r="L8" s="312" t="str">
        <f>VLOOKUP($D8,'Sales Order'!$A:$Z,18,FALSE)</f>
        <v/>
      </c>
      <c r="M8" s="312">
        <f t="shared" si="1"/>
        <v>5</v>
      </c>
      <c r="N8" s="316">
        <f>SUMIFS('Finished Goods Transfer'!D:D,'Finished Goods Transfer'!C:C,D8)</f>
        <v>0</v>
      </c>
      <c r="O8" s="317">
        <f>SUMIFS(Despatches!D:D,Despatches!A:A,'Order Balance Report'!D8)</f>
        <v>5402</v>
      </c>
      <c r="P8" s="161"/>
      <c r="Q8" s="317">
        <f t="shared" si="2"/>
        <v>2025</v>
      </c>
      <c r="R8" s="318">
        <f t="shared" si="3"/>
        <v>5000</v>
      </c>
      <c r="S8" s="318">
        <f t="shared" si="4"/>
        <v>-402</v>
      </c>
      <c r="T8" s="317" t="str">
        <f t="shared" si="5"/>
        <v>complete</v>
      </c>
      <c r="U8" s="159"/>
      <c r="V8" s="159"/>
      <c r="W8" s="159"/>
      <c r="X8" s="159"/>
      <c r="Y8" s="159"/>
      <c r="Z8" s="159"/>
    </row>
    <row r="9" ht="11.25" hidden="1" customHeight="1">
      <c r="A9" s="311">
        <f>VLOOKUP($D9,'Sales Order'!$A:$D,2,0)</f>
        <v>45819</v>
      </c>
      <c r="B9" s="161">
        <f>VLOOKUP($D9,'Sales Order'!$A:$D,3,0)</f>
        <v>12999</v>
      </c>
      <c r="C9" s="161" t="str">
        <f>VLOOKUP($D9,'Sales Order'!$A:$D,4,0)</f>
        <v>5839-0000-00-05</v>
      </c>
      <c r="D9" s="161" t="str">
        <f t="array" ref="D9">IFERROR(INDEX('Sales Order'!$A$2:$A$8189, MATCH(0, COUNTIF($D$2:D8, 'Sales Order'!$A$2:$A$8189), 0)), "")</f>
        <v>N-5917</v>
      </c>
      <c r="E9" s="312" t="str">
        <f>VLOOKUP(D9,'Sales Order'!A:K,5,FALSE)</f>
        <v>Ador Powertron Ltd</v>
      </c>
      <c r="F9" s="312">
        <f>VLOOKUP($D9,'Sales Order'!$A:$Z,12,FALSE)</f>
        <v>5</v>
      </c>
      <c r="G9" s="313">
        <f>SUMIFS('Sales Order'!M:M,'Sales Order'!A:A,D9)</f>
        <v>1419.86</v>
      </c>
      <c r="H9" s="312" t="str">
        <f>VLOOKUP($D9,'Sales Order'!$A:$Z,14,FALSE)</f>
        <v>CRNO TL</v>
      </c>
      <c r="I9" s="161"/>
      <c r="J9" s="161"/>
      <c r="K9" s="315">
        <f>VLOOKUP($D9,'Sales Order'!$A:$Z,17,FALSE)</f>
        <v>45841</v>
      </c>
      <c r="L9" s="312" t="str">
        <f>VLOOKUP($D9,'Sales Order'!$A:$Z,18,FALSE)</f>
        <v/>
      </c>
      <c r="M9" s="312">
        <f t="shared" si="1"/>
        <v>6</v>
      </c>
      <c r="N9" s="316">
        <f>SUMIFS('Finished Goods Transfer'!D:D,'Finished Goods Transfer'!C:C,D9)</f>
        <v>0</v>
      </c>
      <c r="O9" s="317">
        <f>SUMIFS(Despatches!D:D,Despatches!A:A,'Order Balance Report'!D9)</f>
        <v>1427.2</v>
      </c>
      <c r="P9" s="161"/>
      <c r="Q9" s="317">
        <f t="shared" si="2"/>
        <v>2025</v>
      </c>
      <c r="R9" s="318">
        <f t="shared" si="3"/>
        <v>1419.86</v>
      </c>
      <c r="S9" s="318">
        <f t="shared" si="4"/>
        <v>-7.34</v>
      </c>
      <c r="T9" s="317" t="str">
        <f t="shared" si="5"/>
        <v>complete</v>
      </c>
      <c r="U9" s="159"/>
      <c r="V9" s="159"/>
      <c r="W9" s="159"/>
      <c r="X9" s="159"/>
      <c r="Y9" s="159"/>
      <c r="Z9" s="159"/>
    </row>
    <row r="10" ht="11.25" hidden="1" customHeight="1">
      <c r="A10" s="311">
        <f>VLOOKUP($D10,'Sales Order'!$A:$D,2,0)</f>
        <v>45832</v>
      </c>
      <c r="B10" s="161" t="str">
        <f>VLOOKUP($D10,'Sales Order'!$A:$D,3,0)</f>
        <v>13016 &amp;13035</v>
      </c>
      <c r="C10" s="161" t="str">
        <f>VLOOKUP($D10,'Sales Order'!$A:$D,4,0)</f>
        <v>11071-0000-00-05</v>
      </c>
      <c r="D10" s="161" t="str">
        <f t="array" ref="D10">IFERROR(INDEX('Sales Order'!$A$2:$A$8189, MATCH(0, COUNTIF($D$2:D9, 'Sales Order'!$A$2:$A$8189), 0)), "")</f>
        <v>N-5937</v>
      </c>
      <c r="E10" s="312" t="str">
        <f>VLOOKUP(D10,'Sales Order'!A:K,5,FALSE)</f>
        <v>Ador Powertron Ltd</v>
      </c>
      <c r="F10" s="312">
        <f>VLOOKUP($D10,'Sales Order'!$A:$Z,12,FALSE)</f>
        <v>7</v>
      </c>
      <c r="G10" s="313">
        <f>SUMIFS('Sales Order'!M:M,'Sales Order'!A:A,D10)</f>
        <v>1575.31</v>
      </c>
      <c r="H10" s="312" t="str">
        <f>VLOOKUP($D10,'Sales Order'!$A:$Z,14,FALSE)</f>
        <v>CRNO TL</v>
      </c>
      <c r="I10" s="161"/>
      <c r="J10" s="161"/>
      <c r="K10" s="315">
        <f>VLOOKUP($D10,'Sales Order'!$A:$Z,17,FALSE)</f>
        <v>45841</v>
      </c>
      <c r="L10" s="312" t="str">
        <f>VLOOKUP($D10,'Sales Order'!$A:$Z,18,FALSE)</f>
        <v/>
      </c>
      <c r="M10" s="312">
        <f t="shared" si="1"/>
        <v>6</v>
      </c>
      <c r="N10" s="316">
        <f>SUMIFS('Finished Goods Transfer'!D:D,'Finished Goods Transfer'!C:C,D10)</f>
        <v>0</v>
      </c>
      <c r="O10" s="317">
        <f>SUMIFS(Despatches!D:D,Despatches!A:A,'Order Balance Report'!D10)</f>
        <v>1598.4</v>
      </c>
      <c r="P10" s="161"/>
      <c r="Q10" s="317">
        <f t="shared" si="2"/>
        <v>2025</v>
      </c>
      <c r="R10" s="318">
        <f t="shared" si="3"/>
        <v>1575.31</v>
      </c>
      <c r="S10" s="318">
        <f t="shared" si="4"/>
        <v>-23.09</v>
      </c>
      <c r="T10" s="317" t="str">
        <f t="shared" si="5"/>
        <v>complete</v>
      </c>
      <c r="U10" s="159"/>
      <c r="V10" s="159"/>
      <c r="W10" s="159"/>
      <c r="X10" s="159"/>
      <c r="Y10" s="159"/>
      <c r="Z10" s="159"/>
    </row>
    <row r="11" ht="11.25" customHeight="1">
      <c r="A11" s="311">
        <f>VLOOKUP($D11,'Sales Order'!$A:$D,2,0)</f>
        <v>45833</v>
      </c>
      <c r="B11" s="161" t="str">
        <f>VLOOKUP($D11,'Sales Order'!$A:$D,3,0)</f>
        <v/>
      </c>
      <c r="C11" s="161" t="str">
        <f>VLOOKUP($D11,'Sales Order'!$A:$D,4,0)</f>
        <v>275VA</v>
      </c>
      <c r="D11" s="161" t="str">
        <f t="array" ref="D11">IFERROR(INDEX('Sales Order'!$A$2:$A$8189, MATCH(0, COUNTIF($D$2:D10, 'Sales Order'!$A$2:$A$8189), 0)), "")</f>
        <v>N-5939</v>
      </c>
      <c r="E11" s="312" t="str">
        <f>VLOOKUP(D11,'Sales Order'!A:K,5,FALSE)</f>
        <v>Amar Transformer Pvt Ltd</v>
      </c>
      <c r="F11" s="312">
        <f>VLOOKUP($D11,'Sales Order'!$A:$Z,12,FALSE)</f>
        <v>100</v>
      </c>
      <c r="G11" s="313">
        <f>SUMIFS('Sales Order'!M:M,'Sales Order'!A:A,D11)</f>
        <v>510.4</v>
      </c>
      <c r="H11" s="312" t="str">
        <f>VLOOKUP($D11,'Sales Order'!$A:$Z,14,FALSE)</f>
        <v>CRNO TL</v>
      </c>
      <c r="I11" s="161"/>
      <c r="J11" s="161"/>
      <c r="K11" s="315">
        <f>VLOOKUP($D11,'Sales Order'!$A:$Z,17,FALSE)</f>
        <v>45838</v>
      </c>
      <c r="L11" s="312" t="str">
        <f>VLOOKUP($D11,'Sales Order'!$A:$Z,18,FALSE)</f>
        <v/>
      </c>
      <c r="M11" s="312">
        <f t="shared" si="1"/>
        <v>6</v>
      </c>
      <c r="N11" s="316">
        <f>SUMIFS('Finished Goods Transfer'!D:D,'Finished Goods Transfer'!C:C,D11)</f>
        <v>335.8</v>
      </c>
      <c r="O11" s="317">
        <f>SUMIFS(Despatches!D:D,Despatches!A:A,'Order Balance Report'!D11)</f>
        <v>0</v>
      </c>
      <c r="P11" s="161"/>
      <c r="Q11" s="317">
        <f t="shared" si="2"/>
        <v>2025</v>
      </c>
      <c r="R11" s="318">
        <f t="shared" si="3"/>
        <v>174.6</v>
      </c>
      <c r="S11" s="318">
        <f t="shared" si="4"/>
        <v>510.4</v>
      </c>
      <c r="T11" s="317" t="str">
        <f t="shared" si="5"/>
        <v>pending</v>
      </c>
      <c r="U11" s="159"/>
      <c r="V11" s="159"/>
      <c r="W11" s="159"/>
      <c r="X11" s="159"/>
      <c r="Y11" s="159"/>
      <c r="Z11" s="159"/>
    </row>
    <row r="12" ht="11.25" hidden="1" customHeight="1">
      <c r="A12" s="311">
        <f>VLOOKUP($D12,'Sales Order'!$A:$D,2,0)</f>
        <v>45836</v>
      </c>
      <c r="B12" s="161" t="str">
        <f>VLOOKUP($D12,'Sales Order'!$A:$D,3,0)</f>
        <v/>
      </c>
      <c r="C12" s="161" t="str">
        <f>VLOOKUP($D12,'Sales Order'!$A:$D,4,0)</f>
        <v>47/123</v>
      </c>
      <c r="D12" s="161" t="str">
        <f t="array" ref="D12">IFERROR(INDEX('Sales Order'!$A$2:$A$8189, MATCH(0, COUNTIF($D$2:D11, 'Sales Order'!$A$2:$A$8189), 0)), "")</f>
        <v>N-5942</v>
      </c>
      <c r="E12" s="312" t="str">
        <f>VLOOKUP(D12,'Sales Order'!A:K,5,FALSE)</f>
        <v>Shree Ram Electricals</v>
      </c>
      <c r="F12" s="312">
        <f>VLOOKUP($D12,'Sales Order'!$A:$Z,12,FALSE)</f>
        <v>5</v>
      </c>
      <c r="G12" s="313">
        <f>SUMIFS('Sales Order'!M:M,'Sales Order'!A:A,D12)</f>
        <v>102.91</v>
      </c>
      <c r="H12" s="312" t="str">
        <f>VLOOKUP($D12,'Sales Order'!$A:$Z,14,FALSE)</f>
        <v>CRNO TL</v>
      </c>
      <c r="I12" s="161"/>
      <c r="J12" s="161"/>
      <c r="K12" s="315">
        <f>VLOOKUP($D12,'Sales Order'!$A:$Z,17,FALSE)</f>
        <v>45843</v>
      </c>
      <c r="L12" s="312" t="str">
        <f>VLOOKUP($D12,'Sales Order'!$A:$Z,18,FALSE)</f>
        <v/>
      </c>
      <c r="M12" s="312">
        <f t="shared" si="1"/>
        <v>6</v>
      </c>
      <c r="N12" s="316">
        <f>SUMIFS('Finished Goods Transfer'!D:D,'Finished Goods Transfer'!C:C,D12)</f>
        <v>0</v>
      </c>
      <c r="O12" s="317">
        <f>SUMIFS(Despatches!D:D,Despatches!A:A,'Order Balance Report'!D12)</f>
        <v>106.2</v>
      </c>
      <c r="P12" s="161"/>
      <c r="Q12" s="317">
        <f t="shared" si="2"/>
        <v>2025</v>
      </c>
      <c r="R12" s="318">
        <f t="shared" si="3"/>
        <v>102.91</v>
      </c>
      <c r="S12" s="318">
        <f t="shared" si="4"/>
        <v>-3.29</v>
      </c>
      <c r="T12" s="317" t="str">
        <f t="shared" si="5"/>
        <v>complete</v>
      </c>
      <c r="U12" s="159"/>
      <c r="V12" s="159"/>
      <c r="W12" s="159"/>
      <c r="X12" s="159"/>
      <c r="Y12" s="159"/>
      <c r="Z12" s="159"/>
    </row>
    <row r="13" ht="11.25" hidden="1" customHeight="1">
      <c r="A13" s="311">
        <f>VLOOKUP($D13,'Sales Order'!$A:$D,2,0)</f>
        <v>45839</v>
      </c>
      <c r="B13" s="161" t="str">
        <f>VLOOKUP($D13,'Sales Order'!$A:$D,3,0)</f>
        <v/>
      </c>
      <c r="C13" s="161" t="str">
        <f>VLOOKUP($D13,'Sales Order'!$A:$D,4,0)</f>
        <v/>
      </c>
      <c r="D13" s="161" t="str">
        <f t="array" ref="D13">IFERROR(INDEX('Sales Order'!$A$2:$A$8189, MATCH(0, COUNTIF($D$2:D12, 'Sales Order'!$A$2:$A$8189), 0)), "")</f>
        <v>RM-1</v>
      </c>
      <c r="E13" s="312" t="str">
        <f>VLOOKUP(D13,'Sales Order'!A:K,5,FALSE)</f>
        <v>SP Stampings</v>
      </c>
      <c r="F13" s="312" t="str">
        <f>VLOOKUP($D13,'Sales Order'!$A:$Z,12,FALSE)</f>
        <v>-</v>
      </c>
      <c r="G13" s="313">
        <f>SUMIFS('Sales Order'!M:M,'Sales Order'!A:A,D13)</f>
        <v>11300</v>
      </c>
      <c r="H13" s="312" t="str">
        <f>VLOOKUP($D13,'Sales Order'!$A:$Z,14,FALSE)</f>
        <v>CRNO COIL</v>
      </c>
      <c r="I13" s="161"/>
      <c r="J13" s="161"/>
      <c r="K13" s="315">
        <f>VLOOKUP($D13,'Sales Order'!$A:$Z,17,FALSE)</f>
        <v>45839</v>
      </c>
      <c r="L13" s="312" t="str">
        <f>VLOOKUP($D13,'Sales Order'!$A:$Z,18,FALSE)</f>
        <v>Raw material Sale</v>
      </c>
      <c r="M13" s="312">
        <f t="shared" si="1"/>
        <v>7</v>
      </c>
      <c r="N13" s="316">
        <f>SUMIFS('Finished Goods Transfer'!D:D,'Finished Goods Transfer'!C:C,D13)</f>
        <v>0</v>
      </c>
      <c r="O13" s="317">
        <f>SUMIFS(Despatches!D:D,Despatches!A:A,'Order Balance Report'!D13)</f>
        <v>11136</v>
      </c>
      <c r="P13" s="161">
        <v>164.0</v>
      </c>
      <c r="Q13" s="317">
        <f t="shared" si="2"/>
        <v>2025</v>
      </c>
      <c r="R13" s="318">
        <f t="shared" si="3"/>
        <v>11300</v>
      </c>
      <c r="S13" s="318">
        <f t="shared" si="4"/>
        <v>0</v>
      </c>
      <c r="T13" s="317" t="str">
        <f t="shared" si="5"/>
        <v>complete</v>
      </c>
      <c r="U13" s="159"/>
      <c r="V13" s="159"/>
      <c r="W13" s="159"/>
      <c r="X13" s="159"/>
      <c r="Y13" s="159"/>
      <c r="Z13" s="159"/>
    </row>
    <row r="14" ht="11.25" hidden="1" customHeight="1">
      <c r="A14" s="311">
        <f>VLOOKUP($D14,'Sales Order'!$A:$D,2,0)</f>
        <v>45839</v>
      </c>
      <c r="B14" s="161" t="str">
        <f>VLOOKUP($D14,'Sales Order'!$A:$D,3,0)</f>
        <v/>
      </c>
      <c r="C14" s="161" t="str">
        <f>VLOOKUP($D14,'Sales Order'!$A:$D,4,0)</f>
        <v>45/123</v>
      </c>
      <c r="D14" s="161" t="str">
        <f t="array" ref="D14">IFERROR(INDEX('Sales Order'!$A$2:$A$8189, MATCH(0, COUNTIF($D$2:D13, 'Sales Order'!$A$2:$A$8189), 0)), "")</f>
        <v>N-5943</v>
      </c>
      <c r="E14" s="312" t="str">
        <f>VLOOKUP(D14,'Sales Order'!A:K,5,FALSE)</f>
        <v>Shree Ram Electricals</v>
      </c>
      <c r="F14" s="312">
        <f>VLOOKUP($D14,'Sales Order'!$A:$Z,12,FALSE)</f>
        <v>25</v>
      </c>
      <c r="G14" s="313">
        <f>SUMIFS('Sales Order'!M:M,'Sales Order'!A:A,D14)</f>
        <v>727.75</v>
      </c>
      <c r="H14" s="312" t="str">
        <f>VLOOKUP($D14,'Sales Order'!$A:$Z,14,FALSE)</f>
        <v>CRNO TL</v>
      </c>
      <c r="I14" s="161"/>
      <c r="J14" s="161"/>
      <c r="K14" s="315">
        <f>VLOOKUP($D14,'Sales Order'!$A:$Z,17,FALSE)</f>
        <v>45843</v>
      </c>
      <c r="L14" s="312" t="str">
        <f>VLOOKUP($D14,'Sales Order'!$A:$Z,18,FALSE)</f>
        <v/>
      </c>
      <c r="M14" s="312">
        <f t="shared" si="1"/>
        <v>7</v>
      </c>
      <c r="N14" s="316">
        <f>SUMIFS('Finished Goods Transfer'!D:D,'Finished Goods Transfer'!C:C,D14)</f>
        <v>0</v>
      </c>
      <c r="O14" s="317">
        <f>SUMIFS(Despatches!D:D,Despatches!A:A,'Order Balance Report'!D14)</f>
        <v>757</v>
      </c>
      <c r="P14" s="161"/>
      <c r="Q14" s="317">
        <f t="shared" si="2"/>
        <v>2025</v>
      </c>
      <c r="R14" s="318">
        <f t="shared" si="3"/>
        <v>727.75</v>
      </c>
      <c r="S14" s="318">
        <f t="shared" si="4"/>
        <v>-29.25</v>
      </c>
      <c r="T14" s="317" t="str">
        <f t="shared" si="5"/>
        <v>complete</v>
      </c>
      <c r="U14" s="159"/>
      <c r="V14" s="159"/>
      <c r="W14" s="159"/>
      <c r="X14" s="159"/>
      <c r="Y14" s="159"/>
      <c r="Z14" s="159"/>
    </row>
    <row r="15" ht="11.25" hidden="1" customHeight="1">
      <c r="A15" s="311">
        <f>VLOOKUP($D15,'Sales Order'!$A:$D,2,0)</f>
        <v>45841</v>
      </c>
      <c r="B15" s="161" t="str">
        <f>VLOOKUP($D15,'Sales Order'!$A:$D,3,0)</f>
        <v/>
      </c>
      <c r="C15" s="161" t="str">
        <f>VLOOKUP($D15,'Sales Order'!$A:$D,4,0)</f>
        <v>115/123</v>
      </c>
      <c r="D15" s="161" t="str">
        <f t="array" ref="D15">IFERROR(INDEX('Sales Order'!$A$2:$A$8189, MATCH(0, COUNTIF($D$2:D14, 'Sales Order'!$A$2:$A$8189), 0)), "")</f>
        <v>N-5944</v>
      </c>
      <c r="E15" s="312" t="str">
        <f>VLOOKUP(D15,'Sales Order'!A:K,5,FALSE)</f>
        <v>Incon Electronics</v>
      </c>
      <c r="F15" s="312">
        <f>VLOOKUP($D15,'Sales Order'!$A:$Z,12,FALSE)</f>
        <v>1</v>
      </c>
      <c r="G15" s="313">
        <f>SUMIFS('Sales Order'!M:M,'Sales Order'!A:A,D15)</f>
        <v>202.99</v>
      </c>
      <c r="H15" s="312" t="str">
        <f>VLOOKUP($D15,'Sales Order'!$A:$Z,14,FALSE)</f>
        <v>CRNO TL</v>
      </c>
      <c r="I15" s="161"/>
      <c r="J15" s="161"/>
      <c r="K15" s="315">
        <f>VLOOKUP($D15,'Sales Order'!$A:$Z,17,FALSE)</f>
        <v>45846</v>
      </c>
      <c r="L15" s="312" t="str">
        <f>VLOOKUP($D15,'Sales Order'!$A:$Z,18,FALSE)</f>
        <v/>
      </c>
      <c r="M15" s="312">
        <f t="shared" si="1"/>
        <v>7</v>
      </c>
      <c r="N15" s="316">
        <f>SUMIFS('Finished Goods Transfer'!D:D,'Finished Goods Transfer'!C:C,D15)</f>
        <v>0</v>
      </c>
      <c r="O15" s="317">
        <f>SUMIFS(Despatches!D:D,Despatches!A:A,'Order Balance Report'!D15)</f>
        <v>209.6</v>
      </c>
      <c r="P15" s="161"/>
      <c r="Q15" s="317">
        <f t="shared" si="2"/>
        <v>2025</v>
      </c>
      <c r="R15" s="318">
        <f t="shared" si="3"/>
        <v>202.99</v>
      </c>
      <c r="S15" s="318">
        <f t="shared" si="4"/>
        <v>-6.61</v>
      </c>
      <c r="T15" s="317" t="str">
        <f t="shared" si="5"/>
        <v>complete</v>
      </c>
      <c r="U15" s="159"/>
      <c r="V15" s="159"/>
      <c r="W15" s="159"/>
      <c r="X15" s="159"/>
      <c r="Y15" s="159"/>
      <c r="Z15" s="159"/>
    </row>
    <row r="16" ht="11.25" hidden="1" customHeight="1">
      <c r="A16" s="311">
        <f>VLOOKUP($D16,'Sales Order'!$A:$D,2,0)</f>
        <v>45841</v>
      </c>
      <c r="B16" s="161" t="str">
        <f>VLOOKUP($D16,'Sales Order'!$A:$D,3,0)</f>
        <v/>
      </c>
      <c r="C16" s="161" t="str">
        <f>VLOOKUP($D16,'Sales Order'!$A:$D,4,0)</f>
        <v>RMLM00312</v>
      </c>
      <c r="D16" s="161" t="str">
        <f t="array" ref="D16">IFERROR(INDEX('Sales Order'!$A$2:$A$8189, MATCH(0, COUNTIF($D$2:D15, 'Sales Order'!$A$2:$A$8189), 0)), "")</f>
        <v>N-5945</v>
      </c>
      <c r="E16" s="312" t="str">
        <f>VLOOKUP(D16,'Sales Order'!A:K,5,FALSE)</f>
        <v>Prostarm Energy Systems Pvt Ltd</v>
      </c>
      <c r="F16" s="312">
        <f>VLOOKUP($D16,'Sales Order'!$A:$Z,12,FALSE)</f>
        <v>4</v>
      </c>
      <c r="G16" s="313">
        <f>SUMIFS('Sales Order'!M:M,'Sales Order'!A:A,D16)</f>
        <v>408.01</v>
      </c>
      <c r="H16" s="312" t="str">
        <f>VLOOKUP($D16,'Sales Order'!$A:$Z,14,FALSE)</f>
        <v>CRNO TL</v>
      </c>
      <c r="I16" s="161"/>
      <c r="J16" s="161"/>
      <c r="K16" s="315">
        <f>VLOOKUP($D16,'Sales Order'!$A:$Z,17,FALSE)</f>
        <v>45846</v>
      </c>
      <c r="L16" s="312" t="str">
        <f>VLOOKUP($D16,'Sales Order'!$A:$Z,18,FALSE)</f>
        <v>ORDER CANCELLED DUE TO RATE</v>
      </c>
      <c r="M16" s="312">
        <f t="shared" si="1"/>
        <v>7</v>
      </c>
      <c r="N16" s="316">
        <f>SUMIFS('Finished Goods Transfer'!D:D,'Finished Goods Transfer'!C:C,D16)</f>
        <v>0</v>
      </c>
      <c r="O16" s="317">
        <f>SUMIFS(Despatches!D:D,Despatches!A:A,'Order Balance Report'!D16)</f>
        <v>0</v>
      </c>
      <c r="P16" s="161">
        <v>409.0</v>
      </c>
      <c r="Q16" s="317">
        <f t="shared" si="2"/>
        <v>2025</v>
      </c>
      <c r="R16" s="318">
        <f t="shared" si="3"/>
        <v>408.01</v>
      </c>
      <c r="S16" s="318">
        <f t="shared" si="4"/>
        <v>-0.99</v>
      </c>
      <c r="T16" s="317" t="str">
        <f t="shared" si="5"/>
        <v>complete</v>
      </c>
      <c r="U16" s="159"/>
      <c r="V16" s="159"/>
      <c r="W16" s="159"/>
      <c r="X16" s="159"/>
      <c r="Y16" s="159"/>
      <c r="Z16" s="159"/>
    </row>
    <row r="17" ht="11.25" hidden="1" customHeight="1">
      <c r="A17" s="311">
        <f>VLOOKUP($D17,'Sales Order'!$A:$D,2,0)</f>
        <v>45841</v>
      </c>
      <c r="B17" s="161" t="str">
        <f>VLOOKUP($D17,'Sales Order'!$A:$D,3,0)</f>
        <v/>
      </c>
      <c r="C17" s="161" t="str">
        <f>VLOOKUP($D17,'Sales Order'!$A:$D,4,0)</f>
        <v>RMLM00313</v>
      </c>
      <c r="D17" s="161" t="str">
        <f t="array" ref="D17">IFERROR(INDEX('Sales Order'!$A$2:$A$8189, MATCH(0, COUNTIF($D$2:D16, 'Sales Order'!$A$2:$A$8189), 0)), "")</f>
        <v>N-5946</v>
      </c>
      <c r="E17" s="312" t="str">
        <f>VLOOKUP(D17,'Sales Order'!A:K,5,FALSE)</f>
        <v>Prostarm Energy Systems Pvt Ltd</v>
      </c>
      <c r="F17" s="312">
        <f>VLOOKUP($D17,'Sales Order'!$A:$Z,12,FALSE)</f>
        <v>4</v>
      </c>
      <c r="G17" s="313">
        <f>SUMIFS('Sales Order'!M:M,'Sales Order'!A:A,D17)</f>
        <v>315.57</v>
      </c>
      <c r="H17" s="312" t="str">
        <f>VLOOKUP($D17,'Sales Order'!$A:$Z,14,FALSE)</f>
        <v>CRNO TL</v>
      </c>
      <c r="I17" s="161"/>
      <c r="J17" s="161"/>
      <c r="K17" s="315">
        <f>VLOOKUP($D17,'Sales Order'!$A:$Z,17,FALSE)</f>
        <v>45846</v>
      </c>
      <c r="L17" s="312" t="str">
        <f>VLOOKUP($D17,'Sales Order'!$A:$Z,18,FALSE)</f>
        <v>ORDER CANCELLED DUE TO RATE</v>
      </c>
      <c r="M17" s="312">
        <f t="shared" si="1"/>
        <v>7</v>
      </c>
      <c r="N17" s="316">
        <f>SUMIFS('Finished Goods Transfer'!D:D,'Finished Goods Transfer'!C:C,D17)</f>
        <v>0</v>
      </c>
      <c r="O17" s="317">
        <f>SUMIFS(Despatches!D:D,Despatches!A:A,'Order Balance Report'!D17)</f>
        <v>0</v>
      </c>
      <c r="P17" s="161">
        <v>316.0</v>
      </c>
      <c r="Q17" s="317">
        <f t="shared" si="2"/>
        <v>2025</v>
      </c>
      <c r="R17" s="318">
        <f t="shared" si="3"/>
        <v>315.57</v>
      </c>
      <c r="S17" s="318">
        <f t="shared" si="4"/>
        <v>-0.43</v>
      </c>
      <c r="T17" s="317" t="str">
        <f t="shared" si="5"/>
        <v>complete</v>
      </c>
      <c r="U17" s="159"/>
      <c r="V17" s="159"/>
      <c r="W17" s="159"/>
      <c r="X17" s="159"/>
      <c r="Y17" s="159"/>
      <c r="Z17" s="159"/>
    </row>
    <row r="18" ht="11.25" hidden="1" customHeight="1">
      <c r="A18" s="311">
        <f>VLOOKUP($D18,'Sales Order'!$A:$D,2,0)</f>
        <v>45843</v>
      </c>
      <c r="B18" s="161">
        <f>VLOOKUP($D18,'Sales Order'!$A:$D,3,0)</f>
        <v>13041</v>
      </c>
      <c r="C18" s="161" t="str">
        <f>VLOOKUP($D18,'Sales Order'!$A:$D,4,0)</f>
        <v>10457-0000-00-06</v>
      </c>
      <c r="D18" s="161" t="str">
        <f t="array" ref="D18">IFERROR(INDEX('Sales Order'!$A$2:$A$8189, MATCH(0, COUNTIF($D$2:D17, 'Sales Order'!$A$2:$A$8189), 0)), "")</f>
        <v>N-5947</v>
      </c>
      <c r="E18" s="312" t="str">
        <f>VLOOKUP(D18,'Sales Order'!A:K,5,FALSE)</f>
        <v>Ador Powertron Ltd</v>
      </c>
      <c r="F18" s="312">
        <f>VLOOKUP($D18,'Sales Order'!$A:$Z,12,FALSE)</f>
        <v>1</v>
      </c>
      <c r="G18" s="313">
        <f>SUMIFS('Sales Order'!M:M,'Sales Order'!A:A,D18)</f>
        <v>111.93</v>
      </c>
      <c r="H18" s="312" t="str">
        <f>VLOOKUP($D18,'Sales Order'!$A:$Z,14,FALSE)</f>
        <v>CRNO TL</v>
      </c>
      <c r="I18" s="161"/>
      <c r="J18" s="161"/>
      <c r="K18" s="315">
        <f>VLOOKUP($D18,'Sales Order'!$A:$Z,17,FALSE)</f>
        <v>45848</v>
      </c>
      <c r="L18" s="312" t="str">
        <f>VLOOKUP($D18,'Sales Order'!$A:$Z,18,FALSE)</f>
        <v/>
      </c>
      <c r="M18" s="312">
        <f t="shared" si="1"/>
        <v>7</v>
      </c>
      <c r="N18" s="316">
        <f>SUMIFS('Finished Goods Transfer'!D:D,'Finished Goods Transfer'!C:C,D18)</f>
        <v>115.2</v>
      </c>
      <c r="O18" s="317">
        <f>SUMIFS(Despatches!D:D,Despatches!A:A,'Order Balance Report'!D18)</f>
        <v>115.2</v>
      </c>
      <c r="P18" s="161"/>
      <c r="Q18" s="317">
        <f t="shared" si="2"/>
        <v>2025</v>
      </c>
      <c r="R18" s="318">
        <f t="shared" si="3"/>
        <v>-3.27</v>
      </c>
      <c r="S18" s="318">
        <f t="shared" si="4"/>
        <v>-3.27</v>
      </c>
      <c r="T18" s="317" t="str">
        <f t="shared" si="5"/>
        <v>complete</v>
      </c>
      <c r="U18" s="159"/>
      <c r="V18" s="159"/>
      <c r="W18" s="159"/>
      <c r="X18" s="159"/>
      <c r="Y18" s="159"/>
      <c r="Z18" s="159"/>
    </row>
    <row r="19" ht="11.25" hidden="1" customHeight="1">
      <c r="A19" s="311">
        <f>VLOOKUP($D19,'Sales Order'!$A:$D,2,0)</f>
        <v>45843</v>
      </c>
      <c r="B19" s="161">
        <f>VLOOKUP($D19,'Sales Order'!$A:$D,3,0)</f>
        <v>12973</v>
      </c>
      <c r="C19" s="161" t="str">
        <f>VLOOKUP($D19,'Sales Order'!$A:$D,4,0)</f>
        <v>12397-0000-00-06</v>
      </c>
      <c r="D19" s="161" t="str">
        <f t="array" ref="D19">IFERROR(INDEX('Sales Order'!$A$2:$A$8189, MATCH(0, COUNTIF($D$2:D18, 'Sales Order'!$A$2:$A$8189), 0)), "")</f>
        <v>N-5948</v>
      </c>
      <c r="E19" s="312" t="str">
        <f>VLOOKUP(D19,'Sales Order'!A:K,5,FALSE)</f>
        <v>Ador Powertron Ltd</v>
      </c>
      <c r="F19" s="312">
        <f>VLOOKUP($D19,'Sales Order'!$A:$Z,12,FALSE)</f>
        <v>6</v>
      </c>
      <c r="G19" s="313">
        <f>SUMIFS('Sales Order'!M:M,'Sales Order'!A:A,D19)</f>
        <v>849.99</v>
      </c>
      <c r="H19" s="312" t="str">
        <f>VLOOKUP($D19,'Sales Order'!$A:$Z,14,FALSE)</f>
        <v>CRNO TL</v>
      </c>
      <c r="I19" s="161"/>
      <c r="J19" s="161"/>
      <c r="K19" s="315">
        <f>VLOOKUP($D19,'Sales Order'!$A:$Z,17,FALSE)</f>
        <v>45848</v>
      </c>
      <c r="L19" s="312" t="str">
        <f>VLOOKUP($D19,'Sales Order'!$A:$Z,18,FALSE)</f>
        <v/>
      </c>
      <c r="M19" s="312">
        <f t="shared" si="1"/>
        <v>7</v>
      </c>
      <c r="N19" s="316">
        <f>SUMIFS('Finished Goods Transfer'!D:D,'Finished Goods Transfer'!C:C,D19)</f>
        <v>849.6</v>
      </c>
      <c r="O19" s="317">
        <f>SUMIFS(Despatches!D:D,Despatches!A:A,'Order Balance Report'!D19)</f>
        <v>849.6</v>
      </c>
      <c r="P19" s="161">
        <v>0.5</v>
      </c>
      <c r="Q19" s="317">
        <f t="shared" si="2"/>
        <v>2025</v>
      </c>
      <c r="R19" s="318">
        <f t="shared" si="3"/>
        <v>0.39</v>
      </c>
      <c r="S19" s="319">
        <f t="shared" si="4"/>
        <v>-0.11</v>
      </c>
      <c r="T19" s="317" t="str">
        <f t="shared" si="5"/>
        <v>complete</v>
      </c>
      <c r="U19" s="159"/>
      <c r="V19" s="159"/>
      <c r="W19" s="159"/>
      <c r="X19" s="159"/>
      <c r="Y19" s="159"/>
      <c r="Z19" s="159"/>
    </row>
    <row r="20" ht="11.25" hidden="1" customHeight="1">
      <c r="A20" s="311">
        <f>VLOOKUP($D20,'Sales Order'!$A:$D,2,0)</f>
        <v>45843</v>
      </c>
      <c r="B20" s="161">
        <f>VLOOKUP($D20,'Sales Order'!$A:$D,3,0)</f>
        <v>13041</v>
      </c>
      <c r="C20" s="161" t="str">
        <f>VLOOKUP($D20,'Sales Order'!$A:$D,4,0)</f>
        <v>10457-0000-00-05</v>
      </c>
      <c r="D20" s="161" t="str">
        <f t="array" ref="D20">IFERROR(INDEX('Sales Order'!$A$2:$A$8189, MATCH(0, COUNTIF($D$2:D19, 'Sales Order'!$A$2:$A$8189), 0)), "")</f>
        <v>N-5949</v>
      </c>
      <c r="E20" s="312" t="str">
        <f>VLOOKUP(D20,'Sales Order'!A:K,5,FALSE)</f>
        <v>Ador Powertron Ltd</v>
      </c>
      <c r="F20" s="312">
        <f>VLOOKUP($D20,'Sales Order'!$A:$Z,12,FALSE)</f>
        <v>1</v>
      </c>
      <c r="G20" s="313">
        <f>SUMIFS('Sales Order'!M:M,'Sales Order'!A:A,D20)</f>
        <v>551.36</v>
      </c>
      <c r="H20" s="312" t="str">
        <f>VLOOKUP($D20,'Sales Order'!$A:$Z,14,FALSE)</f>
        <v>CRNO TL</v>
      </c>
      <c r="I20" s="161"/>
      <c r="J20" s="161"/>
      <c r="K20" s="315">
        <f>VLOOKUP($D20,'Sales Order'!$A:$Z,17,FALSE)</f>
        <v>45848</v>
      </c>
      <c r="L20" s="312" t="str">
        <f>VLOOKUP($D20,'Sales Order'!$A:$Z,18,FALSE)</f>
        <v/>
      </c>
      <c r="M20" s="312">
        <f t="shared" si="1"/>
        <v>7</v>
      </c>
      <c r="N20" s="316">
        <f>SUMIFS('Finished Goods Transfer'!D:D,'Finished Goods Transfer'!C:C,D20)</f>
        <v>560</v>
      </c>
      <c r="O20" s="317">
        <f>SUMIFS(Despatches!D:D,Despatches!A:A,'Order Balance Report'!D20)</f>
        <v>565.8</v>
      </c>
      <c r="P20" s="161"/>
      <c r="Q20" s="317">
        <f t="shared" si="2"/>
        <v>2025</v>
      </c>
      <c r="R20" s="318">
        <f t="shared" si="3"/>
        <v>-8.64</v>
      </c>
      <c r="S20" s="318">
        <f t="shared" si="4"/>
        <v>-14.44</v>
      </c>
      <c r="T20" s="317" t="str">
        <f t="shared" si="5"/>
        <v>complete</v>
      </c>
      <c r="U20" s="159"/>
      <c r="V20" s="159"/>
      <c r="W20" s="159"/>
      <c r="X20" s="159"/>
      <c r="Y20" s="159"/>
      <c r="Z20" s="159"/>
    </row>
    <row r="21" ht="11.25" hidden="1" customHeight="1">
      <c r="A21" s="311">
        <f>VLOOKUP($D21,'Sales Order'!$A:$D,2,0)</f>
        <v>45843</v>
      </c>
      <c r="B21" s="161">
        <f>VLOOKUP($D21,'Sales Order'!$A:$D,3,0)</f>
        <v>12973</v>
      </c>
      <c r="C21" s="161" t="str">
        <f>VLOOKUP($D21,'Sales Order'!$A:$D,4,0)</f>
        <v>12397-0000-00-05</v>
      </c>
      <c r="D21" s="161" t="str">
        <f t="array" ref="D21">IFERROR(INDEX('Sales Order'!$A$2:$A$8189, MATCH(0, COUNTIF($D$2:D20, 'Sales Order'!$A$2:$A$8189), 0)), "")</f>
        <v>N-5950</v>
      </c>
      <c r="E21" s="312" t="str">
        <f>VLOOKUP(D21,'Sales Order'!A:K,5,FALSE)</f>
        <v>Ador Powertron Ltd</v>
      </c>
      <c r="F21" s="312">
        <f>VLOOKUP($D21,'Sales Order'!$A:$Z,12,FALSE)</f>
        <v>6</v>
      </c>
      <c r="G21" s="313">
        <f>SUMIFS('Sales Order'!M:M,'Sales Order'!A:A,D21)</f>
        <v>3121.34</v>
      </c>
      <c r="H21" s="312" t="str">
        <f>VLOOKUP($D21,'Sales Order'!$A:$Z,14,FALSE)</f>
        <v>CRNO TL</v>
      </c>
      <c r="I21" s="161"/>
      <c r="J21" s="161"/>
      <c r="K21" s="315">
        <f>VLOOKUP($D21,'Sales Order'!$A:$Z,17,FALSE)</f>
        <v>45848</v>
      </c>
      <c r="L21" s="312" t="str">
        <f>VLOOKUP($D21,'Sales Order'!$A:$Z,18,FALSE)</f>
        <v/>
      </c>
      <c r="M21" s="312">
        <f t="shared" si="1"/>
        <v>7</v>
      </c>
      <c r="N21" s="316">
        <f>SUMIFS('Finished Goods Transfer'!D:D,'Finished Goods Transfer'!C:C,D21)</f>
        <v>3098</v>
      </c>
      <c r="O21" s="317">
        <f>SUMIFS(Despatches!D:D,Despatches!A:A,'Order Balance Report'!D21)</f>
        <v>3187.6</v>
      </c>
      <c r="P21" s="161"/>
      <c r="Q21" s="317">
        <f t="shared" si="2"/>
        <v>2025</v>
      </c>
      <c r="R21" s="318">
        <f t="shared" si="3"/>
        <v>23.34</v>
      </c>
      <c r="S21" s="318">
        <f t="shared" si="4"/>
        <v>-66.26</v>
      </c>
      <c r="T21" s="317" t="str">
        <f t="shared" si="5"/>
        <v>complete</v>
      </c>
      <c r="U21" s="159"/>
      <c r="V21" s="159"/>
      <c r="W21" s="159"/>
      <c r="X21" s="159"/>
      <c r="Y21" s="159"/>
      <c r="Z21" s="159"/>
    </row>
    <row r="22" ht="11.25" hidden="1" customHeight="1">
      <c r="A22" s="311">
        <f>VLOOKUP($D22,'Sales Order'!$A:$D,2,0)</f>
        <v>45843</v>
      </c>
      <c r="B22" s="161" t="str">
        <f>VLOOKUP($D22,'Sales Order'!$A:$D,3,0)</f>
        <v/>
      </c>
      <c r="C22" s="161" t="str">
        <f>VLOOKUP($D22,'Sales Order'!$A:$D,4,0)</f>
        <v>75/KVA</v>
      </c>
      <c r="D22" s="161" t="str">
        <f t="array" ref="D22">IFERROR(INDEX('Sales Order'!$A$2:$A$8189, MATCH(0, COUNTIF($D$2:D21, 'Sales Order'!$A$2:$A$8189), 0)), "")</f>
        <v>N-5951</v>
      </c>
      <c r="E22" s="312" t="str">
        <f>VLOOKUP(D22,'Sales Order'!A:K,5,FALSE)</f>
        <v>Sansons Electroquips</v>
      </c>
      <c r="F22" s="312">
        <f>VLOOKUP($D22,'Sales Order'!$A:$Z,12,FALSE)</f>
        <v>1</v>
      </c>
      <c r="G22" s="313">
        <f>SUMIFS('Sales Order'!M:M,'Sales Order'!A:A,D22)</f>
        <v>64.75</v>
      </c>
      <c r="H22" s="312" t="str">
        <f>VLOOKUP($D22,'Sales Order'!$A:$Z,14,FALSE)</f>
        <v>CRNO TL</v>
      </c>
      <c r="I22" s="161"/>
      <c r="J22" s="161"/>
      <c r="K22" s="315">
        <f>VLOOKUP($D22,'Sales Order'!$A:$Z,17,FALSE)</f>
        <v>45848</v>
      </c>
      <c r="L22" s="312" t="str">
        <f>VLOOKUP($D22,'Sales Order'!$A:$Z,18,FALSE)</f>
        <v/>
      </c>
      <c r="M22" s="312">
        <f t="shared" si="1"/>
        <v>7</v>
      </c>
      <c r="N22" s="316">
        <f>SUMIFS('Finished Goods Transfer'!D:D,'Finished Goods Transfer'!C:C,D22)</f>
        <v>67.2</v>
      </c>
      <c r="O22" s="317">
        <f>SUMIFS(Despatches!D:D,Despatches!A:A,'Order Balance Report'!D22)</f>
        <v>134.4</v>
      </c>
      <c r="P22" s="161"/>
      <c r="Q22" s="317">
        <f t="shared" si="2"/>
        <v>2025</v>
      </c>
      <c r="R22" s="318">
        <f t="shared" si="3"/>
        <v>-2.45</v>
      </c>
      <c r="S22" s="318">
        <f t="shared" si="4"/>
        <v>-69.65</v>
      </c>
      <c r="T22" s="317" t="str">
        <f t="shared" si="5"/>
        <v>complete</v>
      </c>
      <c r="U22" s="159"/>
      <c r="V22" s="159"/>
      <c r="W22" s="159"/>
      <c r="X22" s="159"/>
      <c r="Y22" s="159"/>
      <c r="Z22" s="159"/>
    </row>
    <row r="23" ht="11.25" hidden="1" customHeight="1">
      <c r="A23" s="311">
        <f>VLOOKUP($D23,'Sales Order'!$A:$D,2,0)</f>
        <v>45847</v>
      </c>
      <c r="B23" s="161">
        <f>VLOOKUP($D23,'Sales Order'!$A:$D,3,0)</f>
        <v>123</v>
      </c>
      <c r="C23" s="161" t="str">
        <f>VLOOKUP($D23,'Sales Order'!$A:$D,4,0)</f>
        <v>Auto-1472</v>
      </c>
      <c r="D23" s="161" t="str">
        <f t="array" ref="D23">IFERROR(INDEX('Sales Order'!$A$2:$A$8189, MATCH(0, COUNTIF($D$2:D22, 'Sales Order'!$A$2:$A$8189), 0)), "")</f>
        <v>RN-1434</v>
      </c>
      <c r="E23" s="312" t="str">
        <f>VLOOKUP(D23,'Sales Order'!A:K,5,FALSE)</f>
        <v>TRUTECH</v>
      </c>
      <c r="F23" s="312" t="str">
        <f>VLOOKUP($D23,'Sales Order'!$A:$Z,12,FALSE)</f>
        <v>-</v>
      </c>
      <c r="G23" s="313">
        <f>SUMIFS('Sales Order'!M:M,'Sales Order'!A:A,D23)</f>
        <v>600</v>
      </c>
      <c r="H23" s="312" t="str">
        <f>VLOOKUP($D23,'Sales Order'!$A:$Z,14,FALSE)</f>
        <v>CRNO EI</v>
      </c>
      <c r="I23" s="161"/>
      <c r="J23" s="161"/>
      <c r="K23" s="315">
        <f>VLOOKUP($D23,'Sales Order'!$A:$Z,17,FALSE)</f>
        <v>45852</v>
      </c>
      <c r="L23" s="312" t="str">
        <f>VLOOKUP($D23,'Sales Order'!$A:$Z,18,FALSE)</f>
        <v/>
      </c>
      <c r="M23" s="312">
        <f t="shared" si="1"/>
        <v>7</v>
      </c>
      <c r="N23" s="316">
        <f>SUMIFS('Finished Goods Transfer'!D:D,'Finished Goods Transfer'!C:C,D23)</f>
        <v>0</v>
      </c>
      <c r="O23" s="317">
        <f>SUMIFS(Despatches!D:D,Despatches!A:A,'Order Balance Report'!D23)</f>
        <v>470.2</v>
      </c>
      <c r="P23" s="161">
        <v>130.0</v>
      </c>
      <c r="Q23" s="317">
        <f t="shared" si="2"/>
        <v>2025</v>
      </c>
      <c r="R23" s="318">
        <f t="shared" si="3"/>
        <v>600</v>
      </c>
      <c r="S23" s="318">
        <f t="shared" si="4"/>
        <v>-0.2</v>
      </c>
      <c r="T23" s="317" t="str">
        <f t="shared" si="5"/>
        <v>complete</v>
      </c>
      <c r="U23" s="159"/>
      <c r="V23" s="159"/>
      <c r="W23" s="159"/>
      <c r="X23" s="159"/>
      <c r="Y23" s="159"/>
      <c r="Z23" s="159"/>
    </row>
    <row r="24" ht="11.25" hidden="1" customHeight="1">
      <c r="A24" s="311">
        <f>VLOOKUP($D24,'Sales Order'!$A:$D,2,0)</f>
        <v>45847</v>
      </c>
      <c r="B24" s="161">
        <f>VLOOKUP($D24,'Sales Order'!$A:$D,3,0)</f>
        <v>123</v>
      </c>
      <c r="C24" s="161" t="str">
        <f>VLOOKUP($D24,'Sales Order'!$A:$D,4,0)</f>
        <v>Auto-1471</v>
      </c>
      <c r="D24" s="161" t="str">
        <f t="array" ref="D24">IFERROR(INDEX('Sales Order'!$A$2:$A$8189, MATCH(0, COUNTIF($D$2:D23, 'Sales Order'!$A$2:$A$8189), 0)), "")</f>
        <v>RN-1433</v>
      </c>
      <c r="E24" s="312" t="str">
        <f>VLOOKUP(D24,'Sales Order'!A:K,5,FALSE)</f>
        <v>TRUTECH</v>
      </c>
      <c r="F24" s="312" t="str">
        <f>VLOOKUP($D24,'Sales Order'!$A:$Z,12,FALSE)</f>
        <v>-</v>
      </c>
      <c r="G24" s="313">
        <f>SUMIFS('Sales Order'!M:M,'Sales Order'!A:A,D24)</f>
        <v>1500</v>
      </c>
      <c r="H24" s="312" t="str">
        <f>VLOOKUP($D24,'Sales Order'!$A:$Z,14,FALSE)</f>
        <v>CRNO EI</v>
      </c>
      <c r="I24" s="161"/>
      <c r="J24" s="161"/>
      <c r="K24" s="315">
        <f>VLOOKUP($D24,'Sales Order'!$A:$Z,17,FALSE)</f>
        <v>45852</v>
      </c>
      <c r="L24" s="312" t="str">
        <f>VLOOKUP($D24,'Sales Order'!$A:$Z,18,FALSE)</f>
        <v/>
      </c>
      <c r="M24" s="312">
        <f t="shared" si="1"/>
        <v>7</v>
      </c>
      <c r="N24" s="316">
        <f>SUMIFS('Finished Goods Transfer'!D:D,'Finished Goods Transfer'!C:C,D24)</f>
        <v>1500</v>
      </c>
      <c r="O24" s="317">
        <f>SUMIFS(Despatches!D:D,Despatches!A:A,'Order Balance Report'!D24)</f>
        <v>1891.8</v>
      </c>
      <c r="P24" s="161"/>
      <c r="Q24" s="317">
        <f t="shared" si="2"/>
        <v>2025</v>
      </c>
      <c r="R24" s="318">
        <f t="shared" si="3"/>
        <v>0</v>
      </c>
      <c r="S24" s="318">
        <f t="shared" si="4"/>
        <v>-391.8</v>
      </c>
      <c r="T24" s="317" t="str">
        <f t="shared" si="5"/>
        <v>complete</v>
      </c>
      <c r="U24" s="159"/>
      <c r="V24" s="159"/>
      <c r="W24" s="159"/>
      <c r="X24" s="159"/>
      <c r="Y24" s="159"/>
      <c r="Z24" s="159"/>
    </row>
    <row r="25" ht="11.25" hidden="1" customHeight="1">
      <c r="A25" s="311">
        <f>VLOOKUP($D25,'Sales Order'!$A:$D,2,0)</f>
        <v>45847</v>
      </c>
      <c r="B25" s="161">
        <f>VLOOKUP($D25,'Sales Order'!$A:$D,3,0)</f>
        <v>123</v>
      </c>
      <c r="C25" s="161">
        <f>VLOOKUP($D25,'Sales Order'!$A:$D,4,0)</f>
        <v>123</v>
      </c>
      <c r="D25" s="161" t="str">
        <f t="array" ref="D25">IFERROR(INDEX('Sales Order'!$A$2:$A$8189, MATCH(0, COUNTIF($D$2:D24, 'Sales Order'!$A$2:$A$8189), 0)), "")</f>
        <v>N-5952</v>
      </c>
      <c r="E25" s="312" t="str">
        <f>VLOOKUP(D25,'Sales Order'!A:K,5,FALSE)</f>
        <v>Incon Electronics</v>
      </c>
      <c r="F25" s="312">
        <f>VLOOKUP($D25,'Sales Order'!$A:$Z,12,FALSE)</f>
        <v>1</v>
      </c>
      <c r="G25" s="313">
        <f>SUMIFS('Sales Order'!M:M,'Sales Order'!A:A,D25)</f>
        <v>207.073</v>
      </c>
      <c r="H25" s="312" t="str">
        <f>VLOOKUP($D25,'Sales Order'!$A:$Z,14,FALSE)</f>
        <v>CRNO TL</v>
      </c>
      <c r="I25" s="161"/>
      <c r="J25" s="161"/>
      <c r="K25" s="315">
        <f>VLOOKUP($D25,'Sales Order'!$A:$Z,17,FALSE)</f>
        <v>45848</v>
      </c>
      <c r="L25" s="312" t="str">
        <f>VLOOKUP($D25,'Sales Order'!$A:$Z,18,FALSE)</f>
        <v/>
      </c>
      <c r="M25" s="312">
        <f t="shared" si="1"/>
        <v>7</v>
      </c>
      <c r="N25" s="316">
        <f>SUMIFS('Finished Goods Transfer'!D:D,'Finished Goods Transfer'!C:C,D25)</f>
        <v>200</v>
      </c>
      <c r="O25" s="317">
        <f>SUMIFS(Despatches!D:D,Despatches!A:A,'Order Balance Report'!D25)</f>
        <v>211.2</v>
      </c>
      <c r="P25" s="161"/>
      <c r="Q25" s="317">
        <f t="shared" si="2"/>
        <v>2025</v>
      </c>
      <c r="R25" s="318">
        <f t="shared" si="3"/>
        <v>7.073</v>
      </c>
      <c r="S25" s="318">
        <f t="shared" si="4"/>
        <v>-4.127</v>
      </c>
      <c r="T25" s="317" t="str">
        <f t="shared" si="5"/>
        <v>complete</v>
      </c>
      <c r="U25" s="159"/>
      <c r="V25" s="159"/>
      <c r="W25" s="159"/>
      <c r="X25" s="159"/>
      <c r="Y25" s="159"/>
      <c r="Z25" s="159"/>
    </row>
    <row r="26" ht="11.25" hidden="1" customHeight="1">
      <c r="A26" s="311">
        <f>VLOOKUP($D26,'Sales Order'!$A:$D,2,0)</f>
        <v>45847</v>
      </c>
      <c r="B26" s="161">
        <f>VLOOKUP($D26,'Sales Order'!$A:$D,3,0)</f>
        <v>123</v>
      </c>
      <c r="C26" s="161" t="str">
        <f>VLOOKUP($D26,'Sales Order'!$A:$D,4,0)</f>
        <v>47/123</v>
      </c>
      <c r="D26" s="161" t="str">
        <f t="array" ref="D26">IFERROR(INDEX('Sales Order'!$A$2:$A$8189, MATCH(0, COUNTIF($D$2:D25, 'Sales Order'!$A$2:$A$8189), 0)), "")</f>
        <v>N-5953</v>
      </c>
      <c r="E26" s="312" t="str">
        <f>VLOOKUP(D26,'Sales Order'!A:K,5,FALSE)</f>
        <v>Shree Ram Electricals</v>
      </c>
      <c r="F26" s="312">
        <f>VLOOKUP($D26,'Sales Order'!$A:$Z,12,FALSE)</f>
        <v>5</v>
      </c>
      <c r="G26" s="313">
        <f>SUMIFS('Sales Order'!M:M,'Sales Order'!A:A,D26)</f>
        <v>102.91</v>
      </c>
      <c r="H26" s="312" t="str">
        <f>VLOOKUP($D26,'Sales Order'!$A:$Z,14,FALSE)</f>
        <v>CRNO TL</v>
      </c>
      <c r="I26" s="161"/>
      <c r="J26" s="161"/>
      <c r="K26" s="315">
        <f>VLOOKUP($D26,'Sales Order'!$A:$Z,17,FALSE)</f>
        <v>45866</v>
      </c>
      <c r="L26" s="312" t="str">
        <f>VLOOKUP($D26,'Sales Order'!$A:$Z,18,FALSE)</f>
        <v/>
      </c>
      <c r="M26" s="312">
        <f t="shared" si="1"/>
        <v>7</v>
      </c>
      <c r="N26" s="316">
        <f>SUMIFS('Finished Goods Transfer'!D:D,'Finished Goods Transfer'!C:C,D26)</f>
        <v>106.2</v>
      </c>
      <c r="O26" s="317">
        <f>SUMIFS(Despatches!D:D,Despatches!A:A,'Order Balance Report'!D26)</f>
        <v>106.2</v>
      </c>
      <c r="P26" s="161"/>
      <c r="Q26" s="317">
        <f t="shared" si="2"/>
        <v>2025</v>
      </c>
      <c r="R26" s="318">
        <f t="shared" si="3"/>
        <v>-3.29</v>
      </c>
      <c r="S26" s="318">
        <f t="shared" si="4"/>
        <v>-3.29</v>
      </c>
      <c r="T26" s="317" t="str">
        <f t="shared" si="5"/>
        <v>complete</v>
      </c>
      <c r="U26" s="159"/>
      <c r="V26" s="159"/>
      <c r="W26" s="159"/>
      <c r="X26" s="159"/>
      <c r="Y26" s="159"/>
      <c r="Z26" s="159"/>
    </row>
    <row r="27" ht="11.25" hidden="1" customHeight="1">
      <c r="A27" s="311">
        <f>VLOOKUP($D27,'Sales Order'!$A:$D,2,0)</f>
        <v>45848</v>
      </c>
      <c r="B27" s="161">
        <f>VLOOKUP($D27,'Sales Order'!$A:$D,3,0)</f>
        <v>123</v>
      </c>
      <c r="C27" s="161" t="str">
        <f>VLOOKUP($D27,'Sales Order'!$A:$D,4,0)</f>
        <v>44/123</v>
      </c>
      <c r="D27" s="161" t="str">
        <f t="array" ref="D27">IFERROR(INDEX('Sales Order'!$A$2:$A$8189, MATCH(0, COUNTIF($D$2:D26, 'Sales Order'!$A$2:$A$8189), 0)), "")</f>
        <v>N-5954</v>
      </c>
      <c r="E27" s="312" t="str">
        <f>VLOOKUP(D27,'Sales Order'!A:K,5,FALSE)</f>
        <v>POWERTRACK ANALYSERS</v>
      </c>
      <c r="F27" s="312">
        <f>VLOOKUP($D27,'Sales Order'!$A:$Z,12,FALSE)</f>
        <v>1</v>
      </c>
      <c r="G27" s="313">
        <f>SUMIFS('Sales Order'!M:M,'Sales Order'!A:A,D27)</f>
        <v>2000</v>
      </c>
      <c r="H27" s="312" t="str">
        <f>VLOOKUP($D27,'Sales Order'!$A:$Z,14,FALSE)</f>
        <v>CRNO TL</v>
      </c>
      <c r="I27" s="161"/>
      <c r="J27" s="161"/>
      <c r="K27" s="315">
        <f>VLOOKUP($D27,'Sales Order'!$A:$Z,17,FALSE)</f>
        <v>45849</v>
      </c>
      <c r="L27" s="312" t="str">
        <f>VLOOKUP($D27,'Sales Order'!$A:$Z,18,FALSE)</f>
        <v/>
      </c>
      <c r="M27" s="312">
        <f t="shared" si="1"/>
        <v>7</v>
      </c>
      <c r="N27" s="316">
        <f>SUMIFS('Finished Goods Transfer'!D:D,'Finished Goods Transfer'!C:C,D27)</f>
        <v>3700.6</v>
      </c>
      <c r="O27" s="317">
        <f>SUMIFS(Despatches!D:D,Despatches!A:A,'Order Balance Report'!D27)</f>
        <v>3788.8</v>
      </c>
      <c r="P27" s="161"/>
      <c r="Q27" s="317">
        <f t="shared" si="2"/>
        <v>2025</v>
      </c>
      <c r="R27" s="318">
        <f t="shared" si="3"/>
        <v>-1700.6</v>
      </c>
      <c r="S27" s="318">
        <f t="shared" si="4"/>
        <v>-1788.8</v>
      </c>
      <c r="T27" s="317" t="str">
        <f t="shared" si="5"/>
        <v>complete</v>
      </c>
      <c r="U27" s="159"/>
      <c r="V27" s="159"/>
      <c r="W27" s="159"/>
      <c r="X27" s="159"/>
      <c r="Y27" s="159"/>
      <c r="Z27" s="159"/>
    </row>
    <row r="28" ht="11.25" hidden="1" customHeight="1">
      <c r="A28" s="311">
        <f>VLOOKUP($D28,'Sales Order'!$A:$D,2,0)</f>
        <v>45848</v>
      </c>
      <c r="B28" s="161">
        <f>VLOOKUP($D28,'Sales Order'!$A:$D,3,0)</f>
        <v>123</v>
      </c>
      <c r="C28" s="161" t="str">
        <f>VLOOKUP($D28,'Sales Order'!$A:$D,4,0)</f>
        <v>38/123</v>
      </c>
      <c r="D28" s="161" t="str">
        <f t="array" ref="D28">IFERROR(INDEX('Sales Order'!$A$2:$A$8189, MATCH(0, COUNTIF($D$2:D27, 'Sales Order'!$A$2:$A$8189), 0)), "")</f>
        <v>N-5955</v>
      </c>
      <c r="E28" s="312" t="str">
        <f>VLOOKUP(D28,'Sales Order'!A:K,5,FALSE)</f>
        <v>POWERTRACK ANALYSERS</v>
      </c>
      <c r="F28" s="312">
        <f>VLOOKUP($D28,'Sales Order'!$A:$Z,12,FALSE)</f>
        <v>1</v>
      </c>
      <c r="G28" s="313">
        <f>SUMIFS('Sales Order'!M:M,'Sales Order'!A:A,D28)</f>
        <v>2000</v>
      </c>
      <c r="H28" s="312" t="str">
        <f>VLOOKUP($D28,'Sales Order'!$A:$Z,14,FALSE)</f>
        <v>CRNO TL</v>
      </c>
      <c r="I28" s="161"/>
      <c r="J28" s="161"/>
      <c r="K28" s="315">
        <f>VLOOKUP($D28,'Sales Order'!$A:$Z,17,FALSE)</f>
        <v>45849</v>
      </c>
      <c r="L28" s="312" t="str">
        <f>VLOOKUP($D28,'Sales Order'!$A:$Z,18,FALSE)</f>
        <v/>
      </c>
      <c r="M28" s="312">
        <f t="shared" si="1"/>
        <v>7</v>
      </c>
      <c r="N28" s="316">
        <f>SUMIFS('Finished Goods Transfer'!D:D,'Finished Goods Transfer'!C:C,D28)</f>
        <v>3066.4</v>
      </c>
      <c r="O28" s="317">
        <f>SUMIFS(Despatches!D:D,Despatches!A:A,'Order Balance Report'!D28)</f>
        <v>3077.4</v>
      </c>
      <c r="P28" s="161"/>
      <c r="Q28" s="317">
        <f t="shared" si="2"/>
        <v>2025</v>
      </c>
      <c r="R28" s="318">
        <f t="shared" si="3"/>
        <v>-1066.4</v>
      </c>
      <c r="S28" s="318">
        <f t="shared" si="4"/>
        <v>-1077.4</v>
      </c>
      <c r="T28" s="317" t="str">
        <f t="shared" si="5"/>
        <v>complete</v>
      </c>
      <c r="U28" s="159"/>
      <c r="V28" s="159"/>
      <c r="W28" s="159"/>
      <c r="X28" s="159"/>
      <c r="Y28" s="159"/>
      <c r="Z28" s="159"/>
    </row>
    <row r="29" ht="11.25" hidden="1" customHeight="1">
      <c r="A29" s="311">
        <f>VLOOKUP($D29,'Sales Order'!$A:$D,2,0)</f>
        <v>45848</v>
      </c>
      <c r="B29" s="161">
        <f>VLOOKUP($D29,'Sales Order'!$A:$D,3,0)</f>
        <v>123</v>
      </c>
      <c r="C29" s="161" t="str">
        <f>VLOOKUP($D29,'Sales Order'!$A:$D,4,0)</f>
        <v>38/123</v>
      </c>
      <c r="D29" s="161" t="str">
        <f t="array" ref="D29">IFERROR(INDEX('Sales Order'!$A$2:$A$8189, MATCH(0, COUNTIF($D$2:D28, 'Sales Order'!$A$2:$A$8189), 0)), "")</f>
        <v>N-5956</v>
      </c>
      <c r="E29" s="312" t="str">
        <f>VLOOKUP(D29,'Sales Order'!A:K,5,FALSE)</f>
        <v>POWERTRACK ANALYSERS</v>
      </c>
      <c r="F29" s="312">
        <f>VLOOKUP($D29,'Sales Order'!$A:$Z,12,FALSE)</f>
        <v>1</v>
      </c>
      <c r="G29" s="313">
        <f>SUMIFS('Sales Order'!M:M,'Sales Order'!A:A,D29)</f>
        <v>2000</v>
      </c>
      <c r="H29" s="312" t="str">
        <f>VLOOKUP($D29,'Sales Order'!$A:$Z,14,FALSE)</f>
        <v>CRNO TL</v>
      </c>
      <c r="I29" s="161"/>
      <c r="J29" s="161"/>
      <c r="K29" s="315">
        <f>VLOOKUP($D29,'Sales Order'!$A:$Z,17,FALSE)</f>
        <v>45849</v>
      </c>
      <c r="L29" s="312" t="str">
        <f>VLOOKUP($D29,'Sales Order'!$A:$Z,18,FALSE)</f>
        <v/>
      </c>
      <c r="M29" s="312">
        <f t="shared" si="1"/>
        <v>7</v>
      </c>
      <c r="N29" s="316">
        <f>SUMIFS('Finished Goods Transfer'!D:D,'Finished Goods Transfer'!C:C,D29)</f>
        <v>2250.2</v>
      </c>
      <c r="O29" s="317">
        <f>SUMIFS(Despatches!D:D,Despatches!A:A,'Order Balance Report'!D29)</f>
        <v>2251.4</v>
      </c>
      <c r="P29" s="161"/>
      <c r="Q29" s="317">
        <f t="shared" si="2"/>
        <v>2025</v>
      </c>
      <c r="R29" s="318">
        <f t="shared" si="3"/>
        <v>-250.2</v>
      </c>
      <c r="S29" s="318">
        <f t="shared" si="4"/>
        <v>-251.4</v>
      </c>
      <c r="T29" s="317" t="str">
        <f t="shared" si="5"/>
        <v>complete</v>
      </c>
      <c r="U29" s="159"/>
      <c r="V29" s="159"/>
      <c r="W29" s="159"/>
      <c r="X29" s="159"/>
      <c r="Y29" s="159"/>
      <c r="Z29" s="159"/>
    </row>
    <row r="30" ht="11.25" hidden="1" customHeight="1">
      <c r="A30" s="311">
        <f>VLOOKUP($D30,'Sales Order'!$A:$D,2,0)</f>
        <v>45848</v>
      </c>
      <c r="B30" s="161">
        <f>VLOOKUP($D30,'Sales Order'!$A:$D,3,0)</f>
        <v>26420</v>
      </c>
      <c r="C30" s="161" t="str">
        <f>VLOOKUP($D30,'Sales Order'!$A:$D,4,0)</f>
        <v>21381A</v>
      </c>
      <c r="D30" s="161" t="str">
        <f t="array" ref="D30">IFERROR(INDEX('Sales Order'!$A$2:$A$8189, MATCH(0, COUNTIF($D$2:D29, 'Sales Order'!$A$2:$A$8189), 0)), "")</f>
        <v>N-5957</v>
      </c>
      <c r="E30" s="312" t="str">
        <f>VLOOKUP(D30,'Sales Order'!A:K,5,FALSE)</f>
        <v>KRAFT POWERCON</v>
      </c>
      <c r="F30" s="312">
        <f>VLOOKUP($D30,'Sales Order'!$A:$Z,12,FALSE)</f>
        <v>8</v>
      </c>
      <c r="G30" s="313">
        <f>SUMIFS('Sales Order'!M:M,'Sales Order'!A:A,D30)</f>
        <v>2902.23</v>
      </c>
      <c r="H30" s="312" t="str">
        <f>VLOOKUP($D30,'Sales Order'!$A:$Z,14,FALSE)</f>
        <v>CRNO TL</v>
      </c>
      <c r="I30" s="161"/>
      <c r="J30" s="161"/>
      <c r="K30" s="315">
        <f>VLOOKUP($D30,'Sales Order'!$A:$Z,17,FALSE)</f>
        <v>45859</v>
      </c>
      <c r="L30" s="312" t="str">
        <f>VLOOKUP($D30,'Sales Order'!$A:$Z,18,FALSE)</f>
        <v/>
      </c>
      <c r="M30" s="312">
        <f t="shared" si="1"/>
        <v>7</v>
      </c>
      <c r="N30" s="316">
        <f>SUMIFS('Finished Goods Transfer'!D:D,'Finished Goods Transfer'!C:C,D30)</f>
        <v>3012</v>
      </c>
      <c r="O30" s="317">
        <f>SUMIFS(Despatches!D:D,Despatches!A:A,'Order Balance Report'!D30)</f>
        <v>3013.2</v>
      </c>
      <c r="P30" s="161"/>
      <c r="Q30" s="317">
        <f t="shared" si="2"/>
        <v>2025</v>
      </c>
      <c r="R30" s="318">
        <f t="shared" si="3"/>
        <v>-109.77</v>
      </c>
      <c r="S30" s="318">
        <f t="shared" si="4"/>
        <v>-110.97</v>
      </c>
      <c r="T30" s="317" t="str">
        <f t="shared" si="5"/>
        <v>complete</v>
      </c>
      <c r="U30" s="159"/>
      <c r="V30" s="159"/>
      <c r="W30" s="159"/>
      <c r="X30" s="159"/>
      <c r="Y30" s="159"/>
      <c r="Z30" s="159"/>
    </row>
    <row r="31" ht="11.25" hidden="1" customHeight="1">
      <c r="A31" s="311">
        <f>VLOOKUP($D31,'Sales Order'!$A:$D,2,0)</f>
        <v>45848</v>
      </c>
      <c r="B31" s="161">
        <f>VLOOKUP($D31,'Sales Order'!$A:$D,3,0)</f>
        <v>26420</v>
      </c>
      <c r="C31" s="161">
        <f>VLOOKUP($D31,'Sales Order'!$A:$D,4,0)</f>
        <v>21909</v>
      </c>
      <c r="D31" s="161" t="str">
        <f t="array" ref="D31">IFERROR(INDEX('Sales Order'!$A$2:$A$8189, MATCH(0, COUNTIF($D$2:D30, 'Sales Order'!$A$2:$A$8189), 0)), "")</f>
        <v>N-5958</v>
      </c>
      <c r="E31" s="312" t="str">
        <f>VLOOKUP(D31,'Sales Order'!A:K,5,FALSE)</f>
        <v>KRAFT POWERCON</v>
      </c>
      <c r="F31" s="312">
        <f>VLOOKUP($D31,'Sales Order'!$A:$Z,12,FALSE)</f>
        <v>1</v>
      </c>
      <c r="G31" s="313">
        <f>SUMIFS('Sales Order'!M:M,'Sales Order'!A:A,D31)</f>
        <v>368.69</v>
      </c>
      <c r="H31" s="312" t="str">
        <f>VLOOKUP($D31,'Sales Order'!$A:$Z,14,FALSE)</f>
        <v>CRNO TL</v>
      </c>
      <c r="I31" s="161"/>
      <c r="J31" s="161"/>
      <c r="K31" s="315">
        <f>VLOOKUP($D31,'Sales Order'!$A:$Z,17,FALSE)</f>
        <v>45859</v>
      </c>
      <c r="L31" s="312" t="str">
        <f>VLOOKUP($D31,'Sales Order'!$A:$Z,18,FALSE)</f>
        <v/>
      </c>
      <c r="M31" s="312">
        <f t="shared" si="1"/>
        <v>7</v>
      </c>
      <c r="N31" s="316">
        <f>SUMIFS('Finished Goods Transfer'!D:D,'Finished Goods Transfer'!C:C,D31)</f>
        <v>382</v>
      </c>
      <c r="O31" s="317">
        <f>SUMIFS(Despatches!D:D,Despatches!A:A,'Order Balance Report'!D31)</f>
        <v>382</v>
      </c>
      <c r="P31" s="161"/>
      <c r="Q31" s="317">
        <f t="shared" si="2"/>
        <v>2025</v>
      </c>
      <c r="R31" s="318">
        <f t="shared" si="3"/>
        <v>-13.31</v>
      </c>
      <c r="S31" s="318">
        <f t="shared" si="4"/>
        <v>-13.31</v>
      </c>
      <c r="T31" s="317" t="str">
        <f t="shared" si="5"/>
        <v>complete</v>
      </c>
      <c r="U31" s="159"/>
      <c r="V31" s="159"/>
      <c r="W31" s="159"/>
      <c r="X31" s="159"/>
      <c r="Y31" s="159"/>
      <c r="Z31" s="159"/>
    </row>
    <row r="32" ht="11.25" hidden="1" customHeight="1">
      <c r="A32" s="311">
        <f>VLOOKUP($D32,'Sales Order'!$A:$D,2,0)</f>
        <v>45848</v>
      </c>
      <c r="B32" s="161">
        <f>VLOOKUP($D32,'Sales Order'!$A:$D,3,0)</f>
        <v>26420</v>
      </c>
      <c r="C32" s="161" t="str">
        <f>VLOOKUP($D32,'Sales Order'!$A:$D,4,0)</f>
        <v>21381A-LR</v>
      </c>
      <c r="D32" s="161" t="str">
        <f t="array" ref="D32">IFERROR(INDEX('Sales Order'!$A$2:$A$8189, MATCH(0, COUNTIF($D$2:D31, 'Sales Order'!$A$2:$A$8189), 0)), "")</f>
        <v>N-5959</v>
      </c>
      <c r="E32" s="312" t="str">
        <f>VLOOKUP(D32,'Sales Order'!A:K,5,FALSE)</f>
        <v>KRAFT POWERCON</v>
      </c>
      <c r="F32" s="312">
        <f>VLOOKUP($D32,'Sales Order'!$A:$Z,12,FALSE)</f>
        <v>8</v>
      </c>
      <c r="G32" s="313">
        <f>SUMIFS('Sales Order'!M:M,'Sales Order'!A:A,D32)</f>
        <v>675.79</v>
      </c>
      <c r="H32" s="312" t="str">
        <f>VLOOKUP($D32,'Sales Order'!$A:$Z,14,FALSE)</f>
        <v>CRNO TL</v>
      </c>
      <c r="I32" s="161"/>
      <c r="J32" s="161"/>
      <c r="K32" s="315">
        <f>VLOOKUP($D32,'Sales Order'!$A:$Z,17,FALSE)</f>
        <v>45859</v>
      </c>
      <c r="L32" s="312" t="str">
        <f>VLOOKUP($D32,'Sales Order'!$A:$Z,18,FALSE)</f>
        <v/>
      </c>
      <c r="M32" s="312">
        <f t="shared" si="1"/>
        <v>7</v>
      </c>
      <c r="N32" s="316">
        <f>SUMIFS('Finished Goods Transfer'!D:D,'Finished Goods Transfer'!C:C,D32)</f>
        <v>695.6</v>
      </c>
      <c r="O32" s="317">
        <f>SUMIFS(Despatches!D:D,Despatches!A:A,'Order Balance Report'!D32)</f>
        <v>695.6</v>
      </c>
      <c r="P32" s="161"/>
      <c r="Q32" s="317">
        <f t="shared" si="2"/>
        <v>2025</v>
      </c>
      <c r="R32" s="318">
        <f t="shared" si="3"/>
        <v>-19.81</v>
      </c>
      <c r="S32" s="318">
        <f t="shared" si="4"/>
        <v>-19.81</v>
      </c>
      <c r="T32" s="317" t="str">
        <f t="shared" si="5"/>
        <v>complete</v>
      </c>
      <c r="U32" s="159"/>
      <c r="V32" s="159"/>
      <c r="W32" s="159"/>
      <c r="X32" s="159"/>
      <c r="Y32" s="159"/>
      <c r="Z32" s="159"/>
    </row>
    <row r="33" ht="11.25" hidden="1" customHeight="1">
      <c r="A33" s="311">
        <f>VLOOKUP($D33,'Sales Order'!$A:$D,2,0)</f>
        <v>45848</v>
      </c>
      <c r="B33" s="161">
        <f>VLOOKUP($D33,'Sales Order'!$A:$D,3,0)</f>
        <v>26420</v>
      </c>
      <c r="C33" s="161" t="str">
        <f>VLOOKUP($D33,'Sales Order'!$A:$D,4,0)</f>
        <v>21909-LR</v>
      </c>
      <c r="D33" s="161" t="str">
        <f t="array" ref="D33">IFERROR(INDEX('Sales Order'!$A$2:$A$8189, MATCH(0, COUNTIF($D$2:D32, 'Sales Order'!$A$2:$A$8189), 0)), "")</f>
        <v>N-5960</v>
      </c>
      <c r="E33" s="312" t="str">
        <f>VLOOKUP(D33,'Sales Order'!A:K,5,FALSE)</f>
        <v>KRAFT POWERCON</v>
      </c>
      <c r="F33" s="312">
        <f>VLOOKUP($D33,'Sales Order'!$A:$Z,12,FALSE)</f>
        <v>1</v>
      </c>
      <c r="G33" s="313">
        <f>SUMIFS('Sales Order'!M:M,'Sales Order'!A:A,D33)</f>
        <v>90.41</v>
      </c>
      <c r="H33" s="312" t="str">
        <f>VLOOKUP($D33,'Sales Order'!$A:$Z,14,FALSE)</f>
        <v>CRNO TL</v>
      </c>
      <c r="I33" s="161"/>
      <c r="J33" s="161"/>
      <c r="K33" s="315">
        <f>VLOOKUP($D33,'Sales Order'!$A:$Z,17,FALSE)</f>
        <v>45859</v>
      </c>
      <c r="L33" s="312" t="str">
        <f>VLOOKUP($D33,'Sales Order'!$A:$Z,18,FALSE)</f>
        <v/>
      </c>
      <c r="M33" s="312">
        <f t="shared" si="1"/>
        <v>7</v>
      </c>
      <c r="N33" s="316">
        <f>SUMIFS('Finished Goods Transfer'!D:D,'Finished Goods Transfer'!C:C,D33)</f>
        <v>93.8</v>
      </c>
      <c r="O33" s="317">
        <f>SUMIFS(Despatches!D:D,Despatches!A:A,'Order Balance Report'!D33)</f>
        <v>93.8</v>
      </c>
      <c r="P33" s="161"/>
      <c r="Q33" s="317">
        <f t="shared" si="2"/>
        <v>2025</v>
      </c>
      <c r="R33" s="318">
        <f t="shared" si="3"/>
        <v>-3.39</v>
      </c>
      <c r="S33" s="318">
        <f t="shared" si="4"/>
        <v>-3.39</v>
      </c>
      <c r="T33" s="317" t="str">
        <f t="shared" si="5"/>
        <v>complete</v>
      </c>
      <c r="U33" s="159"/>
      <c r="V33" s="159"/>
      <c r="W33" s="159"/>
      <c r="X33" s="159"/>
      <c r="Y33" s="159"/>
      <c r="Z33" s="159"/>
    </row>
    <row r="34" ht="11.25" hidden="1" customHeight="1">
      <c r="A34" s="311">
        <f>VLOOKUP($D34,'Sales Order'!$A:$D,2,0)</f>
        <v>45849</v>
      </c>
      <c r="B34" s="161" t="str">
        <f>VLOOKUP($D34,'Sales Order'!$A:$D,3,0)</f>
        <v>RM/07/0008</v>
      </c>
      <c r="C34" s="161" t="str">
        <f>VLOOKUP($D34,'Sales Order'!$A:$D,4,0)</f>
        <v>E-1182</v>
      </c>
      <c r="D34" s="161" t="str">
        <f t="array" ref="D34">IFERROR(INDEX('Sales Order'!$A$2:$A$8189, MATCH(0, COUNTIF($D$2:D33, 'Sales Order'!$A$2:$A$8189), 0)), "")</f>
        <v>N-5961</v>
      </c>
      <c r="E34" s="312" t="str">
        <f>VLOOKUP(D34,'Sales Order'!A:K,5,FALSE)</f>
        <v>ELTECH</v>
      </c>
      <c r="F34" s="312">
        <f>VLOOKUP($D34,'Sales Order'!$A:$Z,12,FALSE)</f>
        <v>1</v>
      </c>
      <c r="G34" s="313">
        <f>SUMIFS('Sales Order'!M:M,'Sales Order'!A:A,D34)</f>
        <v>226.86</v>
      </c>
      <c r="H34" s="312" t="str">
        <f>VLOOKUP($D34,'Sales Order'!$A:$Z,14,FALSE)</f>
        <v>CRNO TL</v>
      </c>
      <c r="I34" s="161"/>
      <c r="J34" s="161"/>
      <c r="K34" s="315">
        <f>VLOOKUP($D34,'Sales Order'!$A:$Z,17,FALSE)</f>
        <v>45854</v>
      </c>
      <c r="L34" s="312" t="str">
        <f>VLOOKUP($D34,'Sales Order'!$A:$Z,18,FALSE)</f>
        <v/>
      </c>
      <c r="M34" s="312">
        <f t="shared" si="1"/>
        <v>7</v>
      </c>
      <c r="N34" s="316">
        <f>SUMIFS('Finished Goods Transfer'!D:D,'Finished Goods Transfer'!C:C,D34)</f>
        <v>453.6</v>
      </c>
      <c r="O34" s="317">
        <f>SUMIFS(Despatches!D:D,Despatches!A:A,'Order Balance Report'!D34)</f>
        <v>227.6</v>
      </c>
      <c r="P34" s="161"/>
      <c r="Q34" s="317">
        <f t="shared" si="2"/>
        <v>2025</v>
      </c>
      <c r="R34" s="318">
        <f t="shared" si="3"/>
        <v>-226.74</v>
      </c>
      <c r="S34" s="318">
        <f t="shared" si="4"/>
        <v>-0.74</v>
      </c>
      <c r="T34" s="317" t="str">
        <f t="shared" si="5"/>
        <v>complete</v>
      </c>
      <c r="U34" s="159"/>
      <c r="V34" s="159"/>
      <c r="W34" s="159"/>
      <c r="X34" s="159"/>
      <c r="Y34" s="159"/>
      <c r="Z34" s="159"/>
    </row>
    <row r="35" ht="11.25" hidden="1" customHeight="1">
      <c r="A35" s="311">
        <f>VLOOKUP($D35,'Sales Order'!$A:$D,2,0)</f>
        <v>45850</v>
      </c>
      <c r="B35" s="161">
        <f>VLOOKUP($D35,'Sales Order'!$A:$D,3,0)</f>
        <v>13067</v>
      </c>
      <c r="C35" s="161" t="str">
        <f>VLOOKUP($D35,'Sales Order'!$A:$D,4,0)</f>
        <v>5009-1210-00-05</v>
      </c>
      <c r="D35" s="161" t="str">
        <f t="array" ref="D35">IFERROR(INDEX('Sales Order'!$A$2:$A$8189, MATCH(0, COUNTIF($D$2:D34, 'Sales Order'!$A$2:$A$8189), 0)), "")</f>
        <v>N-5962</v>
      </c>
      <c r="E35" s="312" t="str">
        <f>VLOOKUP(D35,'Sales Order'!A:K,5,FALSE)</f>
        <v>Ador Powertron Ltd</v>
      </c>
      <c r="F35" s="312">
        <f>VLOOKUP($D35,'Sales Order'!$A:$Z,12,FALSE)</f>
        <v>1</v>
      </c>
      <c r="G35" s="313">
        <f>SUMIFS('Sales Order'!M:M,'Sales Order'!A:A,D35)</f>
        <v>299.28</v>
      </c>
      <c r="H35" s="312" t="str">
        <f>VLOOKUP($D35,'Sales Order'!$A:$Z,14,FALSE)</f>
        <v>CRNO TL</v>
      </c>
      <c r="I35" s="161"/>
      <c r="J35" s="161"/>
      <c r="K35" s="315">
        <f>VLOOKUP($D35,'Sales Order'!$A:$Z,17,FALSE)</f>
        <v>45862</v>
      </c>
      <c r="L35" s="312" t="str">
        <f>VLOOKUP($D35,'Sales Order'!$A:$Z,18,FALSE)</f>
        <v/>
      </c>
      <c r="M35" s="312">
        <f t="shared" si="1"/>
        <v>7</v>
      </c>
      <c r="N35" s="316">
        <f>SUMIFS('Finished Goods Transfer'!D:D,'Finished Goods Transfer'!C:C,D35)</f>
        <v>307</v>
      </c>
      <c r="O35" s="317">
        <f>SUMIFS(Despatches!D:D,Despatches!A:A,'Order Balance Report'!D35)</f>
        <v>307</v>
      </c>
      <c r="P35" s="161"/>
      <c r="Q35" s="317">
        <f t="shared" si="2"/>
        <v>2025</v>
      </c>
      <c r="R35" s="318">
        <f t="shared" si="3"/>
        <v>-7.72</v>
      </c>
      <c r="S35" s="318">
        <f t="shared" si="4"/>
        <v>-7.72</v>
      </c>
      <c r="T35" s="317" t="str">
        <f t="shared" si="5"/>
        <v>complete</v>
      </c>
      <c r="U35" s="159"/>
      <c r="V35" s="159"/>
      <c r="W35" s="159"/>
      <c r="X35" s="159"/>
      <c r="Y35" s="159"/>
      <c r="Z35" s="159"/>
    </row>
    <row r="36" ht="11.25" hidden="1" customHeight="1">
      <c r="A36" s="311">
        <f>VLOOKUP($D36,'Sales Order'!$A:$D,2,0)</f>
        <v>45850</v>
      </c>
      <c r="B36" s="161">
        <f>VLOOKUP($D36,'Sales Order'!$A:$D,3,0)</f>
        <v>13059</v>
      </c>
      <c r="C36" s="161" t="str">
        <f>VLOOKUP($D36,'Sales Order'!$A:$D,4,0)</f>
        <v>4627-0000-00-0</v>
      </c>
      <c r="D36" s="161" t="str">
        <f t="array" ref="D36">IFERROR(INDEX('Sales Order'!$A$2:$A$8189, MATCH(0, COUNTIF($D$2:D35, 'Sales Order'!$A$2:$A$8189), 0)), "")</f>
        <v>N-5963</v>
      </c>
      <c r="E36" s="312" t="str">
        <f>VLOOKUP(D36,'Sales Order'!A:K,5,FALSE)</f>
        <v>Ador Powertron Ltd</v>
      </c>
      <c r="F36" s="312">
        <f>VLOOKUP($D36,'Sales Order'!$A:$Z,12,FALSE)</f>
        <v>1</v>
      </c>
      <c r="G36" s="313">
        <f>SUMIFS('Sales Order'!M:M,'Sales Order'!A:A,D36)</f>
        <v>123.76</v>
      </c>
      <c r="H36" s="312" t="str">
        <f>VLOOKUP($D36,'Sales Order'!$A:$Z,14,FALSE)</f>
        <v>CRNO TL</v>
      </c>
      <c r="I36" s="161"/>
      <c r="J36" s="161"/>
      <c r="K36" s="315">
        <f>VLOOKUP($D36,'Sales Order'!$A:$Z,17,FALSE)</f>
        <v>45862</v>
      </c>
      <c r="L36" s="312" t="str">
        <f>VLOOKUP($D36,'Sales Order'!$A:$Z,18,FALSE)</f>
        <v/>
      </c>
      <c r="M36" s="312">
        <f t="shared" si="1"/>
        <v>7</v>
      </c>
      <c r="N36" s="316">
        <f>SUMIFS('Finished Goods Transfer'!D:D,'Finished Goods Transfer'!C:C,D36)</f>
        <v>130.6</v>
      </c>
      <c r="O36" s="317">
        <f>SUMIFS(Despatches!D:D,Despatches!A:A,'Order Balance Report'!D36)</f>
        <v>130.6</v>
      </c>
      <c r="P36" s="161"/>
      <c r="Q36" s="317">
        <f t="shared" si="2"/>
        <v>2025</v>
      </c>
      <c r="R36" s="318">
        <f t="shared" si="3"/>
        <v>-6.84</v>
      </c>
      <c r="S36" s="318">
        <f t="shared" si="4"/>
        <v>-6.84</v>
      </c>
      <c r="T36" s="317" t="str">
        <f t="shared" si="5"/>
        <v>complete</v>
      </c>
      <c r="U36" s="159"/>
      <c r="V36" s="159"/>
      <c r="W36" s="159"/>
      <c r="X36" s="159"/>
      <c r="Y36" s="159"/>
      <c r="Z36" s="159"/>
    </row>
    <row r="37" ht="11.25" hidden="1" customHeight="1">
      <c r="A37" s="311">
        <f>VLOOKUP($D37,'Sales Order'!$A:$D,2,0)</f>
        <v>45850</v>
      </c>
      <c r="B37" s="161">
        <f>VLOOKUP($D37,'Sales Order'!$A:$D,3,0)</f>
        <v>12848</v>
      </c>
      <c r="C37" s="161" t="str">
        <f>VLOOKUP($D37,'Sales Order'!$A:$D,4,0)</f>
        <v>5003-0000-00-2</v>
      </c>
      <c r="D37" s="161" t="str">
        <f t="array" ref="D37">IFERROR(INDEX('Sales Order'!$A$2:$A$8189, MATCH(0, COUNTIF($D$2:D36, 'Sales Order'!$A$2:$A$8189), 0)), "")</f>
        <v>N-5964</v>
      </c>
      <c r="E37" s="312" t="str">
        <f>VLOOKUP(D37,'Sales Order'!A:K,5,FALSE)</f>
        <v>Ador Powertron Ltd</v>
      </c>
      <c r="F37" s="312">
        <f>VLOOKUP($D37,'Sales Order'!$A:$Z,12,FALSE)</f>
        <v>2</v>
      </c>
      <c r="G37" s="313">
        <f>SUMIFS('Sales Order'!M:M,'Sales Order'!A:A,D37)</f>
        <v>529.11</v>
      </c>
      <c r="H37" s="312" t="str">
        <f>VLOOKUP($D37,'Sales Order'!$A:$Z,14,FALSE)</f>
        <v>CRNO TL</v>
      </c>
      <c r="I37" s="161"/>
      <c r="J37" s="161"/>
      <c r="K37" s="315">
        <f>VLOOKUP($D37,'Sales Order'!$A:$Z,17,FALSE)</f>
        <v>45862</v>
      </c>
      <c r="L37" s="312" t="str">
        <f>VLOOKUP($D37,'Sales Order'!$A:$Z,18,FALSE)</f>
        <v/>
      </c>
      <c r="M37" s="312">
        <f t="shared" si="1"/>
        <v>7</v>
      </c>
      <c r="N37" s="316">
        <f>SUMIFS('Finished Goods Transfer'!D:D,'Finished Goods Transfer'!C:C,D37)</f>
        <v>546.6</v>
      </c>
      <c r="O37" s="317">
        <f>SUMIFS(Despatches!D:D,Despatches!A:A,'Order Balance Report'!D37)</f>
        <v>546.6</v>
      </c>
      <c r="P37" s="161"/>
      <c r="Q37" s="317">
        <f t="shared" si="2"/>
        <v>2025</v>
      </c>
      <c r="R37" s="318">
        <f t="shared" si="3"/>
        <v>-17.49</v>
      </c>
      <c r="S37" s="318">
        <f t="shared" si="4"/>
        <v>-17.49</v>
      </c>
      <c r="T37" s="317" t="str">
        <f t="shared" si="5"/>
        <v>complete</v>
      </c>
      <c r="U37" s="159"/>
      <c r="V37" s="159"/>
      <c r="W37" s="159"/>
      <c r="X37" s="159"/>
      <c r="Y37" s="159"/>
      <c r="Z37" s="159"/>
    </row>
    <row r="38" ht="11.25" hidden="1" customHeight="1">
      <c r="A38" s="311">
        <f>VLOOKUP($D38,'Sales Order'!$A:$D,2,0)</f>
        <v>45850</v>
      </c>
      <c r="B38" s="161" t="str">
        <f>VLOOKUP($D38,'Sales Order'!$A:$D,3,0)</f>
        <v>13061&amp; 129</v>
      </c>
      <c r="C38" s="161" t="str">
        <f>VLOOKUP($D38,'Sales Order'!$A:$D,4,0)</f>
        <v>12078-0000-00</v>
      </c>
      <c r="D38" s="161" t="str">
        <f t="array" ref="D38">IFERROR(INDEX('Sales Order'!$A$2:$A$8189, MATCH(0, COUNTIF($D$2:D37, 'Sales Order'!$A$2:$A$8189), 0)), "")</f>
        <v>N-5965</v>
      </c>
      <c r="E38" s="312" t="str">
        <f>VLOOKUP(D38,'Sales Order'!A:K,5,FALSE)</f>
        <v>Ador Powertron Ltd</v>
      </c>
      <c r="F38" s="312">
        <f>VLOOKUP($D38,'Sales Order'!$A:$Z,12,FALSE)</f>
        <v>6</v>
      </c>
      <c r="G38" s="313">
        <f>SUMIFS('Sales Order'!M:M,'Sales Order'!A:A,D38)</f>
        <v>1334</v>
      </c>
      <c r="H38" s="312" t="str">
        <f>VLOOKUP($D38,'Sales Order'!$A:$Z,14,FALSE)</f>
        <v>CRNO TL</v>
      </c>
      <c r="I38" s="161"/>
      <c r="J38" s="161"/>
      <c r="K38" s="315">
        <f>VLOOKUP($D38,'Sales Order'!$A:$Z,17,FALSE)</f>
        <v>45866</v>
      </c>
      <c r="L38" s="312" t="str">
        <f>VLOOKUP($D38,'Sales Order'!$A:$Z,18,FALSE)</f>
        <v/>
      </c>
      <c r="M38" s="312">
        <f t="shared" si="1"/>
        <v>7</v>
      </c>
      <c r="N38" s="316">
        <f>SUMIFS('Finished Goods Transfer'!D:D,'Finished Goods Transfer'!C:C,D38)</f>
        <v>1385.2</v>
      </c>
      <c r="O38" s="317">
        <f>SUMIFS(Despatches!D:D,Despatches!A:A,'Order Balance Report'!D38)</f>
        <v>1385.2</v>
      </c>
      <c r="P38" s="161"/>
      <c r="Q38" s="317">
        <f t="shared" si="2"/>
        <v>2025</v>
      </c>
      <c r="R38" s="318">
        <f t="shared" si="3"/>
        <v>-51.2</v>
      </c>
      <c r="S38" s="318">
        <f t="shared" si="4"/>
        <v>-51.2</v>
      </c>
      <c r="T38" s="317" t="str">
        <f t="shared" si="5"/>
        <v>complete</v>
      </c>
      <c r="U38" s="159"/>
      <c r="V38" s="159"/>
      <c r="W38" s="159"/>
      <c r="X38" s="159"/>
      <c r="Y38" s="159"/>
      <c r="Z38" s="159"/>
    </row>
    <row r="39" ht="11.25" hidden="1" customHeight="1">
      <c r="A39" s="311">
        <f>VLOOKUP($D39,'Sales Order'!$A:$D,2,0)</f>
        <v>45850</v>
      </c>
      <c r="B39" s="161">
        <f>VLOOKUP($D39,'Sales Order'!$A:$D,3,0)</f>
        <v>13067</v>
      </c>
      <c r="C39" s="161" t="str">
        <f>VLOOKUP($D39,'Sales Order'!$A:$D,4,0)</f>
        <v>5009-1210-00-0</v>
      </c>
      <c r="D39" s="161" t="str">
        <f t="array" ref="D39">IFERROR(INDEX('Sales Order'!$A$2:$A$8189, MATCH(0, COUNTIF($D$2:D38, 'Sales Order'!$A$2:$A$8189), 0)), "")</f>
        <v>N-5966</v>
      </c>
      <c r="E39" s="312" t="str">
        <f>VLOOKUP(D39,'Sales Order'!A:K,5,FALSE)</f>
        <v>Ador Powertron Ltd</v>
      </c>
      <c r="F39" s="312">
        <f>VLOOKUP($D39,'Sales Order'!$A:$Z,12,FALSE)</f>
        <v>1</v>
      </c>
      <c r="G39" s="313">
        <f>SUMIFS('Sales Order'!M:M,'Sales Order'!A:A,D39)</f>
        <v>108.04</v>
      </c>
      <c r="H39" s="312" t="str">
        <f>VLOOKUP($D39,'Sales Order'!$A:$Z,14,FALSE)</f>
        <v>CRNO TL</v>
      </c>
      <c r="I39" s="161"/>
      <c r="J39" s="161"/>
      <c r="K39" s="315">
        <f>VLOOKUP($D39,'Sales Order'!$A:$Z,17,FALSE)</f>
        <v>45862</v>
      </c>
      <c r="L39" s="312" t="str">
        <f>VLOOKUP($D39,'Sales Order'!$A:$Z,18,FALSE)</f>
        <v/>
      </c>
      <c r="M39" s="312">
        <f t="shared" si="1"/>
        <v>7</v>
      </c>
      <c r="N39" s="316">
        <f>SUMIFS('Finished Goods Transfer'!D:D,'Finished Goods Transfer'!C:C,D39)</f>
        <v>109.2</v>
      </c>
      <c r="O39" s="317">
        <f>SUMIFS(Despatches!D:D,Despatches!A:A,'Order Balance Report'!D39)</f>
        <v>109.2</v>
      </c>
      <c r="P39" s="161"/>
      <c r="Q39" s="317">
        <f t="shared" si="2"/>
        <v>2025</v>
      </c>
      <c r="R39" s="318">
        <f t="shared" si="3"/>
        <v>-1.16</v>
      </c>
      <c r="S39" s="318">
        <f t="shared" si="4"/>
        <v>-1.16</v>
      </c>
      <c r="T39" s="317" t="str">
        <f t="shared" si="5"/>
        <v>complete</v>
      </c>
      <c r="U39" s="159"/>
      <c r="V39" s="159"/>
      <c r="W39" s="159"/>
      <c r="X39" s="159"/>
      <c r="Y39" s="159"/>
      <c r="Z39" s="159"/>
    </row>
    <row r="40" ht="11.25" hidden="1" customHeight="1">
      <c r="A40" s="311">
        <f>VLOOKUP($D40,'Sales Order'!$A:$D,2,0)</f>
        <v>45850</v>
      </c>
      <c r="B40" s="161">
        <f>VLOOKUP($D40,'Sales Order'!$A:$D,3,0)</f>
        <v>13059</v>
      </c>
      <c r="C40" s="161" t="str">
        <f>VLOOKUP($D40,'Sales Order'!$A:$D,4,0)</f>
        <v>5627-0000-00-0</v>
      </c>
      <c r="D40" s="161" t="str">
        <f t="array" ref="D40">IFERROR(INDEX('Sales Order'!$A$2:$A$8189, MATCH(0, COUNTIF($D$2:D39, 'Sales Order'!$A$2:$A$8189), 0)), "")</f>
        <v>N-5967</v>
      </c>
      <c r="E40" s="312" t="str">
        <f>VLOOKUP(D40,'Sales Order'!A:K,5,FALSE)</f>
        <v>Ador Powertron Ltd</v>
      </c>
      <c r="F40" s="312">
        <f>VLOOKUP($D40,'Sales Order'!$A:$Z,12,FALSE)</f>
        <v>1</v>
      </c>
      <c r="G40" s="313">
        <f>SUMIFS('Sales Order'!M:M,'Sales Order'!A:A,D40)</f>
        <v>56.6</v>
      </c>
      <c r="H40" s="312" t="str">
        <f>VLOOKUP($D40,'Sales Order'!$A:$Z,14,FALSE)</f>
        <v>CRNO TL</v>
      </c>
      <c r="I40" s="161"/>
      <c r="J40" s="161"/>
      <c r="K40" s="315">
        <f>VLOOKUP($D40,'Sales Order'!$A:$Z,17,FALSE)</f>
        <v>45862</v>
      </c>
      <c r="L40" s="312" t="str">
        <f>VLOOKUP($D40,'Sales Order'!$A:$Z,18,FALSE)</f>
        <v/>
      </c>
      <c r="M40" s="312">
        <f t="shared" si="1"/>
        <v>7</v>
      </c>
      <c r="N40" s="316">
        <f>SUMIFS('Finished Goods Transfer'!D:D,'Finished Goods Transfer'!C:C,D40)</f>
        <v>57.2</v>
      </c>
      <c r="O40" s="317">
        <f>SUMIFS(Despatches!D:D,Despatches!A:A,'Order Balance Report'!D40)</f>
        <v>57.2</v>
      </c>
      <c r="P40" s="161"/>
      <c r="Q40" s="317">
        <f t="shared" si="2"/>
        <v>2025</v>
      </c>
      <c r="R40" s="318">
        <f t="shared" si="3"/>
        <v>-0.6</v>
      </c>
      <c r="S40" s="318">
        <f t="shared" si="4"/>
        <v>-0.6</v>
      </c>
      <c r="T40" s="317" t="str">
        <f t="shared" si="5"/>
        <v>complete</v>
      </c>
      <c r="U40" s="159"/>
      <c r="V40" s="159"/>
      <c r="W40" s="159"/>
      <c r="X40" s="159"/>
      <c r="Y40" s="159"/>
      <c r="Z40" s="159"/>
    </row>
    <row r="41" ht="11.25" hidden="1" customHeight="1">
      <c r="A41" s="311">
        <f>VLOOKUP($D41,'Sales Order'!$A:$D,2,0)</f>
        <v>45850</v>
      </c>
      <c r="B41" s="161">
        <f>VLOOKUP($D41,'Sales Order'!$A:$D,3,0)</f>
        <v>12848</v>
      </c>
      <c r="C41" s="161" t="str">
        <f>VLOOKUP($D41,'Sales Order'!$A:$D,4,0)</f>
        <v>5003-0000-00-4</v>
      </c>
      <c r="D41" s="161" t="str">
        <f t="array" ref="D41">IFERROR(INDEX('Sales Order'!$A$2:$A$8189, MATCH(0, COUNTIF($D$2:D40, 'Sales Order'!$A$2:$A$8189), 0)), "")</f>
        <v>N-5968</v>
      </c>
      <c r="E41" s="312" t="str">
        <f>VLOOKUP(D41,'Sales Order'!A:K,5,FALSE)</f>
        <v>Ador Powertron Ltd</v>
      </c>
      <c r="F41" s="312">
        <f>VLOOKUP($D41,'Sales Order'!$A:$Z,12,FALSE)</f>
        <v>1</v>
      </c>
      <c r="G41" s="313">
        <f>SUMIFS('Sales Order'!M:M,'Sales Order'!A:A,D41)</f>
        <v>88.21</v>
      </c>
      <c r="H41" s="312" t="str">
        <f>VLOOKUP($D41,'Sales Order'!$A:$Z,14,FALSE)</f>
        <v>CRNO TL</v>
      </c>
      <c r="I41" s="161"/>
      <c r="J41" s="161"/>
      <c r="K41" s="315">
        <f>VLOOKUP($D41,'Sales Order'!$A:$Z,17,FALSE)</f>
        <v>45862</v>
      </c>
      <c r="L41" s="312" t="str">
        <f>VLOOKUP($D41,'Sales Order'!$A:$Z,18,FALSE)</f>
        <v/>
      </c>
      <c r="M41" s="312">
        <f t="shared" si="1"/>
        <v>7</v>
      </c>
      <c r="N41" s="316">
        <f>SUMIFS('Finished Goods Transfer'!D:D,'Finished Goods Transfer'!C:C,D41)</f>
        <v>180.2</v>
      </c>
      <c r="O41" s="317">
        <f>SUMIFS(Despatches!D:D,Despatches!A:A,'Order Balance Report'!D41)</f>
        <v>180.2</v>
      </c>
      <c r="P41" s="161"/>
      <c r="Q41" s="317">
        <f t="shared" si="2"/>
        <v>2025</v>
      </c>
      <c r="R41" s="318">
        <f t="shared" si="3"/>
        <v>-91.99</v>
      </c>
      <c r="S41" s="318">
        <f t="shared" si="4"/>
        <v>-91.99</v>
      </c>
      <c r="T41" s="317" t="str">
        <f t="shared" si="5"/>
        <v>complete</v>
      </c>
      <c r="U41" s="159"/>
      <c r="V41" s="159"/>
      <c r="W41" s="159"/>
      <c r="X41" s="159"/>
      <c r="Y41" s="159"/>
      <c r="Z41" s="159"/>
    </row>
    <row r="42" ht="11.25" hidden="1" customHeight="1">
      <c r="A42" s="311">
        <f>VLOOKUP($D42,'Sales Order'!$A:$D,2,0)</f>
        <v>45850</v>
      </c>
      <c r="B42" s="161" t="str">
        <f>VLOOKUP($D42,'Sales Order'!$A:$D,3,0)</f>
        <v>13061&amp; 129</v>
      </c>
      <c r="C42" s="161" t="str">
        <f>VLOOKUP($D42,'Sales Order'!$A:$D,4,0)</f>
        <v>12078-0000-00-</v>
      </c>
      <c r="D42" s="161" t="str">
        <f t="array" ref="D42">IFERROR(INDEX('Sales Order'!$A$2:$A$8189, MATCH(0, COUNTIF($D$2:D41, 'Sales Order'!$A$2:$A$8189), 0)), "")</f>
        <v>N-5969</v>
      </c>
      <c r="E42" s="312" t="str">
        <f>VLOOKUP(D42,'Sales Order'!A:K,5,FALSE)</f>
        <v>Ador Powertron Ltd</v>
      </c>
      <c r="F42" s="312">
        <f>VLOOKUP($D42,'Sales Order'!$A:$Z,12,FALSE)</f>
        <v>6</v>
      </c>
      <c r="G42" s="313">
        <f>SUMIFS('Sales Order'!M:M,'Sales Order'!A:A,D42)</f>
        <v>358.53</v>
      </c>
      <c r="H42" s="312" t="str">
        <f>VLOOKUP($D42,'Sales Order'!$A:$Z,14,FALSE)</f>
        <v>CRNO TL</v>
      </c>
      <c r="I42" s="161"/>
      <c r="J42" s="161"/>
      <c r="K42" s="315">
        <f>VLOOKUP($D42,'Sales Order'!$A:$Z,17,FALSE)</f>
        <v>45862</v>
      </c>
      <c r="L42" s="312" t="str">
        <f>VLOOKUP($D42,'Sales Order'!$A:$Z,18,FALSE)</f>
        <v/>
      </c>
      <c r="M42" s="312">
        <f t="shared" si="1"/>
        <v>7</v>
      </c>
      <c r="N42" s="316">
        <f>SUMIFS('Finished Goods Transfer'!D:D,'Finished Goods Transfer'!C:C,D42)</f>
        <v>363.4</v>
      </c>
      <c r="O42" s="317">
        <f>SUMIFS(Despatches!D:D,Despatches!A:A,'Order Balance Report'!D42)</f>
        <v>363.4</v>
      </c>
      <c r="P42" s="161"/>
      <c r="Q42" s="317">
        <f t="shared" si="2"/>
        <v>2025</v>
      </c>
      <c r="R42" s="318">
        <f t="shared" si="3"/>
        <v>-4.87</v>
      </c>
      <c r="S42" s="318">
        <f t="shared" si="4"/>
        <v>-4.87</v>
      </c>
      <c r="T42" s="317" t="str">
        <f t="shared" si="5"/>
        <v>complete</v>
      </c>
      <c r="U42" s="159"/>
      <c r="V42" s="159"/>
      <c r="W42" s="159"/>
      <c r="X42" s="159"/>
      <c r="Y42" s="159"/>
      <c r="Z42" s="159"/>
    </row>
    <row r="43" ht="11.25" hidden="1" customHeight="1">
      <c r="A43" s="311">
        <f>VLOOKUP($D43,'Sales Order'!$A:$D,2,0)</f>
        <v>45853</v>
      </c>
      <c r="B43" s="161">
        <f>VLOOKUP($D43,'Sales Order'!$A:$D,3,0)</f>
        <v>123</v>
      </c>
      <c r="C43" s="161" t="str">
        <f>VLOOKUP($D43,'Sales Order'!$A:$D,4,0)</f>
        <v>12 KVA</v>
      </c>
      <c r="D43" s="161" t="str">
        <f t="array" ref="D43">IFERROR(INDEX('Sales Order'!$A$2:$A$8189, MATCH(0, COUNTIF($D$2:D42, 'Sales Order'!$A$2:$A$8189), 0)), "")</f>
        <v>N-5970</v>
      </c>
      <c r="E43" s="312" t="str">
        <f>VLOOKUP(D43,'Sales Order'!A:K,5,FALSE)</f>
        <v>Sansons Electroquips</v>
      </c>
      <c r="F43" s="312">
        <f>VLOOKUP($D43,'Sales Order'!$A:$Z,12,FALSE)</f>
        <v>1</v>
      </c>
      <c r="G43" s="313">
        <f>SUMIFS('Sales Order'!M:M,'Sales Order'!A:A,D43)</f>
        <v>58.27</v>
      </c>
      <c r="H43" s="312" t="str">
        <f>VLOOKUP($D43,'Sales Order'!$A:$Z,14,FALSE)</f>
        <v>CRNO TL</v>
      </c>
      <c r="I43" s="161"/>
      <c r="J43" s="161"/>
      <c r="K43" s="315">
        <f>VLOOKUP($D43,'Sales Order'!$A:$Z,17,FALSE)</f>
        <v>45854</v>
      </c>
      <c r="L43" s="312" t="str">
        <f>VLOOKUP($D43,'Sales Order'!$A:$Z,18,FALSE)</f>
        <v/>
      </c>
      <c r="M43" s="312">
        <f t="shared" si="1"/>
        <v>7</v>
      </c>
      <c r="N43" s="316">
        <f>SUMIFS('Finished Goods Transfer'!D:D,'Finished Goods Transfer'!C:C,D43)</f>
        <v>60</v>
      </c>
      <c r="O43" s="317">
        <f>SUMIFS(Despatches!D:D,Despatches!A:A,'Order Balance Report'!D43)</f>
        <v>60.6</v>
      </c>
      <c r="P43" s="161"/>
      <c r="Q43" s="317">
        <f t="shared" si="2"/>
        <v>2025</v>
      </c>
      <c r="R43" s="318">
        <f t="shared" si="3"/>
        <v>-1.73</v>
      </c>
      <c r="S43" s="318">
        <f t="shared" si="4"/>
        <v>-2.33</v>
      </c>
      <c r="T43" s="317" t="str">
        <f t="shared" si="5"/>
        <v>complete</v>
      </c>
      <c r="U43" s="159"/>
      <c r="V43" s="159"/>
      <c r="W43" s="159"/>
      <c r="X43" s="159"/>
      <c r="Y43" s="159"/>
      <c r="Z43" s="159"/>
    </row>
    <row r="44" ht="11.25" hidden="1" customHeight="1">
      <c r="A44" s="311">
        <f>VLOOKUP($D44,'Sales Order'!$A:$D,2,0)</f>
        <v>45855</v>
      </c>
      <c r="B44" s="161">
        <f>VLOOKUP($D44,'Sales Order'!$A:$D,3,0)</f>
        <v>123</v>
      </c>
      <c r="C44" s="161" t="str">
        <f>VLOOKUP($D44,'Sales Order'!$A:$D,4,0)</f>
        <v>60/123</v>
      </c>
      <c r="D44" s="161" t="str">
        <f t="array" ref="D44">IFERROR(INDEX('Sales Order'!$A$2:$A$8189, MATCH(0, COUNTIF($D$2:D43, 'Sales Order'!$A$2:$A$8189), 0)), "")</f>
        <v>N-5971</v>
      </c>
      <c r="E44" s="312" t="str">
        <f>VLOOKUP(D44,'Sales Order'!A:K,5,FALSE)</f>
        <v>CONTRONICS</v>
      </c>
      <c r="F44" s="312">
        <f>VLOOKUP($D44,'Sales Order'!$A:$Z,12,FALSE)</f>
        <v>1</v>
      </c>
      <c r="G44" s="313">
        <f>SUMIFS('Sales Order'!M:M,'Sales Order'!A:A,D44)</f>
        <v>39.81</v>
      </c>
      <c r="H44" s="312" t="str">
        <f>VLOOKUP($D44,'Sales Order'!$A:$Z,14,FALSE)</f>
        <v>CRNO TL</v>
      </c>
      <c r="I44" s="161"/>
      <c r="J44" s="161"/>
      <c r="K44" s="315">
        <f>VLOOKUP($D44,'Sales Order'!$A:$Z,17,FALSE)</f>
        <v>45862</v>
      </c>
      <c r="L44" s="312" t="str">
        <f>VLOOKUP($D44,'Sales Order'!$A:$Z,18,FALSE)</f>
        <v/>
      </c>
      <c r="M44" s="312">
        <f t="shared" si="1"/>
        <v>7</v>
      </c>
      <c r="N44" s="316">
        <f>SUMIFS('Finished Goods Transfer'!D:D,'Finished Goods Transfer'!C:C,D44)</f>
        <v>40.8</v>
      </c>
      <c r="O44" s="317">
        <f>SUMIFS(Despatches!D:D,Despatches!A:A,'Order Balance Report'!D44)</f>
        <v>40.8</v>
      </c>
      <c r="P44" s="161"/>
      <c r="Q44" s="317">
        <f t="shared" si="2"/>
        <v>2025</v>
      </c>
      <c r="R44" s="318">
        <f t="shared" si="3"/>
        <v>-0.99</v>
      </c>
      <c r="S44" s="318">
        <f t="shared" si="4"/>
        <v>-0.99</v>
      </c>
      <c r="T44" s="317" t="str">
        <f t="shared" si="5"/>
        <v>complete</v>
      </c>
      <c r="U44" s="159"/>
      <c r="V44" s="159"/>
      <c r="W44" s="159"/>
      <c r="X44" s="159"/>
      <c r="Y44" s="159"/>
      <c r="Z44" s="159"/>
    </row>
    <row r="45" ht="11.25" hidden="1" customHeight="1">
      <c r="A45" s="311">
        <f>VLOOKUP($D45,'Sales Order'!$A:$D,2,0)</f>
        <v>45855</v>
      </c>
      <c r="B45" s="161">
        <f>VLOOKUP($D45,'Sales Order'!$A:$D,3,0)</f>
        <v>123</v>
      </c>
      <c r="C45" s="161" t="str">
        <f>VLOOKUP($D45,'Sales Order'!$A:$D,4,0)</f>
        <v>50/123</v>
      </c>
      <c r="D45" s="161" t="str">
        <f t="array" ref="D45">IFERROR(INDEX('Sales Order'!$A$2:$A$8189, MATCH(0, COUNTIF($D$2:D44, 'Sales Order'!$A$2:$A$8189), 0)), "")</f>
        <v>N-5972</v>
      </c>
      <c r="E45" s="312" t="str">
        <f>VLOOKUP(D45,'Sales Order'!A:K,5,FALSE)</f>
        <v>CONTRONICS</v>
      </c>
      <c r="F45" s="312">
        <f>VLOOKUP($D45,'Sales Order'!$A:$Z,12,FALSE)</f>
        <v>1</v>
      </c>
      <c r="G45" s="313">
        <f>SUMIFS('Sales Order'!M:M,'Sales Order'!A:A,D45)</f>
        <v>49.72</v>
      </c>
      <c r="H45" s="312" t="str">
        <f>VLOOKUP($D45,'Sales Order'!$A:$Z,14,FALSE)</f>
        <v>CRNO TL</v>
      </c>
      <c r="I45" s="161"/>
      <c r="J45" s="161"/>
      <c r="K45" s="315">
        <f>VLOOKUP($D45,'Sales Order'!$A:$Z,17,FALSE)</f>
        <v>45862</v>
      </c>
      <c r="L45" s="312" t="str">
        <f>VLOOKUP($D45,'Sales Order'!$A:$Z,18,FALSE)</f>
        <v/>
      </c>
      <c r="M45" s="312">
        <f t="shared" si="1"/>
        <v>7</v>
      </c>
      <c r="N45" s="316">
        <f>SUMIFS('Finished Goods Transfer'!D:D,'Finished Goods Transfer'!C:C,D45)</f>
        <v>49</v>
      </c>
      <c r="O45" s="317">
        <f>SUMIFS(Despatches!D:D,Despatches!A:A,'Order Balance Report'!D45)</f>
        <v>50.6</v>
      </c>
      <c r="P45" s="161"/>
      <c r="Q45" s="317">
        <f t="shared" si="2"/>
        <v>2025</v>
      </c>
      <c r="R45" s="318">
        <f t="shared" si="3"/>
        <v>0.72</v>
      </c>
      <c r="S45" s="318">
        <f t="shared" si="4"/>
        <v>-0.88</v>
      </c>
      <c r="T45" s="317" t="str">
        <f t="shared" si="5"/>
        <v>complete</v>
      </c>
      <c r="U45" s="159"/>
      <c r="V45" s="159"/>
      <c r="W45" s="159"/>
      <c r="X45" s="159"/>
      <c r="Y45" s="159"/>
      <c r="Z45" s="159"/>
    </row>
    <row r="46" ht="11.25" hidden="1" customHeight="1">
      <c r="A46" s="311">
        <f>VLOOKUP($D46,'Sales Order'!$A:$D,2,0)</f>
        <v>45855</v>
      </c>
      <c r="B46" s="161">
        <f>VLOOKUP($D46,'Sales Order'!$A:$D,3,0)</f>
        <v>123</v>
      </c>
      <c r="C46" s="161" t="str">
        <f>VLOOKUP($D46,'Sales Order'!$A:$D,4,0)</f>
        <v>50/123</v>
      </c>
      <c r="D46" s="161" t="str">
        <f t="array" ref="D46">IFERROR(INDEX('Sales Order'!$A$2:$A$8189, MATCH(0, COUNTIF($D$2:D45, 'Sales Order'!$A$2:$A$8189), 0)), "")</f>
        <v>N-5973</v>
      </c>
      <c r="E46" s="312" t="str">
        <f>VLOOKUP(D46,'Sales Order'!A:K,5,FALSE)</f>
        <v>CONTRONICS</v>
      </c>
      <c r="F46" s="312">
        <f>VLOOKUP($D46,'Sales Order'!$A:$Z,12,FALSE)</f>
        <v>2</v>
      </c>
      <c r="G46" s="313">
        <f>SUMIFS('Sales Order'!M:M,'Sales Order'!A:A,D46)</f>
        <v>65.5</v>
      </c>
      <c r="H46" s="312" t="str">
        <f>VLOOKUP($D46,'Sales Order'!$A:$Z,14,FALSE)</f>
        <v>CRNO TL</v>
      </c>
      <c r="I46" s="161"/>
      <c r="J46" s="161"/>
      <c r="K46" s="315">
        <f>VLOOKUP($D46,'Sales Order'!$A:$Z,17,FALSE)</f>
        <v>45862</v>
      </c>
      <c r="L46" s="312" t="str">
        <f>VLOOKUP($D46,'Sales Order'!$A:$Z,18,FALSE)</f>
        <v/>
      </c>
      <c r="M46" s="312">
        <f t="shared" si="1"/>
        <v>7</v>
      </c>
      <c r="N46" s="316">
        <f>SUMIFS('Finished Goods Transfer'!D:D,'Finished Goods Transfer'!C:C,D46)</f>
        <v>65</v>
      </c>
      <c r="O46" s="317">
        <f>SUMIFS(Despatches!D:D,Despatches!A:A,'Order Balance Report'!D46)</f>
        <v>66.6</v>
      </c>
      <c r="P46" s="161"/>
      <c r="Q46" s="317">
        <f t="shared" si="2"/>
        <v>2025</v>
      </c>
      <c r="R46" s="318">
        <f t="shared" si="3"/>
        <v>0.5</v>
      </c>
      <c r="S46" s="318">
        <f t="shared" si="4"/>
        <v>-1.1</v>
      </c>
      <c r="T46" s="317" t="str">
        <f t="shared" si="5"/>
        <v>complete</v>
      </c>
      <c r="U46" s="159"/>
      <c r="V46" s="159"/>
      <c r="W46" s="159"/>
      <c r="X46" s="159"/>
      <c r="Y46" s="159"/>
      <c r="Z46" s="159"/>
    </row>
    <row r="47" ht="11.25" hidden="1" customHeight="1">
      <c r="A47" s="311">
        <f>VLOOKUP($D47,'Sales Order'!$A:$D,2,0)</f>
        <v>45855</v>
      </c>
      <c r="B47" s="161">
        <f>VLOOKUP($D47,'Sales Order'!$A:$D,3,0)</f>
        <v>123</v>
      </c>
      <c r="C47" s="161" t="str">
        <f>VLOOKUP($D47,'Sales Order'!$A:$D,4,0)</f>
        <v>40/140</v>
      </c>
      <c r="D47" s="161" t="str">
        <f t="array" ref="D47">IFERROR(INDEX('Sales Order'!$A$2:$A$8189, MATCH(0, COUNTIF($D$2:D46, 'Sales Order'!$A$2:$A$8189), 0)), "")</f>
        <v>N-5974</v>
      </c>
      <c r="E47" s="312" t="str">
        <f>VLOOKUP(D47,'Sales Order'!A:K,5,FALSE)</f>
        <v>CONTRONICS</v>
      </c>
      <c r="F47" s="312">
        <f>VLOOKUP($D47,'Sales Order'!$A:$Z,12,FALSE)</f>
        <v>2</v>
      </c>
      <c r="G47" s="313">
        <f>SUMIFS('Sales Order'!M:M,'Sales Order'!A:A,D47)</f>
        <v>43.63</v>
      </c>
      <c r="H47" s="312" t="str">
        <f>VLOOKUP($D47,'Sales Order'!$A:$Z,14,FALSE)</f>
        <v>CRNO TL</v>
      </c>
      <c r="I47" s="161"/>
      <c r="J47" s="161"/>
      <c r="K47" s="315">
        <f>VLOOKUP($D47,'Sales Order'!$A:$Z,17,FALSE)</f>
        <v>45862</v>
      </c>
      <c r="L47" s="312" t="str">
        <f>VLOOKUP($D47,'Sales Order'!$A:$Z,18,FALSE)</f>
        <v/>
      </c>
      <c r="M47" s="312">
        <f t="shared" si="1"/>
        <v>7</v>
      </c>
      <c r="N47" s="316">
        <f>SUMIFS('Finished Goods Transfer'!D:D,'Finished Goods Transfer'!C:C,D47)</f>
        <v>44.4</v>
      </c>
      <c r="O47" s="317">
        <f>SUMIFS(Despatches!D:D,Despatches!A:A,'Order Balance Report'!D47)</f>
        <v>44.4</v>
      </c>
      <c r="P47" s="161"/>
      <c r="Q47" s="317">
        <f t="shared" si="2"/>
        <v>2025</v>
      </c>
      <c r="R47" s="318">
        <f t="shared" si="3"/>
        <v>-0.77</v>
      </c>
      <c r="S47" s="318">
        <f t="shared" si="4"/>
        <v>-0.77</v>
      </c>
      <c r="T47" s="317" t="str">
        <f t="shared" si="5"/>
        <v>complete</v>
      </c>
      <c r="U47" s="159"/>
      <c r="V47" s="159"/>
      <c r="W47" s="159"/>
      <c r="X47" s="159"/>
      <c r="Y47" s="159"/>
      <c r="Z47" s="159"/>
    </row>
    <row r="48" ht="11.25" hidden="1" customHeight="1">
      <c r="A48" s="311">
        <f>VLOOKUP($D48,'Sales Order'!$A:$D,2,0)</f>
        <v>45855</v>
      </c>
      <c r="B48" s="161">
        <f>VLOOKUP($D48,'Sales Order'!$A:$D,3,0)</f>
        <v>13023</v>
      </c>
      <c r="C48" s="161" t="str">
        <f>VLOOKUP($D48,'Sales Order'!$A:$D,4,0)</f>
        <v>10484-0000-00-</v>
      </c>
      <c r="D48" s="161" t="str">
        <f t="array" ref="D48">IFERROR(INDEX('Sales Order'!$A$2:$A$8189, MATCH(0, COUNTIF($D$2:D47, 'Sales Order'!$A$2:$A$8189), 0)), "")</f>
        <v>N-5975</v>
      </c>
      <c r="E48" s="312" t="str">
        <f>VLOOKUP(D48,'Sales Order'!A:K,5,FALSE)</f>
        <v>Ador Powertron Ltd</v>
      </c>
      <c r="F48" s="312">
        <f>VLOOKUP($D48,'Sales Order'!$A:$Z,12,FALSE)</f>
        <v>4</v>
      </c>
      <c r="G48" s="313">
        <f>SUMIFS('Sales Order'!M:M,'Sales Order'!A:A,D48)</f>
        <v>1055.42</v>
      </c>
      <c r="H48" s="312" t="str">
        <f>VLOOKUP($D48,'Sales Order'!$A:$Z,14,FALSE)</f>
        <v>CRNO TL</v>
      </c>
      <c r="I48" s="161"/>
      <c r="J48" s="161"/>
      <c r="K48" s="315">
        <f>VLOOKUP($D48,'Sales Order'!$A:$Z,17,FALSE)</f>
        <v>45860</v>
      </c>
      <c r="L48" s="312" t="str">
        <f>VLOOKUP($D48,'Sales Order'!$A:$Z,18,FALSE)</f>
        <v/>
      </c>
      <c r="M48" s="312">
        <f t="shared" si="1"/>
        <v>7</v>
      </c>
      <c r="N48" s="316">
        <f>SUMIFS('Finished Goods Transfer'!D:D,'Finished Goods Transfer'!C:C,D48)</f>
        <v>1096.4</v>
      </c>
      <c r="O48" s="317">
        <f>SUMIFS(Despatches!D:D,Despatches!A:A,'Order Balance Report'!D48)</f>
        <v>1096.4</v>
      </c>
      <c r="P48" s="161"/>
      <c r="Q48" s="317">
        <f t="shared" si="2"/>
        <v>2025</v>
      </c>
      <c r="R48" s="318">
        <f t="shared" si="3"/>
        <v>-40.98</v>
      </c>
      <c r="S48" s="318">
        <f t="shared" si="4"/>
        <v>-40.98</v>
      </c>
      <c r="T48" s="317" t="str">
        <f t="shared" si="5"/>
        <v>complete</v>
      </c>
      <c r="U48" s="159"/>
      <c r="V48" s="159"/>
      <c r="W48" s="159"/>
      <c r="X48" s="159"/>
      <c r="Y48" s="159"/>
      <c r="Z48" s="159"/>
    </row>
    <row r="49" ht="11.25" hidden="1" customHeight="1">
      <c r="A49" s="311">
        <f>VLOOKUP($D49,'Sales Order'!$A:$D,2,0)</f>
        <v>45855</v>
      </c>
      <c r="B49" s="161" t="str">
        <f>VLOOKUP($D49,'Sales Order'!$A:$D,3,0)</f>
        <v>13071&amp; 130</v>
      </c>
      <c r="C49" s="161" t="str">
        <f>VLOOKUP($D49,'Sales Order'!$A:$D,4,0)</f>
        <v>11071-0000-00-</v>
      </c>
      <c r="D49" s="161" t="str">
        <f t="array" ref="D49">IFERROR(INDEX('Sales Order'!$A$2:$A$8189, MATCH(0, COUNTIF($D$2:D48, 'Sales Order'!$A$2:$A$8189), 0)), "")</f>
        <v>N-5976</v>
      </c>
      <c r="E49" s="312" t="str">
        <f>VLOOKUP(D49,'Sales Order'!A:K,5,FALSE)</f>
        <v>Ador Powertron Ltd</v>
      </c>
      <c r="F49" s="312">
        <f>VLOOKUP($D49,'Sales Order'!$A:$Z,12,FALSE)</f>
        <v>2</v>
      </c>
      <c r="G49" s="313">
        <f>SUMIFS('Sales Order'!M:M,'Sales Order'!A:A,D49)</f>
        <v>450.09</v>
      </c>
      <c r="H49" s="312" t="str">
        <f>VLOOKUP($D49,'Sales Order'!$A:$Z,14,FALSE)</f>
        <v>CRNO TL</v>
      </c>
      <c r="I49" s="161"/>
      <c r="J49" s="161"/>
      <c r="K49" s="315">
        <f>VLOOKUP($D49,'Sales Order'!$A:$Z,17,FALSE)</f>
        <v>45860</v>
      </c>
      <c r="L49" s="312" t="str">
        <f>VLOOKUP($D49,'Sales Order'!$A:$Z,18,FALSE)</f>
        <v/>
      </c>
      <c r="M49" s="312">
        <f t="shared" si="1"/>
        <v>7</v>
      </c>
      <c r="N49" s="316">
        <f>SUMIFS('Finished Goods Transfer'!D:D,'Finished Goods Transfer'!C:C,D49)</f>
        <v>467.8</v>
      </c>
      <c r="O49" s="317">
        <f>SUMIFS(Despatches!D:D,Despatches!A:A,'Order Balance Report'!D49)</f>
        <v>467.8</v>
      </c>
      <c r="P49" s="161"/>
      <c r="Q49" s="317">
        <f t="shared" si="2"/>
        <v>2025</v>
      </c>
      <c r="R49" s="318">
        <f t="shared" si="3"/>
        <v>-17.71</v>
      </c>
      <c r="S49" s="318">
        <f t="shared" si="4"/>
        <v>-17.71</v>
      </c>
      <c r="T49" s="317" t="str">
        <f t="shared" si="5"/>
        <v>complete</v>
      </c>
      <c r="U49" s="159"/>
      <c r="V49" s="159"/>
      <c r="W49" s="159"/>
      <c r="X49" s="159"/>
      <c r="Y49" s="159"/>
      <c r="Z49" s="159"/>
    </row>
    <row r="50" ht="11.25" hidden="1" customHeight="1">
      <c r="A50" s="311">
        <f>VLOOKUP($D50,'Sales Order'!$A:$D,2,0)</f>
        <v>45857</v>
      </c>
      <c r="B50" s="161" t="str">
        <f>VLOOKUP($D50,'Sales Order'!$A:$D,3,0)</f>
        <v>21908A</v>
      </c>
      <c r="C50" s="161" t="str">
        <f>VLOOKUP($D50,'Sales Order'!$A:$D,4,0)</f>
        <v>H-1TA111200-1</v>
      </c>
      <c r="D50" s="161" t="str">
        <f t="array" ref="D50">IFERROR(INDEX('Sales Order'!$A$2:$A$8189, MATCH(0, COUNTIF($D$2:D49, 'Sales Order'!$A$2:$A$8189), 0)), "")</f>
        <v>N-5981</v>
      </c>
      <c r="E50" s="312" t="str">
        <f>VLOOKUP(D50,'Sales Order'!A:K,5,FALSE)</f>
        <v>KRAFT POWERCON</v>
      </c>
      <c r="F50" s="312">
        <f>VLOOKUP($D50,'Sales Order'!$A:$Z,12,FALSE)</f>
        <v>2</v>
      </c>
      <c r="G50" s="313">
        <f>SUMIFS('Sales Order'!M:M,'Sales Order'!A:A,D50)</f>
        <v>140.8</v>
      </c>
      <c r="H50" s="312" t="str">
        <f>VLOOKUP($D50,'Sales Order'!$A:$Z,14,FALSE)</f>
        <v>CRNO TL</v>
      </c>
      <c r="I50" s="161"/>
      <c r="J50" s="161"/>
      <c r="K50" s="315">
        <f>VLOOKUP($D50,'Sales Order'!$A:$Z,17,FALSE)</f>
        <v>45867</v>
      </c>
      <c r="L50" s="312" t="str">
        <f>VLOOKUP($D50,'Sales Order'!$A:$Z,18,FALSE)</f>
        <v/>
      </c>
      <c r="M50" s="312">
        <f t="shared" si="1"/>
        <v>7</v>
      </c>
      <c r="N50" s="316">
        <f>SUMIFS('Finished Goods Transfer'!D:D,'Finished Goods Transfer'!C:C,D50)</f>
        <v>240</v>
      </c>
      <c r="O50" s="317">
        <f>SUMIFS(Despatches!D:D,Despatches!A:A,'Order Balance Report'!D50)</f>
        <v>240</v>
      </c>
      <c r="P50" s="161"/>
      <c r="Q50" s="317">
        <f t="shared" si="2"/>
        <v>2025</v>
      </c>
      <c r="R50" s="318">
        <f t="shared" si="3"/>
        <v>-99.2</v>
      </c>
      <c r="S50" s="318">
        <f t="shared" si="4"/>
        <v>-99.2</v>
      </c>
      <c r="T50" s="317" t="str">
        <f t="shared" si="5"/>
        <v>complete</v>
      </c>
      <c r="U50" s="159"/>
      <c r="V50" s="159"/>
      <c r="W50" s="159"/>
      <c r="X50" s="159"/>
      <c r="Y50" s="159"/>
      <c r="Z50" s="159"/>
    </row>
    <row r="51" ht="11.25" hidden="1" customHeight="1">
      <c r="A51" s="311">
        <f>VLOOKUP($D51,'Sales Order'!$A:$D,2,0)</f>
        <v>45857</v>
      </c>
      <c r="B51" s="161" t="str">
        <f>VLOOKUP($D51,'Sales Order'!$A:$D,3,0)</f>
        <v>21908B</v>
      </c>
      <c r="C51" s="161" t="str">
        <f>VLOOKUP($D51,'Sales Order'!$A:$D,4,0)</f>
        <v>H-1TB111300-1</v>
      </c>
      <c r="D51" s="161" t="str">
        <f t="array" ref="D51">IFERROR(INDEX('Sales Order'!$A$2:$A$8189, MATCH(0, COUNTIF($D$2:D50, 'Sales Order'!$A$2:$A$8189), 0)), "")</f>
        <v>N-5982</v>
      </c>
      <c r="E51" s="312" t="str">
        <f>VLOOKUP(D51,'Sales Order'!A:K,5,FALSE)</f>
        <v>KRAFT POWERCON</v>
      </c>
      <c r="F51" s="312">
        <f>VLOOKUP($D51,'Sales Order'!$A:$Z,12,FALSE)</f>
        <v>2</v>
      </c>
      <c r="G51" s="313">
        <f>SUMIFS('Sales Order'!M:M,'Sales Order'!A:A,D51)</f>
        <v>273.46</v>
      </c>
      <c r="H51" s="312" t="str">
        <f>VLOOKUP($D51,'Sales Order'!$A:$Z,14,FALSE)</f>
        <v>CRNO TL</v>
      </c>
      <c r="I51" s="161"/>
      <c r="J51" s="161"/>
      <c r="K51" s="315">
        <f>VLOOKUP($D51,'Sales Order'!$A:$Z,17,FALSE)</f>
        <v>45867</v>
      </c>
      <c r="L51" s="312" t="str">
        <f>VLOOKUP($D51,'Sales Order'!$A:$Z,18,FALSE)</f>
        <v/>
      </c>
      <c r="M51" s="312">
        <f t="shared" si="1"/>
        <v>7</v>
      </c>
      <c r="N51" s="316">
        <f>SUMIFS('Finished Goods Transfer'!D:D,'Finished Goods Transfer'!C:C,D51)</f>
        <v>290</v>
      </c>
      <c r="O51" s="317">
        <f>SUMIFS(Despatches!D:D,Despatches!A:A,'Order Balance Report'!D51)</f>
        <v>290</v>
      </c>
      <c r="P51" s="161"/>
      <c r="Q51" s="317">
        <f t="shared" si="2"/>
        <v>2025</v>
      </c>
      <c r="R51" s="318">
        <f t="shared" si="3"/>
        <v>-16.54</v>
      </c>
      <c r="S51" s="318">
        <f t="shared" si="4"/>
        <v>-16.54</v>
      </c>
      <c r="T51" s="317" t="str">
        <f t="shared" si="5"/>
        <v>complete</v>
      </c>
      <c r="U51" s="159"/>
      <c r="V51" s="159"/>
      <c r="W51" s="159"/>
      <c r="X51" s="159"/>
      <c r="Y51" s="159"/>
      <c r="Z51" s="159"/>
    </row>
    <row r="52" ht="11.25" hidden="1" customHeight="1">
      <c r="A52" s="311">
        <f>VLOOKUP($D52,'Sales Order'!$A:$D,2,0)</f>
        <v>45857</v>
      </c>
      <c r="B52" s="161">
        <f>VLOOKUP($D52,'Sales Order'!$A:$D,3,0)</f>
        <v>21911</v>
      </c>
      <c r="C52" s="161" t="str">
        <f>VLOOKUP($D52,'Sales Order'!$A:$D,4,0)</f>
        <v>H-3TC95500-101</v>
      </c>
      <c r="D52" s="161" t="str">
        <f t="array" ref="D52">IFERROR(INDEX('Sales Order'!$A$2:$A$8189, MATCH(0, COUNTIF($D$2:D51, 'Sales Order'!$A$2:$A$8189), 0)), "")</f>
        <v>N-5983</v>
      </c>
      <c r="E52" s="312" t="str">
        <f>VLOOKUP(D52,'Sales Order'!A:K,5,FALSE)</f>
        <v>KRAFT POWERCON</v>
      </c>
      <c r="F52" s="312">
        <f>VLOOKUP($D52,'Sales Order'!$A:$Z,12,FALSE)</f>
        <v>4</v>
      </c>
      <c r="G52" s="313">
        <f>SUMIFS('Sales Order'!M:M,'Sales Order'!A:A,D52)</f>
        <v>1068.69</v>
      </c>
      <c r="H52" s="312" t="str">
        <f>VLOOKUP($D52,'Sales Order'!$A:$Z,14,FALSE)</f>
        <v>CRNO TL</v>
      </c>
      <c r="I52" s="161"/>
      <c r="J52" s="161"/>
      <c r="K52" s="315">
        <f>VLOOKUP($D52,'Sales Order'!$A:$Z,17,FALSE)</f>
        <v>45867</v>
      </c>
      <c r="L52" s="312" t="str">
        <f>VLOOKUP($D52,'Sales Order'!$A:$Z,18,FALSE)</f>
        <v/>
      </c>
      <c r="M52" s="312">
        <f t="shared" si="1"/>
        <v>7</v>
      </c>
      <c r="N52" s="316">
        <f>SUMIFS('Finished Goods Transfer'!D:D,'Finished Goods Transfer'!C:C,D52)</f>
        <v>1108</v>
      </c>
      <c r="O52" s="317">
        <f>SUMIFS(Despatches!D:D,Despatches!A:A,'Order Balance Report'!D52)</f>
        <v>1108</v>
      </c>
      <c r="P52" s="161"/>
      <c r="Q52" s="317">
        <f t="shared" si="2"/>
        <v>2025</v>
      </c>
      <c r="R52" s="318">
        <f t="shared" si="3"/>
        <v>-39.31</v>
      </c>
      <c r="S52" s="318">
        <f t="shared" si="4"/>
        <v>-39.31</v>
      </c>
      <c r="T52" s="317" t="str">
        <f t="shared" si="5"/>
        <v>complete</v>
      </c>
      <c r="U52" s="159"/>
      <c r="V52" s="159"/>
      <c r="W52" s="159"/>
      <c r="X52" s="159"/>
      <c r="Y52" s="159"/>
      <c r="Z52" s="159"/>
    </row>
    <row r="53" ht="11.25" hidden="1" customHeight="1">
      <c r="A53" s="311">
        <f>VLOOKUP($D53,'Sales Order'!$A:$D,2,0)</f>
        <v>45857</v>
      </c>
      <c r="B53" s="161">
        <f>VLOOKUP($D53,'Sales Order'!$A:$D,3,0)</f>
        <v>21921</v>
      </c>
      <c r="C53" s="161" t="str">
        <f>VLOOKUP($D53,'Sales Order'!$A:$D,4,0)</f>
        <v>20239-95800-10</v>
      </c>
      <c r="D53" s="161" t="str">
        <f t="array" ref="D53">IFERROR(INDEX('Sales Order'!$A$2:$A$8189, MATCH(0, COUNTIF($D$2:D52, 'Sales Order'!$A$2:$A$8189), 0)), "")</f>
        <v>N-5984</v>
      </c>
      <c r="E53" s="312" t="str">
        <f>VLOOKUP(D53,'Sales Order'!A:K,5,FALSE)</f>
        <v>KRAFT POWERCON</v>
      </c>
      <c r="F53" s="312">
        <f>VLOOKUP($D53,'Sales Order'!$A:$Z,12,FALSE)</f>
        <v>6</v>
      </c>
      <c r="G53" s="313">
        <f>SUMIFS('Sales Order'!M:M,'Sales Order'!A:A,D53)</f>
        <v>1853.41</v>
      </c>
      <c r="H53" s="312" t="str">
        <f>VLOOKUP($D53,'Sales Order'!$A:$Z,14,FALSE)</f>
        <v>CRNO TL</v>
      </c>
      <c r="I53" s="161"/>
      <c r="J53" s="161"/>
      <c r="K53" s="315">
        <f>VLOOKUP($D53,'Sales Order'!$A:$Z,17,FALSE)</f>
        <v>45862</v>
      </c>
      <c r="L53" s="312" t="str">
        <f>VLOOKUP($D53,'Sales Order'!$A:$Z,18,FALSE)</f>
        <v/>
      </c>
      <c r="M53" s="312">
        <f t="shared" si="1"/>
        <v>7</v>
      </c>
      <c r="N53" s="316">
        <f>SUMIFS('Finished Goods Transfer'!D:D,'Finished Goods Transfer'!C:C,D53)</f>
        <v>0</v>
      </c>
      <c r="O53" s="317">
        <f>SUMIFS(Despatches!D:D,Despatches!A:A,'Order Balance Report'!D53)</f>
        <v>1921.8</v>
      </c>
      <c r="P53" s="161"/>
      <c r="Q53" s="317">
        <f t="shared" si="2"/>
        <v>2025</v>
      </c>
      <c r="R53" s="318">
        <f t="shared" si="3"/>
        <v>1853.41</v>
      </c>
      <c r="S53" s="318">
        <f t="shared" si="4"/>
        <v>-68.39</v>
      </c>
      <c r="T53" s="317" t="str">
        <f t="shared" si="5"/>
        <v>complete</v>
      </c>
      <c r="U53" s="159"/>
      <c r="V53" s="159"/>
      <c r="W53" s="159"/>
      <c r="X53" s="159"/>
      <c r="Y53" s="159"/>
      <c r="Z53" s="159"/>
    </row>
    <row r="54" ht="11.25" hidden="1" customHeight="1">
      <c r="A54" s="311">
        <f>VLOOKUP($D54,'Sales Order'!$A:$D,2,0)</f>
        <v>45857</v>
      </c>
      <c r="B54" s="161">
        <f>VLOOKUP($D54,'Sales Order'!$A:$D,3,0)</f>
        <v>21922</v>
      </c>
      <c r="C54" s="161" t="str">
        <f>VLOOKUP($D54,'Sales Order'!$A:$D,4,0)</f>
        <v>H-1TC111500-10</v>
      </c>
      <c r="D54" s="161" t="str">
        <f t="array" ref="D54">IFERROR(INDEX('Sales Order'!$A$2:$A$8189, MATCH(0, COUNTIF($D$2:D53, 'Sales Order'!$A$2:$A$8189), 0)), "")</f>
        <v>N-5985</v>
      </c>
      <c r="E54" s="312" t="str">
        <f>VLOOKUP(D54,'Sales Order'!A:K,5,FALSE)</f>
        <v>KRAFT POWERCON</v>
      </c>
      <c r="F54" s="312">
        <f>VLOOKUP($D54,'Sales Order'!$A:$Z,12,FALSE)</f>
        <v>2</v>
      </c>
      <c r="G54" s="313">
        <f>SUMIFS('Sales Order'!M:M,'Sales Order'!A:A,D54)</f>
        <v>389.21</v>
      </c>
      <c r="H54" s="312" t="str">
        <f>VLOOKUP($D54,'Sales Order'!$A:$Z,14,FALSE)</f>
        <v>CRNO TL</v>
      </c>
      <c r="I54" s="161"/>
      <c r="J54" s="161"/>
      <c r="K54" s="315">
        <f>VLOOKUP($D54,'Sales Order'!$A:$Z,17,FALSE)</f>
        <v>45862</v>
      </c>
      <c r="L54" s="312" t="str">
        <f>VLOOKUP($D54,'Sales Order'!$A:$Z,18,FALSE)</f>
        <v/>
      </c>
      <c r="M54" s="312">
        <f t="shared" si="1"/>
        <v>7</v>
      </c>
      <c r="N54" s="316">
        <f>SUMIFS('Finished Goods Transfer'!D:D,'Finished Goods Transfer'!C:C,D54)</f>
        <v>404</v>
      </c>
      <c r="O54" s="317">
        <f>SUMIFS(Despatches!D:D,Despatches!A:A,'Order Balance Report'!D54)</f>
        <v>404</v>
      </c>
      <c r="P54" s="161"/>
      <c r="Q54" s="317">
        <f t="shared" si="2"/>
        <v>2025</v>
      </c>
      <c r="R54" s="318">
        <f t="shared" si="3"/>
        <v>-14.79</v>
      </c>
      <c r="S54" s="318">
        <f t="shared" si="4"/>
        <v>-14.79</v>
      </c>
      <c r="T54" s="317" t="str">
        <f t="shared" si="5"/>
        <v>complete</v>
      </c>
      <c r="U54" s="159"/>
      <c r="V54" s="159"/>
      <c r="W54" s="159"/>
      <c r="X54" s="159"/>
      <c r="Y54" s="159"/>
      <c r="Z54" s="159"/>
    </row>
    <row r="55" ht="11.25" hidden="1" customHeight="1">
      <c r="A55" s="311">
        <f>VLOOKUP($D55,'Sales Order'!$A:$D,2,0)</f>
        <v>45857</v>
      </c>
      <c r="B55" s="161">
        <f>VLOOKUP($D55,'Sales Order'!$A:$D,3,0)</f>
        <v>21795</v>
      </c>
      <c r="C55" s="161" t="str">
        <f>VLOOKUP($D55,'Sales Order'!$A:$D,4,0)</f>
        <v>21795-951000-1</v>
      </c>
      <c r="D55" s="161" t="str">
        <f t="array" ref="D55">IFERROR(INDEX('Sales Order'!$A$2:$A$8189, MATCH(0, COUNTIF($D$2:D54, 'Sales Order'!$A$2:$A$8189), 0)), "")</f>
        <v>N-5986</v>
      </c>
      <c r="E55" s="312" t="str">
        <f>VLOOKUP(D55,'Sales Order'!A:K,5,FALSE)</f>
        <v>KRAFT POWERCON</v>
      </c>
      <c r="F55" s="312">
        <f>VLOOKUP($D55,'Sales Order'!$A:$Z,12,FALSE)</f>
        <v>5</v>
      </c>
      <c r="G55" s="313">
        <f>SUMIFS('Sales Order'!M:M,'Sales Order'!A:A,D55)</f>
        <v>1340.82</v>
      </c>
      <c r="H55" s="312" t="str">
        <f>VLOOKUP($D55,'Sales Order'!$A:$Z,14,FALSE)</f>
        <v>CRNO TL</v>
      </c>
      <c r="I55" s="161"/>
      <c r="J55" s="161"/>
      <c r="K55" s="315">
        <f>VLOOKUP($D55,'Sales Order'!$A:$Z,17,FALSE)</f>
        <v>45862</v>
      </c>
      <c r="L55" s="312" t="str">
        <f>VLOOKUP($D55,'Sales Order'!$A:$Z,18,FALSE)</f>
        <v/>
      </c>
      <c r="M55" s="312">
        <f t="shared" si="1"/>
        <v>7</v>
      </c>
      <c r="N55" s="316">
        <f>SUMIFS('Finished Goods Transfer'!D:D,'Finished Goods Transfer'!C:C,D55)</f>
        <v>1390.4</v>
      </c>
      <c r="O55" s="317">
        <f>SUMIFS(Despatches!D:D,Despatches!A:A,'Order Balance Report'!D55)</f>
        <v>1390.4</v>
      </c>
      <c r="P55" s="161"/>
      <c r="Q55" s="317">
        <f t="shared" si="2"/>
        <v>2025</v>
      </c>
      <c r="R55" s="318">
        <f t="shared" si="3"/>
        <v>-49.58</v>
      </c>
      <c r="S55" s="318">
        <f t="shared" si="4"/>
        <v>-49.58</v>
      </c>
      <c r="T55" s="317" t="str">
        <f t="shared" si="5"/>
        <v>complete</v>
      </c>
      <c r="U55" s="159"/>
      <c r="V55" s="159"/>
      <c r="W55" s="159"/>
      <c r="X55" s="159"/>
      <c r="Y55" s="159"/>
      <c r="Z55" s="159"/>
    </row>
    <row r="56" ht="11.25" hidden="1" customHeight="1">
      <c r="A56" s="311">
        <f>VLOOKUP($D56,'Sales Order'!$A:$D,2,0)</f>
        <v>45857</v>
      </c>
      <c r="B56" s="161" t="str">
        <f>VLOOKUP($D56,'Sales Order'!$A:$D,3,0)</f>
        <v>21908A</v>
      </c>
      <c r="C56" s="161" t="str">
        <f>VLOOKUP($D56,'Sales Order'!$A:$D,4,0)</f>
        <v>H-1TA111200-1</v>
      </c>
      <c r="D56" s="161" t="str">
        <f t="array" ref="D56">IFERROR(INDEX('Sales Order'!$A$2:$A$8189, MATCH(0, COUNTIF($D$2:D55, 'Sales Order'!$A$2:$A$8189), 0)), "")</f>
        <v>N-5987</v>
      </c>
      <c r="E56" s="312" t="str">
        <f>VLOOKUP(D56,'Sales Order'!A:K,5,FALSE)</f>
        <v>KRAFT POWERCON</v>
      </c>
      <c r="F56" s="312">
        <f>VLOOKUP($D56,'Sales Order'!$A:$Z,12,FALSE)</f>
        <v>2</v>
      </c>
      <c r="G56" s="313">
        <f>SUMIFS('Sales Order'!M:M,'Sales Order'!A:A,D56)</f>
        <v>46.95</v>
      </c>
      <c r="H56" s="312" t="str">
        <f>VLOOKUP($D56,'Sales Order'!$A:$Z,14,FALSE)</f>
        <v>CRNO TL</v>
      </c>
      <c r="I56" s="161"/>
      <c r="J56" s="161"/>
      <c r="K56" s="315">
        <f>VLOOKUP($D56,'Sales Order'!$A:$Z,17,FALSE)</f>
        <v>45868</v>
      </c>
      <c r="L56" s="312" t="str">
        <f>VLOOKUP($D56,'Sales Order'!$A:$Z,18,FALSE)</f>
        <v/>
      </c>
      <c r="M56" s="312">
        <f t="shared" si="1"/>
        <v>7</v>
      </c>
      <c r="N56" s="316">
        <f>SUMIFS('Finished Goods Transfer'!D:D,'Finished Goods Transfer'!C:C,D56)</f>
        <v>47.6</v>
      </c>
      <c r="O56" s="317">
        <f>SUMIFS(Despatches!D:D,Despatches!A:A,'Order Balance Report'!D56)</f>
        <v>47.6</v>
      </c>
      <c r="P56" s="161"/>
      <c r="Q56" s="317">
        <f t="shared" si="2"/>
        <v>2025</v>
      </c>
      <c r="R56" s="318">
        <f t="shared" si="3"/>
        <v>-0.65</v>
      </c>
      <c r="S56" s="318">
        <f t="shared" si="4"/>
        <v>-0.65</v>
      </c>
      <c r="T56" s="317" t="str">
        <f t="shared" si="5"/>
        <v>complete</v>
      </c>
      <c r="U56" s="159"/>
      <c r="V56" s="159"/>
      <c r="W56" s="159"/>
      <c r="X56" s="159"/>
      <c r="Y56" s="159"/>
      <c r="Z56" s="159"/>
    </row>
    <row r="57" ht="11.25" hidden="1" customHeight="1">
      <c r="A57" s="311">
        <f>VLOOKUP($D57,'Sales Order'!$A:$D,2,0)</f>
        <v>45857</v>
      </c>
      <c r="B57" s="161" t="str">
        <f>VLOOKUP($D57,'Sales Order'!$A:$D,3,0)</f>
        <v>21908B</v>
      </c>
      <c r="C57" s="161" t="str">
        <f>VLOOKUP($D57,'Sales Order'!$A:$D,4,0)</f>
        <v>H-1TB111300-1</v>
      </c>
      <c r="D57" s="161" t="str">
        <f t="array" ref="D57">IFERROR(INDEX('Sales Order'!$A$2:$A$8189, MATCH(0, COUNTIF($D$2:D56, 'Sales Order'!$A$2:$A$8189), 0)), "")</f>
        <v>N-5988</v>
      </c>
      <c r="E57" s="312" t="str">
        <f>VLOOKUP(D57,'Sales Order'!A:K,5,FALSE)</f>
        <v>KRAFT POWERCON</v>
      </c>
      <c r="F57" s="312">
        <f>VLOOKUP($D57,'Sales Order'!$A:$Z,12,FALSE)</f>
        <v>2</v>
      </c>
      <c r="G57" s="313">
        <f>SUMIFS('Sales Order'!M:M,'Sales Order'!A:A,D57)</f>
        <v>51.92</v>
      </c>
      <c r="H57" s="312" t="str">
        <f>VLOOKUP($D57,'Sales Order'!$A:$Z,14,FALSE)</f>
        <v>CRNO TL</v>
      </c>
      <c r="I57" s="161"/>
      <c r="J57" s="161"/>
      <c r="K57" s="315">
        <f>VLOOKUP($D57,'Sales Order'!$A:$Z,17,FALSE)</f>
        <v>45868</v>
      </c>
      <c r="L57" s="312" t="str">
        <f>VLOOKUP($D57,'Sales Order'!$A:$Z,18,FALSE)</f>
        <v/>
      </c>
      <c r="M57" s="312">
        <f t="shared" si="1"/>
        <v>7</v>
      </c>
      <c r="N57" s="316">
        <f>SUMIFS('Finished Goods Transfer'!D:D,'Finished Goods Transfer'!C:C,D57)</f>
        <v>52.6</v>
      </c>
      <c r="O57" s="317">
        <f>SUMIFS(Despatches!D:D,Despatches!A:A,'Order Balance Report'!D57)</f>
        <v>52.6</v>
      </c>
      <c r="P57" s="161"/>
      <c r="Q57" s="317">
        <f t="shared" si="2"/>
        <v>2025</v>
      </c>
      <c r="R57" s="318">
        <f t="shared" si="3"/>
        <v>-0.68</v>
      </c>
      <c r="S57" s="318">
        <f t="shared" si="4"/>
        <v>-0.68</v>
      </c>
      <c r="T57" s="317" t="str">
        <f t="shared" si="5"/>
        <v>complete</v>
      </c>
      <c r="U57" s="159"/>
      <c r="V57" s="159"/>
      <c r="W57" s="159"/>
      <c r="X57" s="159"/>
      <c r="Y57" s="159"/>
      <c r="Z57" s="159"/>
    </row>
    <row r="58" ht="11.25" hidden="1" customHeight="1">
      <c r="A58" s="311">
        <f>VLOOKUP($D58,'Sales Order'!$A:$D,2,0)</f>
        <v>45857</v>
      </c>
      <c r="B58" s="161">
        <f>VLOOKUP($D58,'Sales Order'!$A:$D,3,0)</f>
        <v>21911</v>
      </c>
      <c r="C58" s="161" t="str">
        <f>VLOOKUP($D58,'Sales Order'!$A:$D,4,0)</f>
        <v>H-3TC95500-101</v>
      </c>
      <c r="D58" s="161" t="str">
        <f t="array" ref="D58">IFERROR(INDEX('Sales Order'!$A$2:$A$8189, MATCH(0, COUNTIF($D$2:D57, 'Sales Order'!$A$2:$A$8189), 0)), "")</f>
        <v>N-5989</v>
      </c>
      <c r="E58" s="312" t="str">
        <f>VLOOKUP(D58,'Sales Order'!A:K,5,FALSE)</f>
        <v>KRAFT POWERCON</v>
      </c>
      <c r="F58" s="312">
        <f>VLOOKUP($D58,'Sales Order'!$A:$Z,12,FALSE)</f>
        <v>4</v>
      </c>
      <c r="G58" s="313">
        <f>SUMIFS('Sales Order'!M:M,'Sales Order'!A:A,D58)</f>
        <v>204.87</v>
      </c>
      <c r="H58" s="312" t="str">
        <f>VLOOKUP($D58,'Sales Order'!$A:$Z,14,FALSE)</f>
        <v>CRNO TL</v>
      </c>
      <c r="I58" s="161"/>
      <c r="J58" s="161"/>
      <c r="K58" s="315">
        <f>VLOOKUP($D58,'Sales Order'!$A:$Z,17,FALSE)</f>
        <v>45868</v>
      </c>
      <c r="L58" s="312" t="str">
        <f>VLOOKUP($D58,'Sales Order'!$A:$Z,18,FALSE)</f>
        <v/>
      </c>
      <c r="M58" s="312">
        <f t="shared" si="1"/>
        <v>7</v>
      </c>
      <c r="N58" s="316">
        <f>SUMIFS('Finished Goods Transfer'!D:D,'Finished Goods Transfer'!C:C,D58)</f>
        <v>204.8</v>
      </c>
      <c r="O58" s="317">
        <f>SUMIFS(Despatches!D:D,Despatches!A:A,'Order Balance Report'!D58)</f>
        <v>211.2</v>
      </c>
      <c r="P58" s="161"/>
      <c r="Q58" s="317">
        <f t="shared" si="2"/>
        <v>2025</v>
      </c>
      <c r="R58" s="318">
        <f t="shared" si="3"/>
        <v>0.07</v>
      </c>
      <c r="S58" s="318">
        <f t="shared" si="4"/>
        <v>-6.33</v>
      </c>
      <c r="T58" s="317" t="str">
        <f t="shared" si="5"/>
        <v>complete</v>
      </c>
      <c r="U58" s="159"/>
      <c r="V58" s="159"/>
      <c r="W58" s="159"/>
      <c r="X58" s="159"/>
      <c r="Y58" s="159"/>
      <c r="Z58" s="159"/>
    </row>
    <row r="59" ht="11.25" hidden="1" customHeight="1">
      <c r="A59" s="311">
        <f>VLOOKUP($D59,'Sales Order'!$A:$D,2,0)</f>
        <v>45857</v>
      </c>
      <c r="B59" s="161">
        <f>VLOOKUP($D59,'Sales Order'!$A:$D,3,0)</f>
        <v>21921</v>
      </c>
      <c r="C59" s="161" t="str">
        <f>VLOOKUP($D59,'Sales Order'!$A:$D,4,0)</f>
        <v>7087-951100-10</v>
      </c>
      <c r="D59" s="161" t="str">
        <f t="array" ref="D59">IFERROR(INDEX('Sales Order'!$A$2:$A$8189, MATCH(0, COUNTIF($D$2:D58, 'Sales Order'!$A$2:$A$8189), 0)), "")</f>
        <v>N-5990</v>
      </c>
      <c r="E59" s="312" t="str">
        <f>VLOOKUP(D59,'Sales Order'!A:K,5,FALSE)</f>
        <v>KRAFT POWERCON</v>
      </c>
      <c r="F59" s="312">
        <f>VLOOKUP($D59,'Sales Order'!$A:$Z,12,FALSE)</f>
        <v>6</v>
      </c>
      <c r="G59" s="313">
        <f>SUMIFS('Sales Order'!M:M,'Sales Order'!A:A,D59)</f>
        <v>542.42</v>
      </c>
      <c r="H59" s="312" t="str">
        <f>VLOOKUP($D59,'Sales Order'!$A:$Z,14,FALSE)</f>
        <v>CRNO TL</v>
      </c>
      <c r="I59" s="161"/>
      <c r="J59" s="161"/>
      <c r="K59" s="315">
        <f>VLOOKUP($D59,'Sales Order'!$A:$Z,17,FALSE)</f>
        <v>45868</v>
      </c>
      <c r="L59" s="312" t="str">
        <f>VLOOKUP($D59,'Sales Order'!$A:$Z,18,FALSE)</f>
        <v/>
      </c>
      <c r="M59" s="312">
        <f t="shared" si="1"/>
        <v>7</v>
      </c>
      <c r="N59" s="316">
        <f>SUMIFS('Finished Goods Transfer'!D:D,'Finished Goods Transfer'!C:C,D59)</f>
        <v>555.2</v>
      </c>
      <c r="O59" s="317">
        <f>SUMIFS(Despatches!D:D,Despatches!A:A,'Order Balance Report'!D59)</f>
        <v>555.2</v>
      </c>
      <c r="P59" s="161"/>
      <c r="Q59" s="317">
        <f t="shared" si="2"/>
        <v>2025</v>
      </c>
      <c r="R59" s="318">
        <f t="shared" si="3"/>
        <v>-12.78</v>
      </c>
      <c r="S59" s="318">
        <f t="shared" si="4"/>
        <v>-12.78</v>
      </c>
      <c r="T59" s="317" t="str">
        <f t="shared" si="5"/>
        <v>complete</v>
      </c>
      <c r="U59" s="159"/>
      <c r="V59" s="159"/>
      <c r="W59" s="159"/>
      <c r="X59" s="159"/>
      <c r="Y59" s="159"/>
      <c r="Z59" s="159"/>
    </row>
    <row r="60" ht="11.25" hidden="1" customHeight="1">
      <c r="A60" s="311">
        <f>VLOOKUP($D60,'Sales Order'!$A:$D,2,0)</f>
        <v>45857</v>
      </c>
      <c r="B60" s="161">
        <f>VLOOKUP($D60,'Sales Order'!$A:$D,3,0)</f>
        <v>21922</v>
      </c>
      <c r="C60" s="161" t="str">
        <f>VLOOKUP($D60,'Sales Order'!$A:$D,4,0)</f>
        <v>H-1TC111500-10</v>
      </c>
      <c r="D60" s="161" t="str">
        <f t="array" ref="D60">IFERROR(INDEX('Sales Order'!$A$2:$A$8189, MATCH(0, COUNTIF($D$2:D59, 'Sales Order'!$A$2:$A$8189), 0)), "")</f>
        <v>N-5991</v>
      </c>
      <c r="E60" s="312" t="str">
        <f>VLOOKUP(D60,'Sales Order'!A:K,5,FALSE)</f>
        <v>KRAFT POWERCON</v>
      </c>
      <c r="F60" s="312">
        <f>VLOOKUP($D60,'Sales Order'!$A:$Z,12,FALSE)</f>
        <v>2</v>
      </c>
      <c r="G60" s="313">
        <f>SUMIFS('Sales Order'!M:M,'Sales Order'!A:A,D60)</f>
        <v>76.83</v>
      </c>
      <c r="H60" s="312" t="str">
        <f>VLOOKUP($D60,'Sales Order'!$A:$Z,14,FALSE)</f>
        <v>CRNO TL</v>
      </c>
      <c r="I60" s="161"/>
      <c r="J60" s="161"/>
      <c r="K60" s="315">
        <f>VLOOKUP($D60,'Sales Order'!$A:$Z,17,FALSE)</f>
        <v>45868</v>
      </c>
      <c r="L60" s="312" t="str">
        <f>VLOOKUP($D60,'Sales Order'!$A:$Z,18,FALSE)</f>
        <v/>
      </c>
      <c r="M60" s="312">
        <f t="shared" si="1"/>
        <v>7</v>
      </c>
      <c r="N60" s="316">
        <f>SUMIFS('Finished Goods Transfer'!D:D,'Finished Goods Transfer'!C:C,D60)</f>
        <v>78.2</v>
      </c>
      <c r="O60" s="317">
        <f>SUMIFS(Despatches!D:D,Despatches!A:A,'Order Balance Report'!D60)</f>
        <v>78.2</v>
      </c>
      <c r="P60" s="161"/>
      <c r="Q60" s="317">
        <f t="shared" si="2"/>
        <v>2025</v>
      </c>
      <c r="R60" s="318">
        <f t="shared" si="3"/>
        <v>-1.37</v>
      </c>
      <c r="S60" s="318">
        <f t="shared" si="4"/>
        <v>-1.37</v>
      </c>
      <c r="T60" s="317" t="str">
        <f t="shared" si="5"/>
        <v>complete</v>
      </c>
      <c r="U60" s="159"/>
      <c r="V60" s="159"/>
      <c r="W60" s="159"/>
      <c r="X60" s="159"/>
      <c r="Y60" s="159"/>
      <c r="Z60" s="159"/>
    </row>
    <row r="61" ht="11.25" hidden="1" customHeight="1">
      <c r="A61" s="311">
        <f>VLOOKUP($D61,'Sales Order'!$A:$D,2,0)</f>
        <v>45857</v>
      </c>
      <c r="B61" s="161">
        <f>VLOOKUP($D61,'Sales Order'!$A:$D,3,0)</f>
        <v>21795</v>
      </c>
      <c r="C61" s="161" t="str">
        <f>VLOOKUP($D61,'Sales Order'!$A:$D,4,0)</f>
        <v>21795-951000-1</v>
      </c>
      <c r="D61" s="161" t="str">
        <f t="array" ref="D61">IFERROR(INDEX('Sales Order'!$A$2:$A$8189, MATCH(0, COUNTIF($D$2:D60, 'Sales Order'!$A$2:$A$8189), 0)), "")</f>
        <v>N-5992</v>
      </c>
      <c r="E61" s="312" t="str">
        <f>VLOOKUP(D61,'Sales Order'!A:K,5,FALSE)</f>
        <v>KRAFT POWERCON</v>
      </c>
      <c r="F61" s="312">
        <f>VLOOKUP($D61,'Sales Order'!$A:$Z,12,FALSE)</f>
        <v>5</v>
      </c>
      <c r="G61" s="313">
        <f>SUMIFS('Sales Order'!M:M,'Sales Order'!A:A,D61)</f>
        <v>382.36</v>
      </c>
      <c r="H61" s="312" t="str">
        <f>VLOOKUP($D61,'Sales Order'!$A:$Z,14,FALSE)</f>
        <v>CRNO TL</v>
      </c>
      <c r="I61" s="161"/>
      <c r="J61" s="161"/>
      <c r="K61" s="315">
        <f>VLOOKUP($D61,'Sales Order'!$A:$Z,17,FALSE)</f>
        <v>45868</v>
      </c>
      <c r="L61" s="312" t="str">
        <f>VLOOKUP($D61,'Sales Order'!$A:$Z,18,FALSE)</f>
        <v/>
      </c>
      <c r="M61" s="312">
        <f t="shared" si="1"/>
        <v>7</v>
      </c>
      <c r="N61" s="316">
        <f>SUMIFS('Finished Goods Transfer'!D:D,'Finished Goods Transfer'!C:C,D61)</f>
        <v>392.6</v>
      </c>
      <c r="O61" s="317">
        <f>SUMIFS(Despatches!D:D,Despatches!A:A,'Order Balance Report'!D61)</f>
        <v>392.6</v>
      </c>
      <c r="P61" s="161"/>
      <c r="Q61" s="317">
        <f t="shared" si="2"/>
        <v>2025</v>
      </c>
      <c r="R61" s="318">
        <f t="shared" si="3"/>
        <v>-10.24</v>
      </c>
      <c r="S61" s="318">
        <f t="shared" si="4"/>
        <v>-10.24</v>
      </c>
      <c r="T61" s="317" t="str">
        <f t="shared" si="5"/>
        <v>complete</v>
      </c>
      <c r="U61" s="159"/>
      <c r="V61" s="159"/>
      <c r="W61" s="159"/>
      <c r="X61" s="159"/>
      <c r="Y61" s="159"/>
      <c r="Z61" s="159"/>
    </row>
    <row r="62" ht="11.25" hidden="1" customHeight="1">
      <c r="A62" s="311">
        <f>VLOOKUP($D62,'Sales Order'!$A:$D,2,0)</f>
        <v>45859</v>
      </c>
      <c r="B62" s="161">
        <f>VLOOKUP($D62,'Sales Order'!$A:$D,3,0)</f>
        <v>123</v>
      </c>
      <c r="C62" s="161" t="str">
        <f>VLOOKUP($D62,'Sales Order'!$A:$D,4,0)</f>
        <v>25/123</v>
      </c>
      <c r="D62" s="161" t="str">
        <f t="array" ref="D62">IFERROR(INDEX('Sales Order'!$A$2:$A$8189, MATCH(0, COUNTIF($D$2:D61, 'Sales Order'!$A$2:$A$8189), 0)), "")</f>
        <v>N-5993</v>
      </c>
      <c r="E62" s="312" t="str">
        <f>VLOOKUP(D62,'Sales Order'!A:K,5,FALSE)</f>
        <v>Shree Ram Electricals</v>
      </c>
      <c r="F62" s="312">
        <f>VLOOKUP($D62,'Sales Order'!$A:$Z,12,FALSE)</f>
        <v>1</v>
      </c>
      <c r="G62" s="313">
        <f>SUMIFS('Sales Order'!M:M,'Sales Order'!A:A,D62)</f>
        <v>133.39</v>
      </c>
      <c r="H62" s="312" t="str">
        <f>VLOOKUP($D62,'Sales Order'!$A:$Z,14,FALSE)</f>
        <v>CRNO TL</v>
      </c>
      <c r="I62" s="161"/>
      <c r="J62" s="161"/>
      <c r="K62" s="315">
        <f>VLOOKUP($D62,'Sales Order'!$A:$Z,17,FALSE)</f>
        <v>45864</v>
      </c>
      <c r="L62" s="312" t="str">
        <f>VLOOKUP($D62,'Sales Order'!$A:$Z,18,FALSE)</f>
        <v/>
      </c>
      <c r="M62" s="312">
        <f t="shared" si="1"/>
        <v>7</v>
      </c>
      <c r="N62" s="316">
        <f>SUMIFS('Finished Goods Transfer'!D:D,'Finished Goods Transfer'!C:C,D62)</f>
        <v>142</v>
      </c>
      <c r="O62" s="317">
        <f>SUMIFS(Despatches!D:D,Despatches!A:A,'Order Balance Report'!D62)</f>
        <v>142</v>
      </c>
      <c r="P62" s="161"/>
      <c r="Q62" s="317">
        <f t="shared" si="2"/>
        <v>2025</v>
      </c>
      <c r="R62" s="318">
        <f t="shared" si="3"/>
        <v>-8.61</v>
      </c>
      <c r="S62" s="318">
        <f t="shared" si="4"/>
        <v>-8.61</v>
      </c>
      <c r="T62" s="317" t="str">
        <f t="shared" si="5"/>
        <v>complete</v>
      </c>
      <c r="U62" s="159"/>
      <c r="V62" s="159"/>
      <c r="W62" s="159"/>
      <c r="X62" s="159"/>
      <c r="Y62" s="159"/>
      <c r="Z62" s="159"/>
    </row>
    <row r="63" ht="11.25" hidden="1" customHeight="1">
      <c r="A63" s="311">
        <f>VLOOKUP($D63,'Sales Order'!$A:$D,2,0)</f>
        <v>45859</v>
      </c>
      <c r="B63" s="161">
        <f>VLOOKUP($D63,'Sales Order'!$A:$D,3,0)</f>
        <v>123</v>
      </c>
      <c r="C63" s="161" t="str">
        <f>VLOOKUP($D63,'Sales Order'!$A:$D,4,0)</f>
        <v>45/123</v>
      </c>
      <c r="D63" s="161" t="str">
        <f t="array" ref="D63">IFERROR(INDEX('Sales Order'!$A$2:$A$8189, MATCH(0, COUNTIF($D$2:D62, 'Sales Order'!$A$2:$A$8189), 0)), "")</f>
        <v>N-5994</v>
      </c>
      <c r="E63" s="312" t="str">
        <f>VLOOKUP(D63,'Sales Order'!A:K,5,FALSE)</f>
        <v>Shree Ram Electricals</v>
      </c>
      <c r="F63" s="312">
        <f>VLOOKUP($D63,'Sales Order'!$A:$Z,12,FALSE)</f>
        <v>25</v>
      </c>
      <c r="G63" s="313">
        <f>SUMIFS('Sales Order'!M:M,'Sales Order'!A:A,D63)</f>
        <v>727.75</v>
      </c>
      <c r="H63" s="312" t="str">
        <f>VLOOKUP($D63,'Sales Order'!$A:$Z,14,FALSE)</f>
        <v>CRNO TL</v>
      </c>
      <c r="I63" s="161"/>
      <c r="J63" s="161"/>
      <c r="K63" s="315">
        <f>VLOOKUP($D63,'Sales Order'!$A:$Z,17,FALSE)</f>
        <v>45866</v>
      </c>
      <c r="L63" s="312" t="str">
        <f>VLOOKUP($D63,'Sales Order'!$A:$Z,18,FALSE)</f>
        <v/>
      </c>
      <c r="M63" s="312">
        <f t="shared" si="1"/>
        <v>7</v>
      </c>
      <c r="N63" s="316">
        <f>SUMIFS('Finished Goods Transfer'!D:D,'Finished Goods Transfer'!C:C,D63)</f>
        <v>716.2</v>
      </c>
      <c r="O63" s="317">
        <f>SUMIFS(Despatches!D:D,Despatches!A:A,'Order Balance Report'!D63)</f>
        <v>716.2</v>
      </c>
      <c r="P63" s="161">
        <v>12.0</v>
      </c>
      <c r="Q63" s="317">
        <f t="shared" si="2"/>
        <v>2025</v>
      </c>
      <c r="R63" s="318">
        <f t="shared" si="3"/>
        <v>11.55</v>
      </c>
      <c r="S63" s="318">
        <f t="shared" si="4"/>
        <v>-0.45</v>
      </c>
      <c r="T63" s="317" t="str">
        <f t="shared" si="5"/>
        <v>complete</v>
      </c>
      <c r="U63" s="159"/>
      <c r="V63" s="159"/>
      <c r="W63" s="159"/>
      <c r="X63" s="159"/>
      <c r="Y63" s="159"/>
      <c r="Z63" s="159"/>
    </row>
    <row r="64" ht="11.25" hidden="1" customHeight="1">
      <c r="A64" s="311">
        <f>VLOOKUP($D64,'Sales Order'!$A:$D,2,0)</f>
        <v>45855</v>
      </c>
      <c r="B64" s="161">
        <f>VLOOKUP($D64,'Sales Order'!$A:$D,3,0)</f>
        <v>13023</v>
      </c>
      <c r="C64" s="161" t="str">
        <f>VLOOKUP($D64,'Sales Order'!$A:$D,4,0)</f>
        <v>10484-0000-00</v>
      </c>
      <c r="D64" s="161" t="str">
        <f t="array" ref="D64">IFERROR(INDEX('Sales Order'!$A$2:$A$8189, MATCH(0, COUNTIF($D$2:D63, 'Sales Order'!$A$2:$A$8189), 0)), "")</f>
        <v>N-5977</v>
      </c>
      <c r="E64" s="312" t="str">
        <f>VLOOKUP(D64,'Sales Order'!A:K,5,FALSE)</f>
        <v>Ador Powertron Ltd</v>
      </c>
      <c r="F64" s="312">
        <f>VLOOKUP($D64,'Sales Order'!$A:$Z,12,FALSE)</f>
        <v>4</v>
      </c>
      <c r="G64" s="313">
        <f>SUMIFS('Sales Order'!M:M,'Sales Order'!A:A,D64)</f>
        <v>455.27</v>
      </c>
      <c r="H64" s="312" t="str">
        <f>VLOOKUP($D64,'Sales Order'!$A:$Z,14,FALSE)</f>
        <v>CRNO TL</v>
      </c>
      <c r="I64" s="161"/>
      <c r="J64" s="161"/>
      <c r="K64" s="315">
        <f>VLOOKUP($D64,'Sales Order'!$A:$Z,17,FALSE)</f>
        <v>45862</v>
      </c>
      <c r="L64" s="312" t="str">
        <f>VLOOKUP($D64,'Sales Order'!$A:$Z,18,FALSE)</f>
        <v/>
      </c>
      <c r="M64" s="312">
        <f t="shared" si="1"/>
        <v>7</v>
      </c>
      <c r="N64" s="316">
        <f>SUMIFS('Finished Goods Transfer'!D:D,'Finished Goods Transfer'!C:C,D64)</f>
        <v>466</v>
      </c>
      <c r="O64" s="317">
        <f>SUMIFS(Despatches!D:D,Despatches!A:A,'Order Balance Report'!D64)</f>
        <v>466</v>
      </c>
      <c r="P64" s="161"/>
      <c r="Q64" s="317">
        <f t="shared" si="2"/>
        <v>2025</v>
      </c>
      <c r="R64" s="318">
        <f t="shared" si="3"/>
        <v>-10.73</v>
      </c>
      <c r="S64" s="318">
        <f t="shared" si="4"/>
        <v>-10.73</v>
      </c>
      <c r="T64" s="317" t="str">
        <f t="shared" si="5"/>
        <v>complete</v>
      </c>
      <c r="U64" s="159"/>
      <c r="V64" s="159"/>
      <c r="W64" s="159"/>
      <c r="X64" s="159"/>
      <c r="Y64" s="159"/>
      <c r="Z64" s="159"/>
    </row>
    <row r="65" ht="11.25" hidden="1" customHeight="1">
      <c r="A65" s="311">
        <f>VLOOKUP($D65,'Sales Order'!$A:$D,2,0)</f>
        <v>45855</v>
      </c>
      <c r="B65" s="161" t="str">
        <f>VLOOKUP($D65,'Sales Order'!$A:$D,3,0)</f>
        <v>13071&amp;13072</v>
      </c>
      <c r="C65" s="161" t="str">
        <f>VLOOKUP($D65,'Sales Order'!$A:$D,4,0)</f>
        <v>11071-0000-00</v>
      </c>
      <c r="D65" s="161" t="str">
        <f t="array" ref="D65">IFERROR(INDEX('Sales Order'!$A$2:$A$8189, MATCH(0, COUNTIF($D$2:D64, 'Sales Order'!$A$2:$A$8189), 0)), "")</f>
        <v>N-5978</v>
      </c>
      <c r="E65" s="312" t="str">
        <f>VLOOKUP(D65,'Sales Order'!A:K,5,FALSE)</f>
        <v>Ador Powertron Ltd</v>
      </c>
      <c r="F65" s="312">
        <f>VLOOKUP($D65,'Sales Order'!$A:$Z,12,FALSE)</f>
        <v>2</v>
      </c>
      <c r="G65" s="313">
        <f>SUMIFS('Sales Order'!M:M,'Sales Order'!A:A,D65)</f>
        <v>177.84</v>
      </c>
      <c r="H65" s="312" t="str">
        <f>VLOOKUP($D65,'Sales Order'!$A:$Z,14,FALSE)</f>
        <v>CRNO TL</v>
      </c>
      <c r="I65" s="161"/>
      <c r="J65" s="161"/>
      <c r="K65" s="315">
        <f>VLOOKUP($D65,'Sales Order'!$A:$Z,17,FALSE)</f>
        <v>45862</v>
      </c>
      <c r="L65" s="312" t="str">
        <f>VLOOKUP($D65,'Sales Order'!$A:$Z,18,FALSE)</f>
        <v/>
      </c>
      <c r="M65" s="312">
        <f t="shared" si="1"/>
        <v>7</v>
      </c>
      <c r="N65" s="316">
        <f>SUMIFS('Finished Goods Transfer'!D:D,'Finished Goods Transfer'!C:C,D65)</f>
        <v>183.2</v>
      </c>
      <c r="O65" s="317">
        <f>SUMIFS(Despatches!D:D,Despatches!A:A,'Order Balance Report'!D65)</f>
        <v>183.2</v>
      </c>
      <c r="P65" s="161"/>
      <c r="Q65" s="317">
        <f t="shared" si="2"/>
        <v>2025</v>
      </c>
      <c r="R65" s="318">
        <f t="shared" si="3"/>
        <v>-5.36</v>
      </c>
      <c r="S65" s="318">
        <f t="shared" si="4"/>
        <v>-5.36</v>
      </c>
      <c r="T65" s="317" t="str">
        <f t="shared" si="5"/>
        <v>complete</v>
      </c>
      <c r="U65" s="159"/>
      <c r="V65" s="159"/>
      <c r="W65" s="159"/>
      <c r="X65" s="159"/>
      <c r="Y65" s="159"/>
      <c r="Z65" s="159"/>
    </row>
    <row r="66" ht="11.25" hidden="1" customHeight="1">
      <c r="A66" s="311">
        <f>VLOOKUP($D66,'Sales Order'!$A:$D,2,0)</f>
        <v>45856</v>
      </c>
      <c r="B66" s="161">
        <f>VLOOKUP($D66,'Sales Order'!$A:$D,3,0)</f>
        <v>123</v>
      </c>
      <c r="C66" s="161" t="str">
        <f>VLOOKUP($D66,'Sales Order'!$A:$D,4,0)</f>
        <v>12 KVA</v>
      </c>
      <c r="D66" s="161" t="str">
        <f t="array" ref="D66">IFERROR(INDEX('Sales Order'!$A$2:$A$8189, MATCH(0, COUNTIF($D$2:D65, 'Sales Order'!$A$2:$A$8189), 0)), "")</f>
        <v>N-5979</v>
      </c>
      <c r="E66" s="312" t="str">
        <f>VLOOKUP(D66,'Sales Order'!A:K,5,FALSE)</f>
        <v>Sansons Electroquips</v>
      </c>
      <c r="F66" s="312">
        <f>VLOOKUP($D66,'Sales Order'!$A:$Z,12,FALSE)</f>
        <v>1</v>
      </c>
      <c r="G66" s="313">
        <f>SUMIFS('Sales Order'!M:M,'Sales Order'!A:A,D66)</f>
        <v>97.12</v>
      </c>
      <c r="H66" s="312" t="str">
        <f>VLOOKUP($D66,'Sales Order'!$A:$Z,14,FALSE)</f>
        <v>CRNO TL</v>
      </c>
      <c r="I66" s="161"/>
      <c r="J66" s="161"/>
      <c r="K66" s="315">
        <f>VLOOKUP($D66,'Sales Order'!$A:$Z,17,FALSE)</f>
        <v>45857</v>
      </c>
      <c r="L66" s="312" t="str">
        <f>VLOOKUP($D66,'Sales Order'!$A:$Z,18,FALSE)</f>
        <v/>
      </c>
      <c r="M66" s="312">
        <f t="shared" si="1"/>
        <v>7</v>
      </c>
      <c r="N66" s="316">
        <f>SUMIFS('Finished Goods Transfer'!D:D,'Finished Goods Transfer'!C:C,D66)</f>
        <v>98</v>
      </c>
      <c r="O66" s="317">
        <f>SUMIFS(Despatches!D:D,Despatches!A:A,'Order Balance Report'!D66)</f>
        <v>100.8</v>
      </c>
      <c r="P66" s="161"/>
      <c r="Q66" s="317">
        <f t="shared" si="2"/>
        <v>2025</v>
      </c>
      <c r="R66" s="318">
        <f t="shared" si="3"/>
        <v>-0.88</v>
      </c>
      <c r="S66" s="318">
        <f t="shared" si="4"/>
        <v>-3.68</v>
      </c>
      <c r="T66" s="317" t="str">
        <f t="shared" si="5"/>
        <v>complete</v>
      </c>
      <c r="U66" s="159"/>
      <c r="V66" s="159"/>
      <c r="W66" s="159"/>
      <c r="X66" s="159"/>
      <c r="Y66" s="159"/>
      <c r="Z66" s="159"/>
    </row>
    <row r="67" ht="11.25" hidden="1" customHeight="1">
      <c r="A67" s="311">
        <f>VLOOKUP($D67,'Sales Order'!$A:$D,2,0)</f>
        <v>45856</v>
      </c>
      <c r="B67" s="161">
        <f>VLOOKUP($D67,'Sales Order'!$A:$D,3,0)</f>
        <v>123</v>
      </c>
      <c r="C67" s="161" t="str">
        <f>VLOOKUP($D67,'Sales Order'!$A:$D,4,0)</f>
        <v>90/123</v>
      </c>
      <c r="D67" s="161" t="str">
        <f t="array" ref="D67">IFERROR(INDEX('Sales Order'!$A$2:$A$8189, MATCH(0, COUNTIF($D$2:D66, 'Sales Order'!$A$2:$A$8189), 0)), "")</f>
        <v>N-5980</v>
      </c>
      <c r="E67" s="312" t="str">
        <f>VLOOKUP(D67,'Sales Order'!A:K,5,FALSE)</f>
        <v>TRAFFO ELECTRONICS</v>
      </c>
      <c r="F67" s="312">
        <f>VLOOKUP($D67,'Sales Order'!$A:$Z,12,FALSE)</f>
        <v>1</v>
      </c>
      <c r="G67" s="313">
        <f>SUMIFS('Sales Order'!M:M,'Sales Order'!A:A,D67)</f>
        <v>508.98</v>
      </c>
      <c r="H67" s="312" t="str">
        <f>VLOOKUP($D67,'Sales Order'!$A:$Z,14,FALSE)</f>
        <v>CRNO TL</v>
      </c>
      <c r="I67" s="161"/>
      <c r="J67" s="161"/>
      <c r="K67" s="315">
        <f>VLOOKUP($D67,'Sales Order'!$A:$Z,17,FALSE)</f>
        <v>45862</v>
      </c>
      <c r="L67" s="312" t="str">
        <f>VLOOKUP($D67,'Sales Order'!$A:$Z,18,FALSE)</f>
        <v/>
      </c>
      <c r="M67" s="312">
        <f t="shared" si="1"/>
        <v>7</v>
      </c>
      <c r="N67" s="316">
        <f>SUMIFS('Finished Goods Transfer'!D:D,'Finished Goods Transfer'!C:C,D67)</f>
        <v>519.8</v>
      </c>
      <c r="O67" s="317">
        <f>SUMIFS(Despatches!D:D,Despatches!A:A,'Order Balance Report'!D67)</f>
        <v>519.8</v>
      </c>
      <c r="P67" s="161"/>
      <c r="Q67" s="317">
        <f t="shared" si="2"/>
        <v>2025</v>
      </c>
      <c r="R67" s="318">
        <f t="shared" si="3"/>
        <v>-10.82</v>
      </c>
      <c r="S67" s="318">
        <f t="shared" si="4"/>
        <v>-10.82</v>
      </c>
      <c r="T67" s="317" t="str">
        <f t="shared" si="5"/>
        <v>complete</v>
      </c>
      <c r="U67" s="159"/>
      <c r="V67" s="159"/>
      <c r="W67" s="159"/>
      <c r="X67" s="159"/>
      <c r="Y67" s="159"/>
      <c r="Z67" s="159"/>
    </row>
    <row r="68" ht="11.25" hidden="1" customHeight="1">
      <c r="A68" s="311">
        <f>VLOOKUP($D68,'Sales Order'!$A:$D,2,0)</f>
        <v>45864</v>
      </c>
      <c r="B68" s="161" t="str">
        <f>VLOOKUP($D68,'Sales Order'!$A:$D,3,0)</f>
        <v>0533</v>
      </c>
      <c r="C68" s="161" t="str">
        <f>VLOOKUP($D68,'Sales Order'!$A:$D,4,0)</f>
        <v>ATRE-0337</v>
      </c>
      <c r="D68" s="161" t="str">
        <f t="array" ref="D68">IFERROR(INDEX('Sales Order'!$A$2:$A$8189, MATCH(0, COUNTIF($D$2:D67, 'Sales Order'!$A$2:$A$8189), 0)), "")</f>
        <v>N-5995</v>
      </c>
      <c r="E68" s="312" t="str">
        <f>VLOOKUP(D68,'Sales Order'!A:K,5,FALSE)</f>
        <v>Amar Transformer Pvt Ltd</v>
      </c>
      <c r="F68" s="312">
        <f>VLOOKUP($D68,'Sales Order'!$A:$Z,12,FALSE)</f>
        <v>12</v>
      </c>
      <c r="G68" s="313">
        <f>SUMIFS('Sales Order'!M:M,'Sales Order'!A:A,D68)</f>
        <v>730.66</v>
      </c>
      <c r="H68" s="312" t="str">
        <f>VLOOKUP($D68,'Sales Order'!$A:$Z,14,FALSE)</f>
        <v>CRNO TL</v>
      </c>
      <c r="I68" s="161"/>
      <c r="J68" s="161"/>
      <c r="K68" s="315">
        <f>VLOOKUP($D68,'Sales Order'!$A:$Z,17,FALSE)</f>
        <v>45869</v>
      </c>
      <c r="L68" s="312" t="str">
        <f>VLOOKUP($D68,'Sales Order'!$A:$Z,18,FALSE)</f>
        <v/>
      </c>
      <c r="M68" s="312">
        <f t="shared" si="1"/>
        <v>7</v>
      </c>
      <c r="N68" s="316">
        <f>SUMIFS('Finished Goods Transfer'!D:D,'Finished Goods Transfer'!C:C,D68)</f>
        <v>754.6</v>
      </c>
      <c r="O68" s="317">
        <f>SUMIFS(Despatches!D:D,Despatches!A:A,'Order Balance Report'!D68)</f>
        <v>754</v>
      </c>
      <c r="P68" s="161"/>
      <c r="Q68" s="317">
        <f t="shared" si="2"/>
        <v>2025</v>
      </c>
      <c r="R68" s="318">
        <f t="shared" si="3"/>
        <v>-23.94</v>
      </c>
      <c r="S68" s="318">
        <f t="shared" si="4"/>
        <v>-23.34</v>
      </c>
      <c r="T68" s="317" t="str">
        <f t="shared" si="5"/>
        <v>complete</v>
      </c>
      <c r="U68" s="159"/>
      <c r="V68" s="159"/>
      <c r="W68" s="159"/>
      <c r="X68" s="159"/>
      <c r="Y68" s="159"/>
      <c r="Z68" s="159"/>
    </row>
    <row r="69" ht="11.25" hidden="1" customHeight="1">
      <c r="A69" s="311">
        <f>VLOOKUP($D69,'Sales Order'!$A:$D,2,0)</f>
        <v>45864</v>
      </c>
      <c r="B69" s="161">
        <f>VLOOKUP($D69,'Sales Order'!$A:$D,3,0)</f>
        <v>123</v>
      </c>
      <c r="C69" s="161">
        <f>VLOOKUP($D69,'Sales Order'!$A:$D,4,0)</f>
        <v>123</v>
      </c>
      <c r="D69" s="161" t="str">
        <f t="array" ref="D69">IFERROR(INDEX('Sales Order'!$A$2:$A$8189, MATCH(0, COUNTIF($D$2:D68, 'Sales Order'!$A$2:$A$8189), 0)), "")</f>
        <v>N-5996</v>
      </c>
      <c r="E69" s="312" t="str">
        <f>VLOOKUP(D69,'Sales Order'!A:K,5,FALSE)</f>
        <v>RUPESH PASALKAR</v>
      </c>
      <c r="F69" s="312">
        <f>VLOOKUP($D69,'Sales Order'!$A:$Z,12,FALSE)</f>
        <v>1</v>
      </c>
      <c r="G69" s="313">
        <f>SUMIFS('Sales Order'!M:M,'Sales Order'!A:A,D69)</f>
        <v>10</v>
      </c>
      <c r="H69" s="312" t="str">
        <f>VLOOKUP($D69,'Sales Order'!$A:$Z,14,FALSE)</f>
        <v>CRNO TL</v>
      </c>
      <c r="I69" s="161"/>
      <c r="J69" s="161"/>
      <c r="K69" s="315">
        <f>VLOOKUP($D69,'Sales Order'!$A:$Z,17,FALSE)</f>
        <v>45852</v>
      </c>
      <c r="L69" s="312" t="str">
        <f>VLOOKUP($D69,'Sales Order'!$A:$Z,18,FALSE)</f>
        <v/>
      </c>
      <c r="M69" s="312">
        <f t="shared" si="1"/>
        <v>7</v>
      </c>
      <c r="N69" s="316">
        <f>SUMIFS('Finished Goods Transfer'!D:D,'Finished Goods Transfer'!C:C,D69)</f>
        <v>10</v>
      </c>
      <c r="O69" s="317">
        <f>SUMIFS(Despatches!D:D,Despatches!A:A,'Order Balance Report'!D69)</f>
        <v>10.6</v>
      </c>
      <c r="P69" s="161"/>
      <c r="Q69" s="317">
        <f t="shared" si="2"/>
        <v>2025</v>
      </c>
      <c r="R69" s="318">
        <f t="shared" si="3"/>
        <v>0</v>
      </c>
      <c r="S69" s="318">
        <f t="shared" si="4"/>
        <v>-0.6</v>
      </c>
      <c r="T69" s="317" t="str">
        <f t="shared" si="5"/>
        <v>complete</v>
      </c>
      <c r="U69" s="159"/>
      <c r="V69" s="159"/>
      <c r="W69" s="159"/>
      <c r="X69" s="159"/>
      <c r="Y69" s="159"/>
      <c r="Z69" s="159"/>
    </row>
    <row r="70" ht="11.25" hidden="1" customHeight="1">
      <c r="A70" s="311">
        <f>VLOOKUP($D70,'Sales Order'!$A:$D,2,0)</f>
        <v>45854</v>
      </c>
      <c r="B70" s="161" t="str">
        <f>VLOOKUP($D70,'Sales Order'!$A:$D,3,0)</f>
        <v/>
      </c>
      <c r="C70" s="161" t="str">
        <f>VLOOKUP($D70,'Sales Order'!$A:$D,4,0)</f>
        <v>T-43</v>
      </c>
      <c r="D70" s="161" t="str">
        <f t="array" ref="D70">IFERROR(INDEX('Sales Order'!$A$2:$A$8189, MATCH(0, COUNTIF($D$2:D69, 'Sales Order'!$A$2:$A$8189), 0)), "")</f>
        <v>RN-1435</v>
      </c>
      <c r="E70" s="312" t="str">
        <f>VLOOKUP(D70,'Sales Order'!A:K,5,FALSE)</f>
        <v>Sansons Electroquips</v>
      </c>
      <c r="F70" s="312" t="str">
        <f>VLOOKUP($D70,'Sales Order'!$A:$Z,12,FALSE)</f>
        <v/>
      </c>
      <c r="G70" s="313">
        <f>SUMIFS('Sales Order'!M:M,'Sales Order'!A:A,D70)</f>
        <v>215</v>
      </c>
      <c r="H70" s="312" t="str">
        <f>VLOOKUP($D70,'Sales Order'!$A:$Z,14,FALSE)</f>
        <v>CRNO EI</v>
      </c>
      <c r="I70" s="161"/>
      <c r="J70" s="161"/>
      <c r="K70" s="315">
        <f>VLOOKUP($D70,'Sales Order'!$A:$Z,17,FALSE)</f>
        <v>45859</v>
      </c>
      <c r="L70" s="312" t="str">
        <f>VLOOKUP($D70,'Sales Order'!$A:$Z,18,FALSE)</f>
        <v/>
      </c>
      <c r="M70" s="312">
        <f t="shared" si="1"/>
        <v>7</v>
      </c>
      <c r="N70" s="316">
        <f>SUMIFS('Finished Goods Transfer'!D:D,'Finished Goods Transfer'!C:C,D70)</f>
        <v>259</v>
      </c>
      <c r="O70" s="317">
        <f>SUMIFS(Despatches!D:D,Despatches!A:A,'Order Balance Report'!D70)</f>
        <v>260</v>
      </c>
      <c r="P70" s="161"/>
      <c r="Q70" s="317">
        <f t="shared" si="2"/>
        <v>2025</v>
      </c>
      <c r="R70" s="318">
        <f t="shared" si="3"/>
        <v>-44</v>
      </c>
      <c r="S70" s="318">
        <f t="shared" si="4"/>
        <v>-45</v>
      </c>
      <c r="T70" s="317" t="str">
        <f t="shared" si="5"/>
        <v>complete</v>
      </c>
      <c r="U70" s="159"/>
      <c r="V70" s="159"/>
      <c r="W70" s="159"/>
      <c r="X70" s="159"/>
      <c r="Y70" s="159"/>
      <c r="Z70" s="159"/>
    </row>
    <row r="71" ht="11.25" hidden="1" customHeight="1">
      <c r="A71" s="311">
        <f>VLOOKUP($D71,'Sales Order'!$A:$D,2,0)</f>
        <v>45862</v>
      </c>
      <c r="B71" s="161" t="str">
        <f>VLOOKUP($D71,'Sales Order'!$A:$D,3,0)</f>
        <v/>
      </c>
      <c r="C71" s="161" t="str">
        <f>VLOOKUP($D71,'Sales Order'!$A:$D,4,0)</f>
        <v/>
      </c>
      <c r="D71" s="161" t="str">
        <f t="array" ref="D71">IFERROR(INDEX('Sales Order'!$A$2:$A$8189, MATCH(0, COUNTIF($D$2:D70, 'Sales Order'!$A$2:$A$8189), 0)), "")</f>
        <v>RM-2</v>
      </c>
      <c r="E71" s="312" t="str">
        <f>VLOOKUP(D71,'Sales Order'!A:K,5,FALSE)</f>
        <v>SHREE GANESH ENGINEERING WORKS</v>
      </c>
      <c r="F71" s="312" t="str">
        <f>VLOOKUP($D71,'Sales Order'!$A:$Z,12,FALSE)</f>
        <v/>
      </c>
      <c r="G71" s="313">
        <f>SUMIFS('Sales Order'!M:M,'Sales Order'!A:A,D71)</f>
        <v>150</v>
      </c>
      <c r="H71" s="312" t="str">
        <f>VLOOKUP($D71,'Sales Order'!$A:$Z,14,FALSE)</f>
        <v>CRNO COIL</v>
      </c>
      <c r="I71" s="161"/>
      <c r="J71" s="161"/>
      <c r="K71" s="315">
        <f>VLOOKUP($D71,'Sales Order'!$A:$Z,17,FALSE)</f>
        <v>45862</v>
      </c>
      <c r="L71" s="312" t="str">
        <f>VLOOKUP($D71,'Sales Order'!$A:$Z,18,FALSE)</f>
        <v/>
      </c>
      <c r="M71" s="312">
        <f t="shared" si="1"/>
        <v>7</v>
      </c>
      <c r="N71" s="316">
        <f>SUMIFS('Finished Goods Transfer'!D:D,'Finished Goods Transfer'!C:C,D71)</f>
        <v>156</v>
      </c>
      <c r="O71" s="317">
        <f>SUMIFS(Despatches!D:D,Despatches!A:A,'Order Balance Report'!D71)</f>
        <v>156</v>
      </c>
      <c r="P71" s="161"/>
      <c r="Q71" s="317">
        <f t="shared" si="2"/>
        <v>2025</v>
      </c>
      <c r="R71" s="318">
        <f t="shared" si="3"/>
        <v>-6</v>
      </c>
      <c r="S71" s="318">
        <f t="shared" si="4"/>
        <v>-6</v>
      </c>
      <c r="T71" s="317" t="str">
        <f t="shared" si="5"/>
        <v>complete</v>
      </c>
      <c r="U71" s="159"/>
      <c r="V71" s="159"/>
      <c r="W71" s="159"/>
      <c r="X71" s="159"/>
      <c r="Y71" s="159"/>
      <c r="Z71" s="159"/>
    </row>
    <row r="72" ht="11.25" hidden="1" customHeight="1">
      <c r="A72" s="311">
        <f>VLOOKUP($D72,'Sales Order'!$A:$D,2,0)</f>
        <v>45867</v>
      </c>
      <c r="B72" s="161">
        <f>VLOOKUP($D72,'Sales Order'!$A:$D,3,0)</f>
        <v>545</v>
      </c>
      <c r="C72" s="161" t="str">
        <f>VLOOKUP($D72,'Sales Order'!$A:$D,4,0)</f>
        <v>ATRE-0545</v>
      </c>
      <c r="D72" s="161" t="str">
        <f t="array" ref="D72">IFERROR(INDEX('Sales Order'!$A$2:$A$8189, MATCH(0, COUNTIF($D$2:D71, 'Sales Order'!$A$2:$A$8189), 0)), "")</f>
        <v>N-5997</v>
      </c>
      <c r="E72" s="312" t="str">
        <f>VLOOKUP(D72,'Sales Order'!A:K,5,FALSE)</f>
        <v>Amar Transformer Pvt Ltd</v>
      </c>
      <c r="F72" s="312">
        <f>VLOOKUP($D72,'Sales Order'!$A:$Z,12,FALSE)</f>
        <v>32</v>
      </c>
      <c r="G72" s="313">
        <f>SUMIFS('Sales Order'!M:M,'Sales Order'!A:A,D72)</f>
        <v>1504.26</v>
      </c>
      <c r="H72" s="312" t="str">
        <f>VLOOKUP($D72,'Sales Order'!$A:$Z,14,FALSE)</f>
        <v>CRNO TL</v>
      </c>
      <c r="I72" s="161"/>
      <c r="J72" s="161"/>
      <c r="K72" s="315">
        <f>VLOOKUP($D72,'Sales Order'!$A:$Z,17,FALSE)</f>
        <v>45847</v>
      </c>
      <c r="L72" s="312" t="str">
        <f>VLOOKUP($D72,'Sales Order'!$A:$Z,18,FALSE)</f>
        <v/>
      </c>
      <c r="M72" s="312">
        <f t="shared" si="1"/>
        <v>7</v>
      </c>
      <c r="N72" s="316">
        <f>SUMIFS('Finished Goods Transfer'!D:D,'Finished Goods Transfer'!C:C,D72)</f>
        <v>1515.6</v>
      </c>
      <c r="O72" s="317">
        <f>SUMIFS(Despatches!D:D,Despatches!A:A,'Order Balance Report'!D72)</f>
        <v>1515.6</v>
      </c>
      <c r="P72" s="161"/>
      <c r="Q72" s="317">
        <f t="shared" si="2"/>
        <v>2025</v>
      </c>
      <c r="R72" s="318">
        <f t="shared" si="3"/>
        <v>-11.34</v>
      </c>
      <c r="S72" s="318">
        <f t="shared" si="4"/>
        <v>-11.34</v>
      </c>
      <c r="T72" s="317" t="str">
        <f t="shared" si="5"/>
        <v>complete</v>
      </c>
      <c r="U72" s="159"/>
      <c r="V72" s="159"/>
      <c r="W72" s="159"/>
      <c r="X72" s="159"/>
      <c r="Y72" s="159"/>
      <c r="Z72" s="159"/>
    </row>
    <row r="73" ht="11.25" hidden="1" customHeight="1">
      <c r="A73" s="311">
        <f>VLOOKUP($D73,'Sales Order'!$A:$D,2,0)</f>
        <v>45862</v>
      </c>
      <c r="B73" s="161" t="str">
        <f>VLOOKUP($D73,'Sales Order'!$A:$D,3,0)</f>
        <v/>
      </c>
      <c r="C73" s="161" t="str">
        <f>VLOOKUP($D73,'Sales Order'!$A:$D,4,0)</f>
        <v/>
      </c>
      <c r="D73" s="161" t="str">
        <f t="array" ref="D73">IFERROR(INDEX('Sales Order'!$A$2:$A$8189, MATCH(0, COUNTIF($D$2:D72, 'Sales Order'!$A$2:$A$8189), 0)), "")</f>
        <v>RM-3</v>
      </c>
      <c r="E73" s="312" t="str">
        <f>VLOOKUP(D73,'Sales Order'!A:K,5,FALSE)</f>
        <v>SILICORE STEEL</v>
      </c>
      <c r="F73" s="312" t="str">
        <f>VLOOKUP($D73,'Sales Order'!$A:$Z,12,FALSE)</f>
        <v/>
      </c>
      <c r="G73" s="313">
        <f>SUMIFS('Sales Order'!M:M,'Sales Order'!A:A,D73)</f>
        <v>10042</v>
      </c>
      <c r="H73" s="312" t="str">
        <f>VLOOKUP($D73,'Sales Order'!$A:$Z,14,FALSE)</f>
        <v>CRNO COIL</v>
      </c>
      <c r="I73" s="161"/>
      <c r="J73" s="161"/>
      <c r="K73" s="315">
        <f>VLOOKUP($D73,'Sales Order'!$A:$Z,17,FALSE)</f>
        <v>45862</v>
      </c>
      <c r="L73" s="312" t="str">
        <f>VLOOKUP($D73,'Sales Order'!$A:$Z,18,FALSE)</f>
        <v/>
      </c>
      <c r="M73" s="312">
        <f t="shared" si="1"/>
        <v>7</v>
      </c>
      <c r="N73" s="316">
        <f>SUMIFS('Finished Goods Transfer'!D:D,'Finished Goods Transfer'!C:C,D73)</f>
        <v>0</v>
      </c>
      <c r="O73" s="317">
        <f>SUMIFS(Despatches!D:D,Despatches!A:A,'Order Balance Report'!D73)</f>
        <v>10042</v>
      </c>
      <c r="P73" s="161"/>
      <c r="Q73" s="317">
        <f t="shared" si="2"/>
        <v>2025</v>
      </c>
      <c r="R73" s="318">
        <f t="shared" si="3"/>
        <v>10042</v>
      </c>
      <c r="S73" s="318">
        <f t="shared" si="4"/>
        <v>0</v>
      </c>
      <c r="T73" s="317" t="str">
        <f t="shared" si="5"/>
        <v>complete</v>
      </c>
      <c r="U73" s="159"/>
      <c r="V73" s="159"/>
      <c r="W73" s="159"/>
      <c r="X73" s="159"/>
      <c r="Y73" s="159"/>
      <c r="Z73" s="159"/>
    </row>
    <row r="74" ht="11.25" hidden="1" customHeight="1">
      <c r="A74" s="311">
        <f>VLOOKUP($D74,'Sales Order'!$A:$D,2,0)</f>
        <v>45862</v>
      </c>
      <c r="B74" s="161" t="str">
        <f>VLOOKUP($D74,'Sales Order'!$A:$D,3,0)</f>
        <v/>
      </c>
      <c r="C74" s="161" t="str">
        <f>VLOOKUP($D74,'Sales Order'!$A:$D,4,0)</f>
        <v/>
      </c>
      <c r="D74" s="161" t="str">
        <f t="array" ref="D74">IFERROR(INDEX('Sales Order'!$A$2:$A$8189, MATCH(0, COUNTIF($D$2:D73, 'Sales Order'!$A$2:$A$8189), 0)), "")</f>
        <v>RM-4</v>
      </c>
      <c r="E74" s="312" t="str">
        <f>VLOOKUP(D74,'Sales Order'!A:K,5,FALSE)</f>
        <v>SILICORE STEEL</v>
      </c>
      <c r="F74" s="312" t="str">
        <f>VLOOKUP($D74,'Sales Order'!$A:$Z,12,FALSE)</f>
        <v/>
      </c>
      <c r="G74" s="313">
        <f>SUMIFS('Sales Order'!M:M,'Sales Order'!A:A,D74)</f>
        <v>7384</v>
      </c>
      <c r="H74" s="312" t="str">
        <f>VLOOKUP($D74,'Sales Order'!$A:$Z,14,FALSE)</f>
        <v>CRNO COIL</v>
      </c>
      <c r="I74" s="161"/>
      <c r="J74" s="161"/>
      <c r="K74" s="315">
        <f>VLOOKUP($D74,'Sales Order'!$A:$Z,17,FALSE)</f>
        <v>45862</v>
      </c>
      <c r="L74" s="312" t="str">
        <f>VLOOKUP($D74,'Sales Order'!$A:$Z,18,FALSE)</f>
        <v/>
      </c>
      <c r="M74" s="312">
        <f t="shared" si="1"/>
        <v>7</v>
      </c>
      <c r="N74" s="316">
        <f>SUMIFS('Finished Goods Transfer'!D:D,'Finished Goods Transfer'!C:C,D74)</f>
        <v>0</v>
      </c>
      <c r="O74" s="317">
        <f>SUMIFS(Despatches!D:D,Despatches!A:A,'Order Balance Report'!D74)</f>
        <v>7384</v>
      </c>
      <c r="P74" s="161"/>
      <c r="Q74" s="317">
        <f t="shared" si="2"/>
        <v>2025</v>
      </c>
      <c r="R74" s="318">
        <f t="shared" si="3"/>
        <v>7384</v>
      </c>
      <c r="S74" s="318">
        <f t="shared" si="4"/>
        <v>0</v>
      </c>
      <c r="T74" s="317" t="str">
        <f t="shared" si="5"/>
        <v>complete</v>
      </c>
      <c r="U74" s="159"/>
      <c r="V74" s="159"/>
      <c r="W74" s="159"/>
      <c r="X74" s="159"/>
      <c r="Y74" s="159"/>
      <c r="Z74" s="159"/>
    </row>
    <row r="75" ht="11.25" hidden="1" customHeight="1">
      <c r="A75" s="311">
        <f>VLOOKUP($D75,'Sales Order'!$A:$D,2,0)</f>
        <v>45867</v>
      </c>
      <c r="B75" s="161" t="str">
        <f>VLOOKUP($D75,'Sales Order'!$A:$D,3,0)</f>
        <v/>
      </c>
      <c r="C75" s="161" t="str">
        <f>VLOOKUP($D75,'Sales Order'!$A:$D,4,0)</f>
        <v>T-16</v>
      </c>
      <c r="D75" s="161" t="str">
        <f t="array" ref="D75">IFERROR(INDEX('Sales Order'!$A$2:$A$8189, MATCH(0, COUNTIF($D$2:D74, 'Sales Order'!$A$2:$A$8189), 0)), "")</f>
        <v>RN-1436</v>
      </c>
      <c r="E75" s="312" t="str">
        <f>VLOOKUP(D75,'Sales Order'!A:K,5,FALSE)</f>
        <v>NUTECK POWER EQUIPMENTS PVT. LTD.</v>
      </c>
      <c r="F75" s="312" t="str">
        <f>VLOOKUP($D75,'Sales Order'!$A:$Z,12,FALSE)</f>
        <v/>
      </c>
      <c r="G75" s="313">
        <f>SUMIFS('Sales Order'!M:M,'Sales Order'!A:A,D75)</f>
        <v>62</v>
      </c>
      <c r="H75" s="312" t="str">
        <f>VLOOKUP($D75,'Sales Order'!$A:$Z,14,FALSE)</f>
        <v>CRNO EI</v>
      </c>
      <c r="I75" s="161"/>
      <c r="J75" s="161"/>
      <c r="K75" s="315">
        <f>VLOOKUP($D75,'Sales Order'!$A:$Z,17,FALSE)</f>
        <v>45867</v>
      </c>
      <c r="L75" s="312" t="str">
        <f>VLOOKUP($D75,'Sales Order'!$A:$Z,18,FALSE)</f>
        <v/>
      </c>
      <c r="M75" s="312">
        <f t="shared" si="1"/>
        <v>7</v>
      </c>
      <c r="N75" s="316">
        <f>SUMIFS('Finished Goods Transfer'!D:D,'Finished Goods Transfer'!C:C,D75)</f>
        <v>62</v>
      </c>
      <c r="O75" s="317">
        <f>SUMIFS(Despatches!D:D,Despatches!A:A,'Order Balance Report'!D75)</f>
        <v>62</v>
      </c>
      <c r="P75" s="161"/>
      <c r="Q75" s="317">
        <f t="shared" si="2"/>
        <v>2025</v>
      </c>
      <c r="R75" s="318">
        <f t="shared" si="3"/>
        <v>0</v>
      </c>
      <c r="S75" s="318">
        <f t="shared" si="4"/>
        <v>0</v>
      </c>
      <c r="T75" s="317" t="str">
        <f t="shared" si="5"/>
        <v>complete</v>
      </c>
      <c r="U75" s="159"/>
      <c r="V75" s="159"/>
      <c r="W75" s="159"/>
      <c r="X75" s="159"/>
      <c r="Y75" s="159"/>
      <c r="Z75" s="159"/>
    </row>
    <row r="76" ht="11.25" hidden="1" customHeight="1">
      <c r="A76" s="311">
        <f>VLOOKUP($D76,'Sales Order'!$A:$D,2,0)</f>
        <v>45867</v>
      </c>
      <c r="B76" s="161" t="str">
        <f>VLOOKUP($D76,'Sales Order'!$A:$D,3,0)</f>
        <v/>
      </c>
      <c r="C76" s="161" t="str">
        <f>VLOOKUP($D76,'Sales Order'!$A:$D,4,0)</f>
        <v/>
      </c>
      <c r="D76" s="161" t="str">
        <f t="array" ref="D76">IFERROR(INDEX('Sales Order'!$A$2:$A$8189, MATCH(0, COUNTIF($D$2:D75, 'Sales Order'!$A$2:$A$8189), 0)), "")</f>
        <v>RM-5</v>
      </c>
      <c r="E76" s="312" t="str">
        <f>VLOOKUP(D76,'Sales Order'!A:K,5,FALSE)</f>
        <v>KAPSON PUNE</v>
      </c>
      <c r="F76" s="312" t="str">
        <f>VLOOKUP($D76,'Sales Order'!$A:$Z,12,FALSE)</f>
        <v/>
      </c>
      <c r="G76" s="313">
        <f>SUMIFS('Sales Order'!M:M,'Sales Order'!A:A,D76)</f>
        <v>19260</v>
      </c>
      <c r="H76" s="312" t="str">
        <f>VLOOKUP($D76,'Sales Order'!$A:$Z,14,FALSE)</f>
        <v>CRNO COIL</v>
      </c>
      <c r="I76" s="161"/>
      <c r="J76" s="161"/>
      <c r="K76" s="315">
        <f>VLOOKUP($D76,'Sales Order'!$A:$Z,17,FALSE)</f>
        <v>45867</v>
      </c>
      <c r="L76" s="312" t="str">
        <f>VLOOKUP($D76,'Sales Order'!$A:$Z,18,FALSE)</f>
        <v/>
      </c>
      <c r="M76" s="312">
        <f t="shared" si="1"/>
        <v>7</v>
      </c>
      <c r="N76" s="316">
        <f>SUMIFS('Finished Goods Transfer'!D:D,'Finished Goods Transfer'!C:C,D76)</f>
        <v>0</v>
      </c>
      <c r="O76" s="317">
        <f>SUMIFS(Despatches!D:D,Despatches!A:A,'Order Balance Report'!D76)</f>
        <v>19260</v>
      </c>
      <c r="P76" s="161"/>
      <c r="Q76" s="317">
        <f t="shared" si="2"/>
        <v>2025</v>
      </c>
      <c r="R76" s="318">
        <f t="shared" si="3"/>
        <v>19260</v>
      </c>
      <c r="S76" s="318">
        <f t="shared" si="4"/>
        <v>0</v>
      </c>
      <c r="T76" s="317" t="str">
        <f t="shared" si="5"/>
        <v>complete</v>
      </c>
      <c r="U76" s="159"/>
      <c r="V76" s="159"/>
      <c r="W76" s="159"/>
      <c r="X76" s="159"/>
      <c r="Y76" s="159"/>
      <c r="Z76" s="159"/>
    </row>
    <row r="77" ht="11.25" hidden="1" customHeight="1">
      <c r="A77" s="311">
        <f>VLOOKUP($D77,'Sales Order'!$A:$D,2,0)</f>
        <v>45868</v>
      </c>
      <c r="B77" s="161">
        <f>VLOOKUP($D77,'Sales Order'!$A:$D,3,0)</f>
        <v>123</v>
      </c>
      <c r="C77" s="161" t="str">
        <f>VLOOKUP($D77,'Sales Order'!$A:$D,4,0)</f>
        <v>T-30 P</v>
      </c>
      <c r="D77" s="161" t="str">
        <f t="array" ref="D77">IFERROR(INDEX('Sales Order'!$A$2:$A$8189, MATCH(0, COUNTIF($D$2:D76, 'Sales Order'!$A$2:$A$8189), 0)), "")</f>
        <v>RN-1437</v>
      </c>
      <c r="E77" s="312" t="str">
        <f>VLOOKUP(D77,'Sales Order'!A:K,5,FALSE)</f>
        <v>HANUMAN ENTERPRISES</v>
      </c>
      <c r="F77" s="312" t="str">
        <f>VLOOKUP($D77,'Sales Order'!$A:$Z,12,FALSE)</f>
        <v/>
      </c>
      <c r="G77" s="313">
        <f>SUMIFS('Sales Order'!M:M,'Sales Order'!A:A,D77)</f>
        <v>428.5</v>
      </c>
      <c r="H77" s="312" t="str">
        <f>VLOOKUP($D77,'Sales Order'!$A:$Z,14,FALSE)</f>
        <v>CRNO EI</v>
      </c>
      <c r="I77" s="161"/>
      <c r="J77" s="161"/>
      <c r="K77" s="315">
        <f>VLOOKUP($D77,'Sales Order'!$A:$Z,17,FALSE)</f>
        <v>45868</v>
      </c>
      <c r="L77" s="312" t="str">
        <f>VLOOKUP($D77,'Sales Order'!$A:$Z,18,FALSE)</f>
        <v/>
      </c>
      <c r="M77" s="312">
        <f t="shared" si="1"/>
        <v>7</v>
      </c>
      <c r="N77" s="316">
        <f>SUMIFS('Finished Goods Transfer'!D:D,'Finished Goods Transfer'!C:C,D77)</f>
        <v>428.5</v>
      </c>
      <c r="O77" s="317">
        <f>SUMIFS(Despatches!D:D,Despatches!A:A,'Order Balance Report'!D77)</f>
        <v>428.5</v>
      </c>
      <c r="P77" s="161"/>
      <c r="Q77" s="317">
        <f t="shared" si="2"/>
        <v>2025</v>
      </c>
      <c r="R77" s="318">
        <f t="shared" si="3"/>
        <v>0</v>
      </c>
      <c r="S77" s="318">
        <f t="shared" si="4"/>
        <v>0</v>
      </c>
      <c r="T77" s="317" t="str">
        <f t="shared" si="5"/>
        <v>complete</v>
      </c>
      <c r="U77" s="159"/>
      <c r="V77" s="159"/>
      <c r="W77" s="159"/>
      <c r="X77" s="159"/>
      <c r="Y77" s="159"/>
      <c r="Z77" s="159"/>
    </row>
    <row r="78" ht="11.25" hidden="1" customHeight="1">
      <c r="A78" s="311">
        <f>VLOOKUP($D78,'Sales Order'!$A:$D,2,0)</f>
        <v>45868</v>
      </c>
      <c r="B78" s="161">
        <f>VLOOKUP($D78,'Sales Order'!$A:$D,3,0)</f>
        <v>123</v>
      </c>
      <c r="C78" s="161" t="str">
        <f>VLOOKUP($D78,'Sales Order'!$A:$D,4,0)</f>
        <v> T-30 P</v>
      </c>
      <c r="D78" s="161" t="str">
        <f t="array" ref="D78">IFERROR(INDEX('Sales Order'!$A$2:$A$8189, MATCH(0, COUNTIF($D$2:D77, 'Sales Order'!$A$2:$A$8189), 0)), "")</f>
        <v>RN-1438</v>
      </c>
      <c r="E78" s="312" t="str">
        <f>VLOOKUP(D78,'Sales Order'!A:K,5,FALSE)</f>
        <v>HANUMAN ENTERPRISES</v>
      </c>
      <c r="F78" s="312" t="str">
        <f>VLOOKUP($D78,'Sales Order'!$A:$Z,12,FALSE)</f>
        <v/>
      </c>
      <c r="G78" s="313">
        <f>SUMIFS('Sales Order'!M:M,'Sales Order'!A:A,D78)</f>
        <v>571.5</v>
      </c>
      <c r="H78" s="312" t="str">
        <f>VLOOKUP($D78,'Sales Order'!$A:$Z,14,FALSE)</f>
        <v>CRNO EI</v>
      </c>
      <c r="I78" s="161"/>
      <c r="J78" s="161"/>
      <c r="K78" s="315">
        <f>VLOOKUP($D78,'Sales Order'!$A:$Z,17,FALSE)</f>
        <v>45868</v>
      </c>
      <c r="L78" s="312" t="str">
        <f>VLOOKUP($D78,'Sales Order'!$A:$Z,18,FALSE)</f>
        <v/>
      </c>
      <c r="M78" s="312">
        <f t="shared" si="1"/>
        <v>7</v>
      </c>
      <c r="N78" s="316">
        <f>SUMIFS('Finished Goods Transfer'!D:D,'Finished Goods Transfer'!C:C,D78)</f>
        <v>571.5</v>
      </c>
      <c r="O78" s="317">
        <f>SUMIFS(Despatches!D:D,Despatches!A:A,'Order Balance Report'!D78)</f>
        <v>571.5</v>
      </c>
      <c r="P78" s="161"/>
      <c r="Q78" s="317">
        <f t="shared" si="2"/>
        <v>2025</v>
      </c>
      <c r="R78" s="318">
        <f t="shared" si="3"/>
        <v>0</v>
      </c>
      <c r="S78" s="318">
        <f t="shared" si="4"/>
        <v>0</v>
      </c>
      <c r="T78" s="317" t="str">
        <f t="shared" si="5"/>
        <v>complete</v>
      </c>
      <c r="U78" s="159"/>
      <c r="V78" s="159"/>
      <c r="W78" s="159"/>
      <c r="X78" s="159"/>
      <c r="Y78" s="159"/>
      <c r="Z78" s="159"/>
    </row>
    <row r="79" ht="11.25" hidden="1" customHeight="1">
      <c r="A79" s="311">
        <f>VLOOKUP($D79,'Sales Order'!$A:$D,2,0)</f>
        <v>45871</v>
      </c>
      <c r="B79" s="161">
        <f>VLOOKUP($D79,'Sales Order'!$A:$D,3,0)</f>
        <v>13062</v>
      </c>
      <c r="C79" s="161" t="str">
        <f>VLOOKUP($D79,'Sales Order'!$A:$D,4,0)</f>
        <v>12020-0000-00-05</v>
      </c>
      <c r="D79" s="161" t="str">
        <f t="array" ref="D79">IFERROR(INDEX('Sales Order'!$A$2:$A$8189, MATCH(0, COUNTIF($D$2:D78, 'Sales Order'!$A$2:$A$8189), 0)), "")</f>
        <v>N-5998</v>
      </c>
      <c r="E79" s="312" t="str">
        <f>VLOOKUP(D79,'Sales Order'!A:K,5,FALSE)</f>
        <v>Ador Powertron Ltd</v>
      </c>
      <c r="F79" s="312">
        <f>VLOOKUP($D79,'Sales Order'!$A:$Z,12,FALSE)</f>
        <v>2</v>
      </c>
      <c r="G79" s="313">
        <f>SUMIFS('Sales Order'!M:M,'Sales Order'!A:A,D79)</f>
        <v>438.49</v>
      </c>
      <c r="H79" s="312" t="str">
        <f>VLOOKUP($D79,'Sales Order'!$A:$Z,14,FALSE)</f>
        <v>CRNO TL</v>
      </c>
      <c r="I79" s="161"/>
      <c r="J79" s="161"/>
      <c r="K79" s="315">
        <f>VLOOKUP($D79,'Sales Order'!$A:$Z,17,FALSE)</f>
        <v>45876</v>
      </c>
      <c r="L79" s="312" t="str">
        <f>VLOOKUP($D79,'Sales Order'!$A:$Z,18,FALSE)</f>
        <v/>
      </c>
      <c r="M79" s="312">
        <f t="shared" si="1"/>
        <v>8</v>
      </c>
      <c r="N79" s="316">
        <f>SUMIFS('Finished Goods Transfer'!D:D,'Finished Goods Transfer'!C:C,D79)</f>
        <v>485.6</v>
      </c>
      <c r="O79" s="317">
        <f>SUMIFS(Despatches!D:D,Despatches!A:A,'Order Balance Report'!D79)</f>
        <v>485.6</v>
      </c>
      <c r="P79" s="161"/>
      <c r="Q79" s="317">
        <f t="shared" si="2"/>
        <v>2025</v>
      </c>
      <c r="R79" s="318">
        <f t="shared" si="3"/>
        <v>-47.11</v>
      </c>
      <c r="S79" s="318">
        <f t="shared" si="4"/>
        <v>-47.11</v>
      </c>
      <c r="T79" s="317" t="str">
        <f t="shared" si="5"/>
        <v>complete</v>
      </c>
      <c r="U79" s="159"/>
      <c r="V79" s="159"/>
      <c r="W79" s="159"/>
      <c r="X79" s="159"/>
      <c r="Y79" s="159"/>
      <c r="Z79" s="159"/>
    </row>
    <row r="80" ht="11.25" customHeight="1">
      <c r="A80" s="311">
        <f>VLOOKUP($D80,'Sales Order'!$A:$D,2,0)</f>
        <v>45871</v>
      </c>
      <c r="B80" s="161">
        <f>VLOOKUP($D80,'Sales Order'!$A:$D,3,0)</f>
        <v>17</v>
      </c>
      <c r="C80" s="161" t="str">
        <f>VLOOKUP($D80,'Sales Order'!$A:$D,4,0)</f>
        <v/>
      </c>
      <c r="D80" s="161" t="str">
        <f t="array" ref="D80">IFERROR(INDEX('Sales Order'!$A$2:$A$8189, MATCH(0, COUNTIF($D$2:D79, 'Sales Order'!$A$2:$A$8189), 0)), "")</f>
        <v>RM-7</v>
      </c>
      <c r="E80" s="312" t="str">
        <f>VLOOKUP(D80,'Sales Order'!A:K,5,FALSE)</f>
        <v>Kalburgi Stamping</v>
      </c>
      <c r="F80" s="312" t="str">
        <f>VLOOKUP($D80,'Sales Order'!$A:$Z,12,FALSE)</f>
        <v/>
      </c>
      <c r="G80" s="313">
        <f>SUMIFS('Sales Order'!M:M,'Sales Order'!A:A,D80)</f>
        <v>85000</v>
      </c>
      <c r="H80" s="312" t="str">
        <f>VLOOKUP($D80,'Sales Order'!$A:$Z,14,FALSE)</f>
        <v>CRNO COIL</v>
      </c>
      <c r="I80" s="161"/>
      <c r="J80" s="161"/>
      <c r="K80" s="315">
        <f>VLOOKUP($D80,'Sales Order'!$A:$Z,17,FALSE)</f>
        <v>45876</v>
      </c>
      <c r="L80" s="312" t="str">
        <f>VLOOKUP($D80,'Sales Order'!$A:$Z,18,FALSE)</f>
        <v/>
      </c>
      <c r="M80" s="312">
        <f t="shared" si="1"/>
        <v>8</v>
      </c>
      <c r="N80" s="316">
        <f>SUMIFS('Finished Goods Transfer'!D:D,'Finished Goods Transfer'!C:C,D80)</f>
        <v>0</v>
      </c>
      <c r="O80" s="317">
        <f>SUMIFS(Despatches!D:D,Despatches!A:A,'Order Balance Report'!D80)</f>
        <v>16211</v>
      </c>
      <c r="P80" s="161"/>
      <c r="Q80" s="317">
        <f t="shared" si="2"/>
        <v>2025</v>
      </c>
      <c r="R80" s="318">
        <f t="shared" si="3"/>
        <v>85000</v>
      </c>
      <c r="S80" s="318">
        <f t="shared" si="4"/>
        <v>68789</v>
      </c>
      <c r="T80" s="317" t="str">
        <f t="shared" si="5"/>
        <v>pending</v>
      </c>
      <c r="U80" s="159"/>
      <c r="V80" s="159"/>
      <c r="W80" s="159"/>
      <c r="X80" s="159"/>
      <c r="Y80" s="159"/>
      <c r="Z80" s="159"/>
    </row>
    <row r="81" ht="11.25" hidden="1" customHeight="1">
      <c r="A81" s="311">
        <f>VLOOKUP($D81,'Sales Order'!$A:$D,2,0)</f>
        <v>45874</v>
      </c>
      <c r="B81" s="161">
        <f>VLOOKUP($D81,'Sales Order'!$A:$D,3,0)</f>
        <v>13083</v>
      </c>
      <c r="C81" s="161" t="str">
        <f>VLOOKUP($D81,'Sales Order'!$A:$D,4,0)</f>
        <v>11054-000-00-05</v>
      </c>
      <c r="D81" s="161" t="str">
        <f t="array" ref="D81">IFERROR(INDEX('Sales Order'!$A$2:$A$8189, MATCH(0, COUNTIF($D$2:D80, 'Sales Order'!$A$2:$A$8189), 0)), "")</f>
        <v>N-5999</v>
      </c>
      <c r="E81" s="312" t="str">
        <f>VLOOKUP(D81,'Sales Order'!A:K,5,FALSE)</f>
        <v>Ador Powertron Ltd</v>
      </c>
      <c r="F81" s="312">
        <f>VLOOKUP($D81,'Sales Order'!$A:$Z,12,FALSE)</f>
        <v>3</v>
      </c>
      <c r="G81" s="313">
        <f>SUMIFS('Sales Order'!M:M,'Sales Order'!A:A,D81)</f>
        <v>519</v>
      </c>
      <c r="H81" s="312" t="str">
        <f>VLOOKUP($D81,'Sales Order'!$A:$Z,14,FALSE)</f>
        <v>CRNO TL</v>
      </c>
      <c r="I81" s="161"/>
      <c r="J81" s="161"/>
      <c r="K81" s="315">
        <f>VLOOKUP($D81,'Sales Order'!$A:$Z,17,FALSE)</f>
        <v>45879</v>
      </c>
      <c r="L81" s="312" t="str">
        <f>VLOOKUP($D81,'Sales Order'!$A:$Z,18,FALSE)</f>
        <v/>
      </c>
      <c r="M81" s="312">
        <f t="shared" si="1"/>
        <v>8</v>
      </c>
      <c r="N81" s="316">
        <f>SUMIFS('Finished Goods Transfer'!D:D,'Finished Goods Transfer'!C:C,D81)</f>
        <v>0</v>
      </c>
      <c r="O81" s="317">
        <f>SUMIFS(Despatches!D:D,Despatches!A:A,'Order Balance Report'!D81)</f>
        <v>542</v>
      </c>
      <c r="P81" s="161"/>
      <c r="Q81" s="317">
        <f t="shared" si="2"/>
        <v>2025</v>
      </c>
      <c r="R81" s="318">
        <f t="shared" si="3"/>
        <v>519</v>
      </c>
      <c r="S81" s="318">
        <f t="shared" si="4"/>
        <v>-23</v>
      </c>
      <c r="T81" s="317" t="str">
        <f t="shared" si="5"/>
        <v>complete</v>
      </c>
      <c r="U81" s="159"/>
      <c r="V81" s="159"/>
      <c r="W81" s="159"/>
      <c r="X81" s="159"/>
      <c r="Y81" s="159"/>
      <c r="Z81" s="159"/>
    </row>
    <row r="82" ht="11.25" hidden="1" customHeight="1">
      <c r="A82" s="311">
        <f>VLOOKUP($D82,'Sales Order'!$A:$D,2,0)</f>
        <v>45874</v>
      </c>
      <c r="B82" s="161">
        <f>VLOOKUP($D82,'Sales Order'!$A:$D,3,0)</f>
        <v>13069</v>
      </c>
      <c r="C82" s="161" t="str">
        <f>VLOOKUP($D82,'Sales Order'!$A:$D,4,0)</f>
        <v>11071-0000-00-05</v>
      </c>
      <c r="D82" s="161" t="str">
        <f t="array" ref="D82">IFERROR(INDEX('Sales Order'!$A$2:$A$8189, MATCH(0, COUNTIF($D$2:D81, 'Sales Order'!$A$2:$A$8189), 0)), "")</f>
        <v>N-6000</v>
      </c>
      <c r="E82" s="312" t="str">
        <f>VLOOKUP(D82,'Sales Order'!A:K,5,FALSE)</f>
        <v>Ador Powertron Ltd</v>
      </c>
      <c r="F82" s="312">
        <f>VLOOKUP($D82,'Sales Order'!$A:$Z,12,FALSE)</f>
        <v>3</v>
      </c>
      <c r="G82" s="313">
        <f>SUMIFS('Sales Order'!M:M,'Sales Order'!A:A,D82)</f>
        <v>675.12</v>
      </c>
      <c r="H82" s="312" t="str">
        <f>VLOOKUP($D82,'Sales Order'!$A:$Z,14,FALSE)</f>
        <v>CRNO TL</v>
      </c>
      <c r="I82" s="161"/>
      <c r="J82" s="161"/>
      <c r="K82" s="315">
        <f>VLOOKUP($D82,'Sales Order'!$A:$Z,17,FALSE)</f>
        <v>45879</v>
      </c>
      <c r="L82" s="312" t="str">
        <f>VLOOKUP($D82,'Sales Order'!$A:$Z,18,FALSE)</f>
        <v/>
      </c>
      <c r="M82" s="312">
        <f t="shared" si="1"/>
        <v>8</v>
      </c>
      <c r="N82" s="316">
        <f>SUMIFS('Finished Goods Transfer'!D:D,'Finished Goods Transfer'!C:C,D82)</f>
        <v>698.2</v>
      </c>
      <c r="O82" s="317">
        <f>SUMIFS(Despatches!D:D,Despatches!A:A,'Order Balance Report'!D82)</f>
        <v>698.2</v>
      </c>
      <c r="P82" s="161"/>
      <c r="Q82" s="317">
        <f t="shared" si="2"/>
        <v>2025</v>
      </c>
      <c r="R82" s="318">
        <f t="shared" si="3"/>
        <v>-23.08</v>
      </c>
      <c r="S82" s="318">
        <f t="shared" si="4"/>
        <v>-23.08</v>
      </c>
      <c r="T82" s="317" t="str">
        <f t="shared" si="5"/>
        <v>complete</v>
      </c>
      <c r="U82" s="159"/>
      <c r="V82" s="159"/>
      <c r="W82" s="159"/>
      <c r="X82" s="159"/>
      <c r="Y82" s="159"/>
      <c r="Z82" s="159"/>
    </row>
    <row r="83" ht="11.25" hidden="1" customHeight="1">
      <c r="A83" s="311">
        <f>VLOOKUP($D83,'Sales Order'!$A:$D,2,0)</f>
        <v>45874</v>
      </c>
      <c r="B83" s="161">
        <f>VLOOKUP($D83,'Sales Order'!$A:$D,3,0)</f>
        <v>13062</v>
      </c>
      <c r="C83" s="161" t="str">
        <f>VLOOKUP($D83,'Sales Order'!$A:$D,4,0)</f>
        <v>12020-0000-00-06</v>
      </c>
      <c r="D83" s="161" t="str">
        <f t="array" ref="D83">IFERROR(INDEX('Sales Order'!$A$2:$A$8189, MATCH(0, COUNTIF($D$2:D82, 'Sales Order'!$A$2:$A$8189), 0)), "")</f>
        <v>N-6001</v>
      </c>
      <c r="E83" s="312" t="str">
        <f>VLOOKUP(D83,'Sales Order'!A:K,5,FALSE)</f>
        <v>Ador Powertron Ltd</v>
      </c>
      <c r="F83" s="312">
        <f>VLOOKUP($D83,'Sales Order'!$A:$Z,12,FALSE)</f>
        <v>2</v>
      </c>
      <c r="G83" s="313">
        <f>SUMIFS('Sales Order'!M:M,'Sales Order'!A:A,D83)</f>
        <v>229.54</v>
      </c>
      <c r="H83" s="312" t="str">
        <f>VLOOKUP($D83,'Sales Order'!$A:$Z,14,FALSE)</f>
        <v>CRNO TL</v>
      </c>
      <c r="I83" s="161"/>
      <c r="J83" s="161"/>
      <c r="K83" s="315">
        <f>VLOOKUP($D83,'Sales Order'!$A:$Z,17,FALSE)</f>
        <v>45879</v>
      </c>
      <c r="L83" s="312" t="str">
        <f>VLOOKUP($D83,'Sales Order'!$A:$Z,18,FALSE)</f>
        <v/>
      </c>
      <c r="M83" s="312">
        <f t="shared" si="1"/>
        <v>8</v>
      </c>
      <c r="N83" s="316">
        <f>SUMIFS('Finished Goods Transfer'!D:D,'Finished Goods Transfer'!C:C,D83)</f>
        <v>232.8</v>
      </c>
      <c r="O83" s="317">
        <f>SUMIFS(Despatches!D:D,Despatches!A:A,'Order Balance Report'!D83)</f>
        <v>232.8</v>
      </c>
      <c r="P83" s="161"/>
      <c r="Q83" s="317">
        <f t="shared" si="2"/>
        <v>2025</v>
      </c>
      <c r="R83" s="318">
        <f t="shared" si="3"/>
        <v>-3.26</v>
      </c>
      <c r="S83" s="318">
        <f t="shared" si="4"/>
        <v>-3.26</v>
      </c>
      <c r="T83" s="317" t="str">
        <f t="shared" si="5"/>
        <v>complete</v>
      </c>
      <c r="U83" s="159"/>
      <c r="V83" s="159"/>
      <c r="W83" s="159"/>
      <c r="X83" s="159"/>
      <c r="Y83" s="159"/>
      <c r="Z83" s="159"/>
    </row>
    <row r="84" ht="11.25" hidden="1" customHeight="1">
      <c r="A84" s="311">
        <f>VLOOKUP($D84,'Sales Order'!$A:$D,2,0)</f>
        <v>45874</v>
      </c>
      <c r="B84" s="161">
        <f>VLOOKUP($D84,'Sales Order'!$A:$D,3,0)</f>
        <v>13069</v>
      </c>
      <c r="C84" s="161" t="str">
        <f>VLOOKUP($D84,'Sales Order'!$A:$D,4,0)</f>
        <v>11071-0000-00-06</v>
      </c>
      <c r="D84" s="161" t="str">
        <f t="array" ref="D84">IFERROR(INDEX('Sales Order'!$A$2:$A$8189, MATCH(0, COUNTIF($D$2:D83, 'Sales Order'!$A$2:$A$8189), 0)), "")</f>
        <v>N-6002</v>
      </c>
      <c r="E84" s="312" t="str">
        <f>VLOOKUP(D84,'Sales Order'!A:K,5,FALSE)</f>
        <v>Ador Powertron Ltd</v>
      </c>
      <c r="F84" s="312">
        <f>VLOOKUP($D84,'Sales Order'!$A:$Z,12,FALSE)</f>
        <v>3</v>
      </c>
      <c r="G84" s="313">
        <f>SUMIFS('Sales Order'!M:M,'Sales Order'!A:A,D84)</f>
        <v>266.76</v>
      </c>
      <c r="H84" s="312" t="str">
        <f>VLOOKUP($D84,'Sales Order'!$A:$Z,14,FALSE)</f>
        <v>CRNO TL</v>
      </c>
      <c r="I84" s="161"/>
      <c r="J84" s="161"/>
      <c r="K84" s="315">
        <f>VLOOKUP($D84,'Sales Order'!$A:$Z,17,FALSE)</f>
        <v>45879</v>
      </c>
      <c r="L84" s="312" t="str">
        <f>VLOOKUP($D84,'Sales Order'!$A:$Z,18,FALSE)</f>
        <v/>
      </c>
      <c r="M84" s="312">
        <f t="shared" si="1"/>
        <v>8</v>
      </c>
      <c r="N84" s="316">
        <f>SUMIFS('Finished Goods Transfer'!D:D,'Finished Goods Transfer'!C:C,D84)</f>
        <v>282</v>
      </c>
      <c r="O84" s="317">
        <f>SUMIFS(Despatches!D:D,Despatches!A:A,'Order Balance Report'!D84)</f>
        <v>282</v>
      </c>
      <c r="P84" s="161"/>
      <c r="Q84" s="317">
        <f t="shared" si="2"/>
        <v>2025</v>
      </c>
      <c r="R84" s="318">
        <f t="shared" si="3"/>
        <v>-15.24</v>
      </c>
      <c r="S84" s="318">
        <f t="shared" si="4"/>
        <v>-15.24</v>
      </c>
      <c r="T84" s="317" t="str">
        <f t="shared" si="5"/>
        <v>complete</v>
      </c>
      <c r="U84" s="159"/>
      <c r="V84" s="159"/>
      <c r="W84" s="159"/>
      <c r="X84" s="159"/>
      <c r="Y84" s="159"/>
      <c r="Z84" s="159"/>
    </row>
    <row r="85" ht="11.25" hidden="1" customHeight="1">
      <c r="A85" s="311">
        <f>VLOOKUP($D85,'Sales Order'!$A:$D,2,0)</f>
        <v>45874</v>
      </c>
      <c r="B85" s="161">
        <f>VLOOKUP($D85,'Sales Order'!$A:$D,3,0)</f>
        <v>13083</v>
      </c>
      <c r="C85" s="161" t="str">
        <f>VLOOKUP($D85,'Sales Order'!$A:$D,4,0)</f>
        <v>11054-0000-00-06</v>
      </c>
      <c r="D85" s="161" t="str">
        <f t="array" ref="D85">IFERROR(INDEX('Sales Order'!$A$2:$A$8189, MATCH(0, COUNTIF($D$2:D84, 'Sales Order'!$A$2:$A$8189), 0)), "")</f>
        <v>N-6003</v>
      </c>
      <c r="E85" s="312" t="str">
        <f>VLOOKUP(D85,'Sales Order'!A:K,5,FALSE)</f>
        <v>Ador Powertron Ltd</v>
      </c>
      <c r="F85" s="312">
        <f>VLOOKUP($D85,'Sales Order'!$A:$Z,12,FALSE)</f>
        <v>3</v>
      </c>
      <c r="G85" s="313">
        <f>SUMIFS('Sales Order'!M:M,'Sales Order'!A:A,D85)</f>
        <v>165.24</v>
      </c>
      <c r="H85" s="312" t="str">
        <f>VLOOKUP($D85,'Sales Order'!$A:$Z,14,FALSE)</f>
        <v>CRNO TL</v>
      </c>
      <c r="I85" s="161"/>
      <c r="J85" s="161"/>
      <c r="K85" s="315">
        <f>VLOOKUP($D85,'Sales Order'!$A:$Z,17,FALSE)</f>
        <v>45879</v>
      </c>
      <c r="L85" s="312" t="str">
        <f>VLOOKUP($D85,'Sales Order'!$A:$Z,18,FALSE)</f>
        <v/>
      </c>
      <c r="M85" s="312">
        <f t="shared" si="1"/>
        <v>8</v>
      </c>
      <c r="N85" s="316">
        <f>SUMIFS('Finished Goods Transfer'!D:D,'Finished Goods Transfer'!C:C,D85)</f>
        <v>165.6</v>
      </c>
      <c r="O85" s="317">
        <f>SUMIFS(Despatches!D:D,Despatches!A:A,'Order Balance Report'!D85)</f>
        <v>165.6</v>
      </c>
      <c r="P85" s="161"/>
      <c r="Q85" s="317">
        <f t="shared" si="2"/>
        <v>2025</v>
      </c>
      <c r="R85" s="318">
        <f t="shared" si="3"/>
        <v>-0.36</v>
      </c>
      <c r="S85" s="318">
        <f t="shared" si="4"/>
        <v>-0.36</v>
      </c>
      <c r="T85" s="317" t="str">
        <f t="shared" si="5"/>
        <v>complete</v>
      </c>
      <c r="U85" s="159"/>
      <c r="V85" s="159"/>
      <c r="W85" s="159"/>
      <c r="X85" s="159"/>
      <c r="Y85" s="159"/>
      <c r="Z85" s="159"/>
    </row>
    <row r="86" ht="11.25" hidden="1" customHeight="1">
      <c r="A86" s="311">
        <f>VLOOKUP($D86,'Sales Order'!$A:$D,2,0)</f>
        <v>45874</v>
      </c>
      <c r="B86" s="161">
        <f>VLOOKUP($D86,'Sales Order'!$A:$D,3,0)</f>
        <v>123</v>
      </c>
      <c r="C86" s="161" t="str">
        <f>VLOOKUP($D86,'Sales Order'!$A:$D,4,0)</f>
        <v>50/123</v>
      </c>
      <c r="D86" s="161" t="str">
        <f t="array" ref="D86">IFERROR(INDEX('Sales Order'!$A$2:$A$8189, MATCH(0, COUNTIF($D$2:D85, 'Sales Order'!$A$2:$A$8189), 0)), "")</f>
        <v>N-6004</v>
      </c>
      <c r="E86" s="312" t="str">
        <f>VLOOKUP(D86,'Sales Order'!A:K,5,FALSE)</f>
        <v>Shree Ram Electricals</v>
      </c>
      <c r="F86" s="312">
        <f>VLOOKUP($D86,'Sales Order'!$A:$Z,12,FALSE)</f>
        <v>10</v>
      </c>
      <c r="G86" s="313">
        <f>SUMIFS('Sales Order'!M:M,'Sales Order'!A:A,D86)</f>
        <v>272.32</v>
      </c>
      <c r="H86" s="312" t="str">
        <f>VLOOKUP($D86,'Sales Order'!$A:$Z,14,FALSE)</f>
        <v>CRNO TL</v>
      </c>
      <c r="I86" s="161"/>
      <c r="J86" s="161"/>
      <c r="K86" s="315">
        <f>VLOOKUP($D86,'Sales Order'!$A:$Z,17,FALSE)</f>
        <v>45879</v>
      </c>
      <c r="L86" s="312" t="str">
        <f>VLOOKUP($D86,'Sales Order'!$A:$Z,18,FALSE)</f>
        <v/>
      </c>
      <c r="M86" s="312">
        <f t="shared" si="1"/>
        <v>8</v>
      </c>
      <c r="N86" s="316">
        <f>SUMIFS('Finished Goods Transfer'!D:D,'Finished Goods Transfer'!C:C,D86)</f>
        <v>815.8</v>
      </c>
      <c r="O86" s="317">
        <f>SUMIFS(Despatches!D:D,Despatches!A:A,'Order Balance Report'!D86)</f>
        <v>273.8</v>
      </c>
      <c r="P86" s="161"/>
      <c r="Q86" s="317">
        <f t="shared" si="2"/>
        <v>2025</v>
      </c>
      <c r="R86" s="318">
        <f t="shared" si="3"/>
        <v>-543.48</v>
      </c>
      <c r="S86" s="318">
        <f t="shared" si="4"/>
        <v>-1.48</v>
      </c>
      <c r="T86" s="317" t="str">
        <f t="shared" si="5"/>
        <v>complete</v>
      </c>
      <c r="U86" s="159"/>
      <c r="V86" s="159"/>
      <c r="W86" s="159"/>
      <c r="X86" s="159"/>
      <c r="Y86" s="159"/>
      <c r="Z86" s="159"/>
    </row>
    <row r="87" ht="11.25" hidden="1" customHeight="1">
      <c r="A87" s="311">
        <f>VLOOKUP($D87,'Sales Order'!$A:$D,2,0)</f>
        <v>45874</v>
      </c>
      <c r="B87" s="161" t="str">
        <f>VLOOKUP($D87,'Sales Order'!$A:$D,3,0)</f>
        <v>MSES/25-26</v>
      </c>
      <c r="C87" s="161" t="str">
        <f>VLOOKUP($D87,'Sales Order'!$A:$D,4,0)</f>
        <v>415X700MMS</v>
      </c>
      <c r="D87" s="161" t="str">
        <f t="array" ref="D87">IFERROR(INDEX('Sales Order'!$A$2:$A$8189, MATCH(0, COUNTIF($D$2:D86, 'Sales Order'!$A$2:$A$8189), 0)), "")</f>
        <v>N-6005</v>
      </c>
      <c r="E87" s="312" t="str">
        <f>VLOOKUP(D87,'Sales Order'!A:K,5,FALSE)</f>
        <v>MAA SHARDA ELECTRO STAMPING PRIVATE LTD</v>
      </c>
      <c r="F87" s="312">
        <f>VLOOKUP($D87,'Sales Order'!$A:$Z,12,FALSE)</f>
        <v>0</v>
      </c>
      <c r="G87" s="313">
        <f>SUMIFS('Sales Order'!M:M,'Sales Order'!A:A,D87)</f>
        <v>2100.94</v>
      </c>
      <c r="H87" s="312" t="str">
        <f>VLOOKUP($D87,'Sales Order'!$A:$Z,14,FALSE)</f>
        <v>CRNO TL</v>
      </c>
      <c r="I87" s="161"/>
      <c r="J87" s="161"/>
      <c r="K87" s="315">
        <f>VLOOKUP($D87,'Sales Order'!$A:$Z,17,FALSE)</f>
        <v>45881</v>
      </c>
      <c r="L87" s="312" t="str">
        <f>VLOOKUP($D87,'Sales Order'!$A:$Z,18,FALSE)</f>
        <v/>
      </c>
      <c r="M87" s="312">
        <f t="shared" si="1"/>
        <v>8</v>
      </c>
      <c r="N87" s="316">
        <f>SUMIFS('Finished Goods Transfer'!D:D,'Finished Goods Transfer'!C:C,D87)</f>
        <v>2100</v>
      </c>
      <c r="O87" s="317">
        <f>SUMIFS(Despatches!D:D,Despatches!A:A,'Order Balance Report'!D87)</f>
        <v>2100</v>
      </c>
      <c r="P87" s="161">
        <v>1.0</v>
      </c>
      <c r="Q87" s="317">
        <f t="shared" si="2"/>
        <v>2025</v>
      </c>
      <c r="R87" s="318">
        <f t="shared" si="3"/>
        <v>0.94</v>
      </c>
      <c r="S87" s="318">
        <f t="shared" si="4"/>
        <v>-0.06</v>
      </c>
      <c r="T87" s="317" t="str">
        <f t="shared" si="5"/>
        <v>complete</v>
      </c>
      <c r="U87" s="159"/>
      <c r="V87" s="159"/>
      <c r="W87" s="159"/>
      <c r="X87" s="159"/>
      <c r="Y87" s="159"/>
      <c r="Z87" s="159"/>
    </row>
    <row r="88" ht="11.25" hidden="1" customHeight="1">
      <c r="A88" s="311">
        <f>VLOOKUP($D88,'Sales Order'!$A:$D,2,0)</f>
        <v>45874</v>
      </c>
      <c r="B88" s="161" t="str">
        <f>VLOOKUP($D88,'Sales Order'!$A:$D,3,0)</f>
        <v>MSES/25-26</v>
      </c>
      <c r="C88" s="161" t="str">
        <f>VLOOKUP($D88,'Sales Order'!$A:$D,4,0)</f>
        <v>455X900MMS</v>
      </c>
      <c r="D88" s="161" t="str">
        <f t="array" ref="D88">IFERROR(INDEX('Sales Order'!$A$2:$A$8189, MATCH(0, COUNTIF($D$2:D87, 'Sales Order'!$A$2:$A$8189), 0)), "")</f>
        <v>N-6006</v>
      </c>
      <c r="E88" s="312" t="str">
        <f>VLOOKUP(D88,'Sales Order'!A:K,5,FALSE)</f>
        <v>MAA SHARDA ELECTRO STAMPING PRIVATE LTD</v>
      </c>
      <c r="F88" s="312">
        <f>VLOOKUP($D88,'Sales Order'!$A:$Z,12,FALSE)</f>
        <v>0</v>
      </c>
      <c r="G88" s="313">
        <f>SUMIFS('Sales Order'!M:M,'Sales Order'!A:A,D88)</f>
        <v>4551.59</v>
      </c>
      <c r="H88" s="312" t="str">
        <f>VLOOKUP($D88,'Sales Order'!$A:$Z,14,FALSE)</f>
        <v>CRNO TL</v>
      </c>
      <c r="I88" s="161"/>
      <c r="J88" s="161"/>
      <c r="K88" s="315">
        <f>VLOOKUP($D88,'Sales Order'!$A:$Z,17,FALSE)</f>
        <v>45881</v>
      </c>
      <c r="L88" s="312" t="str">
        <f>VLOOKUP($D88,'Sales Order'!$A:$Z,18,FALSE)</f>
        <v/>
      </c>
      <c r="M88" s="312">
        <f t="shared" si="1"/>
        <v>8</v>
      </c>
      <c r="N88" s="316">
        <f>SUMIFS('Finished Goods Transfer'!D:D,'Finished Goods Transfer'!C:C,D88)</f>
        <v>4502</v>
      </c>
      <c r="O88" s="317">
        <f>SUMIFS(Despatches!D:D,Despatches!A:A,'Order Balance Report'!D88)</f>
        <v>4502</v>
      </c>
      <c r="P88" s="161">
        <v>50.0</v>
      </c>
      <c r="Q88" s="317">
        <f t="shared" si="2"/>
        <v>2025</v>
      </c>
      <c r="R88" s="318">
        <f t="shared" si="3"/>
        <v>49.59</v>
      </c>
      <c r="S88" s="318">
        <f t="shared" si="4"/>
        <v>-0.41</v>
      </c>
      <c r="T88" s="317" t="str">
        <f t="shared" si="5"/>
        <v>complete</v>
      </c>
      <c r="U88" s="159"/>
      <c r="V88" s="159"/>
      <c r="W88" s="159"/>
      <c r="X88" s="159"/>
      <c r="Y88" s="159"/>
      <c r="Z88" s="159"/>
    </row>
    <row r="89" ht="11.25" hidden="1" customHeight="1">
      <c r="A89" s="311">
        <f>VLOOKUP($D89,'Sales Order'!$A:$D,2,0)</f>
        <v>45881</v>
      </c>
      <c r="B89" s="161">
        <f>VLOOKUP($D89,'Sales Order'!$A:$D,3,0)</f>
        <v>123</v>
      </c>
      <c r="C89" s="161">
        <f>VLOOKUP($D89,'Sales Order'!$A:$D,4,0)</f>
        <v>123</v>
      </c>
      <c r="D89" s="161" t="str">
        <f t="array" ref="D89">IFERROR(INDEX('Sales Order'!$A$2:$A$8189, MATCH(0, COUNTIF($D$2:D88, 'Sales Order'!$A$2:$A$8189), 0)), "")</f>
        <v>N-6007</v>
      </c>
      <c r="E89" s="312" t="str">
        <f>VLOOKUP(D89,'Sales Order'!A:K,5,FALSE)</f>
        <v>Incon Electronics</v>
      </c>
      <c r="F89" s="312">
        <f>VLOOKUP($D89,'Sales Order'!$A:$Z,12,FALSE)</f>
        <v>1</v>
      </c>
      <c r="G89" s="313">
        <f>SUMIFS('Sales Order'!M:M,'Sales Order'!A:A,D89)</f>
        <v>250.09</v>
      </c>
      <c r="H89" s="312" t="str">
        <f>VLOOKUP($D89,'Sales Order'!$A:$Z,14,FALSE)</f>
        <v>CRNO TL</v>
      </c>
      <c r="I89" s="161"/>
      <c r="J89" s="161"/>
      <c r="K89" s="315">
        <f>VLOOKUP($D89,'Sales Order'!$A:$Z,17,FALSE)</f>
        <v>45881</v>
      </c>
      <c r="L89" s="312" t="str">
        <f>VLOOKUP($D89,'Sales Order'!$A:$Z,18,FALSE)</f>
        <v/>
      </c>
      <c r="M89" s="312">
        <f t="shared" si="1"/>
        <v>8</v>
      </c>
      <c r="N89" s="316">
        <f>SUMIFS('Finished Goods Transfer'!D:D,'Finished Goods Transfer'!C:C,D89)</f>
        <v>261.6</v>
      </c>
      <c r="O89" s="317">
        <f>SUMIFS(Despatches!D:D,Despatches!A:A,'Order Balance Report'!D89)</f>
        <v>261.6</v>
      </c>
      <c r="P89" s="161"/>
      <c r="Q89" s="317">
        <f t="shared" si="2"/>
        <v>2025</v>
      </c>
      <c r="R89" s="318">
        <f t="shared" si="3"/>
        <v>-11.51</v>
      </c>
      <c r="S89" s="318">
        <f t="shared" si="4"/>
        <v>-11.51</v>
      </c>
      <c r="T89" s="317" t="str">
        <f t="shared" si="5"/>
        <v>complete</v>
      </c>
      <c r="U89" s="159"/>
      <c r="V89" s="159"/>
      <c r="W89" s="159"/>
      <c r="X89" s="159"/>
      <c r="Y89" s="159"/>
      <c r="Z89" s="159"/>
    </row>
    <row r="90" ht="11.25" hidden="1" customHeight="1">
      <c r="A90" s="311">
        <f>VLOOKUP($D90,'Sales Order'!$A:$D,2,0)</f>
        <v>45881</v>
      </c>
      <c r="B90" s="161">
        <f>VLOOKUP($D90,'Sales Order'!$A:$D,3,0)</f>
        <v>123</v>
      </c>
      <c r="C90" s="161">
        <f>VLOOKUP($D90,'Sales Order'!$A:$D,4,0)</f>
        <v>123</v>
      </c>
      <c r="D90" s="161" t="str">
        <f t="array" ref="D90">IFERROR(INDEX('Sales Order'!$A$2:$A$8189, MATCH(0, COUNTIF($D$2:D89, 'Sales Order'!$A$2:$A$8189), 0)), "")</f>
        <v>N-6008</v>
      </c>
      <c r="E90" s="312" t="str">
        <f>VLOOKUP(D90,'Sales Order'!A:K,5,FALSE)</f>
        <v>Sansons Electroquips</v>
      </c>
      <c r="F90" s="312">
        <f>VLOOKUP($D90,'Sales Order'!$A:$Z,12,FALSE)</f>
        <v>1</v>
      </c>
      <c r="G90" s="313">
        <f>SUMIFS('Sales Order'!M:M,'Sales Order'!A:A,D90)</f>
        <v>149.38</v>
      </c>
      <c r="H90" s="312" t="str">
        <f>VLOOKUP($D90,'Sales Order'!$A:$Z,14,FALSE)</f>
        <v>CRNO TL</v>
      </c>
      <c r="I90" s="161"/>
      <c r="J90" s="161"/>
      <c r="K90" s="315">
        <f>VLOOKUP($D90,'Sales Order'!$A:$Z,17,FALSE)</f>
        <v>45882</v>
      </c>
      <c r="L90" s="312" t="str">
        <f>VLOOKUP($D90,'Sales Order'!$A:$Z,18,FALSE)</f>
        <v/>
      </c>
      <c r="M90" s="312">
        <f t="shared" si="1"/>
        <v>8</v>
      </c>
      <c r="N90" s="316">
        <f>SUMIFS('Finished Goods Transfer'!D:D,'Finished Goods Transfer'!C:C,D90)</f>
        <v>288.8</v>
      </c>
      <c r="O90" s="317">
        <f>SUMIFS(Despatches!D:D,Despatches!A:A,'Order Balance Report'!D90)</f>
        <v>288.8</v>
      </c>
      <c r="P90" s="161"/>
      <c r="Q90" s="317">
        <f t="shared" si="2"/>
        <v>2025</v>
      </c>
      <c r="R90" s="318">
        <f t="shared" si="3"/>
        <v>-139.42</v>
      </c>
      <c r="S90" s="318">
        <f t="shared" si="4"/>
        <v>-139.42</v>
      </c>
      <c r="T90" s="317" t="str">
        <f t="shared" si="5"/>
        <v>complete</v>
      </c>
      <c r="U90" s="159"/>
      <c r="V90" s="159"/>
      <c r="W90" s="159"/>
      <c r="X90" s="159"/>
      <c r="Y90" s="159"/>
      <c r="Z90" s="159"/>
    </row>
    <row r="91" ht="11.25" hidden="1" customHeight="1">
      <c r="A91" s="311">
        <f>VLOOKUP($D91,'Sales Order'!$A:$D,2,0)</f>
        <v>45881</v>
      </c>
      <c r="B91" s="161">
        <f>VLOOKUP($D91,'Sales Order'!$A:$D,3,0)</f>
        <v>13047</v>
      </c>
      <c r="C91" s="161" t="str">
        <f>VLOOKUP($D91,'Sales Order'!$A:$D,4,0)</f>
        <v>5003-0000-002</v>
      </c>
      <c r="D91" s="161" t="str">
        <f t="array" ref="D91">IFERROR(INDEX('Sales Order'!$A$2:$A$8189, MATCH(0, COUNTIF($D$2:D90, 'Sales Order'!$A$2:$A$8189), 0)), "")</f>
        <v>N-6009</v>
      </c>
      <c r="E91" s="312" t="str">
        <f>VLOOKUP(D91,'Sales Order'!A:K,5,FALSE)</f>
        <v>Ador Powertron Ltd</v>
      </c>
      <c r="F91" s="312">
        <f>VLOOKUP($D91,'Sales Order'!$A:$Z,12,FALSE)</f>
        <v>1</v>
      </c>
      <c r="G91" s="313">
        <f>SUMIFS('Sales Order'!M:M,'Sales Order'!A:A,D91)</f>
        <v>264.56</v>
      </c>
      <c r="H91" s="312" t="str">
        <f>VLOOKUP($D91,'Sales Order'!$A:$Z,14,FALSE)</f>
        <v>CRNO TL</v>
      </c>
      <c r="I91" s="161"/>
      <c r="J91" s="161"/>
      <c r="K91" s="315">
        <f>VLOOKUP($D91,'Sales Order'!$A:$Z,17,FALSE)</f>
        <v>45889</v>
      </c>
      <c r="L91" s="312" t="str">
        <f>VLOOKUP($D91,'Sales Order'!$A:$Z,18,FALSE)</f>
        <v/>
      </c>
      <c r="M91" s="312">
        <f t="shared" si="1"/>
        <v>8</v>
      </c>
      <c r="N91" s="316">
        <f>SUMIFS('Finished Goods Transfer'!D:D,'Finished Goods Transfer'!C:C,D91)</f>
        <v>264.56</v>
      </c>
      <c r="O91" s="317">
        <f>SUMIFS(Despatches!D:D,Despatches!A:A,'Order Balance Report'!D91)</f>
        <v>278.4</v>
      </c>
      <c r="P91" s="161"/>
      <c r="Q91" s="317">
        <f t="shared" si="2"/>
        <v>2025</v>
      </c>
      <c r="R91" s="318">
        <f t="shared" si="3"/>
        <v>0</v>
      </c>
      <c r="S91" s="318">
        <f t="shared" si="4"/>
        <v>-13.84</v>
      </c>
      <c r="T91" s="317" t="str">
        <f t="shared" si="5"/>
        <v>complete</v>
      </c>
      <c r="U91" s="159"/>
      <c r="V91" s="159"/>
      <c r="W91" s="159"/>
      <c r="X91" s="159"/>
      <c r="Y91" s="159"/>
      <c r="Z91" s="159"/>
    </row>
    <row r="92" ht="11.25" hidden="1" customHeight="1">
      <c r="A92" s="311">
        <f>VLOOKUP($D92,'Sales Order'!$A:$D,2,0)</f>
        <v>45881</v>
      </c>
      <c r="B92" s="161" t="str">
        <f>VLOOKUP($D92,'Sales Order'!$A:$D,3,0)</f>
        <v>13046&amp;48</v>
      </c>
      <c r="C92" s="161" t="str">
        <f>VLOOKUP($D92,'Sales Order'!$A:$D,4,0)</f>
        <v>5003-0000-00-3</v>
      </c>
      <c r="D92" s="161" t="str">
        <f t="array" ref="D92">IFERROR(INDEX('Sales Order'!$A$2:$A$8189, MATCH(0, COUNTIF($D$2:D91, 'Sales Order'!$A$2:$A$8189), 0)), "")</f>
        <v>N-6010</v>
      </c>
      <c r="E92" s="312" t="str">
        <f>VLOOKUP(D92,'Sales Order'!A:K,5,FALSE)</f>
        <v>Ador Powertron Ltd</v>
      </c>
      <c r="F92" s="312">
        <f>VLOOKUP($D92,'Sales Order'!$A:$Z,12,FALSE)</f>
        <v>2</v>
      </c>
      <c r="G92" s="313">
        <f>SUMIFS('Sales Order'!M:M,'Sales Order'!A:A,D92)</f>
        <v>422.21</v>
      </c>
      <c r="H92" s="312" t="str">
        <f>VLOOKUP($D92,'Sales Order'!$A:$Z,14,FALSE)</f>
        <v>CRNO TL</v>
      </c>
      <c r="I92" s="161"/>
      <c r="J92" s="161"/>
      <c r="K92" s="315">
        <f>VLOOKUP($D92,'Sales Order'!$A:$Z,17,FALSE)</f>
        <v>45889</v>
      </c>
      <c r="L92" s="312" t="str">
        <f>VLOOKUP($D92,'Sales Order'!$A:$Z,18,FALSE)</f>
        <v/>
      </c>
      <c r="M92" s="312">
        <f t="shared" si="1"/>
        <v>8</v>
      </c>
      <c r="N92" s="316">
        <f>SUMIFS('Finished Goods Transfer'!D:D,'Finished Goods Transfer'!C:C,D92)</f>
        <v>422.2</v>
      </c>
      <c r="O92" s="317">
        <f>SUMIFS(Despatches!D:D,Despatches!A:A,'Order Balance Report'!D92)</f>
        <v>446</v>
      </c>
      <c r="P92" s="161"/>
      <c r="Q92" s="317">
        <f t="shared" si="2"/>
        <v>2025</v>
      </c>
      <c r="R92" s="318">
        <f t="shared" si="3"/>
        <v>0.01</v>
      </c>
      <c r="S92" s="318">
        <f t="shared" si="4"/>
        <v>-23.79</v>
      </c>
      <c r="T92" s="317" t="str">
        <f t="shared" si="5"/>
        <v>complete</v>
      </c>
      <c r="U92" s="159"/>
      <c r="V92" s="159"/>
      <c r="W92" s="159"/>
      <c r="X92" s="159"/>
      <c r="Y92" s="159"/>
      <c r="Z92" s="159"/>
    </row>
    <row r="93" ht="11.25" hidden="1" customHeight="1">
      <c r="A93" s="311">
        <f>VLOOKUP($D93,'Sales Order'!$A:$D,2,0)</f>
        <v>45881</v>
      </c>
      <c r="B93" s="161">
        <f>VLOOKUP($D93,'Sales Order'!$A:$D,3,0)</f>
        <v>13047</v>
      </c>
      <c r="C93" s="161" t="str">
        <f>VLOOKUP($D93,'Sales Order'!$A:$D,4,0)</f>
        <v>5003-0000-00-4</v>
      </c>
      <c r="D93" s="161" t="str">
        <f t="array" ref="D93">IFERROR(INDEX('Sales Order'!$A$2:$A$8189, MATCH(0, COUNTIF($D$2:D92, 'Sales Order'!$A$2:$A$8189), 0)), "")</f>
        <v>N-6011</v>
      </c>
      <c r="E93" s="312" t="str">
        <f>VLOOKUP(D93,'Sales Order'!A:K,5,FALSE)</f>
        <v>Ador Powertron Ltd</v>
      </c>
      <c r="F93" s="312">
        <f>VLOOKUP($D93,'Sales Order'!$A:$Z,12,FALSE)</f>
        <v>1</v>
      </c>
      <c r="G93" s="313">
        <f>SUMIFS('Sales Order'!M:M,'Sales Order'!A:A,D93)</f>
        <v>101.37</v>
      </c>
      <c r="H93" s="312" t="str">
        <f>VLOOKUP($D93,'Sales Order'!$A:$Z,14,FALSE)</f>
        <v>CRNO TL</v>
      </c>
      <c r="I93" s="161"/>
      <c r="J93" s="161"/>
      <c r="K93" s="315">
        <f>VLOOKUP($D93,'Sales Order'!$A:$Z,17,FALSE)</f>
        <v>45887</v>
      </c>
      <c r="L93" s="312" t="str">
        <f>VLOOKUP($D93,'Sales Order'!$A:$Z,18,FALSE)</f>
        <v/>
      </c>
      <c r="M93" s="312">
        <f t="shared" si="1"/>
        <v>8</v>
      </c>
      <c r="N93" s="316">
        <f>SUMIFS('Finished Goods Transfer'!D:D,'Finished Goods Transfer'!C:C,D93)</f>
        <v>102</v>
      </c>
      <c r="O93" s="317">
        <f>SUMIFS(Despatches!D:D,Despatches!A:A,'Order Balance Report'!D93)</f>
        <v>81.8</v>
      </c>
      <c r="P93" s="161">
        <v>20.0</v>
      </c>
      <c r="Q93" s="317">
        <f t="shared" si="2"/>
        <v>2025</v>
      </c>
      <c r="R93" s="318">
        <f t="shared" si="3"/>
        <v>-0.63</v>
      </c>
      <c r="S93" s="318">
        <f t="shared" si="4"/>
        <v>-0.43</v>
      </c>
      <c r="T93" s="317" t="str">
        <f t="shared" si="5"/>
        <v>complete</v>
      </c>
      <c r="U93" s="159"/>
      <c r="V93" s="159"/>
      <c r="W93" s="159"/>
      <c r="X93" s="159"/>
      <c r="Y93" s="159"/>
      <c r="Z93" s="159"/>
    </row>
    <row r="94" ht="11.25" hidden="1" customHeight="1">
      <c r="A94" s="311">
        <f>VLOOKUP($D94,'Sales Order'!$A:$D,2,0)</f>
        <v>45881</v>
      </c>
      <c r="B94" s="161">
        <f>VLOOKUP($D94,'Sales Order'!$A:$D,3,0)</f>
        <v>13048</v>
      </c>
      <c r="C94" s="161" t="str">
        <f>VLOOKUP($D94,'Sales Order'!$A:$D,4,0)</f>
        <v>12748-0000-00</v>
      </c>
      <c r="D94" s="161" t="str">
        <f t="array" ref="D94">IFERROR(INDEX('Sales Order'!$A$2:$A$8189, MATCH(0, COUNTIF($D$2:D93, 'Sales Order'!$A$2:$A$8189), 0)), "")</f>
        <v>N-6012</v>
      </c>
      <c r="E94" s="312" t="str">
        <f>VLOOKUP(D94,'Sales Order'!A:K,5,FALSE)</f>
        <v>Ador Powertron Ltd</v>
      </c>
      <c r="F94" s="312">
        <f>VLOOKUP($D94,'Sales Order'!$A:$Z,12,FALSE)</f>
        <v>1</v>
      </c>
      <c r="G94" s="313">
        <f>SUMIFS('Sales Order'!M:M,'Sales Order'!A:A,D94)</f>
        <v>81.33</v>
      </c>
      <c r="H94" s="312" t="str">
        <f>VLOOKUP($D94,'Sales Order'!$A:$Z,14,FALSE)</f>
        <v>CRNO TL</v>
      </c>
      <c r="I94" s="161"/>
      <c r="J94" s="161"/>
      <c r="K94" s="315">
        <f>VLOOKUP($D94,'Sales Order'!$A:$Z,17,FALSE)</f>
        <v>45887</v>
      </c>
      <c r="L94" s="312" t="str">
        <f>VLOOKUP($D94,'Sales Order'!$A:$Z,18,FALSE)</f>
        <v/>
      </c>
      <c r="M94" s="312">
        <f t="shared" si="1"/>
        <v>8</v>
      </c>
      <c r="N94" s="316">
        <f>SUMIFS('Finished Goods Transfer'!D:D,'Finished Goods Transfer'!C:C,D94)</f>
        <v>81.8</v>
      </c>
      <c r="O94" s="317">
        <f>SUMIFS(Despatches!D:D,Despatches!A:A,'Order Balance Report'!D94)</f>
        <v>102</v>
      </c>
      <c r="P94" s="161"/>
      <c r="Q94" s="317">
        <f t="shared" si="2"/>
        <v>2025</v>
      </c>
      <c r="R94" s="318">
        <f t="shared" si="3"/>
        <v>-0.47</v>
      </c>
      <c r="S94" s="318">
        <f t="shared" si="4"/>
        <v>-20.67</v>
      </c>
      <c r="T94" s="317" t="str">
        <f t="shared" si="5"/>
        <v>complete</v>
      </c>
      <c r="U94" s="159"/>
      <c r="V94" s="159"/>
      <c r="W94" s="159"/>
      <c r="X94" s="159"/>
      <c r="Y94" s="159"/>
      <c r="Z94" s="159"/>
    </row>
    <row r="95" ht="11.25" hidden="1" customHeight="1">
      <c r="A95" s="311">
        <f>VLOOKUP($D95,'Sales Order'!$A:$D,2,0)</f>
        <v>45881</v>
      </c>
      <c r="B95" s="161">
        <f>VLOOKUP($D95,'Sales Order'!$A:$D,3,0)</f>
        <v>13046</v>
      </c>
      <c r="C95" s="161" t="str">
        <f>VLOOKUP($D95,'Sales Order'!$A:$D,4,0)</f>
        <v>5003-0000-00-04</v>
      </c>
      <c r="D95" s="161" t="str">
        <f t="array" ref="D95">IFERROR(INDEX('Sales Order'!$A$2:$A$8189, MATCH(0, COUNTIF($D$2:D94, 'Sales Order'!$A$2:$A$8189), 0)), "")</f>
        <v>N-6013</v>
      </c>
      <c r="E95" s="312" t="str">
        <f>VLOOKUP(D95,'Sales Order'!A:K,5,FALSE)</f>
        <v>Ador Powertron Ltd</v>
      </c>
      <c r="F95" s="312">
        <f>VLOOKUP($D95,'Sales Order'!$A:$Z,12,FALSE)</f>
        <v>1</v>
      </c>
      <c r="G95" s="313">
        <f>SUMIFS('Sales Order'!M:M,'Sales Order'!A:A,D95)</f>
        <v>88.21</v>
      </c>
      <c r="H95" s="312" t="str">
        <f>VLOOKUP($D95,'Sales Order'!$A:$Z,14,FALSE)</f>
        <v>CRNO TL</v>
      </c>
      <c r="I95" s="161"/>
      <c r="J95" s="161"/>
      <c r="K95" s="315">
        <f>VLOOKUP($D95,'Sales Order'!$A:$Z,17,FALSE)</f>
        <v>45887</v>
      </c>
      <c r="L95" s="312" t="str">
        <f>VLOOKUP($D95,'Sales Order'!$A:$Z,18,FALSE)</f>
        <v/>
      </c>
      <c r="M95" s="312">
        <f t="shared" si="1"/>
        <v>8</v>
      </c>
      <c r="N95" s="316">
        <f>SUMIFS('Finished Goods Transfer'!D:D,'Finished Goods Transfer'!C:C,D95)</f>
        <v>88.8</v>
      </c>
      <c r="O95" s="317">
        <f>SUMIFS(Despatches!D:D,Despatches!A:A,'Order Balance Report'!D95)</f>
        <v>88.8</v>
      </c>
      <c r="P95" s="161"/>
      <c r="Q95" s="317">
        <f t="shared" si="2"/>
        <v>2025</v>
      </c>
      <c r="R95" s="318">
        <f t="shared" si="3"/>
        <v>-0.59</v>
      </c>
      <c r="S95" s="318">
        <f t="shared" si="4"/>
        <v>-0.59</v>
      </c>
      <c r="T95" s="317" t="str">
        <f t="shared" si="5"/>
        <v>complete</v>
      </c>
      <c r="U95" s="159"/>
      <c r="V95" s="159"/>
      <c r="W95" s="159"/>
      <c r="X95" s="159"/>
      <c r="Y95" s="159"/>
      <c r="Z95" s="159"/>
    </row>
    <row r="96" ht="11.25" hidden="1" customHeight="1">
      <c r="A96" s="311">
        <f>VLOOKUP($D96,'Sales Order'!$A:$D,2,0)</f>
        <v>45881</v>
      </c>
      <c r="B96" s="161">
        <f>VLOOKUP($D96,'Sales Order'!$A:$D,3,0)</f>
        <v>123</v>
      </c>
      <c r="C96" s="161">
        <f>VLOOKUP($D96,'Sales Order'!$A:$D,4,0)</f>
        <v>123</v>
      </c>
      <c r="D96" s="161" t="str">
        <f t="array" ref="D96">IFERROR(INDEX('Sales Order'!$A$2:$A$8189, MATCH(0, COUNTIF($D$2:D95, 'Sales Order'!$A$2:$A$8189), 0)), "")</f>
        <v>N-6014</v>
      </c>
      <c r="E96" s="320" t="str">
        <f>VLOOKUP(D96,'Sales Order'!A:K,5,FALSE)</f>
        <v>Shree Ram Electricals</v>
      </c>
      <c r="F96" s="312">
        <f>VLOOKUP($D96,'Sales Order'!$A:$Z,12,FALSE)</f>
        <v>1</v>
      </c>
      <c r="G96" s="313">
        <f>SUMIFS('Sales Order'!M:M,'Sales Order'!A:A,D96)</f>
        <v>97.26</v>
      </c>
      <c r="H96" s="312" t="str">
        <f>VLOOKUP($D96,'Sales Order'!$A:$Z,14,FALSE)</f>
        <v>CRNO TL</v>
      </c>
      <c r="I96" s="161"/>
      <c r="J96" s="161"/>
      <c r="K96" s="315">
        <f>VLOOKUP($D96,'Sales Order'!$A:$Z,17,FALSE)</f>
        <v>45884</v>
      </c>
      <c r="L96" s="312" t="str">
        <f>VLOOKUP($D96,'Sales Order'!$A:$Z,18,FALSE)</f>
        <v/>
      </c>
      <c r="M96" s="312">
        <f t="shared" si="1"/>
        <v>8</v>
      </c>
      <c r="N96" s="316">
        <f>SUMIFS('Finished Goods Transfer'!D:D,'Finished Goods Transfer'!C:C,D96)</f>
        <v>108</v>
      </c>
      <c r="O96" s="317">
        <f>SUMIFS(Despatches!D:D,Despatches!A:A,'Order Balance Report'!D96)</f>
        <v>108</v>
      </c>
      <c r="P96" s="161"/>
      <c r="Q96" s="317">
        <f t="shared" si="2"/>
        <v>2025</v>
      </c>
      <c r="R96" s="318">
        <f t="shared" si="3"/>
        <v>-10.74</v>
      </c>
      <c r="S96" s="318">
        <f t="shared" si="4"/>
        <v>-10.74</v>
      </c>
      <c r="T96" s="317" t="str">
        <f t="shared" si="5"/>
        <v>complete</v>
      </c>
      <c r="U96" s="159"/>
      <c r="V96" s="159"/>
      <c r="W96" s="159"/>
      <c r="X96" s="159"/>
      <c r="Y96" s="159"/>
      <c r="Z96" s="159"/>
    </row>
    <row r="97" ht="11.25" hidden="1" customHeight="1">
      <c r="A97" s="311">
        <f>VLOOKUP($D97,'Sales Order'!$A:$D,2,0)</f>
        <v>45876</v>
      </c>
      <c r="B97" s="161">
        <f>VLOOKUP($D97,'Sales Order'!$A:$D,3,0)</f>
        <v>123</v>
      </c>
      <c r="C97" s="161" t="str">
        <f>VLOOKUP($D97,'Sales Order'!$A:$D,4,0)</f>
        <v>T-43</v>
      </c>
      <c r="D97" s="161" t="str">
        <f t="array" ref="D97">IFERROR(INDEX('Sales Order'!$A$2:$A$8189, MATCH(0, COUNTIF($D$2:D96, 'Sales Order'!$A$2:$A$8189), 0)), "")</f>
        <v>RN-1439</v>
      </c>
      <c r="E97" s="312" t="str">
        <f>VLOOKUP(D97,'Sales Order'!A:K,5,FALSE)</f>
        <v>TRUTECH</v>
      </c>
      <c r="F97" s="312" t="str">
        <f>VLOOKUP($D97,'Sales Order'!$A:$Z,12,FALSE)</f>
        <v/>
      </c>
      <c r="G97" s="313">
        <f>SUMIFS('Sales Order'!M:M,'Sales Order'!A:A,D97)</f>
        <v>600</v>
      </c>
      <c r="H97" s="312" t="str">
        <f>VLOOKUP($D97,'Sales Order'!$A:$Z,14,FALSE)</f>
        <v>CRNO EI</v>
      </c>
      <c r="I97" s="161"/>
      <c r="J97" s="161"/>
      <c r="K97" s="315">
        <f>VLOOKUP($D97,'Sales Order'!$A:$Z,17,FALSE)</f>
        <v>45880</v>
      </c>
      <c r="L97" s="312" t="str">
        <f>VLOOKUP($D97,'Sales Order'!$A:$Z,18,FALSE)</f>
        <v/>
      </c>
      <c r="M97" s="312">
        <f t="shared" si="1"/>
        <v>8</v>
      </c>
      <c r="N97" s="316">
        <f>SUMIFS('Finished Goods Transfer'!D:D,'Finished Goods Transfer'!C:C,D97)</f>
        <v>592.3</v>
      </c>
      <c r="O97" s="317">
        <f>SUMIFS(Despatches!D:D,Despatches!A:A,'Order Balance Report'!D97)</f>
        <v>592.3</v>
      </c>
      <c r="P97" s="161"/>
      <c r="Q97" s="317">
        <f t="shared" si="2"/>
        <v>2025</v>
      </c>
      <c r="R97" s="318">
        <f t="shared" si="3"/>
        <v>7.7</v>
      </c>
      <c r="S97" s="318">
        <f t="shared" si="4"/>
        <v>7.7</v>
      </c>
      <c r="T97" s="317" t="str">
        <f t="shared" si="5"/>
        <v>pending</v>
      </c>
      <c r="U97" s="159"/>
      <c r="V97" s="159"/>
      <c r="W97" s="159"/>
      <c r="X97" s="159"/>
      <c r="Y97" s="159"/>
      <c r="Z97" s="159"/>
    </row>
    <row r="98" ht="11.25" hidden="1" customHeight="1">
      <c r="A98" s="311">
        <f>VLOOKUP($D98,'Sales Order'!$A:$D,2,0)</f>
        <v>45876</v>
      </c>
      <c r="B98" s="161">
        <f>VLOOKUP($D98,'Sales Order'!$A:$D,3,0)</f>
        <v>123</v>
      </c>
      <c r="C98" s="161" t="str">
        <f>VLOOKUP($D98,'Sales Order'!$A:$D,4,0)</f>
        <v>T-8</v>
      </c>
      <c r="D98" s="161" t="str">
        <f t="array" ref="D98">IFERROR(INDEX('Sales Order'!$A$2:$A$8189, MATCH(0, COUNTIF($D$2:D97, 'Sales Order'!$A$2:$A$8189), 0)), "")</f>
        <v>RN-1440</v>
      </c>
      <c r="E98" s="312" t="str">
        <f>VLOOKUP(D98,'Sales Order'!A:K,5,FALSE)</f>
        <v>TRUTECH</v>
      </c>
      <c r="F98" s="312" t="str">
        <f>VLOOKUP($D98,'Sales Order'!$A:$Z,12,FALSE)</f>
        <v/>
      </c>
      <c r="G98" s="313">
        <f>SUMIFS('Sales Order'!M:M,'Sales Order'!A:A,D98)</f>
        <v>600</v>
      </c>
      <c r="H98" s="312" t="str">
        <f>VLOOKUP($D98,'Sales Order'!$A:$Z,14,FALSE)</f>
        <v>CRNO EI</v>
      </c>
      <c r="I98" s="161"/>
      <c r="J98" s="161"/>
      <c r="K98" s="315">
        <f>VLOOKUP($D98,'Sales Order'!$A:$Z,17,FALSE)</f>
        <v>45880</v>
      </c>
      <c r="L98" s="312" t="str">
        <f>VLOOKUP($D98,'Sales Order'!$A:$Z,18,FALSE)</f>
        <v/>
      </c>
      <c r="M98" s="312">
        <f t="shared" si="1"/>
        <v>8</v>
      </c>
      <c r="N98" s="316">
        <f>SUMIFS('Finished Goods Transfer'!D:D,'Finished Goods Transfer'!C:C,D98)</f>
        <v>605</v>
      </c>
      <c r="O98" s="317">
        <f>SUMIFS(Despatches!D:D,Despatches!A:A,'Order Balance Report'!D98)</f>
        <v>605</v>
      </c>
      <c r="P98" s="161">
        <v>222.0</v>
      </c>
      <c r="Q98" s="317">
        <f t="shared" si="2"/>
        <v>2025</v>
      </c>
      <c r="R98" s="318">
        <f t="shared" si="3"/>
        <v>-5</v>
      </c>
      <c r="S98" s="318">
        <f t="shared" si="4"/>
        <v>-227</v>
      </c>
      <c r="T98" s="317" t="str">
        <f t="shared" si="5"/>
        <v>complete</v>
      </c>
      <c r="U98" s="159"/>
      <c r="V98" s="159"/>
      <c r="W98" s="159"/>
      <c r="X98" s="159"/>
      <c r="Y98" s="159"/>
      <c r="Z98" s="159"/>
    </row>
    <row r="99" ht="11.25" customHeight="1">
      <c r="A99" s="311">
        <f>VLOOKUP($D99,'Sales Order'!$A:$D,2,0)</f>
        <v>45881</v>
      </c>
      <c r="B99" s="161">
        <f>VLOOKUP($D99,'Sales Order'!$A:$D,3,0)</f>
        <v>13044</v>
      </c>
      <c r="C99" s="161" t="str">
        <f>VLOOKUP($D99,'Sales Order'!$A:$D,4,0)</f>
        <v>11071-0000-00</v>
      </c>
      <c r="D99" s="161" t="str">
        <f t="array" ref="D99">IFERROR(INDEX('Sales Order'!$A$2:$A$8189, MATCH(0, COUNTIF($D$2:D98, 'Sales Order'!$A$2:$A$8189), 0)), "")</f>
        <v>N-6015</v>
      </c>
      <c r="E99" s="312" t="str">
        <f>VLOOKUP(D99,'Sales Order'!A:K,5,FALSE)</f>
        <v>Ador Powertron Ltd</v>
      </c>
      <c r="F99" s="312">
        <f>VLOOKUP($D99,'Sales Order'!$A:$Z,12,FALSE)</f>
        <v>2</v>
      </c>
      <c r="G99" s="313">
        <f>SUMIFS('Sales Order'!M:M,'Sales Order'!A:A,D99)</f>
        <v>450.09</v>
      </c>
      <c r="H99" s="312" t="str">
        <f>VLOOKUP($D99,'Sales Order'!$A:$Z,14,FALSE)</f>
        <v>CRNO EI</v>
      </c>
      <c r="I99" s="161"/>
      <c r="J99" s="161"/>
      <c r="K99" s="315">
        <f>VLOOKUP($D99,'Sales Order'!$A:$Z,17,FALSE)</f>
        <v>45889</v>
      </c>
      <c r="L99" s="312" t="str">
        <f>VLOOKUP($D99,'Sales Order'!$A:$Z,18,FALSE)</f>
        <v/>
      </c>
      <c r="M99" s="312">
        <f t="shared" si="1"/>
        <v>8</v>
      </c>
      <c r="N99" s="316">
        <f>SUMIFS('Finished Goods Transfer'!D:D,'Finished Goods Transfer'!C:C,D99)</f>
        <v>0</v>
      </c>
      <c r="O99" s="317">
        <f>SUMIFS(Despatches!D:D,Despatches!A:A,'Order Balance Report'!D99)</f>
        <v>0</v>
      </c>
      <c r="P99" s="161"/>
      <c r="Q99" s="317">
        <f t="shared" si="2"/>
        <v>2025</v>
      </c>
      <c r="R99" s="318">
        <f t="shared" si="3"/>
        <v>450.09</v>
      </c>
      <c r="S99" s="318">
        <f t="shared" si="4"/>
        <v>450.09</v>
      </c>
      <c r="T99" s="317" t="str">
        <f t="shared" si="5"/>
        <v>pending</v>
      </c>
      <c r="U99" s="159"/>
      <c r="V99" s="159"/>
      <c r="W99" s="159"/>
      <c r="X99" s="159"/>
      <c r="Y99" s="159"/>
      <c r="Z99" s="159"/>
    </row>
    <row r="100" ht="11.25" customHeight="1">
      <c r="A100" s="311">
        <f>VLOOKUP($D100,'Sales Order'!$A:$D,2,0)</f>
        <v>45882</v>
      </c>
      <c r="B100" s="161">
        <f>VLOOKUP($D100,'Sales Order'!$A:$D,3,0)</f>
        <v>13045</v>
      </c>
      <c r="C100" s="161" t="str">
        <f>VLOOKUP($D100,'Sales Order'!$A:$D,4,0)</f>
        <v>11072-0000-00</v>
      </c>
      <c r="D100" s="161" t="str">
        <f t="array" ref="D100">IFERROR(INDEX('Sales Order'!$A$2:$A$8189, MATCH(0, COUNTIF($D$2:D99, 'Sales Order'!$A$2:$A$8189), 0)), "")</f>
        <v>N-6016</v>
      </c>
      <c r="E100" s="312" t="str">
        <f>VLOOKUP(D100,'Sales Order'!A:K,5,FALSE)</f>
        <v>Ador Powertron Ltd</v>
      </c>
      <c r="F100" s="312">
        <f>VLOOKUP($D100,'Sales Order'!$A:$Z,12,FALSE)</f>
        <v>2</v>
      </c>
      <c r="G100" s="313">
        <f>SUMIFS('Sales Order'!M:M,'Sales Order'!A:A,D100)</f>
        <v>464.39</v>
      </c>
      <c r="H100" s="312" t="str">
        <f>VLOOKUP($D100,'Sales Order'!$A:$Z,14,FALSE)</f>
        <v>CRNO EI</v>
      </c>
      <c r="I100" s="161"/>
      <c r="J100" s="161"/>
      <c r="K100" s="315">
        <f>VLOOKUP($D100,'Sales Order'!$A:$Z,17,FALSE)</f>
        <v>45889</v>
      </c>
      <c r="L100" s="312" t="str">
        <f>VLOOKUP($D100,'Sales Order'!$A:$Z,18,FALSE)</f>
        <v/>
      </c>
      <c r="M100" s="312">
        <f t="shared" si="1"/>
        <v>8</v>
      </c>
      <c r="N100" s="316">
        <f>SUMIFS('Finished Goods Transfer'!D:D,'Finished Goods Transfer'!C:C,D100)</f>
        <v>0</v>
      </c>
      <c r="O100" s="317">
        <f>SUMIFS(Despatches!D:D,Despatches!A:A,'Order Balance Report'!D100)</f>
        <v>0</v>
      </c>
      <c r="P100" s="161"/>
      <c r="Q100" s="317">
        <f t="shared" si="2"/>
        <v>2025</v>
      </c>
      <c r="R100" s="318">
        <f t="shared" si="3"/>
        <v>464.39</v>
      </c>
      <c r="S100" s="318">
        <f t="shared" si="4"/>
        <v>464.39</v>
      </c>
      <c r="T100" s="317" t="str">
        <f t="shared" si="5"/>
        <v>pending</v>
      </c>
      <c r="U100" s="159"/>
      <c r="V100" s="159"/>
      <c r="W100" s="159"/>
      <c r="X100" s="159"/>
      <c r="Y100" s="159"/>
      <c r="Z100" s="159"/>
    </row>
    <row r="101" ht="11.25" hidden="1" customHeight="1">
      <c r="A101" s="311">
        <f>VLOOKUP($D101,'Sales Order'!$A:$D,2,0)</f>
        <v>45882</v>
      </c>
      <c r="B101" s="161">
        <f>VLOOKUP($D101,'Sales Order'!$A:$D,3,0)</f>
        <v>13044</v>
      </c>
      <c r="C101" s="161" t="str">
        <f>VLOOKUP($D101,'Sales Order'!$A:$D,4,0)</f>
        <v>11071-0000-00</v>
      </c>
      <c r="D101" s="161" t="str">
        <f t="array" ref="D101">IFERROR(INDEX('Sales Order'!$A$2:$A$8189, MATCH(0, COUNTIF($D$2:D100, 'Sales Order'!$A$2:$A$8189), 0)), "")</f>
        <v>N-6017</v>
      </c>
      <c r="E101" s="312" t="str">
        <f>VLOOKUP(D101,'Sales Order'!A:K,5,FALSE)</f>
        <v>Ador Powertron Ltd</v>
      </c>
      <c r="F101" s="312">
        <f>VLOOKUP($D101,'Sales Order'!$A:$Z,12,FALSE)</f>
        <v>2</v>
      </c>
      <c r="G101" s="313">
        <f>SUMIFS('Sales Order'!M:M,'Sales Order'!A:A,D101)</f>
        <v>177.84</v>
      </c>
      <c r="H101" s="312" t="str">
        <f>VLOOKUP($D101,'Sales Order'!$A:$Z,14,FALSE)</f>
        <v>CRNO EI</v>
      </c>
      <c r="I101" s="161"/>
      <c r="J101" s="161"/>
      <c r="K101" s="315">
        <f>VLOOKUP($D101,'Sales Order'!$A:$Z,17,FALSE)</f>
        <v>45887</v>
      </c>
      <c r="L101" s="312" t="str">
        <f>VLOOKUP($D101,'Sales Order'!$A:$Z,18,FALSE)</f>
        <v/>
      </c>
      <c r="M101" s="312">
        <f t="shared" si="1"/>
        <v>8</v>
      </c>
      <c r="N101" s="316">
        <f>SUMIFS('Finished Goods Transfer'!D:D,'Finished Goods Transfer'!C:C,D101)</f>
        <v>183.2</v>
      </c>
      <c r="O101" s="317">
        <f>SUMIFS(Despatches!D:D,Despatches!A:A,'Order Balance Report'!D101)</f>
        <v>183.2</v>
      </c>
      <c r="P101" s="161"/>
      <c r="Q101" s="317">
        <f t="shared" si="2"/>
        <v>2025</v>
      </c>
      <c r="R101" s="318">
        <f t="shared" si="3"/>
        <v>-5.36</v>
      </c>
      <c r="S101" s="318">
        <f t="shared" si="4"/>
        <v>-5.36</v>
      </c>
      <c r="T101" s="317" t="str">
        <f t="shared" si="5"/>
        <v>complete</v>
      </c>
      <c r="U101" s="159"/>
      <c r="V101" s="159"/>
      <c r="W101" s="159"/>
      <c r="X101" s="159"/>
      <c r="Y101" s="159"/>
      <c r="Z101" s="159"/>
    </row>
    <row r="102" ht="11.25" hidden="1" customHeight="1">
      <c r="A102" s="311">
        <f>VLOOKUP($D102,'Sales Order'!$A:$D,2,0)</f>
        <v>45882</v>
      </c>
      <c r="B102" s="161">
        <f>VLOOKUP($D102,'Sales Order'!$A:$D,3,0)</f>
        <v>13045</v>
      </c>
      <c r="C102" s="161" t="str">
        <f>VLOOKUP($D102,'Sales Order'!$A:$D,4,0)</f>
        <v>11072-0000-00</v>
      </c>
      <c r="D102" s="161" t="str">
        <f t="array" ref="D102">IFERROR(INDEX('Sales Order'!$A$2:$A$8189, MATCH(0, COUNTIF($D$2:D101, 'Sales Order'!$A$2:$A$8189), 0)), "")</f>
        <v>N-6018</v>
      </c>
      <c r="E102" s="312" t="str">
        <f>VLOOKUP(D102,'Sales Order'!A:K,5,FALSE)</f>
        <v>Ador Powertron Ltd</v>
      </c>
      <c r="F102" s="312">
        <f>VLOOKUP($D102,'Sales Order'!$A:$Z,12,FALSE)</f>
        <v>2</v>
      </c>
      <c r="G102" s="313">
        <f>SUMIFS('Sales Order'!M:M,'Sales Order'!A:A,D102)</f>
        <v>226.85</v>
      </c>
      <c r="H102" s="312" t="str">
        <f>VLOOKUP($D102,'Sales Order'!$A:$Z,14,FALSE)</f>
        <v>CRNO EI</v>
      </c>
      <c r="I102" s="161"/>
      <c r="J102" s="161"/>
      <c r="K102" s="315">
        <f>VLOOKUP($D102,'Sales Order'!$A:$Z,17,FALSE)</f>
        <v>45887</v>
      </c>
      <c r="L102" s="312" t="str">
        <f>VLOOKUP($D102,'Sales Order'!$A:$Z,18,FALSE)</f>
        <v/>
      </c>
      <c r="M102" s="312">
        <f t="shared" si="1"/>
        <v>8</v>
      </c>
      <c r="N102" s="316">
        <f>SUMIFS('Finished Goods Transfer'!D:D,'Finished Goods Transfer'!C:C,D102)</f>
        <v>233.2</v>
      </c>
      <c r="O102" s="317">
        <f>SUMIFS(Despatches!D:D,Despatches!A:A,'Order Balance Report'!D102)</f>
        <v>233.2</v>
      </c>
      <c r="P102" s="161"/>
      <c r="Q102" s="317">
        <f t="shared" si="2"/>
        <v>2025</v>
      </c>
      <c r="R102" s="318">
        <f t="shared" si="3"/>
        <v>-6.35</v>
      </c>
      <c r="S102" s="318">
        <f t="shared" si="4"/>
        <v>-6.35</v>
      </c>
      <c r="T102" s="317" t="str">
        <f t="shared" si="5"/>
        <v>complete</v>
      </c>
      <c r="U102" s="159"/>
      <c r="V102" s="159"/>
      <c r="W102" s="159"/>
      <c r="X102" s="159"/>
      <c r="Y102" s="159"/>
      <c r="Z102" s="159"/>
    </row>
    <row r="103" ht="11.25" hidden="1" customHeight="1">
      <c r="A103" s="311">
        <f>VLOOKUP($D103,'Sales Order'!$A:$D,2,0)</f>
        <v>45883</v>
      </c>
      <c r="B103" s="161" t="str">
        <f>VLOOKUP($D103,'Sales Order'!$A:$D,3,0)</f>
        <v>21933B</v>
      </c>
      <c r="C103" s="161" t="str">
        <f>VLOOKUP($D103,'Sales Order'!$A:$D,4,0)</f>
        <v>H-1TA111200-10</v>
      </c>
      <c r="D103" s="161" t="str">
        <f t="array" ref="D103">IFERROR(INDEX('Sales Order'!$A$2:$A$8189, MATCH(0, COUNTIF($D$2:D102, 'Sales Order'!$A$2:$A$8189), 0)), "")</f>
        <v>N-6019</v>
      </c>
      <c r="E103" s="312" t="str">
        <f>VLOOKUP(D103,'Sales Order'!A:K,5,FALSE)</f>
        <v>KRAFT POWERCON</v>
      </c>
      <c r="F103" s="312">
        <f>VLOOKUP($D103,'Sales Order'!$A:$Z,12,FALSE)</f>
        <v>2</v>
      </c>
      <c r="G103" s="313">
        <f>SUMIFS('Sales Order'!M:M,'Sales Order'!A:A,D103)</f>
        <v>230.98</v>
      </c>
      <c r="H103" s="312" t="str">
        <f>VLOOKUP($D103,'Sales Order'!$A:$Z,14,FALSE)</f>
        <v>CRNO TL</v>
      </c>
      <c r="I103" s="161"/>
      <c r="J103" s="161"/>
      <c r="K103" s="315">
        <f>VLOOKUP($D103,'Sales Order'!$A:$Z,17,FALSE)</f>
        <v>45889</v>
      </c>
      <c r="L103" s="312" t="str">
        <f>VLOOKUP($D103,'Sales Order'!$A:$Z,18,FALSE)</f>
        <v/>
      </c>
      <c r="M103" s="312">
        <f t="shared" si="1"/>
        <v>8</v>
      </c>
      <c r="N103" s="316">
        <f>SUMIFS('Finished Goods Transfer'!D:D,'Finished Goods Transfer'!C:C,D103)</f>
        <v>240.6</v>
      </c>
      <c r="O103" s="317">
        <f>SUMIFS(Despatches!D:D,Despatches!A:A,'Order Balance Report'!D103)</f>
        <v>240.6</v>
      </c>
      <c r="P103" s="161"/>
      <c r="Q103" s="317">
        <f t="shared" si="2"/>
        <v>2025</v>
      </c>
      <c r="R103" s="318">
        <f t="shared" si="3"/>
        <v>-9.62</v>
      </c>
      <c r="S103" s="318">
        <f t="shared" si="4"/>
        <v>-9.62</v>
      </c>
      <c r="T103" s="317" t="str">
        <f t="shared" si="5"/>
        <v>complete</v>
      </c>
      <c r="U103" s="159"/>
      <c r="V103" s="159"/>
      <c r="W103" s="159"/>
      <c r="X103" s="159"/>
      <c r="Y103" s="159"/>
      <c r="Z103" s="159"/>
    </row>
    <row r="104" ht="11.25" hidden="1" customHeight="1">
      <c r="A104" s="311">
        <f>VLOOKUP($D104,'Sales Order'!$A:$D,2,0)</f>
        <v>45883</v>
      </c>
      <c r="B104" s="161">
        <f>VLOOKUP($D104,'Sales Order'!$A:$D,3,0)</f>
        <v>21796</v>
      </c>
      <c r="C104" s="161" t="str">
        <f>VLOOKUP($D104,'Sales Order'!$A:$D,4,0)</f>
        <v>21795-951000-1</v>
      </c>
      <c r="D104" s="161" t="str">
        <f t="array" ref="D104">IFERROR(INDEX('Sales Order'!$A$2:$A$8189, MATCH(0, COUNTIF($D$2:D103, 'Sales Order'!$A$2:$A$8189), 0)), "")</f>
        <v>N-6020</v>
      </c>
      <c r="E104" s="312" t="str">
        <f>VLOOKUP(D104,'Sales Order'!A:K,5,FALSE)</f>
        <v>KRAFT POWERCON</v>
      </c>
      <c r="F104" s="312">
        <f>VLOOKUP($D104,'Sales Order'!$A:$Z,12,FALSE)</f>
        <v>10</v>
      </c>
      <c r="G104" s="313">
        <f>SUMIFS('Sales Order'!M:M,'Sales Order'!A:A,D104)</f>
        <v>2681.54</v>
      </c>
      <c r="H104" s="312" t="str">
        <f>VLOOKUP($D104,'Sales Order'!$A:$Z,14,FALSE)</f>
        <v>CRNO TL</v>
      </c>
      <c r="I104" s="161"/>
      <c r="J104" s="161"/>
      <c r="K104" s="315">
        <f>VLOOKUP($D104,'Sales Order'!$A:$Z,17,FALSE)</f>
        <v>45889</v>
      </c>
      <c r="L104" s="312" t="str">
        <f>VLOOKUP($D104,'Sales Order'!$A:$Z,18,FALSE)</f>
        <v/>
      </c>
      <c r="M104" s="312">
        <f t="shared" si="1"/>
        <v>8</v>
      </c>
      <c r="N104" s="316">
        <f>SUMIFS('Finished Goods Transfer'!D:D,'Finished Goods Transfer'!C:C,D104)</f>
        <v>2778.8</v>
      </c>
      <c r="O104" s="317">
        <f>SUMIFS(Despatches!D:D,Despatches!A:A,'Order Balance Report'!D104)</f>
        <v>2778.8</v>
      </c>
      <c r="P104" s="161"/>
      <c r="Q104" s="317">
        <f t="shared" si="2"/>
        <v>2025</v>
      </c>
      <c r="R104" s="318">
        <f t="shared" si="3"/>
        <v>-97.26</v>
      </c>
      <c r="S104" s="318">
        <f t="shared" si="4"/>
        <v>-97.26</v>
      </c>
      <c r="T104" s="317" t="str">
        <f t="shared" si="5"/>
        <v>complete</v>
      </c>
      <c r="U104" s="159"/>
      <c r="V104" s="159"/>
      <c r="W104" s="159"/>
      <c r="X104" s="159"/>
      <c r="Y104" s="159"/>
      <c r="Z104" s="159"/>
    </row>
    <row r="105" ht="11.25" hidden="1" customHeight="1">
      <c r="A105" s="311">
        <f>VLOOKUP($D105,'Sales Order'!$A:$D,2,0)</f>
        <v>45883</v>
      </c>
      <c r="B105" s="161" t="str">
        <f>VLOOKUP($D105,'Sales Order'!$A:$D,3,0)</f>
        <v>21933B</v>
      </c>
      <c r="C105" s="161" t="str">
        <f>VLOOKUP($D105,'Sales Order'!$A:$D,4,0)</f>
        <v>H-1TA111200</v>
      </c>
      <c r="D105" s="161" t="str">
        <f t="array" ref="D105">IFERROR(INDEX('Sales Order'!$A$2:$A$8189, MATCH(0, COUNTIF($D$2:D104, 'Sales Order'!$A$2:$A$8189), 0)), "")</f>
        <v>N-6021</v>
      </c>
      <c r="E105" s="312" t="str">
        <f>VLOOKUP(D105,'Sales Order'!A:K,5,FALSE)</f>
        <v>KRAFT POWERCON</v>
      </c>
      <c r="F105" s="312">
        <f>VLOOKUP($D105,'Sales Order'!$A:$Z,12,FALSE)</f>
        <v>2</v>
      </c>
      <c r="G105" s="313">
        <f>SUMIFS('Sales Order'!M:M,'Sales Order'!A:A,D105)</f>
        <v>46.95</v>
      </c>
      <c r="H105" s="312" t="str">
        <f>VLOOKUP($D105,'Sales Order'!$A:$Z,14,FALSE)</f>
        <v>CRNO TL</v>
      </c>
      <c r="I105" s="161"/>
      <c r="J105" s="161"/>
      <c r="K105" s="315">
        <f>VLOOKUP($D105,'Sales Order'!$A:$Z,17,FALSE)</f>
        <v>45889</v>
      </c>
      <c r="L105" s="312" t="str">
        <f>VLOOKUP($D105,'Sales Order'!$A:$Z,18,FALSE)</f>
        <v/>
      </c>
      <c r="M105" s="312">
        <f t="shared" si="1"/>
        <v>8</v>
      </c>
      <c r="N105" s="316">
        <f>SUMIFS('Finished Goods Transfer'!D:D,'Finished Goods Transfer'!C:C,D105)</f>
        <v>47.4</v>
      </c>
      <c r="O105" s="317">
        <f>SUMIFS(Despatches!D:D,Despatches!A:A,'Order Balance Report'!D105)</f>
        <v>47.4</v>
      </c>
      <c r="P105" s="161"/>
      <c r="Q105" s="317">
        <f t="shared" si="2"/>
        <v>2025</v>
      </c>
      <c r="R105" s="318">
        <f t="shared" si="3"/>
        <v>-0.45</v>
      </c>
      <c r="S105" s="318">
        <f t="shared" si="4"/>
        <v>-0.45</v>
      </c>
      <c r="T105" s="317" t="str">
        <f t="shared" si="5"/>
        <v>complete</v>
      </c>
      <c r="U105" s="159"/>
      <c r="V105" s="159"/>
      <c r="W105" s="159"/>
      <c r="X105" s="159"/>
      <c r="Y105" s="159"/>
      <c r="Z105" s="159"/>
    </row>
    <row r="106" ht="11.25" hidden="1" customHeight="1">
      <c r="A106" s="311">
        <f>VLOOKUP($D106,'Sales Order'!$A:$D,2,0)</f>
        <v>45883</v>
      </c>
      <c r="B106" s="161">
        <f>VLOOKUP($D106,'Sales Order'!$A:$D,3,0)</f>
        <v>21796</v>
      </c>
      <c r="C106" s="161" t="str">
        <f>VLOOKUP($D106,'Sales Order'!$A:$D,4,0)</f>
        <v>21795-951000-1</v>
      </c>
      <c r="D106" s="161" t="str">
        <f t="array" ref="D106">IFERROR(INDEX('Sales Order'!$A$2:$A$8189, MATCH(0, COUNTIF($D$2:D105, 'Sales Order'!$A$2:$A$8189), 0)), "")</f>
        <v>N-6022</v>
      </c>
      <c r="E106" s="312" t="str">
        <f>VLOOKUP(D106,'Sales Order'!A:K,5,FALSE)</f>
        <v>KRAFT POWERCON</v>
      </c>
      <c r="F106" s="312">
        <f>VLOOKUP($D106,'Sales Order'!$A:$Z,12,FALSE)</f>
        <v>10</v>
      </c>
      <c r="G106" s="313">
        <f>SUMIFS('Sales Order'!M:M,'Sales Order'!A:A,D106)</f>
        <v>764.71</v>
      </c>
      <c r="H106" s="312" t="str">
        <f>VLOOKUP($D106,'Sales Order'!$A:$Z,14,FALSE)</f>
        <v>CRNO TL</v>
      </c>
      <c r="I106" s="161"/>
      <c r="J106" s="161"/>
      <c r="K106" s="315">
        <f>VLOOKUP($D106,'Sales Order'!$A:$Z,17,FALSE)</f>
        <v>45889</v>
      </c>
      <c r="L106" s="312" t="str">
        <f>VLOOKUP($D106,'Sales Order'!$A:$Z,18,FALSE)</f>
        <v/>
      </c>
      <c r="M106" s="312">
        <f t="shared" si="1"/>
        <v>8</v>
      </c>
      <c r="N106" s="316">
        <f>SUMIFS('Finished Goods Transfer'!D:D,'Finished Goods Transfer'!C:C,D106)</f>
        <v>1546.31</v>
      </c>
      <c r="O106" s="317">
        <f>SUMIFS(Despatches!D:D,Despatches!A:A,'Order Balance Report'!D106)</f>
        <v>786.6</v>
      </c>
      <c r="P106" s="161"/>
      <c r="Q106" s="317">
        <f t="shared" si="2"/>
        <v>2025</v>
      </c>
      <c r="R106" s="318">
        <f t="shared" si="3"/>
        <v>-781.6</v>
      </c>
      <c r="S106" s="318">
        <f t="shared" si="4"/>
        <v>-21.89</v>
      </c>
      <c r="T106" s="317" t="str">
        <f t="shared" si="5"/>
        <v>complete</v>
      </c>
      <c r="U106" s="159"/>
      <c r="V106" s="159"/>
      <c r="W106" s="159"/>
      <c r="X106" s="159"/>
      <c r="Y106" s="159"/>
      <c r="Z106" s="159"/>
    </row>
    <row r="107" ht="11.25" hidden="1" customHeight="1">
      <c r="A107" s="311">
        <f>VLOOKUP($D107,'Sales Order'!$A:$D,2,0)</f>
        <v>45883</v>
      </c>
      <c r="B107" s="161">
        <f>VLOOKUP($D107,'Sales Order'!$A:$D,3,0)</f>
        <v>676</v>
      </c>
      <c r="C107" s="161" t="str">
        <f>VLOOKUP($D107,'Sales Order'!$A:$D,4,0)</f>
        <v>K07-1877 VR01</v>
      </c>
      <c r="D107" s="161" t="str">
        <f t="array" ref="D107">IFERROR(INDEX('Sales Order'!$A$2:$A$8189, MATCH(0, COUNTIF($D$2:D106, 'Sales Order'!$A$2:$A$8189), 0)), "")</f>
        <v>N-6023</v>
      </c>
      <c r="E107" s="312" t="str">
        <f>VLOOKUP(D107,'Sales Order'!A:K,5,FALSE)</f>
        <v>Jh Sciaky limited</v>
      </c>
      <c r="F107" s="312" t="str">
        <f>VLOOKUP($D107,'Sales Order'!$A:$Z,12,FALSE)</f>
        <v/>
      </c>
      <c r="G107" s="313">
        <f>SUMIFS('Sales Order'!M:M,'Sales Order'!A:A,D107)</f>
        <v>701.47</v>
      </c>
      <c r="H107" s="312" t="str">
        <f>VLOOKUP($D107,'Sales Order'!$A:$Z,14,FALSE)</f>
        <v>CRNO TL</v>
      </c>
      <c r="I107" s="161"/>
      <c r="J107" s="161"/>
      <c r="K107" s="315">
        <f>VLOOKUP($D107,'Sales Order'!$A:$Z,17,FALSE)</f>
        <v>45889</v>
      </c>
      <c r="L107" s="312" t="str">
        <f>VLOOKUP($D107,'Sales Order'!$A:$Z,18,FALSE)</f>
        <v/>
      </c>
      <c r="M107" s="312">
        <f t="shared" si="1"/>
        <v>8</v>
      </c>
      <c r="N107" s="316">
        <f>SUMIFS('Finished Goods Transfer'!D:D,'Finished Goods Transfer'!C:C,D107)</f>
        <v>784.4</v>
      </c>
      <c r="O107" s="317">
        <f>SUMIFS(Despatches!D:D,Despatches!A:A,'Order Balance Report'!D107)</f>
        <v>784.4</v>
      </c>
      <c r="P107" s="161"/>
      <c r="Q107" s="317">
        <f t="shared" si="2"/>
        <v>2025</v>
      </c>
      <c r="R107" s="318">
        <f t="shared" si="3"/>
        <v>-82.93</v>
      </c>
      <c r="S107" s="318">
        <f t="shared" si="4"/>
        <v>-82.93</v>
      </c>
      <c r="T107" s="317" t="str">
        <f t="shared" si="5"/>
        <v>complete</v>
      </c>
      <c r="U107" s="159"/>
      <c r="V107" s="159"/>
      <c r="W107" s="159"/>
      <c r="X107" s="159"/>
      <c r="Y107" s="159"/>
      <c r="Z107" s="159"/>
    </row>
    <row r="108" ht="11.25" hidden="1" customHeight="1">
      <c r="A108" s="311">
        <f>VLOOKUP($D108,'Sales Order'!$A:$D,2,0)</f>
        <v>45883</v>
      </c>
      <c r="B108" s="161">
        <f>VLOOKUP($D108,'Sales Order'!$A:$D,3,0)</f>
        <v>676</v>
      </c>
      <c r="C108" s="161" t="str">
        <f>VLOOKUP($D108,'Sales Order'!$A:$D,4,0)</f>
        <v>K07-1878 VR01</v>
      </c>
      <c r="D108" s="161" t="str">
        <f t="array" ref="D108">IFERROR(INDEX('Sales Order'!$A$2:$A$8189, MATCH(0, COUNTIF($D$2:D107, 'Sales Order'!$A$2:$A$8189), 0)), "")</f>
        <v>N-6024</v>
      </c>
      <c r="E108" s="312" t="str">
        <f>VLOOKUP(D108,'Sales Order'!A:K,5,FALSE)</f>
        <v>Jh Sciaky limited</v>
      </c>
      <c r="F108" s="312" t="str">
        <f>VLOOKUP($D108,'Sales Order'!$A:$Z,12,FALSE)</f>
        <v/>
      </c>
      <c r="G108" s="313">
        <f>SUMIFS('Sales Order'!M:M,'Sales Order'!A:A,D108)</f>
        <v>348.808</v>
      </c>
      <c r="H108" s="312" t="str">
        <f>VLOOKUP($D108,'Sales Order'!$A:$Z,14,FALSE)</f>
        <v>CRNO TL</v>
      </c>
      <c r="I108" s="161"/>
      <c r="J108" s="161"/>
      <c r="K108" s="315">
        <f>VLOOKUP($D108,'Sales Order'!$A:$Z,17,FALSE)</f>
        <v>45889</v>
      </c>
      <c r="L108" s="312" t="str">
        <f>VLOOKUP($D108,'Sales Order'!$A:$Z,18,FALSE)</f>
        <v/>
      </c>
      <c r="M108" s="312">
        <f t="shared" si="1"/>
        <v>8</v>
      </c>
      <c r="N108" s="316">
        <f>SUMIFS('Finished Goods Transfer'!D:D,'Finished Goods Transfer'!C:C,D108)</f>
        <v>214.6</v>
      </c>
      <c r="O108" s="317">
        <f>SUMIFS(Despatches!D:D,Despatches!A:A,'Order Balance Report'!D108)</f>
        <v>342.6</v>
      </c>
      <c r="P108" s="161">
        <v>6.5</v>
      </c>
      <c r="Q108" s="317">
        <f t="shared" si="2"/>
        <v>2025</v>
      </c>
      <c r="R108" s="318">
        <f t="shared" si="3"/>
        <v>134.208</v>
      </c>
      <c r="S108" s="318">
        <f t="shared" si="4"/>
        <v>-0.292</v>
      </c>
      <c r="T108" s="317" t="str">
        <f t="shared" si="5"/>
        <v>complete</v>
      </c>
      <c r="U108" s="159"/>
      <c r="V108" s="159"/>
      <c r="W108" s="159"/>
      <c r="X108" s="159"/>
      <c r="Y108" s="159"/>
      <c r="Z108" s="159"/>
    </row>
    <row r="109" ht="11.25" hidden="1" customHeight="1">
      <c r="A109" s="311">
        <f>VLOOKUP($D109,'Sales Order'!$A:$D,2,0)</f>
        <v>45883</v>
      </c>
      <c r="B109" s="161">
        <f>VLOOKUP($D109,'Sales Order'!$A:$D,3,0)</f>
        <v>123</v>
      </c>
      <c r="C109" s="161" t="str">
        <f>VLOOKUP($D109,'Sales Order'!$A:$D,4,0)</f>
        <v>1PH CORE</v>
      </c>
      <c r="D109" s="161" t="str">
        <f t="array" ref="D109">IFERROR(INDEX('Sales Order'!$A$2:$A$8189, MATCH(0, COUNTIF($D$2:D108, 'Sales Order'!$A$2:$A$8189), 0)), "")</f>
        <v>N-6025</v>
      </c>
      <c r="E109" s="312" t="str">
        <f>VLOOKUP(D109,'Sales Order'!A:K,5,FALSE)</f>
        <v>Arihant Electricals</v>
      </c>
      <c r="F109" s="312">
        <f>VLOOKUP($D109,'Sales Order'!$A:$Z,12,FALSE)</f>
        <v>5</v>
      </c>
      <c r="G109" s="313">
        <f>SUMIFS('Sales Order'!M:M,'Sales Order'!A:A,D109)</f>
        <v>58.36</v>
      </c>
      <c r="H109" s="312" t="str">
        <f>VLOOKUP($D109,'Sales Order'!$A:$Z,14,FALSE)</f>
        <v>CRNO TL</v>
      </c>
      <c r="I109" s="161"/>
      <c r="J109" s="161"/>
      <c r="K109" s="315">
        <f>VLOOKUP($D109,'Sales Order'!$A:$Z,17,FALSE)</f>
        <v>45889</v>
      </c>
      <c r="L109" s="312" t="str">
        <f>VLOOKUP($D109,'Sales Order'!$A:$Z,18,FALSE)</f>
        <v/>
      </c>
      <c r="M109" s="312">
        <f t="shared" si="1"/>
        <v>8</v>
      </c>
      <c r="N109" s="316">
        <f>SUMIFS('Finished Goods Transfer'!D:D,'Finished Goods Transfer'!C:C,D109)</f>
        <v>116.72</v>
      </c>
      <c r="O109" s="317">
        <f>SUMIFS(Despatches!D:D,Despatches!A:A,'Order Balance Report'!D109)</f>
        <v>118</v>
      </c>
      <c r="P109" s="161"/>
      <c r="Q109" s="317">
        <f t="shared" si="2"/>
        <v>2025</v>
      </c>
      <c r="R109" s="318">
        <f t="shared" si="3"/>
        <v>-58.36</v>
      </c>
      <c r="S109" s="318">
        <f t="shared" si="4"/>
        <v>-59.64</v>
      </c>
      <c r="T109" s="317" t="str">
        <f t="shared" si="5"/>
        <v>complete</v>
      </c>
      <c r="U109" s="159"/>
      <c r="V109" s="159"/>
      <c r="W109" s="159"/>
      <c r="X109" s="159"/>
      <c r="Y109" s="159"/>
      <c r="Z109" s="159"/>
    </row>
    <row r="110" ht="11.25" hidden="1" customHeight="1">
      <c r="A110" s="311">
        <f>VLOOKUP($D110,'Sales Order'!$A:$D,2,0)</f>
        <v>45883</v>
      </c>
      <c r="B110" s="161">
        <f>VLOOKUP($D110,'Sales Order'!$A:$D,3,0)</f>
        <v>123</v>
      </c>
      <c r="C110" s="161" t="str">
        <f>VLOOKUP($D110,'Sales Order'!$A:$D,4,0)</f>
        <v>3 PH CORE</v>
      </c>
      <c r="D110" s="161" t="str">
        <f t="array" ref="D110">IFERROR(INDEX('Sales Order'!$A$2:$A$8189, MATCH(0, COUNTIF($D$2:D109, 'Sales Order'!$A$2:$A$8189), 0)), "")</f>
        <v>N-6026</v>
      </c>
      <c r="E110" s="312" t="str">
        <f>VLOOKUP(D110,'Sales Order'!A:K,5,FALSE)</f>
        <v>Arihant Electricals</v>
      </c>
      <c r="F110" s="312">
        <f>VLOOKUP($D110,'Sales Order'!$A:$Z,12,FALSE)</f>
        <v>5</v>
      </c>
      <c r="G110" s="313">
        <f>SUMIFS('Sales Order'!M:M,'Sales Order'!A:A,D110)</f>
        <v>187.11</v>
      </c>
      <c r="H110" s="312" t="str">
        <f>VLOOKUP($D110,'Sales Order'!$A:$Z,14,FALSE)</f>
        <v>CRNO TL</v>
      </c>
      <c r="I110" s="161"/>
      <c r="J110" s="161"/>
      <c r="K110" s="315">
        <f>VLOOKUP($D110,'Sales Order'!$A:$Z,17,FALSE)</f>
        <v>45889</v>
      </c>
      <c r="L110" s="312" t="str">
        <f>VLOOKUP($D110,'Sales Order'!$A:$Z,18,FALSE)</f>
        <v/>
      </c>
      <c r="M110" s="312">
        <f t="shared" si="1"/>
        <v>8</v>
      </c>
      <c r="N110" s="316">
        <f>SUMIFS('Finished Goods Transfer'!D:D,'Finished Goods Transfer'!C:C,D110)</f>
        <v>187.11</v>
      </c>
      <c r="O110" s="317">
        <f>SUMIFS(Despatches!D:D,Despatches!A:A,'Order Balance Report'!D110)</f>
        <v>189.6</v>
      </c>
      <c r="P110" s="161"/>
      <c r="Q110" s="317">
        <f t="shared" si="2"/>
        <v>2025</v>
      </c>
      <c r="R110" s="318">
        <f t="shared" si="3"/>
        <v>0</v>
      </c>
      <c r="S110" s="318">
        <f t="shared" si="4"/>
        <v>-2.49</v>
      </c>
      <c r="T110" s="317" t="str">
        <f t="shared" si="5"/>
        <v>complete</v>
      </c>
      <c r="U110" s="159"/>
      <c r="V110" s="159"/>
      <c r="W110" s="159"/>
      <c r="X110" s="159"/>
      <c r="Y110" s="159"/>
      <c r="Z110" s="159"/>
    </row>
    <row r="111" ht="11.25" hidden="1" customHeight="1">
      <c r="A111" s="311">
        <f>VLOOKUP($D111,'Sales Order'!$A:$D,2,0)</f>
        <v>45883</v>
      </c>
      <c r="B111" s="161">
        <f>VLOOKUP($D111,'Sales Order'!$A:$D,3,0)</f>
        <v>123</v>
      </c>
      <c r="C111" s="161" t="str">
        <f>VLOOKUP($D111,'Sales Order'!$A:$D,4,0)</f>
        <v>1PH CORE</v>
      </c>
      <c r="D111" s="161" t="str">
        <f t="array" ref="D111">IFERROR(INDEX('Sales Order'!$A$2:$A$8189, MATCH(0, COUNTIF($D$2:D110, 'Sales Order'!$A$2:$A$8189), 0)), "")</f>
        <v>N-6027</v>
      </c>
      <c r="E111" s="312" t="str">
        <f>VLOOKUP(D111,'Sales Order'!A:K,5,FALSE)</f>
        <v>Arihant Electricals</v>
      </c>
      <c r="F111" s="312">
        <f>VLOOKUP($D111,'Sales Order'!$A:$Z,12,FALSE)</f>
        <v>5</v>
      </c>
      <c r="G111" s="313">
        <f>SUMIFS('Sales Order'!M:M,'Sales Order'!A:A,D111)</f>
        <v>166.73</v>
      </c>
      <c r="H111" s="312" t="str">
        <f>VLOOKUP($D111,'Sales Order'!$A:$Z,14,FALSE)</f>
        <v>CRNO TL</v>
      </c>
      <c r="I111" s="161"/>
      <c r="J111" s="161"/>
      <c r="K111" s="315">
        <f>VLOOKUP($D111,'Sales Order'!$A:$Z,17,FALSE)</f>
        <v>45889</v>
      </c>
      <c r="L111" s="312" t="str">
        <f>VLOOKUP($D111,'Sales Order'!$A:$Z,18,FALSE)</f>
        <v/>
      </c>
      <c r="M111" s="312">
        <f t="shared" si="1"/>
        <v>8</v>
      </c>
      <c r="N111" s="316">
        <f>SUMIFS('Finished Goods Transfer'!D:D,'Finished Goods Transfer'!C:C,D111)</f>
        <v>166.73</v>
      </c>
      <c r="O111" s="317">
        <f>SUMIFS(Despatches!D:D,Despatches!A:A,'Order Balance Report'!D111)</f>
        <v>172.6</v>
      </c>
      <c r="P111" s="161"/>
      <c r="Q111" s="317">
        <f t="shared" si="2"/>
        <v>2025</v>
      </c>
      <c r="R111" s="318">
        <f t="shared" si="3"/>
        <v>0</v>
      </c>
      <c r="S111" s="318">
        <f t="shared" si="4"/>
        <v>-5.87</v>
      </c>
      <c r="T111" s="317" t="str">
        <f t="shared" si="5"/>
        <v>complete</v>
      </c>
      <c r="U111" s="159"/>
      <c r="V111" s="159"/>
      <c r="W111" s="159"/>
      <c r="X111" s="159"/>
      <c r="Y111" s="159"/>
      <c r="Z111" s="159"/>
    </row>
    <row r="112" ht="11.25" hidden="1" customHeight="1">
      <c r="A112" s="311">
        <f>VLOOKUP($D112,'Sales Order'!$A:$D,2,0)</f>
        <v>45883</v>
      </c>
      <c r="B112" s="161">
        <f>VLOOKUP($D112,'Sales Order'!$A:$D,3,0)</f>
        <v>43</v>
      </c>
      <c r="C112" s="161" t="str">
        <f>VLOOKUP($D112,'Sales Order'!$A:$D,4,0)</f>
        <v>3 PH</v>
      </c>
      <c r="D112" s="161" t="str">
        <f t="array" ref="D112">IFERROR(INDEX('Sales Order'!$A$2:$A$8189, MATCH(0, COUNTIF($D$2:D111, 'Sales Order'!$A$2:$A$8189), 0)), "")</f>
        <v>N-6028</v>
      </c>
      <c r="E112" s="312" t="str">
        <f>VLOOKUP(D112,'Sales Order'!A:K,5,FALSE)</f>
        <v>Arihant Electricals</v>
      </c>
      <c r="F112" s="312">
        <f>VLOOKUP($D112,'Sales Order'!$A:$Z,12,FALSE)</f>
        <v>5</v>
      </c>
      <c r="G112" s="313">
        <f>SUMIFS('Sales Order'!M:M,'Sales Order'!A:A,D112)</f>
        <v>266.77</v>
      </c>
      <c r="H112" s="312" t="str">
        <f>VLOOKUP($D112,'Sales Order'!$A:$Z,14,FALSE)</f>
        <v>CRNO TL</v>
      </c>
      <c r="I112" s="161"/>
      <c r="J112" s="161"/>
      <c r="K112" s="315">
        <f>VLOOKUP($D112,'Sales Order'!$A:$Z,17,FALSE)</f>
        <v>45889</v>
      </c>
      <c r="L112" s="312" t="str">
        <f>VLOOKUP($D112,'Sales Order'!$A:$Z,18,FALSE)</f>
        <v/>
      </c>
      <c r="M112" s="312">
        <f t="shared" si="1"/>
        <v>8</v>
      </c>
      <c r="N112" s="316">
        <f>SUMIFS('Finished Goods Transfer'!D:D,'Finished Goods Transfer'!C:C,D112)</f>
        <v>266.76</v>
      </c>
      <c r="O112" s="317">
        <f>SUMIFS(Despatches!D:D,Despatches!A:A,'Order Balance Report'!D112)</f>
        <v>276</v>
      </c>
      <c r="P112" s="161"/>
      <c r="Q112" s="317">
        <f t="shared" si="2"/>
        <v>2025</v>
      </c>
      <c r="R112" s="318">
        <f t="shared" si="3"/>
        <v>0.01</v>
      </c>
      <c r="S112" s="318">
        <f t="shared" si="4"/>
        <v>-9.23</v>
      </c>
      <c r="T112" s="317" t="str">
        <f t="shared" si="5"/>
        <v>complete</v>
      </c>
      <c r="U112" s="159"/>
      <c r="V112" s="159"/>
      <c r="W112" s="159"/>
      <c r="X112" s="159"/>
      <c r="Y112" s="159"/>
      <c r="Z112" s="159"/>
    </row>
    <row r="113" ht="11.25" hidden="1" customHeight="1">
      <c r="A113" s="311">
        <f>VLOOKUP($D113,'Sales Order'!$A:$D,2,0)</f>
        <v>45869</v>
      </c>
      <c r="B113" s="161" t="str">
        <f>VLOOKUP($D113,'Sales Order'!$A:$D,3,0)</f>
        <v/>
      </c>
      <c r="C113" s="161" t="str">
        <f>VLOOKUP($D113,'Sales Order'!$A:$D,4,0)</f>
        <v/>
      </c>
      <c r="D113" s="161" t="str">
        <f t="array" ref="D113">IFERROR(INDEX('Sales Order'!$A$2:$A$8189, MATCH(0, COUNTIF($D$2:D112, 'Sales Order'!$A$2:$A$8189), 0)), "")</f>
        <v>RM-6</v>
      </c>
      <c r="E113" s="312" t="str">
        <f>VLOOKUP(D113,'Sales Order'!A:K,5,FALSE)</f>
        <v>KAPSON PUNE</v>
      </c>
      <c r="F113" s="312" t="str">
        <f>VLOOKUP($D113,'Sales Order'!$A:$Z,12,FALSE)</f>
        <v/>
      </c>
      <c r="G113" s="313">
        <f>SUMIFS('Sales Order'!M:M,'Sales Order'!A:A,D113)</f>
        <v>19344</v>
      </c>
      <c r="H113" s="312" t="str">
        <f>VLOOKUP($D113,'Sales Order'!$A:$Z,14,FALSE)</f>
        <v>CRNO COIL</v>
      </c>
      <c r="I113" s="161"/>
      <c r="J113" s="161"/>
      <c r="K113" s="315">
        <f>VLOOKUP($D113,'Sales Order'!$A:$Z,17,FALSE)</f>
        <v>45869</v>
      </c>
      <c r="L113" s="312" t="str">
        <f>VLOOKUP($D113,'Sales Order'!$A:$Z,18,FALSE)</f>
        <v/>
      </c>
      <c r="M113" s="312">
        <f t="shared" si="1"/>
        <v>7</v>
      </c>
      <c r="N113" s="316">
        <f>SUMIFS('Finished Goods Transfer'!D:D,'Finished Goods Transfer'!C:C,D113)</f>
        <v>0</v>
      </c>
      <c r="O113" s="317">
        <f>SUMIFS(Despatches!D:D,Despatches!A:A,'Order Balance Report'!D113)</f>
        <v>19344</v>
      </c>
      <c r="P113" s="161"/>
      <c r="Q113" s="317">
        <f t="shared" si="2"/>
        <v>2025</v>
      </c>
      <c r="R113" s="318">
        <f t="shared" si="3"/>
        <v>19344</v>
      </c>
      <c r="S113" s="318">
        <f t="shared" si="4"/>
        <v>0</v>
      </c>
      <c r="T113" s="317" t="str">
        <f t="shared" si="5"/>
        <v>complete</v>
      </c>
      <c r="U113" s="159"/>
      <c r="V113" s="159"/>
      <c r="W113" s="159"/>
      <c r="X113" s="159"/>
      <c r="Y113" s="159"/>
      <c r="Z113" s="159"/>
    </row>
    <row r="114" ht="11.25" hidden="1" customHeight="1">
      <c r="A114" s="311">
        <f>VLOOKUP($D114,'Sales Order'!$A:$D,2,0)</f>
        <v>45880</v>
      </c>
      <c r="B114" s="161" t="str">
        <f>VLOOKUP($D114,'Sales Order'!$A:$D,3,0)</f>
        <v/>
      </c>
      <c r="C114" s="161" t="str">
        <f>VLOOKUP($D114,'Sales Order'!$A:$D,4,0)</f>
        <v/>
      </c>
      <c r="D114" s="161" t="str">
        <f t="array" ref="D114">IFERROR(INDEX('Sales Order'!$A$2:$A$8189, MATCH(0, COUNTIF($D$2:D113, 'Sales Order'!$A$2:$A$8189), 0)), "")</f>
        <v>RM-8</v>
      </c>
      <c r="E114" s="312" t="str">
        <f>VLOOKUP(D114,'Sales Order'!A:K,5,FALSE)</f>
        <v>KAPSON PUNE</v>
      </c>
      <c r="F114" s="312" t="str">
        <f>VLOOKUP($D114,'Sales Order'!$A:$Z,12,FALSE)</f>
        <v/>
      </c>
      <c r="G114" s="313">
        <f>SUMIFS('Sales Order'!M:M,'Sales Order'!A:A,D114)</f>
        <v>5489</v>
      </c>
      <c r="H114" s="312" t="str">
        <f>VLOOKUP($D114,'Sales Order'!$A:$Z,14,FALSE)</f>
        <v>CRNO COIL</v>
      </c>
      <c r="I114" s="161"/>
      <c r="J114" s="161"/>
      <c r="K114" s="315">
        <f>VLOOKUP($D114,'Sales Order'!$A:$Z,17,FALSE)</f>
        <v>45880</v>
      </c>
      <c r="L114" s="312" t="str">
        <f>VLOOKUP($D114,'Sales Order'!$A:$Z,18,FALSE)</f>
        <v/>
      </c>
      <c r="M114" s="312">
        <f t="shared" si="1"/>
        <v>8</v>
      </c>
      <c r="N114" s="316">
        <f>SUMIFS('Finished Goods Transfer'!D:D,'Finished Goods Transfer'!C:C,D114)</f>
        <v>0</v>
      </c>
      <c r="O114" s="317">
        <f>SUMIFS(Despatches!D:D,Despatches!A:A,'Order Balance Report'!D114)</f>
        <v>5489</v>
      </c>
      <c r="P114" s="161"/>
      <c r="Q114" s="317">
        <f t="shared" si="2"/>
        <v>2025</v>
      </c>
      <c r="R114" s="318">
        <f t="shared" si="3"/>
        <v>5489</v>
      </c>
      <c r="S114" s="318">
        <f t="shared" si="4"/>
        <v>0</v>
      </c>
      <c r="T114" s="317" t="str">
        <f t="shared" si="5"/>
        <v>complete</v>
      </c>
      <c r="U114" s="159"/>
      <c r="V114" s="159"/>
      <c r="W114" s="159"/>
      <c r="X114" s="159"/>
      <c r="Y114" s="159"/>
      <c r="Z114" s="159"/>
    </row>
    <row r="115" ht="11.25" customHeight="1">
      <c r="A115" s="311">
        <f>VLOOKUP($D115,'Sales Order'!$A:$D,2,0)</f>
        <v>45888</v>
      </c>
      <c r="B115" s="161">
        <f>VLOOKUP($D115,'Sales Order'!$A:$D,3,0)</f>
        <v>123</v>
      </c>
      <c r="C115" s="161">
        <f>VLOOKUP($D115,'Sales Order'!$A:$D,4,0)</f>
        <v>123</v>
      </c>
      <c r="D115" s="161" t="str">
        <f t="array" ref="D115">IFERROR(INDEX('Sales Order'!$A$2:$A$8189, MATCH(0, COUNTIF($D$2:D114, 'Sales Order'!$A$2:$A$8189), 0)), "")</f>
        <v>N-6029</v>
      </c>
      <c r="E115" s="312" t="str">
        <f>VLOOKUP(D115,'Sales Order'!A:K,5,FALSE)</f>
        <v>POWERTRACK ANALYSERS</v>
      </c>
      <c r="F115" s="312">
        <f>VLOOKUP($D115,'Sales Order'!$A:$Z,12,FALSE)</f>
        <v>3</v>
      </c>
      <c r="G115" s="313">
        <f>SUMIFS('Sales Order'!M:M,'Sales Order'!A:A,D115)</f>
        <v>2068.21</v>
      </c>
      <c r="H115" s="312" t="str">
        <f>VLOOKUP($D115,'Sales Order'!$A:$Z,14,FALSE)</f>
        <v>CRNO TL</v>
      </c>
      <c r="I115" s="161"/>
      <c r="J115" s="161"/>
      <c r="K115" s="315">
        <f>VLOOKUP($D115,'Sales Order'!$A:$Z,17,FALSE)</f>
        <v>45888</v>
      </c>
      <c r="L115" s="312" t="str">
        <f>VLOOKUP($D115,'Sales Order'!$A:$Z,18,FALSE)</f>
        <v/>
      </c>
      <c r="M115" s="312">
        <f t="shared" si="1"/>
        <v>8</v>
      </c>
      <c r="N115" s="316">
        <f>SUMIFS('Finished Goods Transfer'!D:D,'Finished Goods Transfer'!C:C,D115)</f>
        <v>2233.8</v>
      </c>
      <c r="O115" s="317">
        <f>SUMIFS(Despatches!D:D,Despatches!A:A,'Order Balance Report'!D115)</f>
        <v>1073</v>
      </c>
      <c r="P115" s="161"/>
      <c r="Q115" s="317">
        <f t="shared" si="2"/>
        <v>2025</v>
      </c>
      <c r="R115" s="318">
        <f t="shared" si="3"/>
        <v>-165.59</v>
      </c>
      <c r="S115" s="318">
        <f t="shared" si="4"/>
        <v>995.21</v>
      </c>
      <c r="T115" s="317" t="str">
        <f t="shared" si="5"/>
        <v>pending</v>
      </c>
      <c r="U115" s="159"/>
      <c r="V115" s="159"/>
      <c r="W115" s="159"/>
      <c r="X115" s="159"/>
      <c r="Y115" s="159"/>
      <c r="Z115" s="159"/>
    </row>
    <row r="116" ht="11.25" customHeight="1">
      <c r="A116" s="311">
        <f>VLOOKUP($D116,'Sales Order'!$A:$D,2,0)</f>
        <v>45888</v>
      </c>
      <c r="B116" s="161">
        <f>VLOOKUP($D116,'Sales Order'!$A:$D,3,0)</f>
        <v>123</v>
      </c>
      <c r="C116" s="161">
        <f>VLOOKUP($D116,'Sales Order'!$A:$D,4,0)</f>
        <v>123</v>
      </c>
      <c r="D116" s="161" t="str">
        <f t="array" ref="D116">IFERROR(INDEX('Sales Order'!$A$2:$A$8189, MATCH(0, COUNTIF($D$2:D115, 'Sales Order'!$A$2:$A$8189), 0)), "")</f>
        <v>N-6030</v>
      </c>
      <c r="E116" s="312" t="str">
        <f>VLOOKUP(D116,'Sales Order'!A:K,5,FALSE)</f>
        <v>POWERTRACK ANALYSERS</v>
      </c>
      <c r="F116" s="312">
        <f>VLOOKUP($D116,'Sales Order'!$A:$Z,12,FALSE)</f>
        <v>3</v>
      </c>
      <c r="G116" s="313">
        <f>SUMIFS('Sales Order'!M:M,'Sales Order'!A:A,D116)</f>
        <v>2078.06</v>
      </c>
      <c r="H116" s="312" t="str">
        <f>VLOOKUP($D116,'Sales Order'!$A:$Z,14,FALSE)</f>
        <v>CRNO TL</v>
      </c>
      <c r="I116" s="161"/>
      <c r="J116" s="161"/>
      <c r="K116" s="315">
        <f>VLOOKUP($D116,'Sales Order'!$A:$Z,17,FALSE)</f>
        <v>45888</v>
      </c>
      <c r="L116" s="312" t="str">
        <f>VLOOKUP($D116,'Sales Order'!$A:$Z,18,FALSE)</f>
        <v/>
      </c>
      <c r="M116" s="312">
        <f t="shared" si="1"/>
        <v>8</v>
      </c>
      <c r="N116" s="316">
        <f>SUMIFS('Finished Goods Transfer'!D:D,'Finished Goods Transfer'!C:C,D116)</f>
        <v>0</v>
      </c>
      <c r="O116" s="317">
        <f>SUMIFS(Despatches!D:D,Despatches!A:A,'Order Balance Report'!D116)</f>
        <v>1046.4</v>
      </c>
      <c r="P116" s="161"/>
      <c r="Q116" s="317">
        <f t="shared" si="2"/>
        <v>2025</v>
      </c>
      <c r="R116" s="318">
        <f t="shared" si="3"/>
        <v>2078.06</v>
      </c>
      <c r="S116" s="318">
        <f t="shared" si="4"/>
        <v>1031.66</v>
      </c>
      <c r="T116" s="317" t="str">
        <f t="shared" si="5"/>
        <v>pending</v>
      </c>
      <c r="U116" s="159"/>
      <c r="V116" s="159"/>
      <c r="W116" s="159"/>
      <c r="X116" s="159"/>
      <c r="Y116" s="159"/>
      <c r="Z116" s="159"/>
    </row>
    <row r="117" ht="11.25" customHeight="1">
      <c r="A117" s="311">
        <f>VLOOKUP($D117,'Sales Order'!$A:$D,2,0)</f>
        <v>45888</v>
      </c>
      <c r="B117" s="161">
        <f>VLOOKUP($D117,'Sales Order'!$A:$D,3,0)</f>
        <v>123</v>
      </c>
      <c r="C117" s="161">
        <f>VLOOKUP($D117,'Sales Order'!$A:$D,4,0)</f>
        <v>123</v>
      </c>
      <c r="D117" s="161" t="str">
        <f t="array" ref="D117">IFERROR(INDEX('Sales Order'!$A$2:$A$8189, MATCH(0, COUNTIF($D$2:D116, 'Sales Order'!$A$2:$A$8189), 0)), "")</f>
        <v>N-6031</v>
      </c>
      <c r="E117" s="312" t="str">
        <f>VLOOKUP(D117,'Sales Order'!A:K,5,FALSE)</f>
        <v>POWERTRACK ANALYSERS</v>
      </c>
      <c r="F117" s="312">
        <f>VLOOKUP($D117,'Sales Order'!$A:$Z,12,FALSE)</f>
        <v>3</v>
      </c>
      <c r="G117" s="313">
        <f>SUMIFS('Sales Order'!M:M,'Sales Order'!A:A,D117)</f>
        <v>2068.72</v>
      </c>
      <c r="H117" s="312" t="str">
        <f>VLOOKUP($D117,'Sales Order'!$A:$Z,14,FALSE)</f>
        <v>CRNO TL</v>
      </c>
      <c r="I117" s="161"/>
      <c r="J117" s="161"/>
      <c r="K117" s="315">
        <f>VLOOKUP($D117,'Sales Order'!$A:$Z,17,FALSE)</f>
        <v>45888</v>
      </c>
      <c r="L117" s="312" t="str">
        <f>VLOOKUP($D117,'Sales Order'!$A:$Z,18,FALSE)</f>
        <v/>
      </c>
      <c r="M117" s="312">
        <f t="shared" si="1"/>
        <v>8</v>
      </c>
      <c r="N117" s="316">
        <f>SUMIFS('Finished Goods Transfer'!D:D,'Finished Goods Transfer'!C:C,D117)</f>
        <v>1455.8</v>
      </c>
      <c r="O117" s="317">
        <f>SUMIFS(Despatches!D:D,Despatches!A:A,'Order Balance Report'!D117)</f>
        <v>1802.8</v>
      </c>
      <c r="P117" s="161"/>
      <c r="Q117" s="317">
        <f t="shared" si="2"/>
        <v>2025</v>
      </c>
      <c r="R117" s="318">
        <f t="shared" si="3"/>
        <v>612.92</v>
      </c>
      <c r="S117" s="318">
        <f t="shared" si="4"/>
        <v>265.92</v>
      </c>
      <c r="T117" s="317" t="str">
        <f t="shared" si="5"/>
        <v>pending</v>
      </c>
      <c r="U117" s="159"/>
      <c r="V117" s="159"/>
      <c r="W117" s="159"/>
      <c r="X117" s="159"/>
      <c r="Y117" s="159"/>
      <c r="Z117" s="159"/>
    </row>
    <row r="118" ht="11.25" customHeight="1">
      <c r="A118" s="311">
        <f>VLOOKUP($D118,'Sales Order'!$A:$D,2,0)</f>
        <v>45888</v>
      </c>
      <c r="B118" s="161">
        <f>VLOOKUP($D118,'Sales Order'!$A:$D,3,0)</f>
        <v>13093</v>
      </c>
      <c r="C118" s="161" t="str">
        <f>VLOOKUP($D118,'Sales Order'!$A:$D,4,0)</f>
        <v>11054-000-00-0</v>
      </c>
      <c r="D118" s="161" t="str">
        <f t="array" ref="D118">IFERROR(INDEX('Sales Order'!$A$2:$A$8189, MATCH(0, COUNTIF($D$2:D117, 'Sales Order'!$A$2:$A$8189), 0)), "")</f>
        <v>N-6032</v>
      </c>
      <c r="E118" s="312" t="str">
        <f>VLOOKUP(D118,'Sales Order'!A:K,5,FALSE)</f>
        <v>Ador Powertron Ltd</v>
      </c>
      <c r="F118" s="312">
        <f>VLOOKUP($D118,'Sales Order'!$A:$Z,12,FALSE)</f>
        <v>3</v>
      </c>
      <c r="G118" s="313">
        <f>SUMIFS('Sales Order'!M:M,'Sales Order'!A:A,D118)</f>
        <v>519</v>
      </c>
      <c r="H118" s="312" t="str">
        <f>VLOOKUP($D118,'Sales Order'!$A:$Z,14,FALSE)</f>
        <v>CRNO TL</v>
      </c>
      <c r="I118" s="161"/>
      <c r="J118" s="161"/>
      <c r="K118" s="315">
        <f>VLOOKUP($D118,'Sales Order'!$A:$Z,17,FALSE)</f>
        <v>45898</v>
      </c>
      <c r="L118" s="312" t="str">
        <f>VLOOKUP($D118,'Sales Order'!$A:$Z,18,FALSE)</f>
        <v/>
      </c>
      <c r="M118" s="312">
        <f t="shared" si="1"/>
        <v>8</v>
      </c>
      <c r="N118" s="316">
        <f>SUMIFS('Finished Goods Transfer'!D:D,'Finished Goods Transfer'!C:C,D118)</f>
        <v>537.4</v>
      </c>
      <c r="O118" s="317">
        <f>SUMIFS(Despatches!D:D,Despatches!A:A,'Order Balance Report'!D118)</f>
        <v>0</v>
      </c>
      <c r="P118" s="161"/>
      <c r="Q118" s="317">
        <f t="shared" si="2"/>
        <v>2025</v>
      </c>
      <c r="R118" s="318">
        <f t="shared" si="3"/>
        <v>-18.4</v>
      </c>
      <c r="S118" s="318">
        <f t="shared" si="4"/>
        <v>519</v>
      </c>
      <c r="T118" s="317" t="str">
        <f t="shared" si="5"/>
        <v>pending</v>
      </c>
      <c r="U118" s="159"/>
      <c r="V118" s="159"/>
      <c r="W118" s="159"/>
      <c r="X118" s="159"/>
      <c r="Y118" s="159"/>
      <c r="Z118" s="159"/>
    </row>
    <row r="119" ht="11.25" customHeight="1">
      <c r="A119" s="311">
        <f>VLOOKUP($D119,'Sales Order'!$A:$D,2,0)</f>
        <v>45888</v>
      </c>
      <c r="B119" s="161">
        <f>VLOOKUP($D119,'Sales Order'!$A:$D,3,0)</f>
        <v>13039</v>
      </c>
      <c r="C119" s="161" t="str">
        <f>VLOOKUP($D119,'Sales Order'!$A:$D,4,0)</f>
        <v>11072-0000-00</v>
      </c>
      <c r="D119" s="161" t="str">
        <f t="array" ref="D119">IFERROR(INDEX('Sales Order'!$A$2:$A$8189, MATCH(0, COUNTIF($D$2:D118, 'Sales Order'!$A$2:$A$8189), 0)), "")</f>
        <v>N-6033</v>
      </c>
      <c r="E119" s="312" t="str">
        <f>VLOOKUP(D119,'Sales Order'!A:K,5,FALSE)</f>
        <v>Ador Powertron Ltd</v>
      </c>
      <c r="F119" s="312">
        <f>VLOOKUP($D119,'Sales Order'!$A:$Z,12,FALSE)</f>
        <v>1</v>
      </c>
      <c r="G119" s="313">
        <f>SUMIFS('Sales Order'!M:M,'Sales Order'!A:A,D119)</f>
        <v>232.17</v>
      </c>
      <c r="H119" s="312" t="str">
        <f>VLOOKUP($D119,'Sales Order'!$A:$Z,14,FALSE)</f>
        <v>CRNO TL</v>
      </c>
      <c r="I119" s="161"/>
      <c r="J119" s="161"/>
      <c r="K119" s="315">
        <f>VLOOKUP($D119,'Sales Order'!$A:$Z,17,FALSE)</f>
        <v>45898</v>
      </c>
      <c r="L119" s="312" t="str">
        <f>VLOOKUP($D119,'Sales Order'!$A:$Z,18,FALSE)</f>
        <v/>
      </c>
      <c r="M119" s="312">
        <f t="shared" si="1"/>
        <v>8</v>
      </c>
      <c r="N119" s="316">
        <f>SUMIFS('Finished Goods Transfer'!D:D,'Finished Goods Transfer'!C:C,D119)</f>
        <v>0</v>
      </c>
      <c r="O119" s="317">
        <f>SUMIFS(Despatches!D:D,Despatches!A:A,'Order Balance Report'!D119)</f>
        <v>0</v>
      </c>
      <c r="P119" s="161"/>
      <c r="Q119" s="317">
        <f t="shared" si="2"/>
        <v>2025</v>
      </c>
      <c r="R119" s="318">
        <f t="shared" si="3"/>
        <v>232.17</v>
      </c>
      <c r="S119" s="318">
        <f t="shared" si="4"/>
        <v>232.17</v>
      </c>
      <c r="T119" s="317" t="str">
        <f t="shared" si="5"/>
        <v>pending</v>
      </c>
      <c r="U119" s="159"/>
      <c r="V119" s="159"/>
      <c r="W119" s="159"/>
      <c r="X119" s="159"/>
      <c r="Y119" s="159"/>
      <c r="Z119" s="159"/>
    </row>
    <row r="120" ht="11.25" customHeight="1">
      <c r="A120" s="311">
        <f>VLOOKUP($D120,'Sales Order'!$A:$D,2,0)</f>
        <v>45889</v>
      </c>
      <c r="B120" s="161">
        <f>VLOOKUP($D120,'Sales Order'!$A:$D,3,0)</f>
        <v>13093</v>
      </c>
      <c r="C120" s="161" t="str">
        <f>VLOOKUP($D120,'Sales Order'!$A:$D,4,0)</f>
        <v>11054-0000-00</v>
      </c>
      <c r="D120" s="161" t="str">
        <f t="array" ref="D120">IFERROR(INDEX('Sales Order'!$A$2:$A$8189, MATCH(0, COUNTIF($D$2:D119, 'Sales Order'!$A$2:$A$8189), 0)), "")</f>
        <v>N-6034</v>
      </c>
      <c r="E120" s="312" t="str">
        <f>VLOOKUP(D120,'Sales Order'!A:K,5,FALSE)</f>
        <v>Ador Powertron Ltd</v>
      </c>
      <c r="F120" s="312">
        <f>VLOOKUP($D120,'Sales Order'!$A:$Z,12,FALSE)</f>
        <v>3</v>
      </c>
      <c r="G120" s="313">
        <f>SUMIFS('Sales Order'!M:M,'Sales Order'!A:A,D120)</f>
        <v>165.24</v>
      </c>
      <c r="H120" s="312" t="str">
        <f>VLOOKUP($D120,'Sales Order'!$A:$Z,14,FALSE)</f>
        <v>CRNO TL</v>
      </c>
      <c r="I120" s="161"/>
      <c r="J120" s="161"/>
      <c r="K120" s="315">
        <f>VLOOKUP($D120,'Sales Order'!$A:$Z,17,FALSE)</f>
        <v>45898</v>
      </c>
      <c r="L120" s="312" t="str">
        <f>VLOOKUP($D120,'Sales Order'!$A:$Z,18,FALSE)</f>
        <v/>
      </c>
      <c r="M120" s="312">
        <f t="shared" si="1"/>
        <v>8</v>
      </c>
      <c r="N120" s="316">
        <f>SUMIFS('Finished Goods Transfer'!D:D,'Finished Goods Transfer'!C:C,D120)</f>
        <v>0</v>
      </c>
      <c r="O120" s="317">
        <f>SUMIFS(Despatches!D:D,Despatches!A:A,'Order Balance Report'!D120)</f>
        <v>0</v>
      </c>
      <c r="P120" s="161"/>
      <c r="Q120" s="317">
        <f t="shared" si="2"/>
        <v>2025</v>
      </c>
      <c r="R120" s="318">
        <f t="shared" si="3"/>
        <v>165.24</v>
      </c>
      <c r="S120" s="318">
        <f t="shared" si="4"/>
        <v>165.24</v>
      </c>
      <c r="T120" s="317" t="str">
        <f t="shared" si="5"/>
        <v>pending</v>
      </c>
      <c r="U120" s="159"/>
      <c r="V120" s="159"/>
      <c r="W120" s="159"/>
      <c r="X120" s="159"/>
      <c r="Y120" s="159"/>
      <c r="Z120" s="159"/>
    </row>
    <row r="121" ht="11.25" customHeight="1">
      <c r="A121" s="311">
        <f>VLOOKUP($D121,'Sales Order'!$A:$D,2,0)</f>
        <v>45889</v>
      </c>
      <c r="B121" s="161">
        <f>VLOOKUP($D121,'Sales Order'!$A:$D,3,0)</f>
        <v>13039</v>
      </c>
      <c r="C121" s="161" t="str">
        <f>VLOOKUP($D121,'Sales Order'!$A:$D,4,0)</f>
        <v>11072-0000-00</v>
      </c>
      <c r="D121" s="161" t="str">
        <f t="array" ref="D121">IFERROR(INDEX('Sales Order'!$A$2:$A$8189, MATCH(0, COUNTIF($D$2:D120, 'Sales Order'!$A$2:$A$8189), 0)), "")</f>
        <v>N-6035</v>
      </c>
      <c r="E121" s="312" t="str">
        <f>VLOOKUP(D121,'Sales Order'!A:K,5,FALSE)</f>
        <v>Ador Powertron Ltd</v>
      </c>
      <c r="F121" s="312">
        <f>VLOOKUP($D121,'Sales Order'!$A:$Z,12,FALSE)</f>
        <v>1</v>
      </c>
      <c r="G121" s="313">
        <f>SUMIFS('Sales Order'!M:M,'Sales Order'!A:A,D121)</f>
        <v>113.42</v>
      </c>
      <c r="H121" s="312" t="str">
        <f>VLOOKUP($D121,'Sales Order'!$A:$Z,14,FALSE)</f>
        <v>CRNO TL</v>
      </c>
      <c r="I121" s="161"/>
      <c r="J121" s="161"/>
      <c r="K121" s="315">
        <f>VLOOKUP($D121,'Sales Order'!$A:$Z,17,FALSE)</f>
        <v>45898</v>
      </c>
      <c r="L121" s="312" t="str">
        <f>VLOOKUP($D121,'Sales Order'!$A:$Z,18,FALSE)</f>
        <v/>
      </c>
      <c r="M121" s="312">
        <f t="shared" si="1"/>
        <v>8</v>
      </c>
      <c r="N121" s="316">
        <f>SUMIFS('Finished Goods Transfer'!D:D,'Finished Goods Transfer'!C:C,D121)</f>
        <v>0</v>
      </c>
      <c r="O121" s="317">
        <f>SUMIFS(Despatches!D:D,Despatches!A:A,'Order Balance Report'!D121)</f>
        <v>0</v>
      </c>
      <c r="P121" s="161"/>
      <c r="Q121" s="317">
        <f t="shared" si="2"/>
        <v>2025</v>
      </c>
      <c r="R121" s="318">
        <f t="shared" si="3"/>
        <v>113.42</v>
      </c>
      <c r="S121" s="318">
        <f t="shared" si="4"/>
        <v>113.42</v>
      </c>
      <c r="T121" s="317" t="str">
        <f t="shared" si="5"/>
        <v>pending</v>
      </c>
      <c r="U121" s="159"/>
      <c r="V121" s="159"/>
      <c r="W121" s="159"/>
      <c r="X121" s="159"/>
      <c r="Y121" s="159"/>
      <c r="Z121" s="159"/>
    </row>
    <row r="122" ht="11.25" hidden="1" customHeight="1">
      <c r="A122" s="311">
        <f>VLOOKUP($D122,'Sales Order'!$A:$D,2,0)</f>
        <v>45890</v>
      </c>
      <c r="B122" s="161">
        <f>VLOOKUP($D122,'Sales Order'!$A:$D,3,0)</f>
        <v>123</v>
      </c>
      <c r="C122" s="161" t="str">
        <f>VLOOKUP($D122,'Sales Order'!$A:$D,4,0)</f>
        <v>10 KVA</v>
      </c>
      <c r="D122" s="161" t="str">
        <f t="array" ref="D122">IFERROR(INDEX('Sales Order'!$A$2:$A$8189, MATCH(0, COUNTIF($D$2:D121, 'Sales Order'!$A$2:$A$8189), 0)), "")</f>
        <v>N-6036</v>
      </c>
      <c r="E122" s="312" t="str">
        <f>VLOOKUP(D122,'Sales Order'!A:K,5,FALSE)</f>
        <v>Sansons Electroquips</v>
      </c>
      <c r="F122" s="312">
        <f>VLOOKUP($D122,'Sales Order'!$A:$Z,12,FALSE)</f>
        <v>1</v>
      </c>
      <c r="G122" s="313">
        <f>SUMIFS('Sales Order'!M:M,'Sales Order'!A:A,D122)</f>
        <v>33.9</v>
      </c>
      <c r="H122" s="312" t="str">
        <f>VLOOKUP($D122,'Sales Order'!$A:$Z,14,FALSE)</f>
        <v>CRNO TL</v>
      </c>
      <c r="I122" s="161"/>
      <c r="J122" s="161"/>
      <c r="K122" s="315">
        <f>VLOOKUP($D122,'Sales Order'!$A:$Z,17,FALSE)</f>
        <v>45894</v>
      </c>
      <c r="L122" s="312" t="str">
        <f>VLOOKUP($D122,'Sales Order'!$A:$Z,18,FALSE)</f>
        <v/>
      </c>
      <c r="M122" s="312">
        <f t="shared" si="1"/>
        <v>8</v>
      </c>
      <c r="N122" s="316">
        <f>SUMIFS('Finished Goods Transfer'!D:D,'Finished Goods Transfer'!C:C,D122)</f>
        <v>37.8</v>
      </c>
      <c r="O122" s="317">
        <f>SUMIFS(Despatches!D:D,Despatches!A:A,'Order Balance Report'!D122)</f>
        <v>37.8</v>
      </c>
      <c r="P122" s="161"/>
      <c r="Q122" s="317">
        <f t="shared" si="2"/>
        <v>2025</v>
      </c>
      <c r="R122" s="318">
        <f t="shared" si="3"/>
        <v>-3.9</v>
      </c>
      <c r="S122" s="318">
        <f t="shared" si="4"/>
        <v>-3.9</v>
      </c>
      <c r="T122" s="317" t="str">
        <f t="shared" si="5"/>
        <v>complete</v>
      </c>
      <c r="U122" s="159"/>
      <c r="V122" s="159"/>
      <c r="W122" s="159"/>
      <c r="X122" s="159"/>
      <c r="Y122" s="159"/>
      <c r="Z122" s="159"/>
    </row>
    <row r="123" ht="11.25" hidden="1" customHeight="1">
      <c r="A123" s="311">
        <f>VLOOKUP($D123,'Sales Order'!$A:$D,2,0)</f>
        <v>45890</v>
      </c>
      <c r="B123" s="161">
        <f>VLOOKUP($D123,'Sales Order'!$A:$D,3,0)</f>
        <v>123</v>
      </c>
      <c r="C123" s="161">
        <f>VLOOKUP($D123,'Sales Order'!$A:$D,4,0)</f>
        <v>123</v>
      </c>
      <c r="D123" s="161" t="str">
        <f t="array" ref="D123">IFERROR(INDEX('Sales Order'!$A$2:$A$8189, MATCH(0, COUNTIF($D$2:D122, 'Sales Order'!$A$2:$A$8189), 0)), "")</f>
        <v>N-6037</v>
      </c>
      <c r="E123" s="312" t="str">
        <f>VLOOKUP(D123,'Sales Order'!A:K,5,FALSE)</f>
        <v>CONTRONICS</v>
      </c>
      <c r="F123" s="312">
        <f>VLOOKUP($D123,'Sales Order'!$A:$Z,12,FALSE)</f>
        <v>1</v>
      </c>
      <c r="G123" s="313">
        <f>SUMIFS('Sales Order'!M:M,'Sales Order'!A:A,D123)</f>
        <v>55.09</v>
      </c>
      <c r="H123" s="312" t="str">
        <f>VLOOKUP($D123,'Sales Order'!$A:$Z,14,FALSE)</f>
        <v>CRNO TL</v>
      </c>
      <c r="I123" s="161"/>
      <c r="J123" s="161"/>
      <c r="K123" s="315">
        <f>VLOOKUP($D123,'Sales Order'!$A:$Z,17,FALSE)</f>
        <v>45894</v>
      </c>
      <c r="L123" s="312" t="str">
        <f>VLOOKUP($D123,'Sales Order'!$A:$Z,18,FALSE)</f>
        <v/>
      </c>
      <c r="M123" s="312">
        <f t="shared" si="1"/>
        <v>8</v>
      </c>
      <c r="N123" s="316">
        <f>SUMIFS('Finished Goods Transfer'!D:D,'Finished Goods Transfer'!C:C,D123)</f>
        <v>55.2</v>
      </c>
      <c r="O123" s="317">
        <f>SUMIFS(Despatches!D:D,Despatches!A:A,'Order Balance Report'!D123)</f>
        <v>55.2</v>
      </c>
      <c r="P123" s="161"/>
      <c r="Q123" s="317">
        <f t="shared" si="2"/>
        <v>2025</v>
      </c>
      <c r="R123" s="318">
        <f t="shared" si="3"/>
        <v>-0.11</v>
      </c>
      <c r="S123" s="318">
        <f t="shared" si="4"/>
        <v>-0.11</v>
      </c>
      <c r="T123" s="317" t="str">
        <f t="shared" si="5"/>
        <v>complete</v>
      </c>
      <c r="U123" s="159"/>
      <c r="V123" s="159"/>
      <c r="W123" s="159"/>
      <c r="X123" s="159"/>
      <c r="Y123" s="159"/>
      <c r="Z123" s="159"/>
    </row>
    <row r="124" ht="11.25" hidden="1" customHeight="1">
      <c r="A124" s="311">
        <f>VLOOKUP($D124,'Sales Order'!$A:$D,2,0)</f>
        <v>45890</v>
      </c>
      <c r="B124" s="161">
        <f>VLOOKUP($D124,'Sales Order'!$A:$D,3,0)</f>
        <v>123</v>
      </c>
      <c r="C124" s="161">
        <f>VLOOKUP($D124,'Sales Order'!$A:$D,4,0)</f>
        <v>123</v>
      </c>
      <c r="D124" s="161" t="str">
        <f t="array" ref="D124">IFERROR(INDEX('Sales Order'!$A$2:$A$8189, MATCH(0, COUNTIF($D$2:D123, 'Sales Order'!$A$2:$A$8189), 0)), "")</f>
        <v>N-6038</v>
      </c>
      <c r="E124" s="312" t="str">
        <f>VLOOKUP(D124,'Sales Order'!A:K,5,FALSE)</f>
        <v>CONTRONICS</v>
      </c>
      <c r="F124" s="312">
        <f>VLOOKUP($D124,'Sales Order'!$A:$Z,12,FALSE)</f>
        <v>1</v>
      </c>
      <c r="G124" s="313">
        <f>SUMIFS('Sales Order'!M:M,'Sales Order'!A:A,D124)</f>
        <v>23.22</v>
      </c>
      <c r="H124" s="312" t="str">
        <f>VLOOKUP($D124,'Sales Order'!$A:$Z,14,FALSE)</f>
        <v>CRNO TL</v>
      </c>
      <c r="I124" s="161"/>
      <c r="J124" s="161"/>
      <c r="K124" s="315">
        <f>VLOOKUP($D124,'Sales Order'!$A:$Z,17,FALSE)</f>
        <v>45894</v>
      </c>
      <c r="L124" s="312" t="str">
        <f>VLOOKUP($D124,'Sales Order'!$A:$Z,18,FALSE)</f>
        <v/>
      </c>
      <c r="M124" s="312">
        <f t="shared" si="1"/>
        <v>8</v>
      </c>
      <c r="N124" s="316">
        <f>SUMIFS('Finished Goods Transfer'!D:D,'Finished Goods Transfer'!C:C,D124)</f>
        <v>23.4</v>
      </c>
      <c r="O124" s="317">
        <f>SUMIFS(Despatches!D:D,Despatches!A:A,'Order Balance Report'!D124)</f>
        <v>23.4</v>
      </c>
      <c r="P124" s="161"/>
      <c r="Q124" s="317">
        <f t="shared" si="2"/>
        <v>2025</v>
      </c>
      <c r="R124" s="318">
        <f t="shared" si="3"/>
        <v>-0.18</v>
      </c>
      <c r="S124" s="318">
        <f t="shared" si="4"/>
        <v>-0.18</v>
      </c>
      <c r="T124" s="317" t="str">
        <f t="shared" si="5"/>
        <v>complete</v>
      </c>
      <c r="U124" s="159"/>
      <c r="V124" s="159"/>
      <c r="W124" s="159"/>
      <c r="X124" s="159"/>
      <c r="Y124" s="159"/>
      <c r="Z124" s="159"/>
    </row>
    <row r="125" ht="11.25" hidden="1" customHeight="1">
      <c r="A125" s="311">
        <f>VLOOKUP($D125,'Sales Order'!$A:$D,2,0)</f>
        <v>45890</v>
      </c>
      <c r="B125" s="161">
        <f>VLOOKUP($D125,'Sales Order'!$A:$D,3,0)</f>
        <v>123</v>
      </c>
      <c r="C125" s="161">
        <f>VLOOKUP($D125,'Sales Order'!$A:$D,4,0)</f>
        <v>123</v>
      </c>
      <c r="D125" s="161" t="str">
        <f t="array" ref="D125">IFERROR(INDEX('Sales Order'!$A$2:$A$8189, MATCH(0, COUNTIF($D$2:D124, 'Sales Order'!$A$2:$A$8189), 0)), "")</f>
        <v>N-6039</v>
      </c>
      <c r="E125" s="312" t="str">
        <f>VLOOKUP(D125,'Sales Order'!A:K,5,FALSE)</f>
        <v>CONTRONICS</v>
      </c>
      <c r="F125" s="312">
        <f>VLOOKUP($D125,'Sales Order'!$A:$Z,12,FALSE)</f>
        <v>2</v>
      </c>
      <c r="G125" s="313">
        <f>SUMIFS('Sales Order'!M:M,'Sales Order'!A:A,D125)</f>
        <v>43.57</v>
      </c>
      <c r="H125" s="312" t="str">
        <f>VLOOKUP($D125,'Sales Order'!$A:$Z,14,FALSE)</f>
        <v>CRNO TL</v>
      </c>
      <c r="I125" s="161"/>
      <c r="J125" s="161"/>
      <c r="K125" s="315">
        <f>VLOOKUP($D125,'Sales Order'!$A:$Z,17,FALSE)</f>
        <v>45894</v>
      </c>
      <c r="L125" s="312" t="str">
        <f>VLOOKUP($D125,'Sales Order'!$A:$Z,18,FALSE)</f>
        <v/>
      </c>
      <c r="M125" s="312">
        <f t="shared" si="1"/>
        <v>8</v>
      </c>
      <c r="N125" s="316">
        <f>SUMIFS('Finished Goods Transfer'!D:D,'Finished Goods Transfer'!C:C,D125)</f>
        <v>43.6</v>
      </c>
      <c r="O125" s="317">
        <f>SUMIFS(Despatches!D:D,Despatches!A:A,'Order Balance Report'!D125)</f>
        <v>43.6</v>
      </c>
      <c r="P125" s="161"/>
      <c r="Q125" s="317">
        <f t="shared" si="2"/>
        <v>2025</v>
      </c>
      <c r="R125" s="318">
        <f t="shared" si="3"/>
        <v>-0.03</v>
      </c>
      <c r="S125" s="318">
        <f t="shared" si="4"/>
        <v>-0.03</v>
      </c>
      <c r="T125" s="317" t="str">
        <f t="shared" si="5"/>
        <v>complete</v>
      </c>
      <c r="U125" s="159"/>
      <c r="V125" s="159"/>
      <c r="W125" s="159"/>
      <c r="X125" s="159"/>
      <c r="Y125" s="159"/>
      <c r="Z125" s="159"/>
    </row>
    <row r="126" ht="11.25" hidden="1" customHeight="1">
      <c r="A126" s="311">
        <f>VLOOKUP($D126,'Sales Order'!$A:$D,2,0)</f>
        <v>45890</v>
      </c>
      <c r="B126" s="161">
        <f>VLOOKUP($D126,'Sales Order'!$A:$D,3,0)</f>
        <v>123</v>
      </c>
      <c r="C126" s="161">
        <f>VLOOKUP($D126,'Sales Order'!$A:$D,4,0)</f>
        <v>123</v>
      </c>
      <c r="D126" s="161" t="str">
        <f t="array" ref="D126">IFERROR(INDEX('Sales Order'!$A$2:$A$8189, MATCH(0, COUNTIF($D$2:D125, 'Sales Order'!$A$2:$A$8189), 0)), "")</f>
        <v>N-6040</v>
      </c>
      <c r="E126" s="312" t="str">
        <f>VLOOKUP(D126,'Sales Order'!A:K,5,FALSE)</f>
        <v>Shree Ram Electricals</v>
      </c>
      <c r="F126" s="312">
        <f>VLOOKUP($D126,'Sales Order'!$A:$Z,12,FALSE)</f>
        <v>25</v>
      </c>
      <c r="G126" s="313">
        <f>SUMIFS('Sales Order'!M:M,'Sales Order'!A:A,D126)</f>
        <v>661.36</v>
      </c>
      <c r="H126" s="312" t="str">
        <f>VLOOKUP($D126,'Sales Order'!$A:$Z,14,FALSE)</f>
        <v>CRNO TL</v>
      </c>
      <c r="I126" s="161"/>
      <c r="J126" s="161"/>
      <c r="K126" s="315">
        <f>VLOOKUP($D126,'Sales Order'!$A:$Z,17,FALSE)</f>
        <v>45894</v>
      </c>
      <c r="L126" s="312" t="str">
        <f>VLOOKUP($D126,'Sales Order'!$A:$Z,18,FALSE)</f>
        <v/>
      </c>
      <c r="M126" s="312">
        <f t="shared" si="1"/>
        <v>8</v>
      </c>
      <c r="N126" s="316">
        <f>SUMIFS('Finished Goods Transfer'!D:D,'Finished Goods Transfer'!C:C,D126)</f>
        <v>673.6</v>
      </c>
      <c r="O126" s="317">
        <f>SUMIFS(Despatches!D:D,Despatches!A:A,'Order Balance Report'!D126)</f>
        <v>673.6</v>
      </c>
      <c r="P126" s="161"/>
      <c r="Q126" s="317">
        <f t="shared" si="2"/>
        <v>2025</v>
      </c>
      <c r="R126" s="318">
        <f t="shared" si="3"/>
        <v>-12.24</v>
      </c>
      <c r="S126" s="318">
        <f t="shared" si="4"/>
        <v>-12.24</v>
      </c>
      <c r="T126" s="317" t="str">
        <f t="shared" si="5"/>
        <v>complete</v>
      </c>
      <c r="U126" s="159"/>
      <c r="V126" s="159"/>
      <c r="W126" s="159"/>
      <c r="X126" s="159"/>
      <c r="Y126" s="159"/>
      <c r="Z126" s="159"/>
    </row>
    <row r="127" ht="11.25" customHeight="1">
      <c r="A127" s="311">
        <f>VLOOKUP($D127,'Sales Order'!$A:$D,2,0)</f>
        <v>45890</v>
      </c>
      <c r="B127" s="161">
        <f>VLOOKUP($D127,'Sales Order'!$A:$D,3,0)</f>
        <v>123</v>
      </c>
      <c r="C127" s="161">
        <f>VLOOKUP($D127,'Sales Order'!$A:$D,4,0)</f>
        <v>123</v>
      </c>
      <c r="D127" s="161" t="str">
        <f t="array" ref="D127">IFERROR(INDEX('Sales Order'!$A$2:$A$8189, MATCH(0, COUNTIF($D$2:D126, 'Sales Order'!$A$2:$A$8189), 0)), "")</f>
        <v>N-6041</v>
      </c>
      <c r="E127" s="312" t="str">
        <f>VLOOKUP(D127,'Sales Order'!A:K,5,FALSE)</f>
        <v>Shree Ram Electricals</v>
      </c>
      <c r="F127" s="312">
        <f>VLOOKUP($D127,'Sales Order'!$A:$Z,12,FALSE)</f>
        <v>50</v>
      </c>
      <c r="G127" s="313">
        <f>SUMIFS('Sales Order'!M:M,'Sales Order'!A:A,D127)</f>
        <v>1455.5</v>
      </c>
      <c r="H127" s="312" t="str">
        <f>VLOOKUP($D127,'Sales Order'!$A:$Z,14,FALSE)</f>
        <v>CRNO TL</v>
      </c>
      <c r="I127" s="161"/>
      <c r="J127" s="161"/>
      <c r="K127" s="315">
        <f>VLOOKUP($D127,'Sales Order'!$A:$Z,17,FALSE)</f>
        <v>45894</v>
      </c>
      <c r="L127" s="312" t="str">
        <f>VLOOKUP($D127,'Sales Order'!$A:$Z,18,FALSE)</f>
        <v/>
      </c>
      <c r="M127" s="312">
        <f t="shared" si="1"/>
        <v>8</v>
      </c>
      <c r="N127" s="316">
        <f>SUMIFS('Finished Goods Transfer'!D:D,'Finished Goods Transfer'!C:C,D127)</f>
        <v>1497.2</v>
      </c>
      <c r="O127" s="317">
        <f>SUMIFS(Despatches!D:D,Despatches!A:A,'Order Balance Report'!D127)</f>
        <v>830</v>
      </c>
      <c r="P127" s="161"/>
      <c r="Q127" s="317">
        <f t="shared" si="2"/>
        <v>2025</v>
      </c>
      <c r="R127" s="318">
        <f t="shared" si="3"/>
        <v>-41.7</v>
      </c>
      <c r="S127" s="318">
        <f t="shared" si="4"/>
        <v>625.5</v>
      </c>
      <c r="T127" s="317" t="str">
        <f t="shared" si="5"/>
        <v>pending</v>
      </c>
      <c r="U127" s="159"/>
      <c r="V127" s="159"/>
      <c r="W127" s="159"/>
      <c r="X127" s="159"/>
      <c r="Y127" s="159"/>
      <c r="Z127" s="159"/>
    </row>
    <row r="128" ht="11.25" customHeight="1">
      <c r="A128" s="311">
        <f>VLOOKUP($D128,'Sales Order'!$A:$D,2,0)</f>
        <v>45891</v>
      </c>
      <c r="B128" s="161">
        <f>VLOOKUP($D128,'Sales Order'!$A:$D,3,0)</f>
        <v>13040</v>
      </c>
      <c r="C128" s="161" t="str">
        <f>VLOOKUP($D128,'Sales Order'!$A:$D,4,0)</f>
        <v>12078-0000-00</v>
      </c>
      <c r="D128" s="161" t="str">
        <f t="array" ref="D128">IFERROR(INDEX('Sales Order'!$A$2:$A$8189, MATCH(0, COUNTIF($D$2:D127, 'Sales Order'!$A$2:$A$8189), 0)), "")</f>
        <v>N-6042</v>
      </c>
      <c r="E128" s="312" t="str">
        <f>VLOOKUP(D128,'Sales Order'!A:K,5,FALSE)</f>
        <v>Ador Powertron Ltd</v>
      </c>
      <c r="F128" s="312">
        <f>VLOOKUP($D128,'Sales Order'!$A:$Z,12,FALSE)</f>
        <v>8</v>
      </c>
      <c r="G128" s="313">
        <f>SUMIFS('Sales Order'!M:M,'Sales Order'!A:A,D128)</f>
        <v>1833.74</v>
      </c>
      <c r="H128" s="312" t="str">
        <f>VLOOKUP($D128,'Sales Order'!$A:$Z,14,FALSE)</f>
        <v>CRNO TL</v>
      </c>
      <c r="I128" s="161"/>
      <c r="J128" s="161"/>
      <c r="K128" s="315">
        <f>VLOOKUP($D128,'Sales Order'!$A:$Z,17,FALSE)</f>
        <v>45902</v>
      </c>
      <c r="L128" s="312" t="str">
        <f>VLOOKUP($D128,'Sales Order'!$A:$Z,18,FALSE)</f>
        <v/>
      </c>
      <c r="M128" s="312">
        <f t="shared" si="1"/>
        <v>8</v>
      </c>
      <c r="N128" s="316">
        <f>SUMIFS('Finished Goods Transfer'!D:D,'Finished Goods Transfer'!C:C,D128)</f>
        <v>0</v>
      </c>
      <c r="O128" s="317">
        <f>SUMIFS(Despatches!D:D,Despatches!A:A,'Order Balance Report'!D128)</f>
        <v>0</v>
      </c>
      <c r="P128" s="161"/>
      <c r="Q128" s="317">
        <f t="shared" si="2"/>
        <v>2025</v>
      </c>
      <c r="R128" s="318">
        <f t="shared" si="3"/>
        <v>1833.74</v>
      </c>
      <c r="S128" s="318">
        <f t="shared" si="4"/>
        <v>1833.74</v>
      </c>
      <c r="T128" s="317" t="str">
        <f t="shared" si="5"/>
        <v>pending</v>
      </c>
      <c r="U128" s="159"/>
      <c r="V128" s="159"/>
      <c r="W128" s="159"/>
      <c r="X128" s="159"/>
      <c r="Y128" s="159"/>
      <c r="Z128" s="159"/>
    </row>
    <row r="129" ht="11.25" customHeight="1">
      <c r="A129" s="311">
        <f>VLOOKUP($D129,'Sales Order'!$A:$D,2,0)</f>
        <v>45891</v>
      </c>
      <c r="B129" s="161" t="str">
        <f>VLOOKUP($D129,'Sales Order'!$A:$D,3,0)</f>
        <v>13033-34</v>
      </c>
      <c r="C129" s="161" t="str">
        <f>VLOOKUP($D129,'Sales Order'!$A:$D,4,0)</f>
        <v>11054-000-00-0</v>
      </c>
      <c r="D129" s="161" t="str">
        <f t="array" ref="D129">IFERROR(INDEX('Sales Order'!$A$2:$A$8189, MATCH(0, COUNTIF($D$2:D128, 'Sales Order'!$A$2:$A$8189), 0)), "")</f>
        <v>N-6043</v>
      </c>
      <c r="E129" s="312" t="str">
        <f>VLOOKUP(D129,'Sales Order'!A:K,5,FALSE)</f>
        <v>Ador Powertron Ltd</v>
      </c>
      <c r="F129" s="312">
        <f>VLOOKUP($D129,'Sales Order'!$A:$Z,12,FALSE)</f>
        <v>2</v>
      </c>
      <c r="G129" s="313">
        <f>SUMIFS('Sales Order'!M:M,'Sales Order'!A:A,D129)</f>
        <v>345.98</v>
      </c>
      <c r="H129" s="312" t="str">
        <f>VLOOKUP($D129,'Sales Order'!$A:$Z,14,FALSE)</f>
        <v>CRNO TL</v>
      </c>
      <c r="I129" s="161"/>
      <c r="J129" s="161"/>
      <c r="K129" s="315">
        <f>VLOOKUP($D129,'Sales Order'!$A:$Z,17,FALSE)</f>
        <v>45902</v>
      </c>
      <c r="L129" s="312" t="str">
        <f>VLOOKUP($D129,'Sales Order'!$A:$Z,18,FALSE)</f>
        <v/>
      </c>
      <c r="M129" s="312">
        <f t="shared" si="1"/>
        <v>8</v>
      </c>
      <c r="N129" s="316">
        <f>SUMIFS('Finished Goods Transfer'!D:D,'Finished Goods Transfer'!C:C,D129)</f>
        <v>357.4</v>
      </c>
      <c r="O129" s="317">
        <f>SUMIFS(Despatches!D:D,Despatches!A:A,'Order Balance Report'!D129)</f>
        <v>0</v>
      </c>
      <c r="P129" s="161"/>
      <c r="Q129" s="317">
        <f t="shared" si="2"/>
        <v>2025</v>
      </c>
      <c r="R129" s="318">
        <f t="shared" si="3"/>
        <v>-11.42</v>
      </c>
      <c r="S129" s="318">
        <f t="shared" si="4"/>
        <v>345.98</v>
      </c>
      <c r="T129" s="317" t="str">
        <f t="shared" si="5"/>
        <v>pending</v>
      </c>
      <c r="U129" s="159"/>
      <c r="V129" s="159"/>
      <c r="W129" s="159"/>
      <c r="X129" s="159"/>
      <c r="Y129" s="159"/>
      <c r="Z129" s="159"/>
    </row>
    <row r="130" ht="11.25" customHeight="1">
      <c r="A130" s="311">
        <f>VLOOKUP($D130,'Sales Order'!$A:$D,2,0)</f>
        <v>45891</v>
      </c>
      <c r="B130" s="161">
        <f>VLOOKUP($D130,'Sales Order'!$A:$D,3,0)</f>
        <v>13040</v>
      </c>
      <c r="C130" s="161" t="str">
        <f>VLOOKUP($D130,'Sales Order'!$A:$D,4,0)</f>
        <v>12078-000-00-0</v>
      </c>
      <c r="D130" s="161" t="str">
        <f t="array" ref="D130">IFERROR(INDEX('Sales Order'!$A$2:$A$8189, MATCH(0, COUNTIF($D$2:D129, 'Sales Order'!$A$2:$A$8189), 0)), "")</f>
        <v>N-6044</v>
      </c>
      <c r="E130" s="312" t="str">
        <f>VLOOKUP(D130,'Sales Order'!A:K,5,FALSE)</f>
        <v>Ador Powertron Ltd</v>
      </c>
      <c r="F130" s="312">
        <f>VLOOKUP($D130,'Sales Order'!$A:$Z,12,FALSE)</f>
        <v>8</v>
      </c>
      <c r="G130" s="313">
        <f>SUMIFS('Sales Order'!M:M,'Sales Order'!A:A,D130)</f>
        <v>478.03</v>
      </c>
      <c r="H130" s="312" t="str">
        <f>VLOOKUP($D130,'Sales Order'!$A:$Z,14,FALSE)</f>
        <v>CRNO TL</v>
      </c>
      <c r="I130" s="161"/>
      <c r="J130" s="161"/>
      <c r="K130" s="315">
        <f>VLOOKUP($D130,'Sales Order'!$A:$Z,17,FALSE)</f>
        <v>45902</v>
      </c>
      <c r="L130" s="312" t="str">
        <f>VLOOKUP($D130,'Sales Order'!$A:$Z,18,FALSE)</f>
        <v/>
      </c>
      <c r="M130" s="312">
        <f t="shared" si="1"/>
        <v>8</v>
      </c>
      <c r="N130" s="316">
        <f>SUMIFS('Finished Goods Transfer'!D:D,'Finished Goods Transfer'!C:C,D130)</f>
        <v>0</v>
      </c>
      <c r="O130" s="317">
        <f>SUMIFS(Despatches!D:D,Despatches!A:A,'Order Balance Report'!D130)</f>
        <v>0</v>
      </c>
      <c r="P130" s="161"/>
      <c r="Q130" s="317">
        <f t="shared" si="2"/>
        <v>2025</v>
      </c>
      <c r="R130" s="318">
        <f t="shared" si="3"/>
        <v>478.03</v>
      </c>
      <c r="S130" s="318">
        <f t="shared" si="4"/>
        <v>478.03</v>
      </c>
      <c r="T130" s="317" t="str">
        <f t="shared" si="5"/>
        <v>pending</v>
      </c>
      <c r="U130" s="159"/>
      <c r="V130" s="159"/>
      <c r="W130" s="159"/>
      <c r="X130" s="159"/>
      <c r="Y130" s="159"/>
      <c r="Z130" s="159"/>
    </row>
    <row r="131" ht="11.25" customHeight="1">
      <c r="A131" s="311">
        <f>VLOOKUP($D131,'Sales Order'!$A:$D,2,0)</f>
        <v>45891</v>
      </c>
      <c r="B131" s="161" t="str">
        <f>VLOOKUP($D131,'Sales Order'!$A:$D,3,0)</f>
        <v>13033-34</v>
      </c>
      <c r="C131" s="161" t="str">
        <f>VLOOKUP($D131,'Sales Order'!$A:$D,4,0)</f>
        <v>11054-0000-00</v>
      </c>
      <c r="D131" s="161" t="str">
        <f t="array" ref="D131">IFERROR(INDEX('Sales Order'!$A$2:$A$8189, MATCH(0, COUNTIF($D$2:D130, 'Sales Order'!$A$2:$A$8189), 0)), "")</f>
        <v>N-6045</v>
      </c>
      <c r="E131" s="312" t="str">
        <f>VLOOKUP(D131,'Sales Order'!A:K,5,FALSE)</f>
        <v>Ador Powertron Ltd</v>
      </c>
      <c r="F131" s="312">
        <f>VLOOKUP($D131,'Sales Order'!$A:$Z,12,FALSE)</f>
        <v>2</v>
      </c>
      <c r="G131" s="313">
        <f>SUMIFS('Sales Order'!M:M,'Sales Order'!A:A,D131)</f>
        <v>110.16</v>
      </c>
      <c r="H131" s="312" t="str">
        <f>VLOOKUP($D131,'Sales Order'!$A:$Z,14,FALSE)</f>
        <v>CRNO TL</v>
      </c>
      <c r="I131" s="161"/>
      <c r="J131" s="161"/>
      <c r="K131" s="315">
        <f>VLOOKUP($D131,'Sales Order'!$A:$Z,17,FALSE)</f>
        <v>45902</v>
      </c>
      <c r="L131" s="312" t="str">
        <f>VLOOKUP($D131,'Sales Order'!$A:$Z,18,FALSE)</f>
        <v/>
      </c>
      <c r="M131" s="312">
        <f t="shared" si="1"/>
        <v>8</v>
      </c>
      <c r="N131" s="316">
        <f>SUMIFS('Finished Goods Transfer'!D:D,'Finished Goods Transfer'!C:C,D131)</f>
        <v>0</v>
      </c>
      <c r="O131" s="317">
        <f>SUMIFS(Despatches!D:D,Despatches!A:A,'Order Balance Report'!D131)</f>
        <v>0</v>
      </c>
      <c r="P131" s="161"/>
      <c r="Q131" s="317">
        <f t="shared" si="2"/>
        <v>2025</v>
      </c>
      <c r="R131" s="318">
        <f t="shared" si="3"/>
        <v>110.16</v>
      </c>
      <c r="S131" s="318">
        <f t="shared" si="4"/>
        <v>110.16</v>
      </c>
      <c r="T131" s="317" t="str">
        <f t="shared" si="5"/>
        <v>pending</v>
      </c>
      <c r="U131" s="159"/>
      <c r="V131" s="159"/>
      <c r="W131" s="159"/>
      <c r="X131" s="159"/>
      <c r="Y131" s="159"/>
      <c r="Z131" s="159"/>
    </row>
    <row r="132" ht="11.25" hidden="1" customHeight="1">
      <c r="A132" s="311">
        <f>VLOOKUP($D132,'Sales Order'!$A:$D,2,0)</f>
        <v>45892</v>
      </c>
      <c r="B132" s="161">
        <f>VLOOKUP($D132,'Sales Order'!$A:$D,3,0)</f>
        <v>123</v>
      </c>
      <c r="C132" s="161">
        <f>VLOOKUP($D132,'Sales Order'!$A:$D,4,0)</f>
        <v>123</v>
      </c>
      <c r="D132" s="161" t="str">
        <f t="array" ref="D132">IFERROR(INDEX('Sales Order'!$A$2:$A$8189, MATCH(0, COUNTIF($D$2:D131, 'Sales Order'!$A$2:$A$8189), 0)), "")</f>
        <v>N-6046</v>
      </c>
      <c r="E132" s="312" t="str">
        <f>VLOOKUP(D132,'Sales Order'!A:K,5,FALSE)</f>
        <v>Shree Ram Electricals</v>
      </c>
      <c r="F132" s="312">
        <f>VLOOKUP($D132,'Sales Order'!$A:$Z,12,FALSE)</f>
        <v>1</v>
      </c>
      <c r="G132" s="313">
        <f>SUMIFS('Sales Order'!M:M,'Sales Order'!A:A,D132)</f>
        <v>77.43</v>
      </c>
      <c r="H132" s="312" t="str">
        <f>VLOOKUP($D132,'Sales Order'!$A:$Z,14,FALSE)</f>
        <v>CRNO TL</v>
      </c>
      <c r="I132" s="161"/>
      <c r="J132" s="161"/>
      <c r="K132" s="315">
        <f>VLOOKUP($D132,'Sales Order'!$A:$Z,17,FALSE)</f>
        <v>45897</v>
      </c>
      <c r="L132" s="312" t="str">
        <f>VLOOKUP($D132,'Sales Order'!$A:$Z,18,FALSE)</f>
        <v/>
      </c>
      <c r="M132" s="312">
        <f t="shared" si="1"/>
        <v>8</v>
      </c>
      <c r="N132" s="316">
        <f>SUMIFS('Finished Goods Transfer'!D:D,'Finished Goods Transfer'!C:C,D132)</f>
        <v>81.6</v>
      </c>
      <c r="O132" s="317">
        <f>SUMIFS(Despatches!D:D,Despatches!A:A,'Order Balance Report'!D132)</f>
        <v>81.6</v>
      </c>
      <c r="P132" s="161"/>
      <c r="Q132" s="317">
        <f t="shared" si="2"/>
        <v>2025</v>
      </c>
      <c r="R132" s="318">
        <f t="shared" si="3"/>
        <v>-4.17</v>
      </c>
      <c r="S132" s="318">
        <f t="shared" si="4"/>
        <v>-4.17</v>
      </c>
      <c r="T132" s="317" t="str">
        <f t="shared" si="5"/>
        <v>complete</v>
      </c>
      <c r="U132" s="159"/>
      <c r="V132" s="159"/>
      <c r="W132" s="159"/>
      <c r="X132" s="159"/>
      <c r="Y132" s="159"/>
      <c r="Z132" s="159"/>
    </row>
    <row r="133" ht="11.25" hidden="1" customHeight="1">
      <c r="A133" s="311">
        <f>VLOOKUP($D133,'Sales Order'!$A:$D,2,0)</f>
        <v>45892</v>
      </c>
      <c r="B133" s="161">
        <f>VLOOKUP($D133,'Sales Order'!$A:$D,3,0)</f>
        <v>123</v>
      </c>
      <c r="C133" s="161" t="str">
        <f>VLOOKUP($D133,'Sales Order'!$A:$D,4,0)</f>
        <v>T-8</v>
      </c>
      <c r="D133" s="161" t="str">
        <f t="array" ref="D133">IFERROR(INDEX('Sales Order'!$A$2:$A$8189, MATCH(0, COUNTIF($D$2:D132, 'Sales Order'!$A$2:$A$8189), 0)), "")</f>
        <v>RN-1441</v>
      </c>
      <c r="E133" s="312" t="str">
        <f>VLOOKUP(D133,'Sales Order'!A:K,5,FALSE)</f>
        <v>Sansons Electroquips</v>
      </c>
      <c r="F133" s="312" t="str">
        <f>VLOOKUP($D133,'Sales Order'!$A:$Z,12,FALSE)</f>
        <v/>
      </c>
      <c r="G133" s="313">
        <f>SUMIFS('Sales Order'!M:M,'Sales Order'!A:A,D133)</f>
        <v>60</v>
      </c>
      <c r="H133" s="312" t="str">
        <f>VLOOKUP($D133,'Sales Order'!$A:$Z,14,FALSE)</f>
        <v>CRNO TL</v>
      </c>
      <c r="I133" s="161"/>
      <c r="J133" s="161"/>
      <c r="K133" s="315">
        <f>VLOOKUP($D133,'Sales Order'!$A:$Z,17,FALSE)</f>
        <v>45892</v>
      </c>
      <c r="L133" s="312" t="str">
        <f>VLOOKUP($D133,'Sales Order'!$A:$Z,18,FALSE)</f>
        <v/>
      </c>
      <c r="M133" s="312">
        <f t="shared" si="1"/>
        <v>8</v>
      </c>
      <c r="N133" s="316">
        <f>SUMIFS('Finished Goods Transfer'!D:D,'Finished Goods Transfer'!C:C,D133)</f>
        <v>66.2</v>
      </c>
      <c r="O133" s="317">
        <f>SUMIFS(Despatches!D:D,Despatches!A:A,'Order Balance Report'!D133)</f>
        <v>66.2</v>
      </c>
      <c r="P133" s="161"/>
      <c r="Q133" s="317">
        <f t="shared" si="2"/>
        <v>2025</v>
      </c>
      <c r="R133" s="318">
        <f t="shared" si="3"/>
        <v>-6.2</v>
      </c>
      <c r="S133" s="318">
        <f t="shared" si="4"/>
        <v>-6.2</v>
      </c>
      <c r="T133" s="317" t="str">
        <f t="shared" si="5"/>
        <v>complete</v>
      </c>
      <c r="U133" s="159"/>
      <c r="V133" s="159"/>
      <c r="W133" s="159"/>
      <c r="X133" s="159"/>
      <c r="Y133" s="159"/>
      <c r="Z133" s="159"/>
    </row>
    <row r="134" ht="11.25" customHeight="1">
      <c r="A134" s="311">
        <f>VLOOKUP($D134,'Sales Order'!$A:$D,2,0)</f>
        <v>45894</v>
      </c>
      <c r="B134" s="161">
        <f>VLOOKUP($D134,'Sales Order'!$A:$D,3,0)</f>
        <v>123</v>
      </c>
      <c r="C134" s="161">
        <f>VLOOKUP($D134,'Sales Order'!$A:$D,4,0)</f>
        <v>123</v>
      </c>
      <c r="D134" s="161" t="str">
        <f t="array" ref="D134">IFERROR(INDEX('Sales Order'!$A$2:$A$8189, MATCH(0, COUNTIF($D$2:D133, 'Sales Order'!$A$2:$A$8189), 0)), "")</f>
        <v>N-6047</v>
      </c>
      <c r="E134" s="312" t="str">
        <f>VLOOKUP(D134,'Sales Order'!A:K,5,FALSE)</f>
        <v>Shree Ram Electricals</v>
      </c>
      <c r="F134" s="312">
        <f>VLOOKUP($D134,'Sales Order'!$A:$Z,12,FALSE)</f>
        <v>1</v>
      </c>
      <c r="G134" s="313">
        <f>SUMIFS('Sales Order'!M:M,'Sales Order'!A:A,D134)</f>
        <v>186.18</v>
      </c>
      <c r="H134" s="312" t="str">
        <f>VLOOKUP($D134,'Sales Order'!$A:$Z,14,FALSE)</f>
        <v>CRNO TL</v>
      </c>
      <c r="I134" s="161"/>
      <c r="J134" s="161"/>
      <c r="K134" s="315">
        <f>VLOOKUP($D134,'Sales Order'!$A:$Z,17,FALSE)</f>
        <v>45874</v>
      </c>
      <c r="L134" s="312" t="str">
        <f>VLOOKUP($D134,'Sales Order'!$A:$Z,18,FALSE)</f>
        <v/>
      </c>
      <c r="M134" s="312">
        <f t="shared" si="1"/>
        <v>8</v>
      </c>
      <c r="N134" s="316">
        <f>SUMIFS('Finished Goods Transfer'!D:D,'Finished Goods Transfer'!C:C,D134)</f>
        <v>0</v>
      </c>
      <c r="O134" s="317">
        <f>SUMIFS(Despatches!D:D,Despatches!A:A,'Order Balance Report'!D134)</f>
        <v>0</v>
      </c>
      <c r="P134" s="161"/>
      <c r="Q134" s="317">
        <f t="shared" si="2"/>
        <v>2025</v>
      </c>
      <c r="R134" s="318">
        <f t="shared" si="3"/>
        <v>186.18</v>
      </c>
      <c r="S134" s="318">
        <f t="shared" si="4"/>
        <v>186.18</v>
      </c>
      <c r="T134" s="317" t="str">
        <f t="shared" si="5"/>
        <v>pending</v>
      </c>
      <c r="U134" s="159"/>
      <c r="V134" s="159"/>
      <c r="W134" s="159"/>
      <c r="X134" s="159"/>
      <c r="Y134" s="159"/>
      <c r="Z134" s="159"/>
    </row>
    <row r="135" ht="11.25" hidden="1" customHeight="1">
      <c r="A135" s="311" t="str">
        <f>VLOOKUP($D135,'Sales Order'!$A:$D,2,0)</f>
        <v>#N/A</v>
      </c>
      <c r="B135" s="161" t="str">
        <f>VLOOKUP($D135,'Sales Order'!$A:$D,3,0)</f>
        <v>#N/A</v>
      </c>
      <c r="C135" s="161" t="str">
        <f>VLOOKUP($D135,'Sales Order'!$A:$D,4,0)</f>
        <v>#N/A</v>
      </c>
      <c r="D135" s="161" t="str">
        <f t="array" ref="D135">IFERROR(INDEX('Sales Order'!$A$2:$A$8189, MATCH(0, COUNTIF($D$2:D134, 'Sales Order'!$A$2:$A$8189), 0)), "")</f>
        <v/>
      </c>
      <c r="E135" s="312" t="str">
        <f>VLOOKUP(D135,'Sales Order'!A:K,5,FALSE)</f>
        <v>#N/A</v>
      </c>
      <c r="F135" s="312" t="str">
        <f>VLOOKUP($D135,'Sales Order'!$A:$Z,12,FALSE)</f>
        <v>#N/A</v>
      </c>
      <c r="G135" s="313">
        <f>SUMIFS('Sales Order'!M:M,'Sales Order'!A:A,D135)</f>
        <v>0</v>
      </c>
      <c r="H135" s="312" t="str">
        <f>VLOOKUP($D135,'Sales Order'!$A:$Z,14,FALSE)</f>
        <v>#N/A</v>
      </c>
      <c r="I135" s="161"/>
      <c r="J135" s="161"/>
      <c r="K135" s="315" t="str">
        <f>VLOOKUP($D135,'Sales Order'!$A:$Z,17,FALSE)</f>
        <v>#N/A</v>
      </c>
      <c r="L135" s="312" t="str">
        <f>VLOOKUP($D135,'Sales Order'!$A:$Z,18,FALSE)</f>
        <v>#N/A</v>
      </c>
      <c r="M135" s="312" t="str">
        <f t="shared" si="1"/>
        <v>#N/A</v>
      </c>
      <c r="N135" s="316">
        <f>SUMIFS('Finished Goods Transfer'!D:D,'Finished Goods Transfer'!C:C,D135)</f>
        <v>0</v>
      </c>
      <c r="O135" s="317">
        <f>SUMIFS(Despatches!D:D,Despatches!A:A,'Order Balance Report'!D135)</f>
        <v>0</v>
      </c>
      <c r="P135" s="161"/>
      <c r="Q135" s="317" t="str">
        <f t="shared" si="2"/>
        <v>#N/A</v>
      </c>
      <c r="R135" s="318">
        <f t="shared" si="3"/>
        <v>0</v>
      </c>
      <c r="S135" s="318">
        <f t="shared" si="4"/>
        <v>0</v>
      </c>
      <c r="T135" s="317" t="str">
        <f t="shared" si="5"/>
        <v>complete</v>
      </c>
      <c r="U135" s="159"/>
      <c r="V135" s="159"/>
      <c r="W135" s="159"/>
      <c r="X135" s="159"/>
      <c r="Y135" s="159"/>
      <c r="Z135" s="159"/>
    </row>
    <row r="136" ht="11.25" hidden="1" customHeight="1">
      <c r="A136" s="311" t="str">
        <f>VLOOKUP($D136,'Sales Order'!$A:$D,2,0)</f>
        <v>#N/A</v>
      </c>
      <c r="B136" s="161" t="str">
        <f>VLOOKUP($D136,'Sales Order'!$A:$D,3,0)</f>
        <v>#N/A</v>
      </c>
      <c r="C136" s="161" t="str">
        <f>VLOOKUP($D136,'Sales Order'!$A:$D,4,0)</f>
        <v>#N/A</v>
      </c>
      <c r="D136" s="161" t="str">
        <f t="array" ref="D136">IFERROR(INDEX('Sales Order'!$A$2:$A$8189, MATCH(0, COUNTIF($D$2:D135, 'Sales Order'!$A$2:$A$8189), 0)), "")</f>
        <v/>
      </c>
      <c r="E136" s="312" t="str">
        <f>VLOOKUP(D136,'Sales Order'!A:K,5,FALSE)</f>
        <v>#N/A</v>
      </c>
      <c r="F136" s="312" t="str">
        <f>VLOOKUP($D136,'Sales Order'!$A:$Z,12,FALSE)</f>
        <v>#N/A</v>
      </c>
      <c r="G136" s="313">
        <f>SUMIFS('Sales Order'!M:M,'Sales Order'!A:A,D136)</f>
        <v>0</v>
      </c>
      <c r="H136" s="312" t="str">
        <f>VLOOKUP($D136,'Sales Order'!$A:$Z,14,FALSE)</f>
        <v>#N/A</v>
      </c>
      <c r="I136" s="161"/>
      <c r="J136" s="161"/>
      <c r="K136" s="315" t="str">
        <f>VLOOKUP($D136,'Sales Order'!$A:$Z,17,FALSE)</f>
        <v>#N/A</v>
      </c>
      <c r="L136" s="312" t="str">
        <f>VLOOKUP($D136,'Sales Order'!$A:$Z,18,FALSE)</f>
        <v>#N/A</v>
      </c>
      <c r="M136" s="312" t="str">
        <f t="shared" si="1"/>
        <v>#N/A</v>
      </c>
      <c r="N136" s="316">
        <f>SUMIFS('Finished Goods Transfer'!D:D,'Finished Goods Transfer'!C:C,D136)</f>
        <v>0</v>
      </c>
      <c r="O136" s="317">
        <f>SUMIFS(Despatches!D:D,Despatches!A:A,'Order Balance Report'!D136)</f>
        <v>0</v>
      </c>
      <c r="P136" s="161"/>
      <c r="Q136" s="317" t="str">
        <f t="shared" si="2"/>
        <v>#N/A</v>
      </c>
      <c r="R136" s="318">
        <f t="shared" si="3"/>
        <v>0</v>
      </c>
      <c r="S136" s="318">
        <f t="shared" si="4"/>
        <v>0</v>
      </c>
      <c r="T136" s="317" t="str">
        <f t="shared" si="5"/>
        <v>complete</v>
      </c>
      <c r="U136" s="159"/>
      <c r="V136" s="159"/>
      <c r="W136" s="159"/>
      <c r="X136" s="159"/>
      <c r="Y136" s="159"/>
      <c r="Z136" s="159"/>
    </row>
    <row r="137" ht="11.25" hidden="1" customHeight="1">
      <c r="A137" s="311" t="str">
        <f>VLOOKUP($D137,'Sales Order'!$A:$D,2,0)</f>
        <v>#N/A</v>
      </c>
      <c r="B137" s="161" t="str">
        <f>VLOOKUP($D137,'Sales Order'!$A:$D,3,0)</f>
        <v>#N/A</v>
      </c>
      <c r="C137" s="161" t="str">
        <f>VLOOKUP($D137,'Sales Order'!$A:$D,4,0)</f>
        <v>#N/A</v>
      </c>
      <c r="D137" s="161" t="str">
        <f t="array" ref="D137">IFERROR(INDEX('Sales Order'!$A$2:$A$8189, MATCH(0, COUNTIF($D$2:D136, 'Sales Order'!$A$2:$A$8189), 0)), "")</f>
        <v/>
      </c>
      <c r="E137" s="312" t="str">
        <f>VLOOKUP(D137,'Sales Order'!A:K,5,FALSE)</f>
        <v>#N/A</v>
      </c>
      <c r="F137" s="312" t="str">
        <f>VLOOKUP($D137,'Sales Order'!$A:$Z,12,FALSE)</f>
        <v>#N/A</v>
      </c>
      <c r="G137" s="313">
        <f>SUMIFS('Sales Order'!M:M,'Sales Order'!A:A,D137)</f>
        <v>0</v>
      </c>
      <c r="H137" s="312" t="str">
        <f>VLOOKUP($D137,'Sales Order'!$A:$Z,14,FALSE)</f>
        <v>#N/A</v>
      </c>
      <c r="I137" s="161"/>
      <c r="J137" s="161"/>
      <c r="K137" s="315" t="str">
        <f>VLOOKUP($D137,'Sales Order'!$A:$Z,17,FALSE)</f>
        <v>#N/A</v>
      </c>
      <c r="L137" s="312" t="str">
        <f>VLOOKUP($D137,'Sales Order'!$A:$Z,18,FALSE)</f>
        <v>#N/A</v>
      </c>
      <c r="M137" s="312" t="str">
        <f t="shared" si="1"/>
        <v>#N/A</v>
      </c>
      <c r="N137" s="316">
        <f>SUMIFS('Finished Goods Transfer'!D:D,'Finished Goods Transfer'!C:C,D137)</f>
        <v>0</v>
      </c>
      <c r="O137" s="317">
        <f>SUMIFS(Despatches!D:D,Despatches!A:A,'Order Balance Report'!D137)</f>
        <v>0</v>
      </c>
      <c r="P137" s="161"/>
      <c r="Q137" s="317" t="str">
        <f t="shared" si="2"/>
        <v>#N/A</v>
      </c>
      <c r="R137" s="318">
        <f t="shared" si="3"/>
        <v>0</v>
      </c>
      <c r="S137" s="318">
        <f t="shared" si="4"/>
        <v>0</v>
      </c>
      <c r="T137" s="317" t="str">
        <f t="shared" si="5"/>
        <v>complete</v>
      </c>
      <c r="U137" s="159"/>
      <c r="V137" s="159"/>
      <c r="W137" s="159"/>
      <c r="X137" s="159"/>
      <c r="Y137" s="159"/>
      <c r="Z137" s="159"/>
    </row>
    <row r="138" ht="11.25" hidden="1" customHeight="1">
      <c r="A138" s="311" t="str">
        <f>VLOOKUP($D138,'Sales Order'!$A:$D,2,0)</f>
        <v>#N/A</v>
      </c>
      <c r="B138" s="161" t="str">
        <f>VLOOKUP($D138,'Sales Order'!$A:$D,3,0)</f>
        <v>#N/A</v>
      </c>
      <c r="C138" s="161" t="str">
        <f>VLOOKUP($D138,'Sales Order'!$A:$D,4,0)</f>
        <v>#N/A</v>
      </c>
      <c r="D138" s="161" t="str">
        <f t="array" ref="D138">IFERROR(INDEX('Sales Order'!$A$2:$A$8189, MATCH(0, COUNTIF($D$2:D137, 'Sales Order'!$A$2:$A$8189), 0)), "")</f>
        <v/>
      </c>
      <c r="E138" s="312" t="str">
        <f>VLOOKUP(D138,'Sales Order'!A:K,5,FALSE)</f>
        <v>#N/A</v>
      </c>
      <c r="F138" s="312" t="str">
        <f>VLOOKUP($D138,'Sales Order'!$A:$Z,12,FALSE)</f>
        <v>#N/A</v>
      </c>
      <c r="G138" s="313">
        <f>SUMIFS('Sales Order'!M:M,'Sales Order'!A:A,D138)</f>
        <v>0</v>
      </c>
      <c r="H138" s="312" t="str">
        <f>VLOOKUP($D138,'Sales Order'!$A:$Z,14,FALSE)</f>
        <v>#N/A</v>
      </c>
      <c r="I138" s="161"/>
      <c r="J138" s="161"/>
      <c r="K138" s="315" t="str">
        <f>VLOOKUP($D138,'Sales Order'!$A:$Z,17,FALSE)</f>
        <v>#N/A</v>
      </c>
      <c r="L138" s="312" t="str">
        <f>VLOOKUP($D138,'Sales Order'!$A:$Z,18,FALSE)</f>
        <v>#N/A</v>
      </c>
      <c r="M138" s="312" t="str">
        <f t="shared" si="1"/>
        <v>#N/A</v>
      </c>
      <c r="N138" s="316">
        <f>SUMIFS('Finished Goods Transfer'!D:D,'Finished Goods Transfer'!C:C,D138)</f>
        <v>0</v>
      </c>
      <c r="O138" s="317">
        <f>SUMIFS(Despatches!D:D,Despatches!A:A,'Order Balance Report'!D138)</f>
        <v>0</v>
      </c>
      <c r="P138" s="161"/>
      <c r="Q138" s="317" t="str">
        <f t="shared" si="2"/>
        <v>#N/A</v>
      </c>
      <c r="R138" s="318">
        <f t="shared" si="3"/>
        <v>0</v>
      </c>
      <c r="S138" s="318">
        <f t="shared" si="4"/>
        <v>0</v>
      </c>
      <c r="T138" s="317" t="str">
        <f t="shared" si="5"/>
        <v>complete</v>
      </c>
      <c r="U138" s="159"/>
      <c r="V138" s="159"/>
      <c r="W138" s="159"/>
      <c r="X138" s="159"/>
      <c r="Y138" s="159"/>
      <c r="Z138" s="159"/>
    </row>
    <row r="139" ht="11.25" hidden="1" customHeight="1">
      <c r="A139" s="311" t="str">
        <f>VLOOKUP($D139,'Sales Order'!$A:$D,2,0)</f>
        <v>#N/A</v>
      </c>
      <c r="B139" s="161" t="str">
        <f>VLOOKUP($D139,'Sales Order'!$A:$D,3,0)</f>
        <v>#N/A</v>
      </c>
      <c r="C139" s="161" t="str">
        <f>VLOOKUP($D139,'Sales Order'!$A:$D,4,0)</f>
        <v>#N/A</v>
      </c>
      <c r="D139" s="161" t="str">
        <f t="array" ref="D139">IFERROR(INDEX('Sales Order'!$A$2:$A$8189, MATCH(0, COUNTIF($D$2:D138, 'Sales Order'!$A$2:$A$8189), 0)), "")</f>
        <v/>
      </c>
      <c r="E139" s="312" t="str">
        <f>VLOOKUP(D139,'Sales Order'!A:K,5,FALSE)</f>
        <v>#N/A</v>
      </c>
      <c r="F139" s="312" t="str">
        <f>VLOOKUP($D139,'Sales Order'!$A:$Z,12,FALSE)</f>
        <v>#N/A</v>
      </c>
      <c r="G139" s="313">
        <f>SUMIFS('Sales Order'!M:M,'Sales Order'!A:A,D139)</f>
        <v>0</v>
      </c>
      <c r="H139" s="312" t="str">
        <f>VLOOKUP($D139,'Sales Order'!$A:$Z,14,FALSE)</f>
        <v>#N/A</v>
      </c>
      <c r="I139" s="161"/>
      <c r="J139" s="161"/>
      <c r="K139" s="315" t="str">
        <f>VLOOKUP($D139,'Sales Order'!$A:$Z,17,FALSE)</f>
        <v>#N/A</v>
      </c>
      <c r="L139" s="312" t="str">
        <f>VLOOKUP($D139,'Sales Order'!$A:$Z,18,FALSE)</f>
        <v>#N/A</v>
      </c>
      <c r="M139" s="312" t="str">
        <f t="shared" si="1"/>
        <v>#N/A</v>
      </c>
      <c r="N139" s="316">
        <f>SUMIFS('Finished Goods Transfer'!D:D,'Finished Goods Transfer'!C:C,D139)</f>
        <v>0</v>
      </c>
      <c r="O139" s="317">
        <f>SUMIFS(Despatches!D:D,Despatches!A:A,'Order Balance Report'!D139)</f>
        <v>0</v>
      </c>
      <c r="P139" s="161"/>
      <c r="Q139" s="317" t="str">
        <f t="shared" si="2"/>
        <v>#N/A</v>
      </c>
      <c r="R139" s="318">
        <f t="shared" si="3"/>
        <v>0</v>
      </c>
      <c r="S139" s="318">
        <f t="shared" si="4"/>
        <v>0</v>
      </c>
      <c r="T139" s="317" t="str">
        <f t="shared" si="5"/>
        <v>complete</v>
      </c>
      <c r="U139" s="159"/>
      <c r="V139" s="159"/>
      <c r="W139" s="159"/>
      <c r="X139" s="159"/>
      <c r="Y139" s="159"/>
      <c r="Z139" s="159"/>
    </row>
    <row r="140" ht="11.25" hidden="1" customHeight="1">
      <c r="A140" s="311" t="str">
        <f>VLOOKUP($D140,'Sales Order'!$A:$D,2,0)</f>
        <v>#N/A</v>
      </c>
      <c r="B140" s="161" t="str">
        <f>VLOOKUP($D140,'Sales Order'!$A:$D,3,0)</f>
        <v>#N/A</v>
      </c>
      <c r="C140" s="161" t="str">
        <f>VLOOKUP($D140,'Sales Order'!$A:$D,4,0)</f>
        <v>#N/A</v>
      </c>
      <c r="D140" s="161" t="str">
        <f t="array" ref="D140">IFERROR(INDEX('Sales Order'!$A$2:$A$8189, MATCH(0, COUNTIF($D$2:D139, 'Sales Order'!$A$2:$A$8189), 0)), "")</f>
        <v/>
      </c>
      <c r="E140" s="312" t="str">
        <f>VLOOKUP(D140,'Sales Order'!A:K,5,FALSE)</f>
        <v>#N/A</v>
      </c>
      <c r="F140" s="312" t="str">
        <f>VLOOKUP($D140,'Sales Order'!$A:$Z,12,FALSE)</f>
        <v>#N/A</v>
      </c>
      <c r="G140" s="313">
        <f>SUMIFS('Sales Order'!M:M,'Sales Order'!A:A,D140)</f>
        <v>0</v>
      </c>
      <c r="H140" s="312" t="str">
        <f>VLOOKUP($D140,'Sales Order'!$A:$Z,14,FALSE)</f>
        <v>#N/A</v>
      </c>
      <c r="I140" s="161"/>
      <c r="J140" s="161"/>
      <c r="K140" s="315" t="str">
        <f>VLOOKUP($D140,'Sales Order'!$A:$Z,17,FALSE)</f>
        <v>#N/A</v>
      </c>
      <c r="L140" s="312" t="str">
        <f>VLOOKUP($D140,'Sales Order'!$A:$Z,18,FALSE)</f>
        <v>#N/A</v>
      </c>
      <c r="M140" s="312" t="str">
        <f t="shared" si="1"/>
        <v>#N/A</v>
      </c>
      <c r="N140" s="316">
        <f>SUMIFS('Finished Goods Transfer'!D:D,'Finished Goods Transfer'!C:C,D140)</f>
        <v>0</v>
      </c>
      <c r="O140" s="317">
        <f>SUMIFS(Despatches!D:D,Despatches!A:A,'Order Balance Report'!D140)</f>
        <v>0</v>
      </c>
      <c r="P140" s="161"/>
      <c r="Q140" s="317" t="str">
        <f t="shared" si="2"/>
        <v>#N/A</v>
      </c>
      <c r="R140" s="318">
        <f t="shared" si="3"/>
        <v>0</v>
      </c>
      <c r="S140" s="318">
        <f t="shared" si="4"/>
        <v>0</v>
      </c>
      <c r="T140" s="317" t="str">
        <f t="shared" si="5"/>
        <v>complete</v>
      </c>
      <c r="U140" s="159"/>
      <c r="V140" s="159"/>
      <c r="W140" s="159"/>
      <c r="X140" s="159"/>
      <c r="Y140" s="159"/>
      <c r="Z140" s="159"/>
    </row>
    <row r="141" ht="11.25" hidden="1" customHeight="1">
      <c r="A141" s="311" t="str">
        <f>VLOOKUP($D141,'Sales Order'!$A:$D,2,0)</f>
        <v>#N/A</v>
      </c>
      <c r="B141" s="161" t="str">
        <f>VLOOKUP($D141,'Sales Order'!$A:$D,3,0)</f>
        <v>#N/A</v>
      </c>
      <c r="C141" s="161" t="str">
        <f>VLOOKUP($D141,'Sales Order'!$A:$D,4,0)</f>
        <v>#N/A</v>
      </c>
      <c r="D141" s="161" t="str">
        <f t="array" ref="D141">IFERROR(INDEX('Sales Order'!$A$2:$A$8189, MATCH(0, COUNTIF($D$2:D140, 'Sales Order'!$A$2:$A$8189), 0)), "")</f>
        <v/>
      </c>
      <c r="E141" s="312" t="str">
        <f>VLOOKUP(D141,'Sales Order'!A:K,5,FALSE)</f>
        <v>#N/A</v>
      </c>
      <c r="F141" s="312" t="str">
        <f>VLOOKUP($D141,'Sales Order'!$A:$Z,12,FALSE)</f>
        <v>#N/A</v>
      </c>
      <c r="G141" s="313">
        <f>SUMIFS('Sales Order'!M:M,'Sales Order'!A:A,D141)</f>
        <v>0</v>
      </c>
      <c r="H141" s="312" t="str">
        <f>VLOOKUP($D141,'Sales Order'!$A:$Z,14,FALSE)</f>
        <v>#N/A</v>
      </c>
      <c r="I141" s="161"/>
      <c r="J141" s="161"/>
      <c r="K141" s="315" t="str">
        <f>VLOOKUP($D141,'Sales Order'!$A:$Z,17,FALSE)</f>
        <v>#N/A</v>
      </c>
      <c r="L141" s="312" t="str">
        <f>VLOOKUP($D141,'Sales Order'!$A:$Z,18,FALSE)</f>
        <v>#N/A</v>
      </c>
      <c r="M141" s="312" t="str">
        <f t="shared" si="1"/>
        <v>#N/A</v>
      </c>
      <c r="N141" s="316">
        <f>SUMIFS('Finished Goods Transfer'!D:D,'Finished Goods Transfer'!C:C,D141)</f>
        <v>0</v>
      </c>
      <c r="O141" s="317">
        <f>SUMIFS(Despatches!D:D,Despatches!A:A,'Order Balance Report'!D141)</f>
        <v>0</v>
      </c>
      <c r="P141" s="161"/>
      <c r="Q141" s="317" t="str">
        <f t="shared" si="2"/>
        <v>#N/A</v>
      </c>
      <c r="R141" s="318">
        <f t="shared" si="3"/>
        <v>0</v>
      </c>
      <c r="S141" s="318">
        <f t="shared" si="4"/>
        <v>0</v>
      </c>
      <c r="T141" s="317" t="str">
        <f t="shared" si="5"/>
        <v>complete</v>
      </c>
      <c r="U141" s="159"/>
      <c r="V141" s="159"/>
      <c r="W141" s="159"/>
      <c r="X141" s="159"/>
      <c r="Y141" s="159"/>
      <c r="Z141" s="159"/>
    </row>
    <row r="142" ht="11.25" hidden="1" customHeight="1">
      <c r="A142" s="311" t="str">
        <f>VLOOKUP($D142,'Sales Order'!$A:$D,2,0)</f>
        <v>#N/A</v>
      </c>
      <c r="B142" s="161" t="str">
        <f>VLOOKUP($D142,'Sales Order'!$A:$D,3,0)</f>
        <v>#N/A</v>
      </c>
      <c r="C142" s="161" t="str">
        <f>VLOOKUP($D142,'Sales Order'!$A:$D,4,0)</f>
        <v>#N/A</v>
      </c>
      <c r="D142" s="161" t="str">
        <f t="array" ref="D142">IFERROR(INDEX('Sales Order'!$A$2:$A$8189, MATCH(0, COUNTIF($D$2:D141, 'Sales Order'!$A$2:$A$8189), 0)), "")</f>
        <v/>
      </c>
      <c r="E142" s="312" t="str">
        <f>VLOOKUP(D142,'Sales Order'!A:K,5,FALSE)</f>
        <v>#N/A</v>
      </c>
      <c r="F142" s="312" t="str">
        <f>VLOOKUP($D142,'Sales Order'!$A:$Z,12,FALSE)</f>
        <v>#N/A</v>
      </c>
      <c r="G142" s="313">
        <f>SUMIFS('Sales Order'!M:M,'Sales Order'!A:A,D142)</f>
        <v>0</v>
      </c>
      <c r="H142" s="312" t="str">
        <f>VLOOKUP($D142,'Sales Order'!$A:$Z,14,FALSE)</f>
        <v>#N/A</v>
      </c>
      <c r="I142" s="161"/>
      <c r="J142" s="161"/>
      <c r="K142" s="315" t="str">
        <f>VLOOKUP($D142,'Sales Order'!$A:$Z,17,FALSE)</f>
        <v>#N/A</v>
      </c>
      <c r="L142" s="312" t="str">
        <f>VLOOKUP($D142,'Sales Order'!$A:$Z,18,FALSE)</f>
        <v>#N/A</v>
      </c>
      <c r="M142" s="312" t="str">
        <f t="shared" si="1"/>
        <v>#N/A</v>
      </c>
      <c r="N142" s="316">
        <f>SUMIFS('Finished Goods Transfer'!D:D,'Finished Goods Transfer'!C:C,D142)</f>
        <v>0</v>
      </c>
      <c r="O142" s="317">
        <f>SUMIFS(Despatches!D:D,Despatches!A:A,'Order Balance Report'!D142)</f>
        <v>0</v>
      </c>
      <c r="P142" s="161"/>
      <c r="Q142" s="317" t="str">
        <f t="shared" si="2"/>
        <v>#N/A</v>
      </c>
      <c r="R142" s="318">
        <f t="shared" si="3"/>
        <v>0</v>
      </c>
      <c r="S142" s="318">
        <f t="shared" si="4"/>
        <v>0</v>
      </c>
      <c r="T142" s="317" t="str">
        <f t="shared" si="5"/>
        <v>complete</v>
      </c>
      <c r="U142" s="159"/>
      <c r="V142" s="159"/>
      <c r="W142" s="159"/>
      <c r="X142" s="159"/>
      <c r="Y142" s="159"/>
      <c r="Z142" s="159"/>
    </row>
    <row r="143" ht="11.25" hidden="1" customHeight="1">
      <c r="A143" s="311" t="str">
        <f>VLOOKUP($D143,'Sales Order'!$A:$D,2,0)</f>
        <v>#N/A</v>
      </c>
      <c r="B143" s="161" t="str">
        <f>VLOOKUP($D143,'Sales Order'!$A:$D,3,0)</f>
        <v>#N/A</v>
      </c>
      <c r="C143" s="161" t="str">
        <f>VLOOKUP($D143,'Sales Order'!$A:$D,4,0)</f>
        <v>#N/A</v>
      </c>
      <c r="D143" s="161" t="str">
        <f t="array" ref="D143">IFERROR(INDEX('Sales Order'!$A$2:$A$8189, MATCH(0, COUNTIF($D$2:D142, 'Sales Order'!$A$2:$A$8189), 0)), "")</f>
        <v/>
      </c>
      <c r="E143" s="312" t="str">
        <f>VLOOKUP(D143,'Sales Order'!A:K,5,FALSE)</f>
        <v>#N/A</v>
      </c>
      <c r="F143" s="312" t="str">
        <f>VLOOKUP($D143,'Sales Order'!$A:$Z,12,FALSE)</f>
        <v>#N/A</v>
      </c>
      <c r="G143" s="313">
        <f>SUMIFS('Sales Order'!M:M,'Sales Order'!A:A,D143)</f>
        <v>0</v>
      </c>
      <c r="H143" s="312" t="str">
        <f>VLOOKUP($D143,'Sales Order'!$A:$Z,14,FALSE)</f>
        <v>#N/A</v>
      </c>
      <c r="I143" s="161"/>
      <c r="J143" s="161"/>
      <c r="K143" s="315" t="str">
        <f>VLOOKUP($D143,'Sales Order'!$A:$Z,17,FALSE)</f>
        <v>#N/A</v>
      </c>
      <c r="L143" s="312" t="str">
        <f>VLOOKUP($D143,'Sales Order'!$A:$Z,18,FALSE)</f>
        <v>#N/A</v>
      </c>
      <c r="M143" s="312" t="str">
        <f t="shared" si="1"/>
        <v>#N/A</v>
      </c>
      <c r="N143" s="316">
        <f>SUMIFS('Finished Goods Transfer'!D:D,'Finished Goods Transfer'!C:C,D143)</f>
        <v>0</v>
      </c>
      <c r="O143" s="317">
        <f>SUMIFS(Despatches!D:D,Despatches!A:A,'Order Balance Report'!D143)</f>
        <v>0</v>
      </c>
      <c r="P143" s="161"/>
      <c r="Q143" s="317" t="str">
        <f t="shared" si="2"/>
        <v>#N/A</v>
      </c>
      <c r="R143" s="318">
        <f t="shared" si="3"/>
        <v>0</v>
      </c>
      <c r="S143" s="318">
        <f t="shared" si="4"/>
        <v>0</v>
      </c>
      <c r="T143" s="317" t="str">
        <f t="shared" si="5"/>
        <v>complete</v>
      </c>
      <c r="U143" s="159"/>
      <c r="V143" s="159"/>
      <c r="W143" s="159"/>
      <c r="X143" s="159"/>
      <c r="Y143" s="159"/>
      <c r="Z143" s="159"/>
    </row>
    <row r="144" ht="11.25" hidden="1" customHeight="1">
      <c r="A144" s="311" t="str">
        <f>VLOOKUP($D144,'Sales Order'!$A:$D,2,0)</f>
        <v>#N/A</v>
      </c>
      <c r="B144" s="161" t="str">
        <f>VLOOKUP($D144,'Sales Order'!$A:$D,3,0)</f>
        <v>#N/A</v>
      </c>
      <c r="C144" s="161" t="str">
        <f>VLOOKUP($D144,'Sales Order'!$A:$D,4,0)</f>
        <v>#N/A</v>
      </c>
      <c r="D144" s="161" t="str">
        <f t="array" ref="D144">IFERROR(INDEX('Sales Order'!$A$2:$A$8189, MATCH(0, COUNTIF($D$2:D143, 'Sales Order'!$A$2:$A$8189), 0)), "")</f>
        <v/>
      </c>
      <c r="E144" s="312" t="str">
        <f>VLOOKUP(D144,'Sales Order'!A:K,5,FALSE)</f>
        <v>#N/A</v>
      </c>
      <c r="F144" s="312" t="str">
        <f>VLOOKUP($D144,'Sales Order'!$A:$Z,12,FALSE)</f>
        <v>#N/A</v>
      </c>
      <c r="G144" s="313">
        <f>SUMIFS('Sales Order'!M:M,'Sales Order'!A:A,D144)</f>
        <v>0</v>
      </c>
      <c r="H144" s="312" t="str">
        <f>VLOOKUP($D144,'Sales Order'!$A:$Z,14,FALSE)</f>
        <v>#N/A</v>
      </c>
      <c r="I144" s="161"/>
      <c r="J144" s="161"/>
      <c r="K144" s="315" t="str">
        <f>VLOOKUP($D144,'Sales Order'!$A:$Z,17,FALSE)</f>
        <v>#N/A</v>
      </c>
      <c r="L144" s="312" t="str">
        <f>VLOOKUP($D144,'Sales Order'!$A:$Z,18,FALSE)</f>
        <v>#N/A</v>
      </c>
      <c r="M144" s="312" t="str">
        <f t="shared" si="1"/>
        <v>#N/A</v>
      </c>
      <c r="N144" s="316">
        <f>SUMIFS('Finished Goods Transfer'!D:D,'Finished Goods Transfer'!C:C,D144)</f>
        <v>0</v>
      </c>
      <c r="O144" s="317">
        <f>SUMIFS(Despatches!D:D,Despatches!A:A,'Order Balance Report'!D144)</f>
        <v>0</v>
      </c>
      <c r="P144" s="161"/>
      <c r="Q144" s="317" t="str">
        <f t="shared" si="2"/>
        <v>#N/A</v>
      </c>
      <c r="R144" s="318">
        <f t="shared" si="3"/>
        <v>0</v>
      </c>
      <c r="S144" s="318">
        <f t="shared" si="4"/>
        <v>0</v>
      </c>
      <c r="T144" s="317" t="str">
        <f t="shared" si="5"/>
        <v>complete</v>
      </c>
      <c r="U144" s="159"/>
      <c r="V144" s="159"/>
      <c r="W144" s="159"/>
      <c r="X144" s="159"/>
      <c r="Y144" s="159"/>
      <c r="Z144" s="159"/>
    </row>
    <row r="145" ht="11.25" hidden="1" customHeight="1">
      <c r="A145" s="311" t="str">
        <f>VLOOKUP($D145,'Sales Order'!$A:$D,2,0)</f>
        <v>#N/A</v>
      </c>
      <c r="B145" s="161" t="str">
        <f>VLOOKUP($D145,'Sales Order'!$A:$D,3,0)</f>
        <v>#N/A</v>
      </c>
      <c r="C145" s="161" t="str">
        <f>VLOOKUP($D145,'Sales Order'!$A:$D,4,0)</f>
        <v>#N/A</v>
      </c>
      <c r="D145" s="161" t="str">
        <f t="array" ref="D145">IFERROR(INDEX('Sales Order'!$A$2:$A$8189, MATCH(0, COUNTIF($D$2:D144, 'Sales Order'!$A$2:$A$8189), 0)), "")</f>
        <v/>
      </c>
      <c r="E145" s="312" t="str">
        <f>VLOOKUP(D145,'Sales Order'!A:K,5,FALSE)</f>
        <v>#N/A</v>
      </c>
      <c r="F145" s="312" t="str">
        <f>VLOOKUP($D145,'Sales Order'!$A:$Z,12,FALSE)</f>
        <v>#N/A</v>
      </c>
      <c r="G145" s="313">
        <f>SUMIFS('Sales Order'!M:M,'Sales Order'!A:A,D145)</f>
        <v>0</v>
      </c>
      <c r="H145" s="312" t="str">
        <f>VLOOKUP($D145,'Sales Order'!$A:$Z,14,FALSE)</f>
        <v>#N/A</v>
      </c>
      <c r="I145" s="161"/>
      <c r="J145" s="161"/>
      <c r="K145" s="315" t="str">
        <f>VLOOKUP($D145,'Sales Order'!$A:$Z,17,FALSE)</f>
        <v>#N/A</v>
      </c>
      <c r="L145" s="312" t="str">
        <f>VLOOKUP($D145,'Sales Order'!$A:$Z,18,FALSE)</f>
        <v>#N/A</v>
      </c>
      <c r="M145" s="312" t="str">
        <f t="shared" si="1"/>
        <v>#N/A</v>
      </c>
      <c r="N145" s="316">
        <f>SUMIFS('Finished Goods Transfer'!D:D,'Finished Goods Transfer'!C:C,D145)</f>
        <v>0</v>
      </c>
      <c r="O145" s="317">
        <f>SUMIFS(Despatches!D:D,Despatches!A:A,'Order Balance Report'!D145)</f>
        <v>0</v>
      </c>
      <c r="P145" s="161"/>
      <c r="Q145" s="317" t="str">
        <f t="shared" si="2"/>
        <v>#N/A</v>
      </c>
      <c r="R145" s="318">
        <f t="shared" si="3"/>
        <v>0</v>
      </c>
      <c r="S145" s="318">
        <f t="shared" si="4"/>
        <v>0</v>
      </c>
      <c r="T145" s="317" t="str">
        <f t="shared" si="5"/>
        <v>complete</v>
      </c>
      <c r="U145" s="159"/>
      <c r="V145" s="159"/>
      <c r="W145" s="159"/>
      <c r="X145" s="159"/>
      <c r="Y145" s="159"/>
      <c r="Z145" s="159"/>
    </row>
    <row r="146" ht="11.25" hidden="1" customHeight="1">
      <c r="A146" s="311" t="str">
        <f>VLOOKUP($D146,'Sales Order'!$A:$D,2,0)</f>
        <v>#N/A</v>
      </c>
      <c r="B146" s="161" t="str">
        <f>VLOOKUP($D146,'Sales Order'!$A:$D,3,0)</f>
        <v>#N/A</v>
      </c>
      <c r="C146" s="161" t="str">
        <f>VLOOKUP($D146,'Sales Order'!$A:$D,4,0)</f>
        <v>#N/A</v>
      </c>
      <c r="D146" s="161" t="str">
        <f t="array" ref="D146">IFERROR(INDEX('Sales Order'!$A$2:$A$8189, MATCH(0, COUNTIF($D$2:D145, 'Sales Order'!$A$2:$A$8189), 0)), "")</f>
        <v/>
      </c>
      <c r="E146" s="312" t="str">
        <f>VLOOKUP(D146,'Sales Order'!A:K,5,FALSE)</f>
        <v>#N/A</v>
      </c>
      <c r="F146" s="312" t="str">
        <f>VLOOKUP($D146,'Sales Order'!$A:$Z,12,FALSE)</f>
        <v>#N/A</v>
      </c>
      <c r="G146" s="313">
        <f>SUMIFS('Sales Order'!M:M,'Sales Order'!A:A,D146)</f>
        <v>0</v>
      </c>
      <c r="H146" s="312" t="str">
        <f>VLOOKUP($D146,'Sales Order'!$A:$Z,14,FALSE)</f>
        <v>#N/A</v>
      </c>
      <c r="I146" s="161"/>
      <c r="J146" s="161"/>
      <c r="K146" s="315" t="str">
        <f>VLOOKUP($D146,'Sales Order'!$A:$Z,17,FALSE)</f>
        <v>#N/A</v>
      </c>
      <c r="L146" s="312" t="str">
        <f>VLOOKUP($D146,'Sales Order'!$A:$Z,18,FALSE)</f>
        <v>#N/A</v>
      </c>
      <c r="M146" s="312" t="str">
        <f t="shared" si="1"/>
        <v>#N/A</v>
      </c>
      <c r="N146" s="316">
        <f>SUMIFS('Finished Goods Transfer'!D:D,'Finished Goods Transfer'!C:C,D146)</f>
        <v>0</v>
      </c>
      <c r="O146" s="317">
        <f>SUMIFS(Despatches!D:D,Despatches!A:A,'Order Balance Report'!D146)</f>
        <v>0</v>
      </c>
      <c r="P146" s="161"/>
      <c r="Q146" s="317" t="str">
        <f t="shared" si="2"/>
        <v>#N/A</v>
      </c>
      <c r="R146" s="318">
        <f t="shared" si="3"/>
        <v>0</v>
      </c>
      <c r="S146" s="318">
        <f t="shared" si="4"/>
        <v>0</v>
      </c>
      <c r="T146" s="317" t="str">
        <f t="shared" si="5"/>
        <v>complete</v>
      </c>
      <c r="U146" s="159"/>
      <c r="V146" s="159"/>
      <c r="W146" s="159"/>
      <c r="X146" s="159"/>
      <c r="Y146" s="159"/>
      <c r="Z146" s="159"/>
    </row>
    <row r="147" ht="11.25" hidden="1" customHeight="1">
      <c r="A147" s="311" t="str">
        <f>VLOOKUP($D147,'Sales Order'!$A:$D,2,0)</f>
        <v>#N/A</v>
      </c>
      <c r="B147" s="161" t="str">
        <f>VLOOKUP($D147,'Sales Order'!$A:$D,3,0)</f>
        <v>#N/A</v>
      </c>
      <c r="C147" s="161" t="str">
        <f>VLOOKUP($D147,'Sales Order'!$A:$D,4,0)</f>
        <v>#N/A</v>
      </c>
      <c r="D147" s="161" t="str">
        <f t="array" ref="D147">IFERROR(INDEX('Sales Order'!$A$2:$A$8189, MATCH(0, COUNTIF($D$2:D146, 'Sales Order'!$A$2:$A$8189), 0)), "")</f>
        <v/>
      </c>
      <c r="E147" s="312" t="str">
        <f>VLOOKUP(D147,'Sales Order'!A:K,5,FALSE)</f>
        <v>#N/A</v>
      </c>
      <c r="F147" s="312" t="str">
        <f>VLOOKUP($D147,'Sales Order'!$A:$Z,12,FALSE)</f>
        <v>#N/A</v>
      </c>
      <c r="G147" s="313">
        <f>SUMIFS('Sales Order'!M:M,'Sales Order'!A:A,D147)</f>
        <v>0</v>
      </c>
      <c r="H147" s="312" t="str">
        <f>VLOOKUP($D147,'Sales Order'!$A:$Z,14,FALSE)</f>
        <v>#N/A</v>
      </c>
      <c r="I147" s="161"/>
      <c r="J147" s="161"/>
      <c r="K147" s="315" t="str">
        <f>VLOOKUP($D147,'Sales Order'!$A:$Z,17,FALSE)</f>
        <v>#N/A</v>
      </c>
      <c r="L147" s="312" t="str">
        <f>VLOOKUP($D147,'Sales Order'!$A:$Z,18,FALSE)</f>
        <v>#N/A</v>
      </c>
      <c r="M147" s="312" t="str">
        <f t="shared" si="1"/>
        <v>#N/A</v>
      </c>
      <c r="N147" s="316">
        <f>SUMIFS('Finished Goods Transfer'!D:D,'Finished Goods Transfer'!C:C,D147)</f>
        <v>0</v>
      </c>
      <c r="O147" s="317">
        <f>SUMIFS(Despatches!D:D,Despatches!A:A,'Order Balance Report'!D147)</f>
        <v>0</v>
      </c>
      <c r="P147" s="161"/>
      <c r="Q147" s="317" t="str">
        <f t="shared" si="2"/>
        <v>#N/A</v>
      </c>
      <c r="R147" s="318">
        <f t="shared" si="3"/>
        <v>0</v>
      </c>
      <c r="S147" s="318">
        <f t="shared" si="4"/>
        <v>0</v>
      </c>
      <c r="T147" s="317" t="str">
        <f t="shared" si="5"/>
        <v>complete</v>
      </c>
      <c r="U147" s="159"/>
      <c r="V147" s="159"/>
      <c r="W147" s="159"/>
      <c r="X147" s="159"/>
      <c r="Y147" s="159"/>
      <c r="Z147" s="159"/>
    </row>
    <row r="148" ht="11.25" hidden="1" customHeight="1">
      <c r="A148" s="311" t="str">
        <f>VLOOKUP($D148,'Sales Order'!$A:$D,2,0)</f>
        <v>#N/A</v>
      </c>
      <c r="B148" s="161" t="str">
        <f>VLOOKUP($D148,'Sales Order'!$A:$D,3,0)</f>
        <v>#N/A</v>
      </c>
      <c r="C148" s="161" t="str">
        <f>VLOOKUP($D148,'Sales Order'!$A:$D,4,0)</f>
        <v>#N/A</v>
      </c>
      <c r="D148" s="161" t="str">
        <f t="array" ref="D148">IFERROR(INDEX('Sales Order'!$A$2:$A$8189, MATCH(0, COUNTIF($D$2:D147, 'Sales Order'!$A$2:$A$8189), 0)), "")</f>
        <v/>
      </c>
      <c r="E148" s="312" t="str">
        <f>VLOOKUP(D148,'Sales Order'!A:K,5,FALSE)</f>
        <v>#N/A</v>
      </c>
      <c r="F148" s="312" t="str">
        <f>VLOOKUP($D148,'Sales Order'!$A:$Z,12,FALSE)</f>
        <v>#N/A</v>
      </c>
      <c r="G148" s="313">
        <f>SUMIFS('Sales Order'!M:M,'Sales Order'!A:A,D148)</f>
        <v>0</v>
      </c>
      <c r="H148" s="312" t="str">
        <f>VLOOKUP($D148,'Sales Order'!$A:$Z,14,FALSE)</f>
        <v>#N/A</v>
      </c>
      <c r="I148" s="161"/>
      <c r="J148" s="161"/>
      <c r="K148" s="315" t="str">
        <f>VLOOKUP($D148,'Sales Order'!$A:$Z,17,FALSE)</f>
        <v>#N/A</v>
      </c>
      <c r="L148" s="312" t="str">
        <f>VLOOKUP($D148,'Sales Order'!$A:$Z,18,FALSE)</f>
        <v>#N/A</v>
      </c>
      <c r="M148" s="312" t="str">
        <f t="shared" si="1"/>
        <v>#N/A</v>
      </c>
      <c r="N148" s="316">
        <f>SUMIFS('Finished Goods Transfer'!D:D,'Finished Goods Transfer'!C:C,D148)</f>
        <v>0</v>
      </c>
      <c r="O148" s="317">
        <f>SUMIFS(Despatches!D:D,Despatches!A:A,'Order Balance Report'!D148)</f>
        <v>0</v>
      </c>
      <c r="P148" s="161"/>
      <c r="Q148" s="317" t="str">
        <f t="shared" si="2"/>
        <v>#N/A</v>
      </c>
      <c r="R148" s="318">
        <f t="shared" si="3"/>
        <v>0</v>
      </c>
      <c r="S148" s="318">
        <f t="shared" si="4"/>
        <v>0</v>
      </c>
      <c r="T148" s="317" t="str">
        <f t="shared" si="5"/>
        <v>complete</v>
      </c>
      <c r="U148" s="159"/>
      <c r="V148" s="159"/>
      <c r="W148" s="159"/>
      <c r="X148" s="159"/>
      <c r="Y148" s="159"/>
      <c r="Z148" s="159"/>
    </row>
    <row r="149" ht="11.25" hidden="1" customHeight="1">
      <c r="A149" s="311" t="str">
        <f>VLOOKUP($D149,'Sales Order'!$A:$D,2,0)</f>
        <v>#N/A</v>
      </c>
      <c r="B149" s="161" t="str">
        <f>VLOOKUP($D149,'Sales Order'!$A:$D,3,0)</f>
        <v>#N/A</v>
      </c>
      <c r="C149" s="161" t="str">
        <f>VLOOKUP($D149,'Sales Order'!$A:$D,4,0)</f>
        <v>#N/A</v>
      </c>
      <c r="D149" s="161" t="str">
        <f t="array" ref="D149">IFERROR(INDEX('Sales Order'!$A$2:$A$8189, MATCH(0, COUNTIF($D$2:D148, 'Sales Order'!$A$2:$A$8189), 0)), "")</f>
        <v/>
      </c>
      <c r="E149" s="312" t="str">
        <f>VLOOKUP(D149,'Sales Order'!A:K,5,FALSE)</f>
        <v>#N/A</v>
      </c>
      <c r="F149" s="312" t="str">
        <f>VLOOKUP($D149,'Sales Order'!$A:$Z,12,FALSE)</f>
        <v>#N/A</v>
      </c>
      <c r="G149" s="313">
        <f>SUMIFS('Sales Order'!M:M,'Sales Order'!A:A,D149)</f>
        <v>0</v>
      </c>
      <c r="H149" s="312" t="str">
        <f>VLOOKUP($D149,'Sales Order'!$A:$Z,14,FALSE)</f>
        <v>#N/A</v>
      </c>
      <c r="I149" s="161"/>
      <c r="J149" s="161"/>
      <c r="K149" s="315" t="str">
        <f>VLOOKUP($D149,'Sales Order'!$A:$Z,17,FALSE)</f>
        <v>#N/A</v>
      </c>
      <c r="L149" s="312" t="str">
        <f>VLOOKUP($D149,'Sales Order'!$A:$Z,18,FALSE)</f>
        <v>#N/A</v>
      </c>
      <c r="M149" s="312" t="str">
        <f t="shared" si="1"/>
        <v>#N/A</v>
      </c>
      <c r="N149" s="316">
        <f>SUMIFS('Finished Goods Transfer'!D:D,'Finished Goods Transfer'!C:C,D149)</f>
        <v>0</v>
      </c>
      <c r="O149" s="317">
        <f>SUMIFS(Despatches!D:D,Despatches!A:A,'Order Balance Report'!D149)</f>
        <v>0</v>
      </c>
      <c r="P149" s="161"/>
      <c r="Q149" s="317" t="str">
        <f t="shared" si="2"/>
        <v>#N/A</v>
      </c>
      <c r="R149" s="318">
        <f t="shared" si="3"/>
        <v>0</v>
      </c>
      <c r="S149" s="318">
        <f t="shared" si="4"/>
        <v>0</v>
      </c>
      <c r="T149" s="317" t="str">
        <f t="shared" si="5"/>
        <v>complete</v>
      </c>
      <c r="U149" s="159"/>
      <c r="V149" s="159"/>
      <c r="W149" s="159"/>
      <c r="X149" s="159"/>
      <c r="Y149" s="159"/>
      <c r="Z149" s="159"/>
    </row>
    <row r="150" ht="11.25" hidden="1" customHeight="1">
      <c r="A150" s="311" t="str">
        <f>VLOOKUP($D150,'Sales Order'!$A:$D,2,0)</f>
        <v>#N/A</v>
      </c>
      <c r="B150" s="161" t="str">
        <f>VLOOKUP($D150,'Sales Order'!$A:$D,3,0)</f>
        <v>#N/A</v>
      </c>
      <c r="C150" s="161" t="str">
        <f>VLOOKUP($D150,'Sales Order'!$A:$D,4,0)</f>
        <v>#N/A</v>
      </c>
      <c r="D150" s="161" t="str">
        <f t="array" ref="D150">IFERROR(INDEX('Sales Order'!$A$2:$A$8189, MATCH(0, COUNTIF($D$2:D149, 'Sales Order'!$A$2:$A$8189), 0)), "")</f>
        <v/>
      </c>
      <c r="E150" s="312" t="str">
        <f>VLOOKUP(D150,'Sales Order'!A:K,5,FALSE)</f>
        <v>#N/A</v>
      </c>
      <c r="F150" s="312" t="str">
        <f>VLOOKUP($D150,'Sales Order'!$A:$Z,12,FALSE)</f>
        <v>#N/A</v>
      </c>
      <c r="G150" s="313">
        <f>SUMIFS('Sales Order'!M:M,'Sales Order'!A:A,D150)</f>
        <v>0</v>
      </c>
      <c r="H150" s="312" t="str">
        <f>VLOOKUP($D150,'Sales Order'!$A:$Z,14,FALSE)</f>
        <v>#N/A</v>
      </c>
      <c r="I150" s="161"/>
      <c r="J150" s="161"/>
      <c r="K150" s="315" t="str">
        <f>VLOOKUP($D150,'Sales Order'!$A:$Z,17,FALSE)</f>
        <v>#N/A</v>
      </c>
      <c r="L150" s="312" t="str">
        <f>VLOOKUP($D150,'Sales Order'!$A:$Z,18,FALSE)</f>
        <v>#N/A</v>
      </c>
      <c r="M150" s="312" t="str">
        <f t="shared" si="1"/>
        <v>#N/A</v>
      </c>
      <c r="N150" s="316">
        <f>SUMIFS('Finished Goods Transfer'!D:D,'Finished Goods Transfer'!C:C,D150)</f>
        <v>0</v>
      </c>
      <c r="O150" s="317">
        <f>SUMIFS(Despatches!D:D,Despatches!A:A,'Order Balance Report'!D150)</f>
        <v>0</v>
      </c>
      <c r="P150" s="161"/>
      <c r="Q150" s="317" t="str">
        <f t="shared" si="2"/>
        <v>#N/A</v>
      </c>
      <c r="R150" s="318">
        <f t="shared" si="3"/>
        <v>0</v>
      </c>
      <c r="S150" s="318">
        <f t="shared" si="4"/>
        <v>0</v>
      </c>
      <c r="T150" s="317" t="str">
        <f t="shared" si="5"/>
        <v>complete</v>
      </c>
      <c r="U150" s="159"/>
      <c r="V150" s="159"/>
      <c r="W150" s="159"/>
      <c r="X150" s="159"/>
      <c r="Y150" s="159"/>
      <c r="Z150" s="159"/>
    </row>
    <row r="151" ht="11.25" hidden="1" customHeight="1">
      <c r="A151" s="311" t="str">
        <f>VLOOKUP($D151,'Sales Order'!$A:$D,2,0)</f>
        <v>#N/A</v>
      </c>
      <c r="B151" s="161" t="str">
        <f>VLOOKUP($D151,'Sales Order'!$A:$D,3,0)</f>
        <v>#N/A</v>
      </c>
      <c r="C151" s="161" t="str">
        <f>VLOOKUP($D151,'Sales Order'!$A:$D,4,0)</f>
        <v>#N/A</v>
      </c>
      <c r="D151" s="161" t="str">
        <f t="array" ref="D151">IFERROR(INDEX('Sales Order'!$A$2:$A$8189, MATCH(0, COUNTIF($D$2:D150, 'Sales Order'!$A$2:$A$8189), 0)), "")</f>
        <v/>
      </c>
      <c r="E151" s="312" t="str">
        <f>VLOOKUP(D151,'Sales Order'!A:K,5,FALSE)</f>
        <v>#N/A</v>
      </c>
      <c r="F151" s="312" t="str">
        <f>VLOOKUP($D151,'Sales Order'!$A:$Z,12,FALSE)</f>
        <v>#N/A</v>
      </c>
      <c r="G151" s="313">
        <f>SUMIFS('Sales Order'!M:M,'Sales Order'!A:A,D151)</f>
        <v>0</v>
      </c>
      <c r="H151" s="312" t="str">
        <f>VLOOKUP($D151,'Sales Order'!$A:$Z,14,FALSE)</f>
        <v>#N/A</v>
      </c>
      <c r="I151" s="161"/>
      <c r="J151" s="161"/>
      <c r="K151" s="315" t="str">
        <f>VLOOKUP($D151,'Sales Order'!$A:$Z,17,FALSE)</f>
        <v>#N/A</v>
      </c>
      <c r="L151" s="312" t="str">
        <f>VLOOKUP($D151,'Sales Order'!$A:$Z,18,FALSE)</f>
        <v>#N/A</v>
      </c>
      <c r="M151" s="312" t="str">
        <f t="shared" si="1"/>
        <v>#N/A</v>
      </c>
      <c r="N151" s="316">
        <f>SUMIFS('Finished Goods Transfer'!D:D,'Finished Goods Transfer'!C:C,D151)</f>
        <v>0</v>
      </c>
      <c r="O151" s="317">
        <f>SUMIFS(Despatches!D:D,Despatches!A:A,'Order Balance Report'!D151)</f>
        <v>0</v>
      </c>
      <c r="P151" s="161"/>
      <c r="Q151" s="317" t="str">
        <f t="shared" si="2"/>
        <v>#N/A</v>
      </c>
      <c r="R151" s="318">
        <f t="shared" si="3"/>
        <v>0</v>
      </c>
      <c r="S151" s="318">
        <f t="shared" si="4"/>
        <v>0</v>
      </c>
      <c r="T151" s="317" t="str">
        <f t="shared" si="5"/>
        <v>complete</v>
      </c>
      <c r="U151" s="159"/>
      <c r="V151" s="159"/>
      <c r="W151" s="159"/>
      <c r="X151" s="159"/>
      <c r="Y151" s="159"/>
      <c r="Z151" s="159"/>
    </row>
    <row r="152" ht="11.25" hidden="1" customHeight="1">
      <c r="A152" s="311" t="str">
        <f>VLOOKUP($D152,'Sales Order'!$A:$D,2,0)</f>
        <v>#N/A</v>
      </c>
      <c r="B152" s="161" t="str">
        <f>VLOOKUP($D152,'Sales Order'!$A:$D,3,0)</f>
        <v>#N/A</v>
      </c>
      <c r="C152" s="161" t="str">
        <f>VLOOKUP($D152,'Sales Order'!$A:$D,4,0)</f>
        <v>#N/A</v>
      </c>
      <c r="D152" s="161" t="str">
        <f t="array" ref="D152">IFERROR(INDEX('Sales Order'!$A$2:$A$8189, MATCH(0, COUNTIF($D$2:D151, 'Sales Order'!$A$2:$A$8189), 0)), "")</f>
        <v/>
      </c>
      <c r="E152" s="312" t="str">
        <f>VLOOKUP(D152,'Sales Order'!A:K,5,FALSE)</f>
        <v>#N/A</v>
      </c>
      <c r="F152" s="312" t="str">
        <f>VLOOKUP($D152,'Sales Order'!$A:$Z,12,FALSE)</f>
        <v>#N/A</v>
      </c>
      <c r="G152" s="313">
        <f>SUMIFS('Sales Order'!M:M,'Sales Order'!A:A,D152)</f>
        <v>0</v>
      </c>
      <c r="H152" s="312" t="str">
        <f>VLOOKUP($D152,'Sales Order'!$A:$Z,14,FALSE)</f>
        <v>#N/A</v>
      </c>
      <c r="I152" s="161"/>
      <c r="J152" s="161"/>
      <c r="K152" s="315" t="str">
        <f>VLOOKUP($D152,'Sales Order'!$A:$Z,17,FALSE)</f>
        <v>#N/A</v>
      </c>
      <c r="L152" s="312" t="str">
        <f>VLOOKUP($D152,'Sales Order'!$A:$Z,18,FALSE)</f>
        <v>#N/A</v>
      </c>
      <c r="M152" s="312" t="str">
        <f t="shared" si="1"/>
        <v>#N/A</v>
      </c>
      <c r="N152" s="316">
        <f>SUMIFS('Finished Goods Transfer'!D:D,'Finished Goods Transfer'!C:C,D152)</f>
        <v>0</v>
      </c>
      <c r="O152" s="317">
        <f>SUMIFS(Despatches!D:D,Despatches!A:A,'Order Balance Report'!D152)</f>
        <v>0</v>
      </c>
      <c r="P152" s="161"/>
      <c r="Q152" s="317" t="str">
        <f t="shared" si="2"/>
        <v>#N/A</v>
      </c>
      <c r="R152" s="318">
        <f t="shared" si="3"/>
        <v>0</v>
      </c>
      <c r="S152" s="318">
        <f t="shared" si="4"/>
        <v>0</v>
      </c>
      <c r="T152" s="317" t="str">
        <f t="shared" si="5"/>
        <v>complete</v>
      </c>
      <c r="U152" s="159"/>
      <c r="V152" s="159"/>
      <c r="W152" s="159"/>
      <c r="X152" s="159"/>
      <c r="Y152" s="159"/>
      <c r="Z152" s="159"/>
    </row>
    <row r="153" ht="11.25" hidden="1" customHeight="1">
      <c r="A153" s="311" t="str">
        <f>VLOOKUP($D153,'Sales Order'!$A:$D,2,0)</f>
        <v>#N/A</v>
      </c>
      <c r="B153" s="161" t="str">
        <f>VLOOKUP($D153,'Sales Order'!$A:$D,3,0)</f>
        <v>#N/A</v>
      </c>
      <c r="C153" s="161" t="str">
        <f>VLOOKUP($D153,'Sales Order'!$A:$D,4,0)</f>
        <v>#N/A</v>
      </c>
      <c r="D153" s="161" t="str">
        <f t="array" ref="D153">IFERROR(INDEX('Sales Order'!$A$2:$A$8189, MATCH(0, COUNTIF($D$2:D152, 'Sales Order'!$A$2:$A$8189), 0)), "")</f>
        <v/>
      </c>
      <c r="E153" s="312" t="str">
        <f>VLOOKUP(D153,'Sales Order'!A:K,5,FALSE)</f>
        <v>#N/A</v>
      </c>
      <c r="F153" s="312" t="str">
        <f>VLOOKUP($D153,'Sales Order'!$A:$Z,12,FALSE)</f>
        <v>#N/A</v>
      </c>
      <c r="G153" s="313">
        <f>SUMIFS('Sales Order'!M:M,'Sales Order'!A:A,D153)</f>
        <v>0</v>
      </c>
      <c r="H153" s="312" t="str">
        <f>VLOOKUP($D153,'Sales Order'!$A:$Z,14,FALSE)</f>
        <v>#N/A</v>
      </c>
      <c r="I153" s="161"/>
      <c r="J153" s="161"/>
      <c r="K153" s="315" t="str">
        <f>VLOOKUP($D153,'Sales Order'!$A:$Z,17,FALSE)</f>
        <v>#N/A</v>
      </c>
      <c r="L153" s="312" t="str">
        <f>VLOOKUP($D153,'Sales Order'!$A:$Z,18,FALSE)</f>
        <v>#N/A</v>
      </c>
      <c r="M153" s="312" t="str">
        <f t="shared" si="1"/>
        <v>#N/A</v>
      </c>
      <c r="N153" s="316">
        <f>SUMIFS('Finished Goods Transfer'!D:D,'Finished Goods Transfer'!C:C,D153)</f>
        <v>0</v>
      </c>
      <c r="O153" s="317">
        <f>SUMIFS(Despatches!D:D,Despatches!A:A,'Order Balance Report'!D153)</f>
        <v>0</v>
      </c>
      <c r="P153" s="161"/>
      <c r="Q153" s="317" t="str">
        <f t="shared" si="2"/>
        <v>#N/A</v>
      </c>
      <c r="R153" s="318">
        <f t="shared" si="3"/>
        <v>0</v>
      </c>
      <c r="S153" s="318">
        <f t="shared" si="4"/>
        <v>0</v>
      </c>
      <c r="T153" s="317" t="str">
        <f t="shared" si="5"/>
        <v>complete</v>
      </c>
      <c r="U153" s="159"/>
      <c r="V153" s="159"/>
      <c r="W153" s="159"/>
      <c r="X153" s="159"/>
      <c r="Y153" s="159"/>
      <c r="Z153" s="159"/>
    </row>
    <row r="154" ht="11.25" hidden="1" customHeight="1">
      <c r="A154" s="311" t="str">
        <f>VLOOKUP($D154,'Sales Order'!$A:$D,2,0)</f>
        <v>#N/A</v>
      </c>
      <c r="B154" s="161" t="str">
        <f>VLOOKUP($D154,'Sales Order'!$A:$D,3,0)</f>
        <v>#N/A</v>
      </c>
      <c r="C154" s="161" t="str">
        <f>VLOOKUP($D154,'Sales Order'!$A:$D,4,0)</f>
        <v>#N/A</v>
      </c>
      <c r="D154" s="161" t="str">
        <f t="array" ref="D154">IFERROR(INDEX('Sales Order'!$A$2:$A$8189, MATCH(0, COUNTIF($D$2:D153, 'Sales Order'!$A$2:$A$8189), 0)), "")</f>
        <v/>
      </c>
      <c r="E154" s="312" t="str">
        <f>VLOOKUP(D154,'Sales Order'!A:K,5,FALSE)</f>
        <v>#N/A</v>
      </c>
      <c r="F154" s="312" t="str">
        <f>VLOOKUP($D154,'Sales Order'!$A:$Z,12,FALSE)</f>
        <v>#N/A</v>
      </c>
      <c r="G154" s="313">
        <f>SUMIFS('Sales Order'!M:M,'Sales Order'!A:A,D154)</f>
        <v>0</v>
      </c>
      <c r="H154" s="312" t="str">
        <f>VLOOKUP($D154,'Sales Order'!$A:$Z,14,FALSE)</f>
        <v>#N/A</v>
      </c>
      <c r="I154" s="161"/>
      <c r="J154" s="161"/>
      <c r="K154" s="315" t="str">
        <f>VLOOKUP($D154,'Sales Order'!$A:$Z,17,FALSE)</f>
        <v>#N/A</v>
      </c>
      <c r="L154" s="312" t="str">
        <f>VLOOKUP($D154,'Sales Order'!$A:$Z,18,FALSE)</f>
        <v>#N/A</v>
      </c>
      <c r="M154" s="312" t="str">
        <f t="shared" si="1"/>
        <v>#N/A</v>
      </c>
      <c r="N154" s="316">
        <f>SUMIFS('Finished Goods Transfer'!D:D,'Finished Goods Transfer'!C:C,D154)</f>
        <v>0</v>
      </c>
      <c r="O154" s="317">
        <f>SUMIFS(Despatches!D:D,Despatches!A:A,'Order Balance Report'!D154)</f>
        <v>0</v>
      </c>
      <c r="P154" s="161"/>
      <c r="Q154" s="317" t="str">
        <f t="shared" si="2"/>
        <v>#N/A</v>
      </c>
      <c r="R154" s="318">
        <f t="shared" si="3"/>
        <v>0</v>
      </c>
      <c r="S154" s="318">
        <f t="shared" si="4"/>
        <v>0</v>
      </c>
      <c r="T154" s="317" t="str">
        <f t="shared" si="5"/>
        <v>complete</v>
      </c>
      <c r="U154" s="159"/>
      <c r="V154" s="159"/>
      <c r="W154" s="159"/>
      <c r="X154" s="159"/>
      <c r="Y154" s="159"/>
      <c r="Z154" s="159"/>
    </row>
    <row r="155" ht="11.25" hidden="1" customHeight="1">
      <c r="A155" s="311" t="str">
        <f>VLOOKUP($D155,'Sales Order'!$A:$D,2,0)</f>
        <v>#N/A</v>
      </c>
      <c r="B155" s="161" t="str">
        <f>VLOOKUP($D155,'Sales Order'!$A:$D,3,0)</f>
        <v>#N/A</v>
      </c>
      <c r="C155" s="161" t="str">
        <f>VLOOKUP($D155,'Sales Order'!$A:$D,4,0)</f>
        <v>#N/A</v>
      </c>
      <c r="D155" s="161" t="str">
        <f t="array" ref="D155">IFERROR(INDEX('Sales Order'!$A$2:$A$8189, MATCH(0, COUNTIF($D$2:D154, 'Sales Order'!$A$2:$A$8189), 0)), "")</f>
        <v/>
      </c>
      <c r="E155" s="312" t="str">
        <f>VLOOKUP(D155,'Sales Order'!A:K,5,FALSE)</f>
        <v>#N/A</v>
      </c>
      <c r="F155" s="312" t="str">
        <f>VLOOKUP($D155,'Sales Order'!$A:$Z,12,FALSE)</f>
        <v>#N/A</v>
      </c>
      <c r="G155" s="313">
        <f>SUMIFS('Sales Order'!M:M,'Sales Order'!A:A,D155)</f>
        <v>0</v>
      </c>
      <c r="H155" s="312" t="str">
        <f>VLOOKUP($D155,'Sales Order'!$A:$Z,14,FALSE)</f>
        <v>#N/A</v>
      </c>
      <c r="I155" s="161"/>
      <c r="J155" s="161"/>
      <c r="K155" s="315" t="str">
        <f>VLOOKUP($D155,'Sales Order'!$A:$Z,17,FALSE)</f>
        <v>#N/A</v>
      </c>
      <c r="L155" s="312" t="str">
        <f>VLOOKUP($D155,'Sales Order'!$A:$Z,18,FALSE)</f>
        <v>#N/A</v>
      </c>
      <c r="M155" s="312" t="str">
        <f t="shared" si="1"/>
        <v>#N/A</v>
      </c>
      <c r="N155" s="316">
        <f>SUMIFS('Finished Goods Transfer'!D:D,'Finished Goods Transfer'!C:C,D155)</f>
        <v>0</v>
      </c>
      <c r="O155" s="317">
        <f>SUMIFS(Despatches!D:D,Despatches!A:A,'Order Balance Report'!D155)</f>
        <v>0</v>
      </c>
      <c r="P155" s="161"/>
      <c r="Q155" s="317" t="str">
        <f t="shared" si="2"/>
        <v>#N/A</v>
      </c>
      <c r="R155" s="318">
        <f t="shared" si="3"/>
        <v>0</v>
      </c>
      <c r="S155" s="318">
        <f t="shared" si="4"/>
        <v>0</v>
      </c>
      <c r="T155" s="317" t="str">
        <f t="shared" si="5"/>
        <v>complete</v>
      </c>
      <c r="U155" s="159"/>
      <c r="V155" s="159"/>
      <c r="W155" s="159"/>
      <c r="X155" s="159"/>
      <c r="Y155" s="159"/>
      <c r="Z155" s="159"/>
    </row>
    <row r="156" ht="11.25" hidden="1" customHeight="1">
      <c r="A156" s="311" t="str">
        <f>VLOOKUP($D156,'Sales Order'!$A:$D,2,0)</f>
        <v>#N/A</v>
      </c>
      <c r="B156" s="161" t="str">
        <f>VLOOKUP($D156,'Sales Order'!$A:$D,3,0)</f>
        <v>#N/A</v>
      </c>
      <c r="C156" s="161" t="str">
        <f>VLOOKUP($D156,'Sales Order'!$A:$D,4,0)</f>
        <v>#N/A</v>
      </c>
      <c r="D156" s="161" t="str">
        <f t="array" ref="D156">IFERROR(INDEX('Sales Order'!$A$2:$A$8189, MATCH(0, COUNTIF($D$2:D155, 'Sales Order'!$A$2:$A$8189), 0)), "")</f>
        <v/>
      </c>
      <c r="E156" s="312" t="str">
        <f>VLOOKUP(D156,'Sales Order'!A:K,5,FALSE)</f>
        <v>#N/A</v>
      </c>
      <c r="F156" s="312" t="str">
        <f>VLOOKUP($D156,'Sales Order'!$A:$Z,12,FALSE)</f>
        <v>#N/A</v>
      </c>
      <c r="G156" s="313">
        <f>SUMIFS('Sales Order'!M:M,'Sales Order'!A:A,D156)</f>
        <v>0</v>
      </c>
      <c r="H156" s="312" t="str">
        <f>VLOOKUP($D156,'Sales Order'!$A:$Z,14,FALSE)</f>
        <v>#N/A</v>
      </c>
      <c r="I156" s="161"/>
      <c r="J156" s="161"/>
      <c r="K156" s="315" t="str">
        <f>VLOOKUP($D156,'Sales Order'!$A:$Z,17,FALSE)</f>
        <v>#N/A</v>
      </c>
      <c r="L156" s="312" t="str">
        <f>VLOOKUP($D156,'Sales Order'!$A:$Z,18,FALSE)</f>
        <v>#N/A</v>
      </c>
      <c r="M156" s="312" t="str">
        <f t="shared" si="1"/>
        <v>#N/A</v>
      </c>
      <c r="N156" s="316">
        <f>SUMIFS('Finished Goods Transfer'!D:D,'Finished Goods Transfer'!C:C,D156)</f>
        <v>0</v>
      </c>
      <c r="O156" s="317">
        <f>SUMIFS(Despatches!D:D,Despatches!A:A,'Order Balance Report'!D156)</f>
        <v>0</v>
      </c>
      <c r="P156" s="161"/>
      <c r="Q156" s="317" t="str">
        <f t="shared" si="2"/>
        <v>#N/A</v>
      </c>
      <c r="R156" s="318">
        <f t="shared" si="3"/>
        <v>0</v>
      </c>
      <c r="S156" s="318">
        <f t="shared" si="4"/>
        <v>0</v>
      </c>
      <c r="T156" s="317" t="str">
        <f t="shared" si="5"/>
        <v>complete</v>
      </c>
      <c r="U156" s="159"/>
      <c r="V156" s="159"/>
      <c r="W156" s="159"/>
      <c r="X156" s="159"/>
      <c r="Y156" s="159"/>
      <c r="Z156" s="159"/>
    </row>
    <row r="157" ht="11.25" hidden="1" customHeight="1">
      <c r="A157" s="311" t="str">
        <f>VLOOKUP($D157,'Sales Order'!$A:$D,2,0)</f>
        <v>#N/A</v>
      </c>
      <c r="B157" s="161" t="str">
        <f>VLOOKUP($D157,'Sales Order'!$A:$D,3,0)</f>
        <v>#N/A</v>
      </c>
      <c r="C157" s="161" t="str">
        <f>VLOOKUP($D157,'Sales Order'!$A:$D,4,0)</f>
        <v>#N/A</v>
      </c>
      <c r="D157" s="161" t="str">
        <f t="array" ref="D157">IFERROR(INDEX('Sales Order'!$A$2:$A$8189, MATCH(0, COUNTIF($D$2:D156, 'Sales Order'!$A$2:$A$8189), 0)), "")</f>
        <v/>
      </c>
      <c r="E157" s="312" t="str">
        <f>VLOOKUP(D157,'Sales Order'!A:K,5,FALSE)</f>
        <v>#N/A</v>
      </c>
      <c r="F157" s="312" t="str">
        <f>VLOOKUP($D157,'Sales Order'!$A:$Z,12,FALSE)</f>
        <v>#N/A</v>
      </c>
      <c r="G157" s="313">
        <f>SUMIFS('Sales Order'!M:M,'Sales Order'!A:A,D157)</f>
        <v>0</v>
      </c>
      <c r="H157" s="312" t="str">
        <f>VLOOKUP($D157,'Sales Order'!$A:$Z,14,FALSE)</f>
        <v>#N/A</v>
      </c>
      <c r="I157" s="161"/>
      <c r="J157" s="161"/>
      <c r="K157" s="315" t="str">
        <f>VLOOKUP($D157,'Sales Order'!$A:$Z,17,FALSE)</f>
        <v>#N/A</v>
      </c>
      <c r="L157" s="312" t="str">
        <f>VLOOKUP($D157,'Sales Order'!$A:$Z,18,FALSE)</f>
        <v>#N/A</v>
      </c>
      <c r="M157" s="312" t="str">
        <f t="shared" si="1"/>
        <v>#N/A</v>
      </c>
      <c r="N157" s="316">
        <f>SUMIFS('Finished Goods Transfer'!D:D,'Finished Goods Transfer'!C:C,D157)</f>
        <v>0</v>
      </c>
      <c r="O157" s="317">
        <f>SUMIFS(Despatches!D:D,Despatches!A:A,'Order Balance Report'!D157)</f>
        <v>0</v>
      </c>
      <c r="P157" s="161"/>
      <c r="Q157" s="317" t="str">
        <f t="shared" si="2"/>
        <v>#N/A</v>
      </c>
      <c r="R157" s="318">
        <f t="shared" si="3"/>
        <v>0</v>
      </c>
      <c r="S157" s="318">
        <f t="shared" si="4"/>
        <v>0</v>
      </c>
      <c r="T157" s="317" t="str">
        <f t="shared" si="5"/>
        <v>complete</v>
      </c>
      <c r="U157" s="159"/>
      <c r="V157" s="159"/>
      <c r="W157" s="159"/>
      <c r="X157" s="159"/>
      <c r="Y157" s="159"/>
      <c r="Z157" s="159"/>
    </row>
    <row r="158" ht="11.25" hidden="1" customHeight="1">
      <c r="A158" s="311" t="str">
        <f>VLOOKUP($D158,'Sales Order'!$A:$D,2,0)</f>
        <v>#N/A</v>
      </c>
      <c r="B158" s="161" t="str">
        <f>VLOOKUP($D158,'Sales Order'!$A:$D,3,0)</f>
        <v>#N/A</v>
      </c>
      <c r="C158" s="161" t="str">
        <f>VLOOKUP($D158,'Sales Order'!$A:$D,4,0)</f>
        <v>#N/A</v>
      </c>
      <c r="D158" s="161" t="str">
        <f t="array" ref="D158">IFERROR(INDEX('Sales Order'!$A$2:$A$8189, MATCH(0, COUNTIF($D$2:D157, 'Sales Order'!$A$2:$A$8189), 0)), "")</f>
        <v/>
      </c>
      <c r="E158" s="312" t="str">
        <f>VLOOKUP(D158,'Sales Order'!A:K,5,FALSE)</f>
        <v>#N/A</v>
      </c>
      <c r="F158" s="312" t="str">
        <f>VLOOKUP($D158,'Sales Order'!$A:$Z,12,FALSE)</f>
        <v>#N/A</v>
      </c>
      <c r="G158" s="313">
        <f>SUMIFS('Sales Order'!M:M,'Sales Order'!A:A,D158)</f>
        <v>0</v>
      </c>
      <c r="H158" s="312" t="str">
        <f>VLOOKUP($D158,'Sales Order'!$A:$Z,14,FALSE)</f>
        <v>#N/A</v>
      </c>
      <c r="I158" s="161"/>
      <c r="J158" s="161"/>
      <c r="K158" s="315" t="str">
        <f>VLOOKUP($D158,'Sales Order'!$A:$Z,17,FALSE)</f>
        <v>#N/A</v>
      </c>
      <c r="L158" s="312" t="str">
        <f>VLOOKUP($D158,'Sales Order'!$A:$Z,18,FALSE)</f>
        <v>#N/A</v>
      </c>
      <c r="M158" s="312" t="str">
        <f t="shared" si="1"/>
        <v>#N/A</v>
      </c>
      <c r="N158" s="316">
        <f>SUMIFS('Finished Goods Transfer'!D:D,'Finished Goods Transfer'!C:C,D158)</f>
        <v>0</v>
      </c>
      <c r="O158" s="317">
        <f>SUMIFS(Despatches!D:D,Despatches!A:A,'Order Balance Report'!D158)</f>
        <v>0</v>
      </c>
      <c r="P158" s="161"/>
      <c r="Q158" s="317" t="str">
        <f t="shared" si="2"/>
        <v>#N/A</v>
      </c>
      <c r="R158" s="318">
        <f t="shared" si="3"/>
        <v>0</v>
      </c>
      <c r="S158" s="318">
        <f t="shared" si="4"/>
        <v>0</v>
      </c>
      <c r="T158" s="317" t="str">
        <f t="shared" si="5"/>
        <v>complete</v>
      </c>
      <c r="U158" s="159"/>
      <c r="V158" s="159"/>
      <c r="W158" s="159"/>
      <c r="X158" s="159"/>
      <c r="Y158" s="159"/>
      <c r="Z158" s="159"/>
    </row>
    <row r="159" ht="11.25" hidden="1" customHeight="1">
      <c r="A159" s="311" t="str">
        <f>VLOOKUP($D159,'Sales Order'!$A:$D,2,0)</f>
        <v>#N/A</v>
      </c>
      <c r="B159" s="161" t="str">
        <f>VLOOKUP($D159,'Sales Order'!$A:$D,3,0)</f>
        <v>#N/A</v>
      </c>
      <c r="C159" s="161" t="str">
        <f>VLOOKUP($D159,'Sales Order'!$A:$D,4,0)</f>
        <v>#N/A</v>
      </c>
      <c r="D159" s="161" t="str">
        <f t="array" ref="D159">IFERROR(INDEX('Sales Order'!$A$2:$A$8189, MATCH(0, COUNTIF($D$2:D158, 'Sales Order'!$A$2:$A$8189), 0)), "")</f>
        <v/>
      </c>
      <c r="E159" s="312" t="str">
        <f>VLOOKUP(D159,'Sales Order'!A:K,5,FALSE)</f>
        <v>#N/A</v>
      </c>
      <c r="F159" s="312" t="str">
        <f>VLOOKUP($D159,'Sales Order'!$A:$Z,12,FALSE)</f>
        <v>#N/A</v>
      </c>
      <c r="G159" s="313">
        <f>SUMIFS('Sales Order'!M:M,'Sales Order'!A:A,D159)</f>
        <v>0</v>
      </c>
      <c r="H159" s="312" t="str">
        <f>VLOOKUP($D159,'Sales Order'!$A:$Z,14,FALSE)</f>
        <v>#N/A</v>
      </c>
      <c r="I159" s="161"/>
      <c r="J159" s="161"/>
      <c r="K159" s="315" t="str">
        <f>VLOOKUP($D159,'Sales Order'!$A:$Z,17,FALSE)</f>
        <v>#N/A</v>
      </c>
      <c r="L159" s="312" t="str">
        <f>VLOOKUP($D159,'Sales Order'!$A:$Z,18,FALSE)</f>
        <v>#N/A</v>
      </c>
      <c r="M159" s="312" t="str">
        <f t="shared" si="1"/>
        <v>#N/A</v>
      </c>
      <c r="N159" s="316">
        <f>SUMIFS('Finished Goods Transfer'!D:D,'Finished Goods Transfer'!C:C,D159)</f>
        <v>0</v>
      </c>
      <c r="O159" s="317">
        <f>SUMIFS(Despatches!D:D,Despatches!A:A,'Order Balance Report'!D159)</f>
        <v>0</v>
      </c>
      <c r="P159" s="161"/>
      <c r="Q159" s="317" t="str">
        <f t="shared" si="2"/>
        <v>#N/A</v>
      </c>
      <c r="R159" s="318">
        <f t="shared" si="3"/>
        <v>0</v>
      </c>
      <c r="S159" s="318">
        <f t="shared" si="4"/>
        <v>0</v>
      </c>
      <c r="T159" s="317" t="str">
        <f t="shared" si="5"/>
        <v>complete</v>
      </c>
      <c r="U159" s="159"/>
      <c r="V159" s="159"/>
      <c r="W159" s="159"/>
      <c r="X159" s="159"/>
      <c r="Y159" s="159"/>
      <c r="Z159" s="159"/>
    </row>
    <row r="160" ht="11.25" hidden="1" customHeight="1">
      <c r="A160" s="311" t="str">
        <f>VLOOKUP($D160,'Sales Order'!$A:$D,2,0)</f>
        <v>#N/A</v>
      </c>
      <c r="B160" s="161" t="str">
        <f>VLOOKUP($D160,'Sales Order'!$A:$D,3,0)</f>
        <v>#N/A</v>
      </c>
      <c r="C160" s="161" t="str">
        <f>VLOOKUP($D160,'Sales Order'!$A:$D,4,0)</f>
        <v>#N/A</v>
      </c>
      <c r="D160" s="161" t="str">
        <f t="array" ref="D160">IFERROR(INDEX('Sales Order'!$A$2:$A$8189, MATCH(0, COUNTIF($D$2:D159, 'Sales Order'!$A$2:$A$8189), 0)), "")</f>
        <v/>
      </c>
      <c r="E160" s="312" t="str">
        <f>VLOOKUP(D160,'Sales Order'!A:K,5,FALSE)</f>
        <v>#N/A</v>
      </c>
      <c r="F160" s="312" t="str">
        <f>VLOOKUP($D160,'Sales Order'!$A:$Z,12,FALSE)</f>
        <v>#N/A</v>
      </c>
      <c r="G160" s="313">
        <f>SUMIFS('Sales Order'!M:M,'Sales Order'!A:A,D160)</f>
        <v>0</v>
      </c>
      <c r="H160" s="312" t="str">
        <f>VLOOKUP($D160,'Sales Order'!$A:$Z,14,FALSE)</f>
        <v>#N/A</v>
      </c>
      <c r="I160" s="161"/>
      <c r="J160" s="161"/>
      <c r="K160" s="315" t="str">
        <f>VLOOKUP($D160,'Sales Order'!$A:$Z,17,FALSE)</f>
        <v>#N/A</v>
      </c>
      <c r="L160" s="312" t="str">
        <f>VLOOKUP($D160,'Sales Order'!$A:$Z,18,FALSE)</f>
        <v>#N/A</v>
      </c>
      <c r="M160" s="312" t="str">
        <f t="shared" si="1"/>
        <v>#N/A</v>
      </c>
      <c r="N160" s="316">
        <f>SUMIFS('Finished Goods Transfer'!D:D,'Finished Goods Transfer'!C:C,D160)</f>
        <v>0</v>
      </c>
      <c r="O160" s="317">
        <f>SUMIFS(Despatches!D:D,Despatches!A:A,'Order Balance Report'!D160)</f>
        <v>0</v>
      </c>
      <c r="P160" s="161"/>
      <c r="Q160" s="317" t="str">
        <f t="shared" si="2"/>
        <v>#N/A</v>
      </c>
      <c r="R160" s="318">
        <f t="shared" si="3"/>
        <v>0</v>
      </c>
      <c r="S160" s="318">
        <f t="shared" si="4"/>
        <v>0</v>
      </c>
      <c r="T160" s="317" t="str">
        <f t="shared" si="5"/>
        <v>complete</v>
      </c>
      <c r="U160" s="159"/>
      <c r="V160" s="159"/>
      <c r="W160" s="159"/>
      <c r="X160" s="159"/>
      <c r="Y160" s="159"/>
      <c r="Z160" s="159"/>
    </row>
    <row r="161" ht="11.25" hidden="1" customHeight="1">
      <c r="A161" s="311" t="str">
        <f>VLOOKUP($D161,'Sales Order'!$A:$D,2,0)</f>
        <v>#N/A</v>
      </c>
      <c r="B161" s="161" t="str">
        <f>VLOOKUP($D161,'Sales Order'!$A:$D,3,0)</f>
        <v>#N/A</v>
      </c>
      <c r="C161" s="161" t="str">
        <f>VLOOKUP($D161,'Sales Order'!$A:$D,4,0)</f>
        <v>#N/A</v>
      </c>
      <c r="D161" s="161" t="str">
        <f t="array" ref="D161">IFERROR(INDEX('Sales Order'!$A$2:$A$8189, MATCH(0, COUNTIF($D$2:D160, 'Sales Order'!$A$2:$A$8189), 0)), "")</f>
        <v/>
      </c>
      <c r="E161" s="312" t="str">
        <f>VLOOKUP(D161,'Sales Order'!A:K,5,FALSE)</f>
        <v>#N/A</v>
      </c>
      <c r="F161" s="312" t="str">
        <f>VLOOKUP($D161,'Sales Order'!$A:$Z,12,FALSE)</f>
        <v>#N/A</v>
      </c>
      <c r="G161" s="313">
        <f>SUMIFS('Sales Order'!M:M,'Sales Order'!A:A,D161)</f>
        <v>0</v>
      </c>
      <c r="H161" s="312" t="str">
        <f>VLOOKUP($D161,'Sales Order'!$A:$Z,14,FALSE)</f>
        <v>#N/A</v>
      </c>
      <c r="I161" s="161"/>
      <c r="J161" s="161"/>
      <c r="K161" s="315" t="str">
        <f>VLOOKUP($D161,'Sales Order'!$A:$Z,17,FALSE)</f>
        <v>#N/A</v>
      </c>
      <c r="L161" s="312" t="str">
        <f>VLOOKUP($D161,'Sales Order'!$A:$Z,18,FALSE)</f>
        <v>#N/A</v>
      </c>
      <c r="M161" s="312" t="str">
        <f t="shared" si="1"/>
        <v>#N/A</v>
      </c>
      <c r="N161" s="316">
        <f>SUMIFS('Finished Goods Transfer'!D:D,'Finished Goods Transfer'!C:C,D161)</f>
        <v>0</v>
      </c>
      <c r="O161" s="317">
        <f>SUMIFS(Despatches!D:D,Despatches!A:A,'Order Balance Report'!D161)</f>
        <v>0</v>
      </c>
      <c r="P161" s="161"/>
      <c r="Q161" s="317" t="str">
        <f t="shared" si="2"/>
        <v>#N/A</v>
      </c>
      <c r="R161" s="318">
        <f t="shared" si="3"/>
        <v>0</v>
      </c>
      <c r="S161" s="318">
        <f t="shared" si="4"/>
        <v>0</v>
      </c>
      <c r="T161" s="317" t="str">
        <f t="shared" si="5"/>
        <v>complete</v>
      </c>
      <c r="U161" s="159"/>
      <c r="V161" s="159"/>
      <c r="W161" s="159"/>
      <c r="X161" s="159"/>
      <c r="Y161" s="159"/>
      <c r="Z161" s="159"/>
    </row>
    <row r="162" ht="11.25" hidden="1" customHeight="1">
      <c r="A162" s="311" t="str">
        <f>VLOOKUP($D162,'Sales Order'!$A:$D,2,0)</f>
        <v>#N/A</v>
      </c>
      <c r="B162" s="161" t="str">
        <f>VLOOKUP($D162,'Sales Order'!$A:$D,3,0)</f>
        <v>#N/A</v>
      </c>
      <c r="C162" s="161" t="str">
        <f>VLOOKUP($D162,'Sales Order'!$A:$D,4,0)</f>
        <v>#N/A</v>
      </c>
      <c r="D162" s="161" t="str">
        <f t="array" ref="D162">IFERROR(INDEX('Sales Order'!$A$2:$A$8189, MATCH(0, COUNTIF($D$2:D161, 'Sales Order'!$A$2:$A$8189), 0)), "")</f>
        <v/>
      </c>
      <c r="E162" s="312" t="str">
        <f>VLOOKUP(D162,'Sales Order'!A:K,5,FALSE)</f>
        <v>#N/A</v>
      </c>
      <c r="F162" s="312" t="str">
        <f>VLOOKUP($D162,'Sales Order'!$A:$Z,12,FALSE)</f>
        <v>#N/A</v>
      </c>
      <c r="G162" s="313">
        <f>SUMIFS('Sales Order'!M:M,'Sales Order'!A:A,D162)</f>
        <v>0</v>
      </c>
      <c r="H162" s="312" t="str">
        <f>VLOOKUP($D162,'Sales Order'!$A:$Z,14,FALSE)</f>
        <v>#N/A</v>
      </c>
      <c r="I162" s="161"/>
      <c r="J162" s="161"/>
      <c r="K162" s="315" t="str">
        <f>VLOOKUP($D162,'Sales Order'!$A:$Z,17,FALSE)</f>
        <v>#N/A</v>
      </c>
      <c r="L162" s="312" t="str">
        <f>VLOOKUP($D162,'Sales Order'!$A:$Z,18,FALSE)</f>
        <v>#N/A</v>
      </c>
      <c r="M162" s="312" t="str">
        <f t="shared" si="1"/>
        <v>#N/A</v>
      </c>
      <c r="N162" s="316">
        <f>SUMIFS('Finished Goods Transfer'!D:D,'Finished Goods Transfer'!C:C,D162)</f>
        <v>0</v>
      </c>
      <c r="O162" s="317">
        <f>SUMIFS(Despatches!D:D,Despatches!A:A,'Order Balance Report'!D162)</f>
        <v>0</v>
      </c>
      <c r="P162" s="161"/>
      <c r="Q162" s="317" t="str">
        <f t="shared" si="2"/>
        <v>#N/A</v>
      </c>
      <c r="R162" s="318">
        <f t="shared" si="3"/>
        <v>0</v>
      </c>
      <c r="S162" s="318">
        <f t="shared" si="4"/>
        <v>0</v>
      </c>
      <c r="T162" s="317" t="str">
        <f t="shared" si="5"/>
        <v>complete</v>
      </c>
      <c r="U162" s="159"/>
      <c r="V162" s="159"/>
      <c r="W162" s="159"/>
      <c r="X162" s="159"/>
      <c r="Y162" s="159"/>
      <c r="Z162" s="159"/>
    </row>
    <row r="163" ht="11.25" hidden="1" customHeight="1">
      <c r="A163" s="311" t="str">
        <f>VLOOKUP($D163,'Sales Order'!$A:$D,2,0)</f>
        <v>#N/A</v>
      </c>
      <c r="B163" s="161" t="str">
        <f>VLOOKUP($D163,'Sales Order'!$A:$D,3,0)</f>
        <v>#N/A</v>
      </c>
      <c r="C163" s="161" t="str">
        <f>VLOOKUP($D163,'Sales Order'!$A:$D,4,0)</f>
        <v>#N/A</v>
      </c>
      <c r="D163" s="161" t="str">
        <f t="array" ref="D163">IFERROR(INDEX('Sales Order'!$A$2:$A$8189, MATCH(0, COUNTIF($D$2:D162, 'Sales Order'!$A$2:$A$8189), 0)), "")</f>
        <v/>
      </c>
      <c r="E163" s="312" t="str">
        <f>VLOOKUP(D163,'Sales Order'!A:K,5,FALSE)</f>
        <v>#N/A</v>
      </c>
      <c r="F163" s="312" t="str">
        <f>VLOOKUP($D163,'Sales Order'!$A:$Z,12,FALSE)</f>
        <v>#N/A</v>
      </c>
      <c r="G163" s="313">
        <f>SUMIFS('Sales Order'!M:M,'Sales Order'!A:A,D163)</f>
        <v>0</v>
      </c>
      <c r="H163" s="312" t="str">
        <f>VLOOKUP($D163,'Sales Order'!$A:$Z,14,FALSE)</f>
        <v>#N/A</v>
      </c>
      <c r="I163" s="161"/>
      <c r="J163" s="161"/>
      <c r="K163" s="315" t="str">
        <f>VLOOKUP($D163,'Sales Order'!$A:$Z,17,FALSE)</f>
        <v>#N/A</v>
      </c>
      <c r="L163" s="312" t="str">
        <f>VLOOKUP($D163,'Sales Order'!$A:$Z,18,FALSE)</f>
        <v>#N/A</v>
      </c>
      <c r="M163" s="312" t="str">
        <f t="shared" si="1"/>
        <v>#N/A</v>
      </c>
      <c r="N163" s="316">
        <f>SUMIFS('Finished Goods Transfer'!D:D,'Finished Goods Transfer'!C:C,D163)</f>
        <v>0</v>
      </c>
      <c r="O163" s="317">
        <f>SUMIFS(Despatches!D:D,Despatches!A:A,'Order Balance Report'!D163)</f>
        <v>0</v>
      </c>
      <c r="P163" s="161"/>
      <c r="Q163" s="317" t="str">
        <f t="shared" si="2"/>
        <v>#N/A</v>
      </c>
      <c r="R163" s="318">
        <f t="shared" si="3"/>
        <v>0</v>
      </c>
      <c r="S163" s="318">
        <f t="shared" si="4"/>
        <v>0</v>
      </c>
      <c r="T163" s="317" t="str">
        <f t="shared" si="5"/>
        <v>complete</v>
      </c>
      <c r="U163" s="159"/>
      <c r="V163" s="159"/>
      <c r="W163" s="159"/>
      <c r="X163" s="159"/>
      <c r="Y163" s="159"/>
      <c r="Z163" s="159"/>
    </row>
    <row r="164" ht="11.25" hidden="1" customHeight="1">
      <c r="A164" s="311" t="str">
        <f>VLOOKUP($D164,'Sales Order'!$A:$D,2,0)</f>
        <v>#N/A</v>
      </c>
      <c r="B164" s="161" t="str">
        <f>VLOOKUP($D164,'Sales Order'!$A:$D,3,0)</f>
        <v>#N/A</v>
      </c>
      <c r="C164" s="161" t="str">
        <f>VLOOKUP($D164,'Sales Order'!$A:$D,4,0)</f>
        <v>#N/A</v>
      </c>
      <c r="D164" s="161" t="str">
        <f t="array" ref="D164">IFERROR(INDEX('Sales Order'!$A$2:$A$8189, MATCH(0, COUNTIF($D$2:D163, 'Sales Order'!$A$2:$A$8189), 0)), "")</f>
        <v/>
      </c>
      <c r="E164" s="312" t="str">
        <f>VLOOKUP(D164,'Sales Order'!A:K,5,FALSE)</f>
        <v>#N/A</v>
      </c>
      <c r="F164" s="312" t="str">
        <f>VLOOKUP($D164,'Sales Order'!$A:$Z,12,FALSE)</f>
        <v>#N/A</v>
      </c>
      <c r="G164" s="313">
        <f>SUMIFS('Sales Order'!M:M,'Sales Order'!A:A,D164)</f>
        <v>0</v>
      </c>
      <c r="H164" s="312" t="str">
        <f>VLOOKUP($D164,'Sales Order'!$A:$Z,14,FALSE)</f>
        <v>#N/A</v>
      </c>
      <c r="I164" s="161"/>
      <c r="J164" s="161"/>
      <c r="K164" s="315" t="str">
        <f>VLOOKUP($D164,'Sales Order'!$A:$Z,17,FALSE)</f>
        <v>#N/A</v>
      </c>
      <c r="L164" s="312" t="str">
        <f>VLOOKUP($D164,'Sales Order'!$A:$Z,18,FALSE)</f>
        <v>#N/A</v>
      </c>
      <c r="M164" s="312" t="str">
        <f t="shared" si="1"/>
        <v>#N/A</v>
      </c>
      <c r="N164" s="316">
        <f>SUMIFS('Finished Goods Transfer'!D:D,'Finished Goods Transfer'!C:C,D164)</f>
        <v>0</v>
      </c>
      <c r="O164" s="317">
        <f>SUMIFS(Despatches!D:D,Despatches!A:A,'Order Balance Report'!D164)</f>
        <v>0</v>
      </c>
      <c r="P164" s="161"/>
      <c r="Q164" s="317" t="str">
        <f t="shared" si="2"/>
        <v>#N/A</v>
      </c>
      <c r="R164" s="318">
        <f t="shared" si="3"/>
        <v>0</v>
      </c>
      <c r="S164" s="318">
        <f t="shared" si="4"/>
        <v>0</v>
      </c>
      <c r="T164" s="317" t="str">
        <f t="shared" si="5"/>
        <v>complete</v>
      </c>
      <c r="U164" s="159"/>
      <c r="V164" s="159"/>
      <c r="W164" s="159"/>
      <c r="X164" s="159"/>
      <c r="Y164" s="159"/>
      <c r="Z164" s="159"/>
    </row>
    <row r="165" ht="11.25" hidden="1" customHeight="1">
      <c r="A165" s="311" t="str">
        <f>VLOOKUP($D165,'Sales Order'!$A:$D,2,0)</f>
        <v>#N/A</v>
      </c>
      <c r="B165" s="161" t="str">
        <f>VLOOKUP($D165,'Sales Order'!$A:$D,3,0)</f>
        <v>#N/A</v>
      </c>
      <c r="C165" s="161" t="str">
        <f>VLOOKUP($D165,'Sales Order'!$A:$D,4,0)</f>
        <v>#N/A</v>
      </c>
      <c r="D165" s="161" t="str">
        <f t="array" ref="D165">IFERROR(INDEX('Sales Order'!$A$2:$A$8189, MATCH(0, COUNTIF($D$2:D164, 'Sales Order'!$A$2:$A$8189), 0)), "")</f>
        <v/>
      </c>
      <c r="E165" s="312" t="str">
        <f>VLOOKUP(D165,'Sales Order'!A:K,5,FALSE)</f>
        <v>#N/A</v>
      </c>
      <c r="F165" s="312" t="str">
        <f>VLOOKUP($D165,'Sales Order'!$A:$Z,12,FALSE)</f>
        <v>#N/A</v>
      </c>
      <c r="G165" s="313">
        <f>SUMIFS('Sales Order'!M:M,'Sales Order'!A:A,D165)</f>
        <v>0</v>
      </c>
      <c r="H165" s="312" t="str">
        <f>VLOOKUP($D165,'Sales Order'!$A:$Z,14,FALSE)</f>
        <v>#N/A</v>
      </c>
      <c r="I165" s="161"/>
      <c r="J165" s="161"/>
      <c r="K165" s="315" t="str">
        <f>VLOOKUP($D165,'Sales Order'!$A:$Z,17,FALSE)</f>
        <v>#N/A</v>
      </c>
      <c r="L165" s="312" t="str">
        <f>VLOOKUP($D165,'Sales Order'!$A:$Z,18,FALSE)</f>
        <v>#N/A</v>
      </c>
      <c r="M165" s="312" t="str">
        <f t="shared" si="1"/>
        <v>#N/A</v>
      </c>
      <c r="N165" s="316">
        <f>SUMIFS('Finished Goods Transfer'!D:D,'Finished Goods Transfer'!C:C,D165)</f>
        <v>0</v>
      </c>
      <c r="O165" s="317">
        <f>SUMIFS(Despatches!D:D,Despatches!A:A,'Order Balance Report'!D165)</f>
        <v>0</v>
      </c>
      <c r="P165" s="161"/>
      <c r="Q165" s="317" t="str">
        <f t="shared" si="2"/>
        <v>#N/A</v>
      </c>
      <c r="R165" s="318">
        <f t="shared" si="3"/>
        <v>0</v>
      </c>
      <c r="S165" s="318">
        <f t="shared" si="4"/>
        <v>0</v>
      </c>
      <c r="T165" s="317" t="str">
        <f t="shared" si="5"/>
        <v>complete</v>
      </c>
      <c r="U165" s="159"/>
      <c r="V165" s="159"/>
      <c r="W165" s="159"/>
      <c r="X165" s="159"/>
      <c r="Y165" s="159"/>
      <c r="Z165" s="159"/>
    </row>
    <row r="166" ht="11.25" hidden="1" customHeight="1">
      <c r="A166" s="311" t="str">
        <f>VLOOKUP($D166,'Sales Order'!$A:$D,2,0)</f>
        <v>#N/A</v>
      </c>
      <c r="B166" s="161" t="str">
        <f>VLOOKUP($D166,'Sales Order'!$A:$D,3,0)</f>
        <v>#N/A</v>
      </c>
      <c r="C166" s="161" t="str">
        <f>VLOOKUP($D166,'Sales Order'!$A:$D,4,0)</f>
        <v>#N/A</v>
      </c>
      <c r="D166" s="161" t="str">
        <f t="array" ref="D166">IFERROR(INDEX('Sales Order'!$A$2:$A$8189, MATCH(0, COUNTIF($D$2:D165, 'Sales Order'!$A$2:$A$8189), 0)), "")</f>
        <v/>
      </c>
      <c r="E166" s="312" t="str">
        <f>VLOOKUP(D166,'Sales Order'!A:K,5,FALSE)</f>
        <v>#N/A</v>
      </c>
      <c r="F166" s="312" t="str">
        <f>VLOOKUP($D166,'Sales Order'!$A:$Z,12,FALSE)</f>
        <v>#N/A</v>
      </c>
      <c r="G166" s="313">
        <f>SUMIFS('Sales Order'!M:M,'Sales Order'!A:A,D166)</f>
        <v>0</v>
      </c>
      <c r="H166" s="312" t="str">
        <f>VLOOKUP($D166,'Sales Order'!$A:$Z,14,FALSE)</f>
        <v>#N/A</v>
      </c>
      <c r="I166" s="161"/>
      <c r="J166" s="161"/>
      <c r="K166" s="315" t="str">
        <f>VLOOKUP($D166,'Sales Order'!$A:$Z,17,FALSE)</f>
        <v>#N/A</v>
      </c>
      <c r="L166" s="312" t="str">
        <f>VLOOKUP($D166,'Sales Order'!$A:$Z,18,FALSE)</f>
        <v>#N/A</v>
      </c>
      <c r="M166" s="312" t="str">
        <f t="shared" si="1"/>
        <v>#N/A</v>
      </c>
      <c r="N166" s="316">
        <f>SUMIFS('Finished Goods Transfer'!D:D,'Finished Goods Transfer'!C:C,D166)</f>
        <v>0</v>
      </c>
      <c r="O166" s="317">
        <f>SUMIFS(Despatches!D:D,Despatches!A:A,'Order Balance Report'!D166)</f>
        <v>0</v>
      </c>
      <c r="P166" s="161"/>
      <c r="Q166" s="317" t="str">
        <f t="shared" si="2"/>
        <v>#N/A</v>
      </c>
      <c r="R166" s="318">
        <f t="shared" si="3"/>
        <v>0</v>
      </c>
      <c r="S166" s="318">
        <f t="shared" si="4"/>
        <v>0</v>
      </c>
      <c r="T166" s="317" t="str">
        <f t="shared" si="5"/>
        <v>complete</v>
      </c>
      <c r="U166" s="159"/>
      <c r="V166" s="159"/>
      <c r="W166" s="159"/>
      <c r="X166" s="159"/>
      <c r="Y166" s="159"/>
      <c r="Z166" s="159"/>
    </row>
    <row r="167" ht="11.25" hidden="1" customHeight="1">
      <c r="A167" s="311" t="str">
        <f>VLOOKUP($D167,'Sales Order'!$A:$D,2,0)</f>
        <v>#N/A</v>
      </c>
      <c r="B167" s="161" t="str">
        <f>VLOOKUP($D167,'Sales Order'!$A:$D,3,0)</f>
        <v>#N/A</v>
      </c>
      <c r="C167" s="161" t="str">
        <f>VLOOKUP($D167,'Sales Order'!$A:$D,4,0)</f>
        <v>#N/A</v>
      </c>
      <c r="D167" s="161" t="str">
        <f t="array" ref="D167">IFERROR(INDEX('Sales Order'!$A$2:$A$8189, MATCH(0, COUNTIF($D$2:D166, 'Sales Order'!$A$2:$A$8189), 0)), "")</f>
        <v/>
      </c>
      <c r="E167" s="312" t="str">
        <f>VLOOKUP(D167,'Sales Order'!A:K,5,FALSE)</f>
        <v>#N/A</v>
      </c>
      <c r="F167" s="312" t="str">
        <f>VLOOKUP($D167,'Sales Order'!$A:$Z,12,FALSE)</f>
        <v>#N/A</v>
      </c>
      <c r="G167" s="313">
        <f>SUMIFS('Sales Order'!M:M,'Sales Order'!A:A,D167)</f>
        <v>0</v>
      </c>
      <c r="H167" s="312" t="str">
        <f>VLOOKUP($D167,'Sales Order'!$A:$Z,14,FALSE)</f>
        <v>#N/A</v>
      </c>
      <c r="I167" s="161"/>
      <c r="J167" s="161"/>
      <c r="K167" s="315" t="str">
        <f>VLOOKUP($D167,'Sales Order'!$A:$Z,17,FALSE)</f>
        <v>#N/A</v>
      </c>
      <c r="L167" s="312" t="str">
        <f>VLOOKUP($D167,'Sales Order'!$A:$Z,18,FALSE)</f>
        <v>#N/A</v>
      </c>
      <c r="M167" s="312" t="str">
        <f t="shared" si="1"/>
        <v>#N/A</v>
      </c>
      <c r="N167" s="316">
        <f>SUMIFS('Finished Goods Transfer'!D:D,'Finished Goods Transfer'!C:C,D167)</f>
        <v>0</v>
      </c>
      <c r="O167" s="317">
        <f>SUMIFS(Despatches!D:D,Despatches!A:A,'Order Balance Report'!D167)</f>
        <v>0</v>
      </c>
      <c r="P167" s="161"/>
      <c r="Q167" s="317" t="str">
        <f t="shared" si="2"/>
        <v>#N/A</v>
      </c>
      <c r="R167" s="318">
        <f t="shared" si="3"/>
        <v>0</v>
      </c>
      <c r="S167" s="318">
        <f t="shared" si="4"/>
        <v>0</v>
      </c>
      <c r="T167" s="317" t="str">
        <f t="shared" si="5"/>
        <v>complete</v>
      </c>
      <c r="U167" s="159"/>
      <c r="V167" s="159"/>
      <c r="W167" s="159"/>
      <c r="X167" s="159"/>
      <c r="Y167" s="159"/>
      <c r="Z167" s="159"/>
    </row>
    <row r="168" ht="11.25" hidden="1" customHeight="1">
      <c r="A168" s="311" t="str">
        <f>VLOOKUP($D168,'Sales Order'!$A:$D,2,0)</f>
        <v>#N/A</v>
      </c>
      <c r="B168" s="161" t="str">
        <f>VLOOKUP($D168,'Sales Order'!$A:$D,3,0)</f>
        <v>#N/A</v>
      </c>
      <c r="C168" s="161" t="str">
        <f>VLOOKUP($D168,'Sales Order'!$A:$D,4,0)</f>
        <v>#N/A</v>
      </c>
      <c r="D168" s="161" t="str">
        <f t="array" ref="D168">IFERROR(INDEX('Sales Order'!$A$2:$A$8189, MATCH(0, COUNTIF($D$2:D167, 'Sales Order'!$A$2:$A$8189), 0)), "")</f>
        <v/>
      </c>
      <c r="E168" s="312" t="str">
        <f>VLOOKUP(D168,'Sales Order'!A:K,5,FALSE)</f>
        <v>#N/A</v>
      </c>
      <c r="F168" s="312" t="str">
        <f>VLOOKUP($D168,'Sales Order'!$A:$Z,12,FALSE)</f>
        <v>#N/A</v>
      </c>
      <c r="G168" s="313">
        <f>SUMIFS('Sales Order'!M:M,'Sales Order'!A:A,D168)</f>
        <v>0</v>
      </c>
      <c r="H168" s="312" t="str">
        <f>VLOOKUP($D168,'Sales Order'!$A:$Z,14,FALSE)</f>
        <v>#N/A</v>
      </c>
      <c r="I168" s="161"/>
      <c r="J168" s="161"/>
      <c r="K168" s="315" t="str">
        <f>VLOOKUP($D168,'Sales Order'!$A:$Z,17,FALSE)</f>
        <v>#N/A</v>
      </c>
      <c r="L168" s="312" t="str">
        <f>VLOOKUP($D168,'Sales Order'!$A:$Z,18,FALSE)</f>
        <v>#N/A</v>
      </c>
      <c r="M168" s="312" t="str">
        <f t="shared" si="1"/>
        <v>#N/A</v>
      </c>
      <c r="N168" s="316">
        <f>SUMIFS('Finished Goods Transfer'!D:D,'Finished Goods Transfer'!C:C,D168)</f>
        <v>0</v>
      </c>
      <c r="O168" s="317">
        <f>SUMIFS(Despatches!D:D,Despatches!A:A,'Order Balance Report'!D168)</f>
        <v>0</v>
      </c>
      <c r="P168" s="161"/>
      <c r="Q168" s="317" t="str">
        <f t="shared" si="2"/>
        <v>#N/A</v>
      </c>
      <c r="R168" s="318">
        <f t="shared" si="3"/>
        <v>0</v>
      </c>
      <c r="S168" s="318">
        <f t="shared" si="4"/>
        <v>0</v>
      </c>
      <c r="T168" s="317" t="str">
        <f t="shared" si="5"/>
        <v>complete</v>
      </c>
      <c r="U168" s="159"/>
      <c r="V168" s="159"/>
      <c r="W168" s="159"/>
      <c r="X168" s="159"/>
      <c r="Y168" s="159"/>
      <c r="Z168" s="159"/>
    </row>
    <row r="169" ht="11.25" hidden="1" customHeight="1">
      <c r="A169" s="311" t="str">
        <f>VLOOKUP($D169,'Sales Order'!$A:$D,2,0)</f>
        <v>#N/A</v>
      </c>
      <c r="B169" s="161" t="str">
        <f>VLOOKUP($D169,'Sales Order'!$A:$D,3,0)</f>
        <v>#N/A</v>
      </c>
      <c r="C169" s="161" t="str">
        <f>VLOOKUP($D169,'Sales Order'!$A:$D,4,0)</f>
        <v>#N/A</v>
      </c>
      <c r="D169" s="161" t="str">
        <f t="array" ref="D169">IFERROR(INDEX('Sales Order'!$A$2:$A$8189, MATCH(0, COUNTIF($D$2:D168, 'Sales Order'!$A$2:$A$8189), 0)), "")</f>
        <v/>
      </c>
      <c r="E169" s="312" t="str">
        <f>VLOOKUP(D169,'Sales Order'!A:K,5,FALSE)</f>
        <v>#N/A</v>
      </c>
      <c r="F169" s="312" t="str">
        <f>VLOOKUP($D169,'Sales Order'!$A:$Z,12,FALSE)</f>
        <v>#N/A</v>
      </c>
      <c r="G169" s="313">
        <f>SUMIFS('Sales Order'!M:M,'Sales Order'!A:A,D169)</f>
        <v>0</v>
      </c>
      <c r="H169" s="312" t="str">
        <f>VLOOKUP($D169,'Sales Order'!$A:$Z,14,FALSE)</f>
        <v>#N/A</v>
      </c>
      <c r="I169" s="161"/>
      <c r="J169" s="161"/>
      <c r="K169" s="315" t="str">
        <f>VLOOKUP($D169,'Sales Order'!$A:$Z,17,FALSE)</f>
        <v>#N/A</v>
      </c>
      <c r="L169" s="312" t="str">
        <f>VLOOKUP($D169,'Sales Order'!$A:$Z,18,FALSE)</f>
        <v>#N/A</v>
      </c>
      <c r="M169" s="312" t="str">
        <f t="shared" si="1"/>
        <v>#N/A</v>
      </c>
      <c r="N169" s="316">
        <f>SUMIFS('Finished Goods Transfer'!D:D,'Finished Goods Transfer'!C:C,D169)</f>
        <v>0</v>
      </c>
      <c r="O169" s="317">
        <f>SUMIFS(Despatches!D:D,Despatches!A:A,'Order Balance Report'!D169)</f>
        <v>0</v>
      </c>
      <c r="P169" s="161"/>
      <c r="Q169" s="317" t="str">
        <f t="shared" si="2"/>
        <v>#N/A</v>
      </c>
      <c r="R169" s="318">
        <f t="shared" si="3"/>
        <v>0</v>
      </c>
      <c r="S169" s="318">
        <f t="shared" si="4"/>
        <v>0</v>
      </c>
      <c r="T169" s="317" t="str">
        <f t="shared" si="5"/>
        <v>complete</v>
      </c>
      <c r="U169" s="159"/>
      <c r="V169" s="159"/>
      <c r="W169" s="159"/>
      <c r="X169" s="159"/>
      <c r="Y169" s="159"/>
      <c r="Z169" s="159"/>
    </row>
    <row r="170" ht="11.25" hidden="1" customHeight="1">
      <c r="A170" s="311" t="str">
        <f>VLOOKUP($D170,'Sales Order'!$A:$D,2,0)</f>
        <v>#N/A</v>
      </c>
      <c r="B170" s="161" t="str">
        <f>VLOOKUP($D170,'Sales Order'!$A:$D,3,0)</f>
        <v>#N/A</v>
      </c>
      <c r="C170" s="161" t="str">
        <f>VLOOKUP($D170,'Sales Order'!$A:$D,4,0)</f>
        <v>#N/A</v>
      </c>
      <c r="D170" s="161" t="str">
        <f t="array" ref="D170">IFERROR(INDEX('Sales Order'!$A$2:$A$8189, MATCH(0, COUNTIF($D$2:D169, 'Sales Order'!$A$2:$A$8189), 0)), "")</f>
        <v/>
      </c>
      <c r="E170" s="312" t="str">
        <f>VLOOKUP(D170,'Sales Order'!A:K,5,FALSE)</f>
        <v>#N/A</v>
      </c>
      <c r="F170" s="312" t="str">
        <f>VLOOKUP($D170,'Sales Order'!$A:$Z,12,FALSE)</f>
        <v>#N/A</v>
      </c>
      <c r="G170" s="313">
        <f>SUMIFS('Sales Order'!M:M,'Sales Order'!A:A,D170)</f>
        <v>0</v>
      </c>
      <c r="H170" s="312" t="str">
        <f>VLOOKUP($D170,'Sales Order'!$A:$Z,14,FALSE)</f>
        <v>#N/A</v>
      </c>
      <c r="I170" s="161"/>
      <c r="J170" s="161"/>
      <c r="K170" s="315" t="str">
        <f>VLOOKUP($D170,'Sales Order'!$A:$Z,17,FALSE)</f>
        <v>#N/A</v>
      </c>
      <c r="L170" s="312" t="str">
        <f>VLOOKUP($D170,'Sales Order'!$A:$Z,18,FALSE)</f>
        <v>#N/A</v>
      </c>
      <c r="M170" s="312" t="str">
        <f t="shared" si="1"/>
        <v>#N/A</v>
      </c>
      <c r="N170" s="316">
        <f>SUMIFS('Finished Goods Transfer'!D:D,'Finished Goods Transfer'!C:C,D170)</f>
        <v>0</v>
      </c>
      <c r="O170" s="317">
        <f>SUMIFS(Despatches!D:D,Despatches!A:A,'Order Balance Report'!D170)</f>
        <v>0</v>
      </c>
      <c r="P170" s="161"/>
      <c r="Q170" s="317" t="str">
        <f t="shared" si="2"/>
        <v>#N/A</v>
      </c>
      <c r="R170" s="318">
        <f t="shared" si="3"/>
        <v>0</v>
      </c>
      <c r="S170" s="318">
        <f t="shared" si="4"/>
        <v>0</v>
      </c>
      <c r="T170" s="317" t="str">
        <f t="shared" si="5"/>
        <v>complete</v>
      </c>
      <c r="U170" s="159"/>
      <c r="V170" s="159"/>
      <c r="W170" s="159"/>
      <c r="X170" s="159"/>
      <c r="Y170" s="159"/>
      <c r="Z170" s="159"/>
    </row>
    <row r="171" ht="11.25" hidden="1" customHeight="1">
      <c r="A171" s="311" t="str">
        <f>VLOOKUP($D171,'Sales Order'!$A:$D,2,0)</f>
        <v>#N/A</v>
      </c>
      <c r="B171" s="161" t="str">
        <f>VLOOKUP($D171,'Sales Order'!$A:$D,3,0)</f>
        <v>#N/A</v>
      </c>
      <c r="C171" s="161" t="str">
        <f>VLOOKUP($D171,'Sales Order'!$A:$D,4,0)</f>
        <v>#N/A</v>
      </c>
      <c r="D171" s="161" t="str">
        <f t="array" ref="D171">IFERROR(INDEX('Sales Order'!$A$2:$A$8189, MATCH(0, COUNTIF($D$2:D170, 'Sales Order'!$A$2:$A$8189), 0)), "")</f>
        <v/>
      </c>
      <c r="E171" s="312" t="str">
        <f>VLOOKUP(D171,'Sales Order'!A:K,5,FALSE)</f>
        <v>#N/A</v>
      </c>
      <c r="F171" s="312" t="str">
        <f>VLOOKUP($D171,'Sales Order'!$A:$Z,12,FALSE)</f>
        <v>#N/A</v>
      </c>
      <c r="G171" s="313">
        <f>SUMIFS('Sales Order'!M:M,'Sales Order'!A:A,D171)</f>
        <v>0</v>
      </c>
      <c r="H171" s="312" t="str">
        <f>VLOOKUP($D171,'Sales Order'!$A:$Z,14,FALSE)</f>
        <v>#N/A</v>
      </c>
      <c r="I171" s="161"/>
      <c r="J171" s="161"/>
      <c r="K171" s="315" t="str">
        <f>VLOOKUP($D171,'Sales Order'!$A:$Z,17,FALSE)</f>
        <v>#N/A</v>
      </c>
      <c r="L171" s="312" t="str">
        <f>VLOOKUP($D171,'Sales Order'!$A:$Z,18,FALSE)</f>
        <v>#N/A</v>
      </c>
      <c r="M171" s="312" t="str">
        <f t="shared" si="1"/>
        <v>#N/A</v>
      </c>
      <c r="N171" s="316">
        <f>SUMIFS('Finished Goods Transfer'!D:D,'Finished Goods Transfer'!C:C,D171)</f>
        <v>0</v>
      </c>
      <c r="O171" s="317">
        <f>SUMIFS(Despatches!D:D,Despatches!A:A,'Order Balance Report'!D171)</f>
        <v>0</v>
      </c>
      <c r="P171" s="161"/>
      <c r="Q171" s="317" t="str">
        <f t="shared" si="2"/>
        <v>#N/A</v>
      </c>
      <c r="R171" s="318">
        <f t="shared" si="3"/>
        <v>0</v>
      </c>
      <c r="S171" s="318">
        <f t="shared" si="4"/>
        <v>0</v>
      </c>
      <c r="T171" s="317" t="str">
        <f t="shared" si="5"/>
        <v>complete</v>
      </c>
      <c r="U171" s="159"/>
      <c r="V171" s="159"/>
      <c r="W171" s="159"/>
      <c r="X171" s="159"/>
      <c r="Y171" s="159"/>
      <c r="Z171" s="159"/>
    </row>
    <row r="172" ht="11.25" hidden="1" customHeight="1">
      <c r="A172" s="311" t="str">
        <f>VLOOKUP($D172,'Sales Order'!$A:$D,2,0)</f>
        <v>#N/A</v>
      </c>
      <c r="B172" s="161" t="str">
        <f>VLOOKUP($D172,'Sales Order'!$A:$D,3,0)</f>
        <v>#N/A</v>
      </c>
      <c r="C172" s="161" t="str">
        <f>VLOOKUP($D172,'Sales Order'!$A:$D,4,0)</f>
        <v>#N/A</v>
      </c>
      <c r="D172" s="161" t="str">
        <f t="array" ref="D172">IFERROR(INDEX('Sales Order'!$A$2:$A$8189, MATCH(0, COUNTIF($D$2:D171, 'Sales Order'!$A$2:$A$8189), 0)), "")</f>
        <v/>
      </c>
      <c r="E172" s="312" t="str">
        <f>VLOOKUP(D172,'Sales Order'!A:K,5,FALSE)</f>
        <v>#N/A</v>
      </c>
      <c r="F172" s="312" t="str">
        <f>VLOOKUP($D172,'Sales Order'!$A:$Z,12,FALSE)</f>
        <v>#N/A</v>
      </c>
      <c r="G172" s="313">
        <f>SUMIFS('Sales Order'!M:M,'Sales Order'!A:A,D172)</f>
        <v>0</v>
      </c>
      <c r="H172" s="312" t="str">
        <f>VLOOKUP($D172,'Sales Order'!$A:$Z,14,FALSE)</f>
        <v>#N/A</v>
      </c>
      <c r="I172" s="161"/>
      <c r="J172" s="161"/>
      <c r="K172" s="315" t="str">
        <f>VLOOKUP($D172,'Sales Order'!$A:$Z,17,FALSE)</f>
        <v>#N/A</v>
      </c>
      <c r="L172" s="312" t="str">
        <f>VLOOKUP($D172,'Sales Order'!$A:$Z,18,FALSE)</f>
        <v>#N/A</v>
      </c>
      <c r="M172" s="312" t="str">
        <f t="shared" si="1"/>
        <v>#N/A</v>
      </c>
      <c r="N172" s="316">
        <f>SUMIFS('Finished Goods Transfer'!D:D,'Finished Goods Transfer'!C:C,D172)</f>
        <v>0</v>
      </c>
      <c r="O172" s="317">
        <f>SUMIFS(Despatches!D:D,Despatches!A:A,'Order Balance Report'!D172)</f>
        <v>0</v>
      </c>
      <c r="P172" s="161"/>
      <c r="Q172" s="317" t="str">
        <f t="shared" si="2"/>
        <v>#N/A</v>
      </c>
      <c r="R172" s="318">
        <f t="shared" si="3"/>
        <v>0</v>
      </c>
      <c r="S172" s="318">
        <f t="shared" si="4"/>
        <v>0</v>
      </c>
      <c r="T172" s="317" t="str">
        <f t="shared" si="5"/>
        <v>complete</v>
      </c>
      <c r="U172" s="159"/>
      <c r="V172" s="159"/>
      <c r="W172" s="159"/>
      <c r="X172" s="159"/>
      <c r="Y172" s="159"/>
      <c r="Z172" s="159"/>
    </row>
    <row r="173" ht="11.25" hidden="1" customHeight="1">
      <c r="A173" s="311" t="str">
        <f>VLOOKUP($D173,'Sales Order'!$A:$D,2,0)</f>
        <v>#N/A</v>
      </c>
      <c r="B173" s="161" t="str">
        <f>VLOOKUP($D173,'Sales Order'!$A:$D,3,0)</f>
        <v>#N/A</v>
      </c>
      <c r="C173" s="161" t="str">
        <f>VLOOKUP($D173,'Sales Order'!$A:$D,4,0)</f>
        <v>#N/A</v>
      </c>
      <c r="D173" s="161" t="str">
        <f t="array" ref="D173">IFERROR(INDEX('Sales Order'!$A$2:$A$8189, MATCH(0, COUNTIF($D$2:D172, 'Sales Order'!$A$2:$A$8189), 0)), "")</f>
        <v/>
      </c>
      <c r="E173" s="312" t="str">
        <f>VLOOKUP(D173,'Sales Order'!A:K,5,FALSE)</f>
        <v>#N/A</v>
      </c>
      <c r="F173" s="312" t="str">
        <f>VLOOKUP($D173,'Sales Order'!$A:$Z,12,FALSE)</f>
        <v>#N/A</v>
      </c>
      <c r="G173" s="313">
        <f>SUMIFS('Sales Order'!M:M,'Sales Order'!A:A,D173)</f>
        <v>0</v>
      </c>
      <c r="H173" s="312" t="str">
        <f>VLOOKUP($D173,'Sales Order'!$A:$Z,14,FALSE)</f>
        <v>#N/A</v>
      </c>
      <c r="I173" s="161"/>
      <c r="J173" s="161"/>
      <c r="K173" s="315" t="str">
        <f>VLOOKUP($D173,'Sales Order'!$A:$Z,17,FALSE)</f>
        <v>#N/A</v>
      </c>
      <c r="L173" s="312" t="str">
        <f>VLOOKUP($D173,'Sales Order'!$A:$Z,18,FALSE)</f>
        <v>#N/A</v>
      </c>
      <c r="M173" s="312" t="str">
        <f t="shared" si="1"/>
        <v>#N/A</v>
      </c>
      <c r="N173" s="316">
        <f>SUMIFS('Finished Goods Transfer'!D:D,'Finished Goods Transfer'!C:C,D173)</f>
        <v>0</v>
      </c>
      <c r="O173" s="317">
        <f>SUMIFS(Despatches!D:D,Despatches!A:A,'Order Balance Report'!D173)</f>
        <v>0</v>
      </c>
      <c r="P173" s="161"/>
      <c r="Q173" s="317" t="str">
        <f t="shared" si="2"/>
        <v>#N/A</v>
      </c>
      <c r="R173" s="318">
        <f t="shared" si="3"/>
        <v>0</v>
      </c>
      <c r="S173" s="318">
        <f t="shared" si="4"/>
        <v>0</v>
      </c>
      <c r="T173" s="317" t="str">
        <f t="shared" si="5"/>
        <v>complete</v>
      </c>
      <c r="U173" s="159"/>
      <c r="V173" s="159"/>
      <c r="W173" s="159"/>
      <c r="X173" s="159"/>
      <c r="Y173" s="159"/>
      <c r="Z173" s="159"/>
    </row>
    <row r="174" ht="11.25" hidden="1" customHeight="1">
      <c r="A174" s="311" t="str">
        <f>VLOOKUP($D174,'Sales Order'!$A:$D,2,0)</f>
        <v>#N/A</v>
      </c>
      <c r="B174" s="161" t="str">
        <f>VLOOKUP($D174,'Sales Order'!$A:$D,3,0)</f>
        <v>#N/A</v>
      </c>
      <c r="C174" s="161" t="str">
        <f>VLOOKUP($D174,'Sales Order'!$A:$D,4,0)</f>
        <v>#N/A</v>
      </c>
      <c r="D174" s="161" t="str">
        <f t="array" ref="D174">IFERROR(INDEX('Sales Order'!$A$2:$A$8189, MATCH(0, COUNTIF($D$2:D173, 'Sales Order'!$A$2:$A$8189), 0)), "")</f>
        <v/>
      </c>
      <c r="E174" s="312" t="str">
        <f>VLOOKUP(D174,'Sales Order'!A:K,5,FALSE)</f>
        <v>#N/A</v>
      </c>
      <c r="F174" s="312" t="str">
        <f>VLOOKUP($D174,'Sales Order'!$A:$Z,12,FALSE)</f>
        <v>#N/A</v>
      </c>
      <c r="G174" s="313">
        <f>SUMIFS('Sales Order'!M:M,'Sales Order'!A:A,D174)</f>
        <v>0</v>
      </c>
      <c r="H174" s="312" t="str">
        <f>VLOOKUP($D174,'Sales Order'!$A:$Z,14,FALSE)</f>
        <v>#N/A</v>
      </c>
      <c r="I174" s="161"/>
      <c r="J174" s="161"/>
      <c r="K174" s="315" t="str">
        <f>VLOOKUP($D174,'Sales Order'!$A:$Z,17,FALSE)</f>
        <v>#N/A</v>
      </c>
      <c r="L174" s="312" t="str">
        <f>VLOOKUP($D174,'Sales Order'!$A:$Z,18,FALSE)</f>
        <v>#N/A</v>
      </c>
      <c r="M174" s="312" t="str">
        <f t="shared" si="1"/>
        <v>#N/A</v>
      </c>
      <c r="N174" s="316">
        <f>SUMIFS('Finished Goods Transfer'!D:D,'Finished Goods Transfer'!C:C,D174)</f>
        <v>0</v>
      </c>
      <c r="O174" s="317">
        <f>SUMIFS(Despatches!D:D,Despatches!A:A,'Order Balance Report'!D174)</f>
        <v>0</v>
      </c>
      <c r="P174" s="161"/>
      <c r="Q174" s="317" t="str">
        <f t="shared" si="2"/>
        <v>#N/A</v>
      </c>
      <c r="R174" s="318">
        <f t="shared" si="3"/>
        <v>0</v>
      </c>
      <c r="S174" s="318">
        <f t="shared" si="4"/>
        <v>0</v>
      </c>
      <c r="T174" s="317" t="str">
        <f t="shared" si="5"/>
        <v>complete</v>
      </c>
      <c r="U174" s="159"/>
      <c r="V174" s="159"/>
      <c r="W174" s="159"/>
      <c r="X174" s="159"/>
      <c r="Y174" s="159"/>
      <c r="Z174" s="159"/>
    </row>
    <row r="175" ht="11.25" hidden="1" customHeight="1">
      <c r="A175" s="311" t="str">
        <f>VLOOKUP($D175,'Sales Order'!$A:$D,2,0)</f>
        <v>#N/A</v>
      </c>
      <c r="B175" s="161" t="str">
        <f>VLOOKUP($D175,'Sales Order'!$A:$D,3,0)</f>
        <v>#N/A</v>
      </c>
      <c r="C175" s="161" t="str">
        <f>VLOOKUP($D175,'Sales Order'!$A:$D,4,0)</f>
        <v>#N/A</v>
      </c>
      <c r="D175" s="161" t="str">
        <f t="array" ref="D175">IFERROR(INDEX('Sales Order'!$A$2:$A$8189, MATCH(0, COUNTIF($D$2:D174, 'Sales Order'!$A$2:$A$8189), 0)), "")</f>
        <v/>
      </c>
      <c r="E175" s="312" t="str">
        <f>VLOOKUP(D175,'Sales Order'!A:K,5,FALSE)</f>
        <v>#N/A</v>
      </c>
      <c r="F175" s="312" t="str">
        <f>VLOOKUP($D175,'Sales Order'!$A:$Z,12,FALSE)</f>
        <v>#N/A</v>
      </c>
      <c r="G175" s="313">
        <f>SUMIFS('Sales Order'!M:M,'Sales Order'!A:A,D175)</f>
        <v>0</v>
      </c>
      <c r="H175" s="312" t="str">
        <f>VLOOKUP($D175,'Sales Order'!$A:$Z,14,FALSE)</f>
        <v>#N/A</v>
      </c>
      <c r="I175" s="161"/>
      <c r="J175" s="161"/>
      <c r="K175" s="315" t="str">
        <f>VLOOKUP($D175,'Sales Order'!$A:$Z,17,FALSE)</f>
        <v>#N/A</v>
      </c>
      <c r="L175" s="312" t="str">
        <f>VLOOKUP($D175,'Sales Order'!$A:$Z,18,FALSE)</f>
        <v>#N/A</v>
      </c>
      <c r="M175" s="312" t="str">
        <f t="shared" si="1"/>
        <v>#N/A</v>
      </c>
      <c r="N175" s="316">
        <f>SUMIFS('Finished Goods Transfer'!D:D,'Finished Goods Transfer'!C:C,D175)</f>
        <v>0</v>
      </c>
      <c r="O175" s="317">
        <f>SUMIFS(Despatches!D:D,Despatches!A:A,'Order Balance Report'!D175)</f>
        <v>0</v>
      </c>
      <c r="P175" s="161"/>
      <c r="Q175" s="317" t="str">
        <f t="shared" si="2"/>
        <v>#N/A</v>
      </c>
      <c r="R175" s="318">
        <f t="shared" si="3"/>
        <v>0</v>
      </c>
      <c r="S175" s="318">
        <f t="shared" si="4"/>
        <v>0</v>
      </c>
      <c r="T175" s="317" t="str">
        <f t="shared" si="5"/>
        <v>complete</v>
      </c>
      <c r="U175" s="159"/>
      <c r="V175" s="159"/>
      <c r="W175" s="159"/>
      <c r="X175" s="159"/>
      <c r="Y175" s="159"/>
      <c r="Z175" s="159"/>
    </row>
    <row r="176" ht="11.25" hidden="1" customHeight="1">
      <c r="A176" s="311" t="str">
        <f>VLOOKUP($D176,'Sales Order'!$A:$D,2,0)</f>
        <v>#N/A</v>
      </c>
      <c r="B176" s="161" t="str">
        <f>VLOOKUP($D176,'Sales Order'!$A:$D,3,0)</f>
        <v>#N/A</v>
      </c>
      <c r="C176" s="161" t="str">
        <f>VLOOKUP($D176,'Sales Order'!$A:$D,4,0)</f>
        <v>#N/A</v>
      </c>
      <c r="D176" s="161" t="str">
        <f t="array" ref="D176">IFERROR(INDEX('Sales Order'!$A$2:$A$8189, MATCH(0, COUNTIF($D$2:D175, 'Sales Order'!$A$2:$A$8189), 0)), "")</f>
        <v/>
      </c>
      <c r="E176" s="312" t="str">
        <f>VLOOKUP(D176,'Sales Order'!A:K,5,FALSE)</f>
        <v>#N/A</v>
      </c>
      <c r="F176" s="312" t="str">
        <f>VLOOKUP($D176,'Sales Order'!$A:$Z,12,FALSE)</f>
        <v>#N/A</v>
      </c>
      <c r="G176" s="313">
        <f>SUMIFS('Sales Order'!M:M,'Sales Order'!A:A,D176)</f>
        <v>0</v>
      </c>
      <c r="H176" s="312" t="str">
        <f>VLOOKUP($D176,'Sales Order'!$A:$Z,14,FALSE)</f>
        <v>#N/A</v>
      </c>
      <c r="I176" s="161"/>
      <c r="J176" s="161"/>
      <c r="K176" s="315" t="str">
        <f>VLOOKUP($D176,'Sales Order'!$A:$Z,17,FALSE)</f>
        <v>#N/A</v>
      </c>
      <c r="L176" s="312" t="str">
        <f>VLOOKUP($D176,'Sales Order'!$A:$Z,18,FALSE)</f>
        <v>#N/A</v>
      </c>
      <c r="M176" s="312" t="str">
        <f t="shared" si="1"/>
        <v>#N/A</v>
      </c>
      <c r="N176" s="316">
        <f>SUMIFS('Finished Goods Transfer'!D:D,'Finished Goods Transfer'!C:C,D176)</f>
        <v>0</v>
      </c>
      <c r="O176" s="317">
        <f>SUMIFS(Despatches!D:D,Despatches!A:A,'Order Balance Report'!D176)</f>
        <v>0</v>
      </c>
      <c r="P176" s="161"/>
      <c r="Q176" s="317" t="str">
        <f t="shared" si="2"/>
        <v>#N/A</v>
      </c>
      <c r="R176" s="318">
        <f t="shared" si="3"/>
        <v>0</v>
      </c>
      <c r="S176" s="318">
        <f t="shared" si="4"/>
        <v>0</v>
      </c>
      <c r="T176" s="317" t="str">
        <f t="shared" si="5"/>
        <v>complete</v>
      </c>
      <c r="U176" s="159"/>
      <c r="V176" s="159"/>
      <c r="W176" s="159"/>
      <c r="X176" s="159"/>
      <c r="Y176" s="159"/>
      <c r="Z176" s="159"/>
    </row>
    <row r="177" ht="11.25" hidden="1" customHeight="1">
      <c r="A177" s="311" t="str">
        <f>VLOOKUP($D177,'Sales Order'!$A:$D,2,0)</f>
        <v>#N/A</v>
      </c>
      <c r="B177" s="161" t="str">
        <f>VLOOKUP($D177,'Sales Order'!$A:$D,3,0)</f>
        <v>#N/A</v>
      </c>
      <c r="C177" s="161" t="str">
        <f>VLOOKUP($D177,'Sales Order'!$A:$D,4,0)</f>
        <v>#N/A</v>
      </c>
      <c r="D177" s="161" t="str">
        <f t="array" ref="D177">IFERROR(INDEX('Sales Order'!$A$2:$A$8189, MATCH(0, COUNTIF($D$2:D176, 'Sales Order'!$A$2:$A$8189), 0)), "")</f>
        <v/>
      </c>
      <c r="E177" s="312" t="str">
        <f>VLOOKUP(D177,'Sales Order'!A:K,5,FALSE)</f>
        <v>#N/A</v>
      </c>
      <c r="F177" s="312" t="str">
        <f>VLOOKUP($D177,'Sales Order'!$A:$Z,12,FALSE)</f>
        <v>#N/A</v>
      </c>
      <c r="G177" s="313">
        <f>SUMIFS('Sales Order'!M:M,'Sales Order'!A:A,D177)</f>
        <v>0</v>
      </c>
      <c r="H177" s="312" t="str">
        <f>VLOOKUP($D177,'Sales Order'!$A:$Z,14,FALSE)</f>
        <v>#N/A</v>
      </c>
      <c r="I177" s="161"/>
      <c r="J177" s="161"/>
      <c r="K177" s="315" t="str">
        <f>VLOOKUP($D177,'Sales Order'!$A:$Z,17,FALSE)</f>
        <v>#N/A</v>
      </c>
      <c r="L177" s="312" t="str">
        <f>VLOOKUP($D177,'Sales Order'!$A:$Z,18,FALSE)</f>
        <v>#N/A</v>
      </c>
      <c r="M177" s="312" t="str">
        <f t="shared" si="1"/>
        <v>#N/A</v>
      </c>
      <c r="N177" s="316">
        <f>SUMIFS('Finished Goods Transfer'!D:D,'Finished Goods Transfer'!C:C,D177)</f>
        <v>0</v>
      </c>
      <c r="O177" s="317">
        <f>SUMIFS(Despatches!D:D,Despatches!A:A,'Order Balance Report'!D177)</f>
        <v>0</v>
      </c>
      <c r="P177" s="161"/>
      <c r="Q177" s="317" t="str">
        <f t="shared" si="2"/>
        <v>#N/A</v>
      </c>
      <c r="R177" s="318">
        <f t="shared" si="3"/>
        <v>0</v>
      </c>
      <c r="S177" s="318">
        <f t="shared" si="4"/>
        <v>0</v>
      </c>
      <c r="T177" s="317" t="str">
        <f t="shared" si="5"/>
        <v>complete</v>
      </c>
      <c r="U177" s="159"/>
      <c r="V177" s="159"/>
      <c r="W177" s="159"/>
      <c r="X177" s="159"/>
      <c r="Y177" s="159"/>
      <c r="Z177" s="159"/>
    </row>
    <row r="178" ht="11.25" hidden="1" customHeight="1">
      <c r="A178" s="311" t="str">
        <f>VLOOKUP($D178,'Sales Order'!$A:$D,2,0)</f>
        <v>#N/A</v>
      </c>
      <c r="B178" s="161" t="str">
        <f>VLOOKUP($D178,'Sales Order'!$A:$D,3,0)</f>
        <v>#N/A</v>
      </c>
      <c r="C178" s="161" t="str">
        <f>VLOOKUP($D178,'Sales Order'!$A:$D,4,0)</f>
        <v>#N/A</v>
      </c>
      <c r="D178" s="161" t="str">
        <f t="array" ref="D178">IFERROR(INDEX('Sales Order'!$A$2:$A$8189, MATCH(0, COUNTIF($D$2:D177, 'Sales Order'!$A$2:$A$8189), 0)), "")</f>
        <v/>
      </c>
      <c r="E178" s="312" t="str">
        <f>VLOOKUP(D178,'Sales Order'!A:K,5,FALSE)</f>
        <v>#N/A</v>
      </c>
      <c r="F178" s="312" t="str">
        <f>VLOOKUP($D178,'Sales Order'!$A:$Z,12,FALSE)</f>
        <v>#N/A</v>
      </c>
      <c r="G178" s="313">
        <f>SUMIFS('Sales Order'!M:M,'Sales Order'!A:A,D178)</f>
        <v>0</v>
      </c>
      <c r="H178" s="312" t="str">
        <f>VLOOKUP($D178,'Sales Order'!$A:$Z,14,FALSE)</f>
        <v>#N/A</v>
      </c>
      <c r="I178" s="161"/>
      <c r="J178" s="161"/>
      <c r="K178" s="315" t="str">
        <f>VLOOKUP($D178,'Sales Order'!$A:$Z,17,FALSE)</f>
        <v>#N/A</v>
      </c>
      <c r="L178" s="312" t="str">
        <f>VLOOKUP($D178,'Sales Order'!$A:$Z,18,FALSE)</f>
        <v>#N/A</v>
      </c>
      <c r="M178" s="312" t="str">
        <f t="shared" si="1"/>
        <v>#N/A</v>
      </c>
      <c r="N178" s="316">
        <f>SUMIFS('Finished Goods Transfer'!D:D,'Finished Goods Transfer'!C:C,D178)</f>
        <v>0</v>
      </c>
      <c r="O178" s="317">
        <f>SUMIFS(Despatches!D:D,Despatches!A:A,'Order Balance Report'!D178)</f>
        <v>0</v>
      </c>
      <c r="P178" s="161"/>
      <c r="Q178" s="317" t="str">
        <f t="shared" si="2"/>
        <v>#N/A</v>
      </c>
      <c r="R178" s="318">
        <f t="shared" si="3"/>
        <v>0</v>
      </c>
      <c r="S178" s="318">
        <f t="shared" si="4"/>
        <v>0</v>
      </c>
      <c r="T178" s="317" t="str">
        <f t="shared" si="5"/>
        <v>complete</v>
      </c>
      <c r="U178" s="159"/>
      <c r="V178" s="159"/>
      <c r="W178" s="159"/>
      <c r="X178" s="159"/>
      <c r="Y178" s="159"/>
      <c r="Z178" s="159"/>
    </row>
    <row r="179" ht="11.25" hidden="1" customHeight="1">
      <c r="A179" s="311" t="str">
        <f>VLOOKUP($D179,'Sales Order'!$A:$D,2,0)</f>
        <v>#N/A</v>
      </c>
      <c r="B179" s="161" t="str">
        <f>VLOOKUP($D179,'Sales Order'!$A:$D,3,0)</f>
        <v>#N/A</v>
      </c>
      <c r="C179" s="161" t="str">
        <f>VLOOKUP($D179,'Sales Order'!$A:$D,4,0)</f>
        <v>#N/A</v>
      </c>
      <c r="D179" s="161" t="str">
        <f t="array" ref="D179">IFERROR(INDEX('Sales Order'!$A$2:$A$8189, MATCH(0, COUNTIF($D$2:D178, 'Sales Order'!$A$2:$A$8189), 0)), "")</f>
        <v/>
      </c>
      <c r="E179" s="312" t="str">
        <f>VLOOKUP(D179,'Sales Order'!A:K,5,FALSE)</f>
        <v>#N/A</v>
      </c>
      <c r="F179" s="312" t="str">
        <f>VLOOKUP($D179,'Sales Order'!$A:$Z,12,FALSE)</f>
        <v>#N/A</v>
      </c>
      <c r="G179" s="313">
        <f>SUMIFS('Sales Order'!M:M,'Sales Order'!A:A,D179)</f>
        <v>0</v>
      </c>
      <c r="H179" s="312" t="str">
        <f>VLOOKUP($D179,'Sales Order'!$A:$Z,14,FALSE)</f>
        <v>#N/A</v>
      </c>
      <c r="I179" s="161"/>
      <c r="J179" s="161"/>
      <c r="K179" s="315" t="str">
        <f>VLOOKUP($D179,'Sales Order'!$A:$Z,17,FALSE)</f>
        <v>#N/A</v>
      </c>
      <c r="L179" s="312" t="str">
        <f>VLOOKUP($D179,'Sales Order'!$A:$Z,18,FALSE)</f>
        <v>#N/A</v>
      </c>
      <c r="M179" s="312" t="str">
        <f t="shared" si="1"/>
        <v>#N/A</v>
      </c>
      <c r="N179" s="316">
        <f>SUMIFS('Finished Goods Transfer'!D:D,'Finished Goods Transfer'!C:C,D179)</f>
        <v>0</v>
      </c>
      <c r="O179" s="317">
        <f>SUMIFS(Despatches!D:D,Despatches!A:A,'Order Balance Report'!D179)</f>
        <v>0</v>
      </c>
      <c r="P179" s="161"/>
      <c r="Q179" s="317" t="str">
        <f t="shared" si="2"/>
        <v>#N/A</v>
      </c>
      <c r="R179" s="318">
        <f t="shared" si="3"/>
        <v>0</v>
      </c>
      <c r="S179" s="318">
        <f t="shared" si="4"/>
        <v>0</v>
      </c>
      <c r="T179" s="317" t="str">
        <f t="shared" si="5"/>
        <v>complete</v>
      </c>
      <c r="U179" s="159"/>
      <c r="V179" s="159"/>
      <c r="W179" s="159"/>
      <c r="X179" s="159"/>
      <c r="Y179" s="159"/>
      <c r="Z179" s="159"/>
    </row>
    <row r="180" ht="11.25" hidden="1" customHeight="1">
      <c r="A180" s="311" t="str">
        <f>VLOOKUP($D180,'Sales Order'!$A:$D,2,0)</f>
        <v>#N/A</v>
      </c>
      <c r="B180" s="161" t="str">
        <f>VLOOKUP($D180,'Sales Order'!$A:$D,3,0)</f>
        <v>#N/A</v>
      </c>
      <c r="C180" s="161" t="str">
        <f>VLOOKUP($D180,'Sales Order'!$A:$D,4,0)</f>
        <v>#N/A</v>
      </c>
      <c r="D180" s="161" t="str">
        <f t="array" ref="D180">IFERROR(INDEX('Sales Order'!$A$2:$A$8189, MATCH(0, COUNTIF($D$2:D179, 'Sales Order'!$A$2:$A$8189), 0)), "")</f>
        <v/>
      </c>
      <c r="E180" s="312" t="str">
        <f>VLOOKUP(D180,'Sales Order'!A:K,5,FALSE)</f>
        <v>#N/A</v>
      </c>
      <c r="F180" s="312" t="str">
        <f>VLOOKUP($D180,'Sales Order'!$A:$Z,12,FALSE)</f>
        <v>#N/A</v>
      </c>
      <c r="G180" s="313">
        <f>SUMIFS('Sales Order'!M:M,'Sales Order'!A:A,D180)</f>
        <v>0</v>
      </c>
      <c r="H180" s="312" t="str">
        <f>VLOOKUP($D180,'Sales Order'!$A:$Z,14,FALSE)</f>
        <v>#N/A</v>
      </c>
      <c r="I180" s="161"/>
      <c r="J180" s="161"/>
      <c r="K180" s="315" t="str">
        <f>VLOOKUP($D180,'Sales Order'!$A:$Z,17,FALSE)</f>
        <v>#N/A</v>
      </c>
      <c r="L180" s="312" t="str">
        <f>VLOOKUP($D180,'Sales Order'!$A:$Z,18,FALSE)</f>
        <v>#N/A</v>
      </c>
      <c r="M180" s="312" t="str">
        <f t="shared" si="1"/>
        <v>#N/A</v>
      </c>
      <c r="N180" s="316">
        <f>SUMIFS('Finished Goods Transfer'!D:D,'Finished Goods Transfer'!C:C,D180)</f>
        <v>0</v>
      </c>
      <c r="O180" s="317">
        <f>SUMIFS(Despatches!D:D,Despatches!A:A,'Order Balance Report'!D180)</f>
        <v>0</v>
      </c>
      <c r="P180" s="161"/>
      <c r="Q180" s="317" t="str">
        <f t="shared" si="2"/>
        <v>#N/A</v>
      </c>
      <c r="R180" s="318">
        <f t="shared" si="3"/>
        <v>0</v>
      </c>
      <c r="S180" s="318">
        <f t="shared" si="4"/>
        <v>0</v>
      </c>
      <c r="T180" s="317" t="str">
        <f t="shared" si="5"/>
        <v>complete</v>
      </c>
      <c r="U180" s="159"/>
      <c r="V180" s="159"/>
      <c r="W180" s="159"/>
      <c r="X180" s="159"/>
      <c r="Y180" s="159"/>
      <c r="Z180" s="159"/>
    </row>
    <row r="181" ht="11.25" hidden="1" customHeight="1">
      <c r="A181" s="311" t="str">
        <f>VLOOKUP($D181,'Sales Order'!$A:$D,2,0)</f>
        <v>#N/A</v>
      </c>
      <c r="B181" s="161" t="str">
        <f>VLOOKUP($D181,'Sales Order'!$A:$D,3,0)</f>
        <v>#N/A</v>
      </c>
      <c r="C181" s="161" t="str">
        <f>VLOOKUP($D181,'Sales Order'!$A:$D,4,0)</f>
        <v>#N/A</v>
      </c>
      <c r="D181" s="161" t="str">
        <f t="array" ref="D181">IFERROR(INDEX('Sales Order'!$A$2:$A$8189, MATCH(0, COUNTIF($D$2:D180, 'Sales Order'!$A$2:$A$8189), 0)), "")</f>
        <v/>
      </c>
      <c r="E181" s="312" t="str">
        <f>VLOOKUP(D181,'Sales Order'!A:K,5,FALSE)</f>
        <v>#N/A</v>
      </c>
      <c r="F181" s="312" t="str">
        <f>VLOOKUP($D181,'Sales Order'!$A:$Z,12,FALSE)</f>
        <v>#N/A</v>
      </c>
      <c r="G181" s="313">
        <f>SUMIFS('Sales Order'!M:M,'Sales Order'!A:A,D181)</f>
        <v>0</v>
      </c>
      <c r="H181" s="312" t="str">
        <f>VLOOKUP($D181,'Sales Order'!$A:$Z,14,FALSE)</f>
        <v>#N/A</v>
      </c>
      <c r="I181" s="161"/>
      <c r="J181" s="161"/>
      <c r="K181" s="315" t="str">
        <f>VLOOKUP($D181,'Sales Order'!$A:$Z,17,FALSE)</f>
        <v>#N/A</v>
      </c>
      <c r="L181" s="312" t="str">
        <f>VLOOKUP($D181,'Sales Order'!$A:$Z,18,FALSE)</f>
        <v>#N/A</v>
      </c>
      <c r="M181" s="312" t="str">
        <f t="shared" si="1"/>
        <v>#N/A</v>
      </c>
      <c r="N181" s="316">
        <f>SUMIFS('Finished Goods Transfer'!D:D,'Finished Goods Transfer'!C:C,D181)</f>
        <v>0</v>
      </c>
      <c r="O181" s="317">
        <f>SUMIFS(Despatches!D:D,Despatches!A:A,'Order Balance Report'!D181)</f>
        <v>0</v>
      </c>
      <c r="P181" s="161"/>
      <c r="Q181" s="317" t="str">
        <f t="shared" si="2"/>
        <v>#N/A</v>
      </c>
      <c r="R181" s="318">
        <f t="shared" si="3"/>
        <v>0</v>
      </c>
      <c r="S181" s="318">
        <f t="shared" si="4"/>
        <v>0</v>
      </c>
      <c r="T181" s="317" t="str">
        <f t="shared" si="5"/>
        <v>complete</v>
      </c>
      <c r="U181" s="159"/>
      <c r="V181" s="159"/>
      <c r="W181" s="159"/>
      <c r="X181" s="159"/>
      <c r="Y181" s="159"/>
      <c r="Z181" s="159"/>
    </row>
    <row r="182" ht="11.25" hidden="1" customHeight="1">
      <c r="A182" s="311" t="str">
        <f>VLOOKUP($D182,'Sales Order'!$A:$D,2,0)</f>
        <v>#N/A</v>
      </c>
      <c r="B182" s="161" t="str">
        <f>VLOOKUP($D182,'Sales Order'!$A:$D,3,0)</f>
        <v>#N/A</v>
      </c>
      <c r="C182" s="161" t="str">
        <f>VLOOKUP($D182,'Sales Order'!$A:$D,4,0)</f>
        <v>#N/A</v>
      </c>
      <c r="D182" s="161" t="str">
        <f t="array" ref="D182">IFERROR(INDEX('Sales Order'!$A$2:$A$8189, MATCH(0, COUNTIF($D$2:D181, 'Sales Order'!$A$2:$A$8189), 0)), "")</f>
        <v/>
      </c>
      <c r="E182" s="312" t="str">
        <f>VLOOKUP(D182,'Sales Order'!A:K,5,FALSE)</f>
        <v>#N/A</v>
      </c>
      <c r="F182" s="312" t="str">
        <f>VLOOKUP($D182,'Sales Order'!$A:$Z,12,FALSE)</f>
        <v>#N/A</v>
      </c>
      <c r="G182" s="313">
        <f>SUMIFS('Sales Order'!M:M,'Sales Order'!A:A,D182)</f>
        <v>0</v>
      </c>
      <c r="H182" s="312" t="str">
        <f>VLOOKUP($D182,'Sales Order'!$A:$Z,14,FALSE)</f>
        <v>#N/A</v>
      </c>
      <c r="I182" s="161"/>
      <c r="J182" s="161"/>
      <c r="K182" s="315" t="str">
        <f>VLOOKUP($D182,'Sales Order'!$A:$Z,17,FALSE)</f>
        <v>#N/A</v>
      </c>
      <c r="L182" s="312" t="str">
        <f>VLOOKUP($D182,'Sales Order'!$A:$Z,18,FALSE)</f>
        <v>#N/A</v>
      </c>
      <c r="M182" s="312" t="str">
        <f t="shared" si="1"/>
        <v>#N/A</v>
      </c>
      <c r="N182" s="316">
        <f>SUMIFS('Finished Goods Transfer'!D:D,'Finished Goods Transfer'!C:C,D182)</f>
        <v>0</v>
      </c>
      <c r="O182" s="317">
        <f>SUMIFS(Despatches!D:D,Despatches!A:A,'Order Balance Report'!D182)</f>
        <v>0</v>
      </c>
      <c r="P182" s="161"/>
      <c r="Q182" s="317" t="str">
        <f t="shared" si="2"/>
        <v>#N/A</v>
      </c>
      <c r="R182" s="318">
        <f t="shared" si="3"/>
        <v>0</v>
      </c>
      <c r="S182" s="318">
        <f t="shared" si="4"/>
        <v>0</v>
      </c>
      <c r="T182" s="317" t="str">
        <f t="shared" si="5"/>
        <v>complete</v>
      </c>
      <c r="U182" s="159"/>
      <c r="V182" s="159"/>
      <c r="W182" s="159"/>
      <c r="X182" s="159"/>
      <c r="Y182" s="159"/>
      <c r="Z182" s="159"/>
    </row>
    <row r="183" ht="11.25" hidden="1" customHeight="1">
      <c r="A183" s="311" t="str">
        <f>VLOOKUP($D183,'Sales Order'!$A:$D,2,0)</f>
        <v>#N/A</v>
      </c>
      <c r="B183" s="161" t="str">
        <f>VLOOKUP($D183,'Sales Order'!$A:$D,3,0)</f>
        <v>#N/A</v>
      </c>
      <c r="C183" s="161" t="str">
        <f>VLOOKUP($D183,'Sales Order'!$A:$D,4,0)</f>
        <v>#N/A</v>
      </c>
      <c r="D183" s="161" t="str">
        <f t="array" ref="D183">IFERROR(INDEX('Sales Order'!$A$2:$A$8189, MATCH(0, COUNTIF($D$2:D182, 'Sales Order'!$A$2:$A$8189), 0)), "")</f>
        <v/>
      </c>
      <c r="E183" s="312" t="str">
        <f>VLOOKUP(D183,'Sales Order'!A:K,5,FALSE)</f>
        <v>#N/A</v>
      </c>
      <c r="F183" s="312" t="str">
        <f>VLOOKUP($D183,'Sales Order'!$A:$Z,12,FALSE)</f>
        <v>#N/A</v>
      </c>
      <c r="G183" s="313">
        <f>SUMIFS('Sales Order'!M:M,'Sales Order'!A:A,D183)</f>
        <v>0</v>
      </c>
      <c r="H183" s="312" t="str">
        <f>VLOOKUP($D183,'Sales Order'!$A:$Z,14,FALSE)</f>
        <v>#N/A</v>
      </c>
      <c r="I183" s="161"/>
      <c r="J183" s="161"/>
      <c r="K183" s="315" t="str">
        <f>VLOOKUP($D183,'Sales Order'!$A:$Z,17,FALSE)</f>
        <v>#N/A</v>
      </c>
      <c r="L183" s="312" t="str">
        <f>VLOOKUP($D183,'Sales Order'!$A:$Z,18,FALSE)</f>
        <v>#N/A</v>
      </c>
      <c r="M183" s="312" t="str">
        <f t="shared" si="1"/>
        <v>#N/A</v>
      </c>
      <c r="N183" s="316">
        <f>SUMIFS('Finished Goods Transfer'!D:D,'Finished Goods Transfer'!C:C,D183)</f>
        <v>0</v>
      </c>
      <c r="O183" s="317">
        <f>SUMIFS(Despatches!D:D,Despatches!A:A,'Order Balance Report'!D183)</f>
        <v>0</v>
      </c>
      <c r="P183" s="161"/>
      <c r="Q183" s="317" t="str">
        <f t="shared" si="2"/>
        <v>#N/A</v>
      </c>
      <c r="R183" s="318">
        <f t="shared" si="3"/>
        <v>0</v>
      </c>
      <c r="S183" s="318">
        <f t="shared" si="4"/>
        <v>0</v>
      </c>
      <c r="T183" s="317" t="str">
        <f t="shared" si="5"/>
        <v>complete</v>
      </c>
      <c r="U183" s="159"/>
      <c r="V183" s="159"/>
      <c r="W183" s="159"/>
      <c r="X183" s="159"/>
      <c r="Y183" s="159"/>
      <c r="Z183" s="159"/>
    </row>
    <row r="184" ht="11.25" hidden="1" customHeight="1">
      <c r="A184" s="311" t="str">
        <f>VLOOKUP($D184,'Sales Order'!$A:$D,2,0)</f>
        <v>#N/A</v>
      </c>
      <c r="B184" s="161" t="str">
        <f>VLOOKUP($D184,'Sales Order'!$A:$D,3,0)</f>
        <v>#N/A</v>
      </c>
      <c r="C184" s="161" t="str">
        <f>VLOOKUP($D184,'Sales Order'!$A:$D,4,0)</f>
        <v>#N/A</v>
      </c>
      <c r="D184" s="161" t="str">
        <f t="array" ref="D184">IFERROR(INDEX('Sales Order'!$A$2:$A$8189, MATCH(0, COUNTIF($D$2:D183, 'Sales Order'!$A$2:$A$8189), 0)), "")</f>
        <v/>
      </c>
      <c r="E184" s="312" t="str">
        <f>VLOOKUP(D184,'Sales Order'!A:K,5,FALSE)</f>
        <v>#N/A</v>
      </c>
      <c r="F184" s="312" t="str">
        <f>VLOOKUP($D184,'Sales Order'!$A:$Z,12,FALSE)</f>
        <v>#N/A</v>
      </c>
      <c r="G184" s="313">
        <f>SUMIFS('Sales Order'!M:M,'Sales Order'!A:A,D184)</f>
        <v>0</v>
      </c>
      <c r="H184" s="312" t="str">
        <f>VLOOKUP($D184,'Sales Order'!$A:$Z,14,FALSE)</f>
        <v>#N/A</v>
      </c>
      <c r="I184" s="161"/>
      <c r="J184" s="161"/>
      <c r="K184" s="315" t="str">
        <f>VLOOKUP($D184,'Sales Order'!$A:$Z,17,FALSE)</f>
        <v>#N/A</v>
      </c>
      <c r="L184" s="312" t="str">
        <f>VLOOKUP($D184,'Sales Order'!$A:$Z,18,FALSE)</f>
        <v>#N/A</v>
      </c>
      <c r="M184" s="312" t="str">
        <f t="shared" si="1"/>
        <v>#N/A</v>
      </c>
      <c r="N184" s="316">
        <f>SUMIFS('Finished Goods Transfer'!D:D,'Finished Goods Transfer'!C:C,D184)</f>
        <v>0</v>
      </c>
      <c r="O184" s="317">
        <f>SUMIFS(Despatches!D:D,Despatches!A:A,'Order Balance Report'!D184)</f>
        <v>0</v>
      </c>
      <c r="P184" s="161"/>
      <c r="Q184" s="317" t="str">
        <f t="shared" si="2"/>
        <v>#N/A</v>
      </c>
      <c r="R184" s="318">
        <f t="shared" si="3"/>
        <v>0</v>
      </c>
      <c r="S184" s="318">
        <f t="shared" si="4"/>
        <v>0</v>
      </c>
      <c r="T184" s="317" t="str">
        <f t="shared" si="5"/>
        <v>complete</v>
      </c>
      <c r="U184" s="159"/>
      <c r="V184" s="159"/>
      <c r="W184" s="159"/>
      <c r="X184" s="159"/>
      <c r="Y184" s="159"/>
      <c r="Z184" s="159"/>
    </row>
    <row r="185" ht="11.25" hidden="1" customHeight="1">
      <c r="A185" s="311" t="str">
        <f>VLOOKUP($D185,'Sales Order'!$A:$D,2,0)</f>
        <v>#N/A</v>
      </c>
      <c r="B185" s="161" t="str">
        <f>VLOOKUP($D185,'Sales Order'!$A:$D,3,0)</f>
        <v>#N/A</v>
      </c>
      <c r="C185" s="161" t="str">
        <f>VLOOKUP($D185,'Sales Order'!$A:$D,4,0)</f>
        <v>#N/A</v>
      </c>
      <c r="D185" s="161" t="str">
        <f t="array" ref="D185">IFERROR(INDEX('Sales Order'!$A$2:$A$8189, MATCH(0, COUNTIF($D$2:D184, 'Sales Order'!$A$2:$A$8189), 0)), "")</f>
        <v/>
      </c>
      <c r="E185" s="312" t="str">
        <f>VLOOKUP(D185,'Sales Order'!A:K,5,FALSE)</f>
        <v>#N/A</v>
      </c>
      <c r="F185" s="312" t="str">
        <f>VLOOKUP($D185,'Sales Order'!$A:$Z,12,FALSE)</f>
        <v>#N/A</v>
      </c>
      <c r="G185" s="313">
        <f>SUMIFS('Sales Order'!M:M,'Sales Order'!A:A,D185)</f>
        <v>0</v>
      </c>
      <c r="H185" s="312" t="str">
        <f>VLOOKUP($D185,'Sales Order'!$A:$Z,14,FALSE)</f>
        <v>#N/A</v>
      </c>
      <c r="I185" s="161"/>
      <c r="J185" s="161"/>
      <c r="K185" s="315" t="str">
        <f>VLOOKUP($D185,'Sales Order'!$A:$Z,17,FALSE)</f>
        <v>#N/A</v>
      </c>
      <c r="L185" s="312" t="str">
        <f>VLOOKUP($D185,'Sales Order'!$A:$Z,18,FALSE)</f>
        <v>#N/A</v>
      </c>
      <c r="M185" s="312" t="str">
        <f t="shared" si="1"/>
        <v>#N/A</v>
      </c>
      <c r="N185" s="316">
        <f>SUMIFS('Finished Goods Transfer'!D:D,'Finished Goods Transfer'!C:C,D185)</f>
        <v>0</v>
      </c>
      <c r="O185" s="317">
        <f>SUMIFS(Despatches!D:D,Despatches!A:A,'Order Balance Report'!D185)</f>
        <v>0</v>
      </c>
      <c r="P185" s="161"/>
      <c r="Q185" s="317" t="str">
        <f t="shared" si="2"/>
        <v>#N/A</v>
      </c>
      <c r="R185" s="318">
        <f t="shared" si="3"/>
        <v>0</v>
      </c>
      <c r="S185" s="318">
        <f t="shared" si="4"/>
        <v>0</v>
      </c>
      <c r="T185" s="317" t="str">
        <f t="shared" si="5"/>
        <v>complete</v>
      </c>
      <c r="U185" s="159"/>
      <c r="V185" s="159"/>
      <c r="W185" s="159"/>
      <c r="X185" s="159"/>
      <c r="Y185" s="159"/>
      <c r="Z185" s="159"/>
    </row>
    <row r="186" ht="11.25" hidden="1" customHeight="1">
      <c r="A186" s="311" t="str">
        <f>VLOOKUP($D186,'Sales Order'!$A:$D,2,0)</f>
        <v>#N/A</v>
      </c>
      <c r="B186" s="161" t="str">
        <f>VLOOKUP($D186,'Sales Order'!$A:$D,3,0)</f>
        <v>#N/A</v>
      </c>
      <c r="C186" s="161" t="str">
        <f>VLOOKUP($D186,'Sales Order'!$A:$D,4,0)</f>
        <v>#N/A</v>
      </c>
      <c r="D186" s="161" t="str">
        <f t="array" ref="D186">IFERROR(INDEX('Sales Order'!$A$2:$A$8189, MATCH(0, COUNTIF($D$2:D185, 'Sales Order'!$A$2:$A$8189), 0)), "")</f>
        <v/>
      </c>
      <c r="E186" s="312" t="str">
        <f>VLOOKUP(D186,'Sales Order'!A:K,5,FALSE)</f>
        <v>#N/A</v>
      </c>
      <c r="F186" s="312" t="str">
        <f>VLOOKUP($D186,'Sales Order'!$A:$Z,12,FALSE)</f>
        <v>#N/A</v>
      </c>
      <c r="G186" s="313">
        <f>SUMIFS('Sales Order'!M:M,'Sales Order'!A:A,D186)</f>
        <v>0</v>
      </c>
      <c r="H186" s="312" t="str">
        <f>VLOOKUP($D186,'Sales Order'!$A:$Z,14,FALSE)</f>
        <v>#N/A</v>
      </c>
      <c r="I186" s="161"/>
      <c r="J186" s="161"/>
      <c r="K186" s="315" t="str">
        <f>VLOOKUP($D186,'Sales Order'!$A:$Z,17,FALSE)</f>
        <v>#N/A</v>
      </c>
      <c r="L186" s="312" t="str">
        <f>VLOOKUP($D186,'Sales Order'!$A:$Z,18,FALSE)</f>
        <v>#N/A</v>
      </c>
      <c r="M186" s="312" t="str">
        <f t="shared" si="1"/>
        <v>#N/A</v>
      </c>
      <c r="N186" s="316">
        <f>SUMIFS('Finished Goods Transfer'!D:D,'Finished Goods Transfer'!C:C,D186)</f>
        <v>0</v>
      </c>
      <c r="O186" s="317">
        <f>SUMIFS(Despatches!D:D,Despatches!A:A,'Order Balance Report'!D186)</f>
        <v>0</v>
      </c>
      <c r="P186" s="161"/>
      <c r="Q186" s="317" t="str">
        <f t="shared" si="2"/>
        <v>#N/A</v>
      </c>
      <c r="R186" s="318">
        <f t="shared" si="3"/>
        <v>0</v>
      </c>
      <c r="S186" s="318">
        <f t="shared" si="4"/>
        <v>0</v>
      </c>
      <c r="T186" s="317" t="str">
        <f t="shared" si="5"/>
        <v>complete</v>
      </c>
      <c r="U186" s="159"/>
      <c r="V186" s="159"/>
      <c r="W186" s="159"/>
      <c r="X186" s="159"/>
      <c r="Y186" s="159"/>
      <c r="Z186" s="159"/>
    </row>
    <row r="187" ht="11.25" hidden="1" customHeight="1">
      <c r="A187" s="311" t="str">
        <f>VLOOKUP($D187,'Sales Order'!$A:$D,2,0)</f>
        <v>#N/A</v>
      </c>
      <c r="B187" s="161" t="str">
        <f>VLOOKUP($D187,'Sales Order'!$A:$D,3,0)</f>
        <v>#N/A</v>
      </c>
      <c r="C187" s="161" t="str">
        <f>VLOOKUP($D187,'Sales Order'!$A:$D,4,0)</f>
        <v>#N/A</v>
      </c>
      <c r="D187" s="161" t="str">
        <f t="array" ref="D187">IFERROR(INDEX('Sales Order'!$A$2:$A$8189, MATCH(0, COUNTIF($D$2:D186, 'Sales Order'!$A$2:$A$8189), 0)), "")</f>
        <v/>
      </c>
      <c r="E187" s="312" t="str">
        <f>VLOOKUP(D187,'Sales Order'!A:K,5,FALSE)</f>
        <v>#N/A</v>
      </c>
      <c r="F187" s="312" t="str">
        <f>VLOOKUP($D187,'Sales Order'!$A:$Z,12,FALSE)</f>
        <v>#N/A</v>
      </c>
      <c r="G187" s="313">
        <f>SUMIFS('Sales Order'!M:M,'Sales Order'!A:A,D187)</f>
        <v>0</v>
      </c>
      <c r="H187" s="312" t="str">
        <f>VLOOKUP($D187,'Sales Order'!$A:$Z,14,FALSE)</f>
        <v>#N/A</v>
      </c>
      <c r="I187" s="161"/>
      <c r="J187" s="161"/>
      <c r="K187" s="315" t="str">
        <f>VLOOKUP($D187,'Sales Order'!$A:$Z,17,FALSE)</f>
        <v>#N/A</v>
      </c>
      <c r="L187" s="312" t="str">
        <f>VLOOKUP($D187,'Sales Order'!$A:$Z,18,FALSE)</f>
        <v>#N/A</v>
      </c>
      <c r="M187" s="312" t="str">
        <f t="shared" si="1"/>
        <v>#N/A</v>
      </c>
      <c r="N187" s="316">
        <f>SUMIFS('Finished Goods Transfer'!D:D,'Finished Goods Transfer'!C:C,D187)</f>
        <v>0</v>
      </c>
      <c r="O187" s="317">
        <f>SUMIFS(Despatches!D:D,Despatches!A:A,'Order Balance Report'!D187)</f>
        <v>0</v>
      </c>
      <c r="P187" s="161"/>
      <c r="Q187" s="317" t="str">
        <f t="shared" si="2"/>
        <v>#N/A</v>
      </c>
      <c r="R187" s="318">
        <f t="shared" si="3"/>
        <v>0</v>
      </c>
      <c r="S187" s="318">
        <f t="shared" si="4"/>
        <v>0</v>
      </c>
      <c r="T187" s="317" t="str">
        <f t="shared" si="5"/>
        <v>complete</v>
      </c>
      <c r="U187" s="159"/>
      <c r="V187" s="159"/>
      <c r="W187" s="159"/>
      <c r="X187" s="159"/>
      <c r="Y187" s="159"/>
      <c r="Z187" s="159"/>
    </row>
    <row r="188" ht="12.75" hidden="1" customHeight="1">
      <c r="A188" s="311" t="str">
        <f>VLOOKUP($D188,'Sales Order'!$A:$D,2,0)</f>
        <v>#N/A</v>
      </c>
      <c r="B188" s="161" t="str">
        <f>VLOOKUP($D188,'Sales Order'!$A:$D,3,0)</f>
        <v>#N/A</v>
      </c>
      <c r="C188" s="161" t="str">
        <f>VLOOKUP($D188,'Sales Order'!$A:$D,4,0)</f>
        <v>#N/A</v>
      </c>
      <c r="D188" s="161" t="str">
        <f t="array" ref="D188">IFERROR(INDEX('Sales Order'!$A$2:$A$8189, MATCH(0, COUNTIF($D$2:D187, 'Sales Order'!$A$2:$A$8189), 0)), "")</f>
        <v/>
      </c>
      <c r="E188" s="312" t="str">
        <f>VLOOKUP(D188,'Sales Order'!A:K,5,FALSE)</f>
        <v>#N/A</v>
      </c>
      <c r="F188" s="312" t="str">
        <f>VLOOKUP($D188,'Sales Order'!$A:$Z,12,FALSE)</f>
        <v>#N/A</v>
      </c>
      <c r="G188" s="313">
        <f>SUMIFS('Sales Order'!M:M,'Sales Order'!A:A,D188)</f>
        <v>0</v>
      </c>
      <c r="H188" s="312" t="str">
        <f>VLOOKUP($D188,'Sales Order'!$A:$Z,14,FALSE)</f>
        <v>#N/A</v>
      </c>
      <c r="I188" s="161"/>
      <c r="J188" s="161"/>
      <c r="K188" s="315" t="str">
        <f>VLOOKUP($D188,'Sales Order'!$A:$Z,17,FALSE)</f>
        <v>#N/A</v>
      </c>
      <c r="L188" s="312" t="str">
        <f>VLOOKUP($D188,'Sales Order'!$A:$Z,18,FALSE)</f>
        <v>#N/A</v>
      </c>
      <c r="M188" s="312" t="str">
        <f t="shared" si="1"/>
        <v>#N/A</v>
      </c>
      <c r="N188" s="316">
        <f>SUMIFS('Finished Goods Transfer'!D:D,'Finished Goods Transfer'!C:C,D188)</f>
        <v>0</v>
      </c>
      <c r="O188" s="317">
        <f>SUMIFS(Despatches!D:D,Despatches!A:A,'Order Balance Report'!D188)</f>
        <v>0</v>
      </c>
      <c r="P188" s="161"/>
      <c r="Q188" s="317" t="str">
        <f t="shared" si="2"/>
        <v>#N/A</v>
      </c>
      <c r="R188" s="318">
        <f t="shared" si="3"/>
        <v>0</v>
      </c>
      <c r="S188" s="318">
        <f t="shared" si="4"/>
        <v>0</v>
      </c>
      <c r="T188" s="317" t="str">
        <f t="shared" si="5"/>
        <v>complete</v>
      </c>
      <c r="U188" s="159"/>
      <c r="V188" s="159"/>
      <c r="W188" s="159"/>
      <c r="X188" s="159"/>
      <c r="Y188" s="159"/>
      <c r="Z188" s="159"/>
    </row>
    <row r="189" ht="12.75" hidden="1" customHeight="1">
      <c r="A189" s="311" t="str">
        <f>VLOOKUP($D189,'Sales Order'!$A:$D,2,0)</f>
        <v>#N/A</v>
      </c>
      <c r="B189" s="161" t="str">
        <f>VLOOKUP($D189,'Sales Order'!$A:$D,3,0)</f>
        <v>#N/A</v>
      </c>
      <c r="C189" s="161" t="str">
        <f>VLOOKUP($D189,'Sales Order'!$A:$D,4,0)</f>
        <v>#N/A</v>
      </c>
      <c r="D189" s="161" t="str">
        <f t="array" ref="D189">IFERROR(INDEX('Sales Order'!$A$2:$A$8189, MATCH(0, COUNTIF($D$2:D188, 'Sales Order'!$A$2:$A$8189), 0)), "")</f>
        <v/>
      </c>
      <c r="E189" s="312" t="str">
        <f>VLOOKUP(D189,'Sales Order'!A:K,5,FALSE)</f>
        <v>#N/A</v>
      </c>
      <c r="F189" s="312" t="str">
        <f>VLOOKUP($D189,'Sales Order'!$A:$Z,12,FALSE)</f>
        <v>#N/A</v>
      </c>
      <c r="G189" s="313">
        <f>SUMIFS('Sales Order'!M:M,'Sales Order'!A:A,D189)</f>
        <v>0</v>
      </c>
      <c r="H189" s="312" t="str">
        <f>VLOOKUP($D189,'Sales Order'!$A:$Z,14,FALSE)</f>
        <v>#N/A</v>
      </c>
      <c r="I189" s="161"/>
      <c r="J189" s="161"/>
      <c r="K189" s="315" t="str">
        <f>VLOOKUP($D189,'Sales Order'!$A:$Z,17,FALSE)</f>
        <v>#N/A</v>
      </c>
      <c r="L189" s="312" t="str">
        <f>VLOOKUP($D189,'Sales Order'!$A:$Z,18,FALSE)</f>
        <v>#N/A</v>
      </c>
      <c r="M189" s="312" t="str">
        <f t="shared" si="1"/>
        <v>#N/A</v>
      </c>
      <c r="N189" s="316">
        <f>SUMIFS('Finished Goods Transfer'!D:D,'Finished Goods Transfer'!C:C,D189)</f>
        <v>0</v>
      </c>
      <c r="O189" s="317">
        <f>SUMIFS(Despatches!D:D,Despatches!A:A,'Order Balance Report'!D189)</f>
        <v>0</v>
      </c>
      <c r="P189" s="161"/>
      <c r="Q189" s="317" t="str">
        <f t="shared" si="2"/>
        <v>#N/A</v>
      </c>
      <c r="R189" s="318">
        <f t="shared" si="3"/>
        <v>0</v>
      </c>
      <c r="S189" s="318">
        <f t="shared" si="4"/>
        <v>0</v>
      </c>
      <c r="T189" s="317" t="str">
        <f t="shared" si="5"/>
        <v>complete</v>
      </c>
      <c r="U189" s="159"/>
      <c r="V189" s="159"/>
      <c r="W189" s="159"/>
      <c r="X189" s="159"/>
      <c r="Y189" s="159"/>
      <c r="Z189" s="159"/>
    </row>
    <row r="190" ht="14.25" hidden="1" customHeight="1">
      <c r="A190" s="311" t="str">
        <f>VLOOKUP($D190,'Sales Order'!$A:$D,2,0)</f>
        <v>#N/A</v>
      </c>
      <c r="B190" s="161" t="str">
        <f>VLOOKUP($D190,'Sales Order'!$A:$D,3,0)</f>
        <v>#N/A</v>
      </c>
      <c r="C190" s="161" t="str">
        <f>VLOOKUP($D190,'Sales Order'!$A:$D,4,0)</f>
        <v>#N/A</v>
      </c>
      <c r="D190" s="161" t="str">
        <f t="array" ref="D190">IFERROR(INDEX('Sales Order'!$A$2:$A$8189, MATCH(0, COUNTIF($D$2:D189, 'Sales Order'!$A$2:$A$8189), 0)), "")</f>
        <v/>
      </c>
      <c r="E190" s="312" t="str">
        <f>VLOOKUP(D190,'Sales Order'!A:K,5,FALSE)</f>
        <v>#N/A</v>
      </c>
      <c r="F190" s="312" t="str">
        <f>VLOOKUP($D190,'Sales Order'!$A:$Z,12,FALSE)</f>
        <v>#N/A</v>
      </c>
      <c r="G190" s="313">
        <f>SUMIFS('Sales Order'!M:M,'Sales Order'!A:A,D190)</f>
        <v>0</v>
      </c>
      <c r="H190" s="312" t="str">
        <f>VLOOKUP($D190,'Sales Order'!$A:$Z,14,FALSE)</f>
        <v>#N/A</v>
      </c>
      <c r="I190" s="161"/>
      <c r="J190" s="161"/>
      <c r="K190" s="315" t="str">
        <f>VLOOKUP($D190,'Sales Order'!$A:$Z,17,FALSE)</f>
        <v>#N/A</v>
      </c>
      <c r="L190" s="312" t="str">
        <f>VLOOKUP($D190,'Sales Order'!$A:$Z,18,FALSE)</f>
        <v>#N/A</v>
      </c>
      <c r="M190" s="312" t="str">
        <f t="shared" si="1"/>
        <v>#N/A</v>
      </c>
      <c r="N190" s="316">
        <f>SUMIFS('Finished Goods Transfer'!D:D,'Finished Goods Transfer'!C:C,D190)</f>
        <v>0</v>
      </c>
      <c r="O190" s="317">
        <f>SUMIFS(Despatches!D:D,Despatches!A:A,'Order Balance Report'!D190)</f>
        <v>0</v>
      </c>
      <c r="P190" s="161"/>
      <c r="Q190" s="317" t="str">
        <f t="shared" si="2"/>
        <v>#N/A</v>
      </c>
      <c r="R190" s="318">
        <f t="shared" si="3"/>
        <v>0</v>
      </c>
      <c r="S190" s="318">
        <f t="shared" si="4"/>
        <v>0</v>
      </c>
      <c r="T190" s="317" t="str">
        <f t="shared" si="5"/>
        <v>complete</v>
      </c>
      <c r="U190" s="159"/>
      <c r="V190" s="159"/>
      <c r="W190" s="159"/>
      <c r="X190" s="159"/>
      <c r="Y190" s="159"/>
      <c r="Z190" s="159"/>
    </row>
    <row r="191" ht="11.25" hidden="1" customHeight="1">
      <c r="A191" s="311" t="str">
        <f>VLOOKUP($D191,'Sales Order'!$A:$D,2,0)</f>
        <v>#N/A</v>
      </c>
      <c r="B191" s="161" t="str">
        <f>VLOOKUP($D191,'Sales Order'!$A:$D,3,0)</f>
        <v>#N/A</v>
      </c>
      <c r="C191" s="161" t="str">
        <f>VLOOKUP($D191,'Sales Order'!$A:$D,4,0)</f>
        <v>#N/A</v>
      </c>
      <c r="D191" s="161" t="str">
        <f t="array" ref="D191">IFERROR(INDEX('Sales Order'!$A$2:$A$8189, MATCH(0, COUNTIF($D$2:D190, 'Sales Order'!$A$2:$A$8189), 0)), "")</f>
        <v/>
      </c>
      <c r="E191" s="312" t="str">
        <f>VLOOKUP(D191,'Sales Order'!A:K,5,FALSE)</f>
        <v>#N/A</v>
      </c>
      <c r="F191" s="312" t="str">
        <f>VLOOKUP($D191,'Sales Order'!$A:$Z,12,FALSE)</f>
        <v>#N/A</v>
      </c>
      <c r="G191" s="313">
        <f>SUMIFS('Sales Order'!M:M,'Sales Order'!A:A,D191)</f>
        <v>0</v>
      </c>
      <c r="H191" s="312" t="str">
        <f>VLOOKUP($D191,'Sales Order'!$A:$Z,14,FALSE)</f>
        <v>#N/A</v>
      </c>
      <c r="I191" s="161"/>
      <c r="J191" s="161"/>
      <c r="K191" s="315" t="str">
        <f>VLOOKUP($D191,'Sales Order'!$A:$Z,17,FALSE)</f>
        <v>#N/A</v>
      </c>
      <c r="L191" s="312" t="str">
        <f>VLOOKUP($D191,'Sales Order'!$A:$Z,18,FALSE)</f>
        <v>#N/A</v>
      </c>
      <c r="M191" s="312" t="str">
        <f t="shared" si="1"/>
        <v>#N/A</v>
      </c>
      <c r="N191" s="316">
        <f>SUMIFS('Finished Goods Transfer'!D:D,'Finished Goods Transfer'!C:C,D191)</f>
        <v>0</v>
      </c>
      <c r="O191" s="317">
        <f>SUMIFS(Despatches!D:D,Despatches!A:A,'Order Balance Report'!D191)</f>
        <v>0</v>
      </c>
      <c r="P191" s="161"/>
      <c r="Q191" s="317" t="str">
        <f t="shared" si="2"/>
        <v>#N/A</v>
      </c>
      <c r="R191" s="318">
        <f t="shared" si="3"/>
        <v>0</v>
      </c>
      <c r="S191" s="318">
        <f t="shared" si="4"/>
        <v>0</v>
      </c>
      <c r="T191" s="317" t="str">
        <f t="shared" si="5"/>
        <v>complete</v>
      </c>
      <c r="U191" s="159"/>
      <c r="V191" s="159"/>
      <c r="W191" s="159"/>
      <c r="X191" s="159"/>
      <c r="Y191" s="159"/>
      <c r="Z191" s="159"/>
    </row>
    <row r="192" ht="11.25" hidden="1" customHeight="1">
      <c r="A192" s="311"/>
      <c r="B192" s="161"/>
      <c r="C192" s="161"/>
      <c r="D192" s="161"/>
      <c r="E192" s="312"/>
      <c r="F192" s="312"/>
      <c r="G192" s="313"/>
      <c r="H192" s="312"/>
      <c r="I192" s="315">
        <v>45889.0</v>
      </c>
      <c r="J192" s="312">
        <v>0.0</v>
      </c>
      <c r="K192" s="312"/>
      <c r="L192" s="316"/>
      <c r="M192" s="317"/>
      <c r="N192" s="161"/>
      <c r="O192" s="317"/>
      <c r="P192" s="318"/>
      <c r="Q192" s="318"/>
      <c r="R192" s="317"/>
      <c r="S192" s="318">
        <f t="shared" si="4"/>
        <v>0</v>
      </c>
      <c r="T192" s="317" t="str">
        <f t="shared" si="5"/>
        <v>complete</v>
      </c>
      <c r="U192" s="159"/>
      <c r="V192" s="159"/>
      <c r="W192" s="159"/>
      <c r="X192" s="159"/>
      <c r="Y192" s="159"/>
      <c r="Z192" s="159"/>
    </row>
    <row r="193" ht="11.25" customHeight="1">
      <c r="A193" s="303"/>
      <c r="B193" s="159"/>
      <c r="C193" s="159"/>
      <c r="D193" s="159"/>
      <c r="E193" s="304"/>
      <c r="F193" s="304"/>
      <c r="G193" s="159"/>
      <c r="H193" s="159"/>
      <c r="I193" s="159"/>
      <c r="J193" s="159"/>
      <c r="K193" s="305"/>
      <c r="L193" s="304"/>
      <c r="M193" s="304"/>
      <c r="N193" s="321"/>
      <c r="O193" s="159"/>
      <c r="P193" s="159"/>
      <c r="Q193" s="159"/>
      <c r="R193" s="192"/>
      <c r="S193" s="192"/>
      <c r="T193" s="159"/>
      <c r="U193" s="159"/>
      <c r="V193" s="159"/>
      <c r="W193" s="159"/>
      <c r="X193" s="159"/>
      <c r="Y193" s="159"/>
      <c r="Z193" s="159"/>
    </row>
    <row r="194" ht="11.25" customHeight="1">
      <c r="A194" s="303"/>
      <c r="B194" s="159"/>
      <c r="C194" s="159"/>
      <c r="D194" s="159"/>
      <c r="E194" s="304"/>
      <c r="F194" s="304"/>
      <c r="G194" s="159"/>
      <c r="H194" s="159"/>
      <c r="I194" s="159"/>
      <c r="J194" s="159"/>
      <c r="K194" s="305"/>
      <c r="L194" s="304"/>
      <c r="M194" s="304"/>
      <c r="N194" s="321"/>
      <c r="O194" s="159"/>
      <c r="P194" s="159"/>
      <c r="Q194" s="159"/>
      <c r="R194" s="192"/>
      <c r="S194" s="192"/>
      <c r="T194" s="159"/>
      <c r="U194" s="159"/>
      <c r="V194" s="159"/>
      <c r="W194" s="159"/>
      <c r="X194" s="159"/>
      <c r="Y194" s="159"/>
      <c r="Z194" s="159"/>
    </row>
    <row r="195" ht="11.25" customHeight="1">
      <c r="A195" s="303"/>
      <c r="B195" s="159"/>
      <c r="C195" s="159"/>
      <c r="D195" s="159"/>
      <c r="E195" s="304"/>
      <c r="F195" s="304"/>
      <c r="G195" s="159"/>
      <c r="H195" s="159"/>
      <c r="I195" s="159"/>
      <c r="J195" s="159"/>
      <c r="K195" s="305"/>
      <c r="L195" s="304"/>
      <c r="M195" s="304"/>
      <c r="N195" s="321"/>
      <c r="O195" s="159"/>
      <c r="P195" s="159"/>
      <c r="Q195" s="159"/>
      <c r="R195" s="192"/>
      <c r="S195" s="192"/>
      <c r="T195" s="159"/>
      <c r="U195" s="159"/>
      <c r="V195" s="159"/>
      <c r="W195" s="159"/>
      <c r="X195" s="159"/>
      <c r="Y195" s="159"/>
      <c r="Z195" s="159"/>
    </row>
    <row r="196" ht="11.25" customHeight="1">
      <c r="A196" s="303"/>
      <c r="B196" s="159"/>
      <c r="C196" s="159"/>
      <c r="D196" s="159"/>
      <c r="E196" s="304"/>
      <c r="F196" s="304"/>
      <c r="G196" s="159"/>
      <c r="H196" s="159"/>
      <c r="I196" s="159"/>
      <c r="J196" s="159"/>
      <c r="K196" s="305"/>
      <c r="L196" s="304"/>
      <c r="M196" s="304"/>
      <c r="N196" s="321"/>
      <c r="O196" s="159"/>
      <c r="P196" s="159"/>
      <c r="Q196" s="159"/>
      <c r="R196" s="192"/>
      <c r="S196" s="192"/>
      <c r="T196" s="159"/>
      <c r="U196" s="159"/>
      <c r="V196" s="159"/>
      <c r="W196" s="159"/>
      <c r="X196" s="159"/>
      <c r="Y196" s="159"/>
      <c r="Z196" s="159"/>
    </row>
    <row r="197" ht="11.25" customHeight="1">
      <c r="A197" s="159"/>
      <c r="B197" s="159"/>
      <c r="C197" s="159"/>
      <c r="D197" s="159"/>
      <c r="E197" s="304"/>
      <c r="F197" s="304"/>
      <c r="G197" s="159"/>
      <c r="H197" s="159"/>
      <c r="I197" s="159"/>
      <c r="J197" s="159"/>
      <c r="K197" s="305"/>
      <c r="L197" s="304"/>
      <c r="M197" s="304"/>
      <c r="N197" s="321"/>
      <c r="O197" s="159"/>
      <c r="P197" s="159"/>
      <c r="Q197" s="159"/>
      <c r="R197" s="192"/>
      <c r="S197" s="192"/>
      <c r="T197" s="159"/>
      <c r="U197" s="159"/>
      <c r="V197" s="159"/>
      <c r="W197" s="159"/>
      <c r="X197" s="159"/>
      <c r="Y197" s="159"/>
      <c r="Z197" s="159"/>
    </row>
    <row r="198" ht="11.25" customHeight="1">
      <c r="A198" s="159"/>
      <c r="B198" s="159"/>
      <c r="C198" s="159"/>
      <c r="D198" s="159"/>
      <c r="E198" s="304"/>
      <c r="F198" s="304"/>
      <c r="G198" s="159"/>
      <c r="H198" s="159"/>
      <c r="I198" s="159"/>
      <c r="J198" s="159"/>
      <c r="K198" s="305"/>
      <c r="L198" s="304"/>
      <c r="M198" s="304"/>
      <c r="N198" s="321"/>
      <c r="O198" s="159"/>
      <c r="P198" s="159"/>
      <c r="Q198" s="159"/>
      <c r="R198" s="192"/>
      <c r="S198" s="192"/>
      <c r="T198" s="159"/>
      <c r="U198" s="159"/>
      <c r="V198" s="159"/>
      <c r="W198" s="159"/>
      <c r="X198" s="159"/>
      <c r="Y198" s="159"/>
      <c r="Z198" s="159"/>
    </row>
    <row r="199" ht="11.25" customHeight="1">
      <c r="A199" s="159"/>
      <c r="B199" s="159"/>
      <c r="C199" s="159"/>
      <c r="D199" s="159"/>
      <c r="E199" s="304"/>
      <c r="F199" s="304"/>
      <c r="G199" s="159"/>
      <c r="H199" s="159"/>
      <c r="I199" s="159"/>
      <c r="J199" s="159"/>
      <c r="K199" s="305"/>
      <c r="L199" s="304"/>
      <c r="M199" s="304"/>
      <c r="N199" s="321"/>
      <c r="O199" s="159"/>
      <c r="P199" s="159"/>
      <c r="Q199" s="159"/>
      <c r="R199" s="192"/>
      <c r="S199" s="192"/>
      <c r="T199" s="159"/>
      <c r="U199" s="159"/>
      <c r="V199" s="159"/>
      <c r="W199" s="159"/>
      <c r="X199" s="159"/>
      <c r="Y199" s="159"/>
      <c r="Z199" s="159"/>
    </row>
    <row r="200" ht="11.25" customHeight="1">
      <c r="A200" s="159"/>
      <c r="B200" s="159"/>
      <c r="C200" s="159"/>
      <c r="D200" s="159"/>
      <c r="E200" s="304"/>
      <c r="F200" s="304"/>
      <c r="G200" s="159"/>
      <c r="H200" s="159"/>
      <c r="I200" s="159"/>
      <c r="J200" s="159"/>
      <c r="K200" s="305"/>
      <c r="L200" s="304"/>
      <c r="M200" s="304"/>
      <c r="N200" s="321"/>
      <c r="O200" s="159"/>
      <c r="P200" s="159"/>
      <c r="Q200" s="159"/>
      <c r="R200" s="192"/>
      <c r="S200" s="192"/>
      <c r="T200" s="159"/>
      <c r="U200" s="159"/>
      <c r="V200" s="159"/>
      <c r="W200" s="159"/>
      <c r="X200" s="159"/>
      <c r="Y200" s="159"/>
      <c r="Z200" s="159"/>
    </row>
    <row r="201" ht="11.25" customHeight="1">
      <c r="A201" s="159"/>
      <c r="B201" s="159"/>
      <c r="C201" s="159"/>
      <c r="D201" s="159"/>
      <c r="E201" s="304"/>
      <c r="F201" s="304"/>
      <c r="G201" s="159"/>
      <c r="H201" s="159"/>
      <c r="I201" s="159"/>
      <c r="J201" s="159"/>
      <c r="K201" s="305"/>
      <c r="L201" s="304"/>
      <c r="M201" s="304"/>
      <c r="N201" s="321"/>
      <c r="O201" s="159"/>
      <c r="P201" s="159"/>
      <c r="Q201" s="159"/>
      <c r="R201" s="192"/>
      <c r="S201" s="192"/>
      <c r="T201" s="159"/>
      <c r="U201" s="159"/>
      <c r="V201" s="159"/>
      <c r="W201" s="159"/>
      <c r="X201" s="159"/>
      <c r="Y201" s="159"/>
      <c r="Z201" s="159"/>
    </row>
    <row r="202" ht="11.25" customHeight="1">
      <c r="A202" s="159"/>
      <c r="B202" s="159"/>
      <c r="C202" s="159"/>
      <c r="D202" s="159"/>
      <c r="E202" s="304"/>
      <c r="F202" s="304"/>
      <c r="G202" s="159"/>
      <c r="H202" s="159"/>
      <c r="I202" s="159"/>
      <c r="J202" s="159"/>
      <c r="K202" s="305"/>
      <c r="L202" s="304"/>
      <c r="M202" s="304"/>
      <c r="N202" s="321"/>
      <c r="O202" s="159"/>
      <c r="P202" s="159"/>
      <c r="Q202" s="159"/>
      <c r="R202" s="192"/>
      <c r="S202" s="192"/>
      <c r="T202" s="159"/>
      <c r="U202" s="159"/>
      <c r="V202" s="159"/>
      <c r="W202" s="159"/>
      <c r="X202" s="159"/>
      <c r="Y202" s="159"/>
      <c r="Z202" s="159"/>
    </row>
    <row r="203" ht="11.25" customHeight="1">
      <c r="A203" s="159"/>
      <c r="B203" s="159"/>
      <c r="C203" s="159"/>
      <c r="D203" s="159"/>
      <c r="E203" s="304"/>
      <c r="F203" s="304"/>
      <c r="G203" s="159"/>
      <c r="H203" s="159"/>
      <c r="I203" s="159"/>
      <c r="J203" s="159"/>
      <c r="K203" s="305"/>
      <c r="L203" s="304"/>
      <c r="M203" s="304"/>
      <c r="N203" s="321"/>
      <c r="O203" s="159"/>
      <c r="P203" s="159"/>
      <c r="Q203" s="159"/>
      <c r="R203" s="192"/>
      <c r="S203" s="192"/>
      <c r="T203" s="159"/>
      <c r="U203" s="159"/>
      <c r="V203" s="159"/>
      <c r="W203" s="159"/>
      <c r="X203" s="159"/>
      <c r="Y203" s="159"/>
      <c r="Z203" s="159"/>
    </row>
    <row r="204" ht="11.25" customHeight="1">
      <c r="A204" s="159"/>
      <c r="B204" s="159"/>
      <c r="C204" s="159"/>
      <c r="D204" s="159"/>
      <c r="E204" s="304"/>
      <c r="F204" s="304"/>
      <c r="G204" s="159"/>
      <c r="H204" s="159"/>
      <c r="I204" s="159"/>
      <c r="J204" s="159"/>
      <c r="K204" s="305"/>
      <c r="L204" s="304"/>
      <c r="M204" s="304"/>
      <c r="N204" s="321"/>
      <c r="O204" s="159"/>
      <c r="P204" s="159"/>
      <c r="Q204" s="159"/>
      <c r="R204" s="192"/>
      <c r="S204" s="192"/>
      <c r="T204" s="159"/>
      <c r="U204" s="159"/>
      <c r="V204" s="159"/>
      <c r="W204" s="159"/>
      <c r="X204" s="159"/>
      <c r="Y204" s="159"/>
      <c r="Z204" s="159"/>
    </row>
    <row r="205" ht="11.25" customHeight="1">
      <c r="A205" s="159"/>
      <c r="B205" s="159"/>
      <c r="C205" s="159"/>
      <c r="D205" s="159"/>
      <c r="E205" s="304"/>
      <c r="F205" s="304"/>
      <c r="G205" s="159"/>
      <c r="H205" s="159"/>
      <c r="I205" s="159"/>
      <c r="J205" s="159"/>
      <c r="K205" s="305"/>
      <c r="L205" s="304"/>
      <c r="M205" s="304"/>
      <c r="N205" s="321"/>
      <c r="O205" s="159"/>
      <c r="P205" s="159"/>
      <c r="Q205" s="159"/>
      <c r="R205" s="192"/>
      <c r="S205" s="192"/>
      <c r="T205" s="159"/>
      <c r="U205" s="159"/>
      <c r="V205" s="159"/>
      <c r="W205" s="159"/>
      <c r="X205" s="159"/>
      <c r="Y205" s="159"/>
      <c r="Z205" s="159"/>
    </row>
    <row r="206" ht="11.25" customHeight="1">
      <c r="A206" s="159"/>
      <c r="B206" s="159"/>
      <c r="C206" s="159"/>
      <c r="D206" s="159"/>
      <c r="E206" s="304"/>
      <c r="F206" s="304"/>
      <c r="G206" s="159"/>
      <c r="H206" s="159"/>
      <c r="I206" s="159"/>
      <c r="J206" s="159"/>
      <c r="K206" s="305"/>
      <c r="L206" s="304"/>
      <c r="M206" s="304"/>
      <c r="N206" s="321"/>
      <c r="O206" s="159"/>
      <c r="P206" s="159"/>
      <c r="Q206" s="159"/>
      <c r="R206" s="192"/>
      <c r="S206" s="192"/>
      <c r="T206" s="159"/>
      <c r="U206" s="159"/>
      <c r="V206" s="159"/>
      <c r="W206" s="159"/>
      <c r="X206" s="159"/>
      <c r="Y206" s="159"/>
      <c r="Z206" s="159"/>
    </row>
    <row r="207" ht="11.25" customHeight="1">
      <c r="A207" s="159"/>
      <c r="B207" s="159"/>
      <c r="C207" s="159"/>
      <c r="D207" s="159"/>
      <c r="E207" s="304"/>
      <c r="F207" s="304"/>
      <c r="G207" s="159"/>
      <c r="H207" s="159"/>
      <c r="I207" s="159"/>
      <c r="J207" s="159"/>
      <c r="K207" s="305"/>
      <c r="L207" s="304"/>
      <c r="M207" s="304"/>
      <c r="N207" s="321"/>
      <c r="O207" s="159"/>
      <c r="P207" s="159"/>
      <c r="Q207" s="159"/>
      <c r="R207" s="192"/>
      <c r="S207" s="192"/>
      <c r="T207" s="159"/>
      <c r="U207" s="159"/>
      <c r="V207" s="159"/>
      <c r="W207" s="159"/>
      <c r="X207" s="159"/>
      <c r="Y207" s="159"/>
      <c r="Z207" s="159"/>
    </row>
    <row r="208" ht="11.25" customHeight="1">
      <c r="A208" s="159"/>
      <c r="B208" s="159"/>
      <c r="C208" s="159"/>
      <c r="D208" s="159"/>
      <c r="E208" s="304"/>
      <c r="F208" s="304"/>
      <c r="G208" s="159"/>
      <c r="H208" s="159"/>
      <c r="I208" s="159"/>
      <c r="J208" s="159"/>
      <c r="K208" s="305"/>
      <c r="L208" s="304"/>
      <c r="M208" s="304"/>
      <c r="N208" s="321"/>
      <c r="O208" s="159"/>
      <c r="P208" s="159"/>
      <c r="Q208" s="159"/>
      <c r="R208" s="192"/>
      <c r="S208" s="192"/>
      <c r="T208" s="159"/>
      <c r="U208" s="159"/>
      <c r="V208" s="159"/>
      <c r="W208" s="159"/>
      <c r="X208" s="159"/>
      <c r="Y208" s="159"/>
      <c r="Z208" s="159"/>
    </row>
    <row r="209" ht="11.25" customHeight="1">
      <c r="A209" s="159"/>
      <c r="B209" s="159"/>
      <c r="C209" s="159"/>
      <c r="D209" s="159"/>
      <c r="E209" s="304"/>
      <c r="F209" s="304"/>
      <c r="G209" s="159"/>
      <c r="H209" s="159"/>
      <c r="I209" s="159"/>
      <c r="J209" s="159"/>
      <c r="K209" s="305"/>
      <c r="L209" s="304"/>
      <c r="M209" s="304"/>
      <c r="N209" s="321"/>
      <c r="O209" s="159"/>
      <c r="P209" s="159"/>
      <c r="Q209" s="159"/>
      <c r="R209" s="192"/>
      <c r="S209" s="192"/>
      <c r="T209" s="159"/>
      <c r="U209" s="159"/>
      <c r="V209" s="159"/>
      <c r="W209" s="159"/>
      <c r="X209" s="159"/>
      <c r="Y209" s="159"/>
      <c r="Z209" s="159"/>
    </row>
    <row r="210" ht="11.25" customHeight="1">
      <c r="A210" s="159"/>
      <c r="B210" s="159"/>
      <c r="C210" s="159"/>
      <c r="D210" s="159"/>
      <c r="E210" s="304"/>
      <c r="F210" s="304"/>
      <c r="G210" s="159"/>
      <c r="H210" s="159"/>
      <c r="I210" s="159"/>
      <c r="J210" s="159"/>
      <c r="K210" s="305"/>
      <c r="L210" s="304"/>
      <c r="M210" s="304"/>
      <c r="N210" s="321"/>
      <c r="O210" s="159"/>
      <c r="P210" s="159"/>
      <c r="Q210" s="159"/>
      <c r="R210" s="192"/>
      <c r="S210" s="192"/>
      <c r="T210" s="159"/>
      <c r="U210" s="159"/>
      <c r="V210" s="159"/>
      <c r="W210" s="159"/>
      <c r="X210" s="159"/>
      <c r="Y210" s="159"/>
      <c r="Z210" s="159"/>
    </row>
    <row r="211" ht="11.25" customHeight="1">
      <c r="A211" s="159"/>
      <c r="B211" s="159"/>
      <c r="C211" s="159"/>
      <c r="D211" s="159"/>
      <c r="E211" s="304"/>
      <c r="F211" s="304"/>
      <c r="G211" s="159"/>
      <c r="H211" s="159"/>
      <c r="I211" s="159"/>
      <c r="J211" s="159"/>
      <c r="K211" s="305"/>
      <c r="L211" s="304"/>
      <c r="M211" s="304"/>
      <c r="N211" s="321"/>
      <c r="O211" s="159"/>
      <c r="P211" s="159"/>
      <c r="Q211" s="159"/>
      <c r="R211" s="192"/>
      <c r="S211" s="192"/>
      <c r="T211" s="159"/>
      <c r="U211" s="159"/>
      <c r="V211" s="159"/>
      <c r="W211" s="159"/>
      <c r="X211" s="159"/>
      <c r="Y211" s="159"/>
      <c r="Z211" s="159"/>
    </row>
    <row r="212" ht="11.25" customHeight="1">
      <c r="A212" s="159"/>
      <c r="B212" s="159"/>
      <c r="C212" s="159"/>
      <c r="D212" s="159"/>
      <c r="E212" s="304"/>
      <c r="F212" s="304"/>
      <c r="G212" s="159"/>
      <c r="H212" s="159"/>
      <c r="I212" s="159"/>
      <c r="J212" s="159"/>
      <c r="K212" s="305"/>
      <c r="L212" s="304"/>
      <c r="M212" s="304"/>
      <c r="N212" s="321"/>
      <c r="O212" s="159"/>
      <c r="P212" s="159"/>
      <c r="Q212" s="159"/>
      <c r="R212" s="192"/>
      <c r="S212" s="192"/>
      <c r="T212" s="159"/>
      <c r="U212" s="159"/>
      <c r="V212" s="159"/>
      <c r="W212" s="159"/>
      <c r="X212" s="159"/>
      <c r="Y212" s="159"/>
      <c r="Z212" s="159"/>
    </row>
    <row r="213" ht="11.25" customHeight="1">
      <c r="A213" s="159"/>
      <c r="B213" s="159"/>
      <c r="C213" s="159"/>
      <c r="D213" s="159"/>
      <c r="E213" s="304"/>
      <c r="F213" s="304"/>
      <c r="G213" s="159"/>
      <c r="H213" s="159"/>
      <c r="I213" s="159"/>
      <c r="J213" s="159"/>
      <c r="K213" s="305"/>
      <c r="L213" s="304"/>
      <c r="M213" s="304"/>
      <c r="N213" s="321"/>
      <c r="O213" s="159"/>
      <c r="P213" s="159"/>
      <c r="Q213" s="159"/>
      <c r="R213" s="192"/>
      <c r="S213" s="192"/>
      <c r="T213" s="159"/>
      <c r="U213" s="159"/>
      <c r="V213" s="159"/>
      <c r="W213" s="159"/>
      <c r="X213" s="159"/>
      <c r="Y213" s="159"/>
      <c r="Z213" s="159"/>
    </row>
    <row r="214" ht="11.25" customHeight="1">
      <c r="A214" s="159"/>
      <c r="B214" s="159"/>
      <c r="C214" s="159"/>
      <c r="D214" s="159"/>
      <c r="E214" s="304"/>
      <c r="F214" s="304"/>
      <c r="G214" s="159"/>
      <c r="H214" s="159"/>
      <c r="I214" s="159"/>
      <c r="J214" s="159"/>
      <c r="K214" s="305"/>
      <c r="L214" s="304"/>
      <c r="M214" s="304"/>
      <c r="N214" s="321"/>
      <c r="O214" s="159"/>
      <c r="P214" s="159"/>
      <c r="Q214" s="159"/>
      <c r="R214" s="192"/>
      <c r="S214" s="192"/>
      <c r="T214" s="159"/>
      <c r="U214" s="159"/>
      <c r="V214" s="159"/>
      <c r="W214" s="159"/>
      <c r="X214" s="159"/>
      <c r="Y214" s="159"/>
      <c r="Z214" s="159"/>
    </row>
    <row r="215" ht="11.25" customHeight="1">
      <c r="A215" s="159"/>
      <c r="B215" s="159"/>
      <c r="C215" s="159"/>
      <c r="D215" s="159"/>
      <c r="E215" s="304"/>
      <c r="F215" s="304"/>
      <c r="G215" s="159"/>
      <c r="H215" s="159"/>
      <c r="I215" s="159"/>
      <c r="J215" s="159"/>
      <c r="K215" s="305"/>
      <c r="L215" s="304"/>
      <c r="M215" s="304"/>
      <c r="N215" s="321"/>
      <c r="O215" s="159"/>
      <c r="P215" s="159"/>
      <c r="Q215" s="159"/>
      <c r="R215" s="192"/>
      <c r="S215" s="192"/>
      <c r="T215" s="159"/>
      <c r="U215" s="159"/>
      <c r="V215" s="159"/>
      <c r="W215" s="159"/>
      <c r="X215" s="159"/>
      <c r="Y215" s="159"/>
      <c r="Z215" s="159"/>
    </row>
    <row r="216" ht="11.25" customHeight="1">
      <c r="A216" s="159"/>
      <c r="B216" s="159"/>
      <c r="C216" s="159"/>
      <c r="D216" s="159"/>
      <c r="E216" s="304"/>
      <c r="F216" s="304"/>
      <c r="G216" s="159"/>
      <c r="H216" s="159"/>
      <c r="I216" s="159"/>
      <c r="J216" s="159"/>
      <c r="K216" s="305"/>
      <c r="L216" s="304"/>
      <c r="M216" s="304"/>
      <c r="N216" s="321"/>
      <c r="O216" s="159"/>
      <c r="P216" s="159"/>
      <c r="Q216" s="159"/>
      <c r="R216" s="192"/>
      <c r="S216" s="192"/>
      <c r="T216" s="159"/>
      <c r="U216" s="159"/>
      <c r="V216" s="159"/>
      <c r="W216" s="159"/>
      <c r="X216" s="159"/>
      <c r="Y216" s="159"/>
      <c r="Z216" s="159"/>
    </row>
    <row r="217" ht="11.25" customHeight="1">
      <c r="A217" s="159"/>
      <c r="B217" s="159"/>
      <c r="C217" s="159"/>
      <c r="D217" s="159"/>
      <c r="E217" s="304"/>
      <c r="F217" s="304"/>
      <c r="G217" s="159"/>
      <c r="H217" s="159"/>
      <c r="I217" s="159"/>
      <c r="J217" s="159"/>
      <c r="K217" s="305"/>
      <c r="L217" s="304"/>
      <c r="M217" s="304"/>
      <c r="N217" s="321"/>
      <c r="O217" s="159"/>
      <c r="P217" s="159"/>
      <c r="Q217" s="159"/>
      <c r="R217" s="192"/>
      <c r="S217" s="192"/>
      <c r="T217" s="159"/>
      <c r="U217" s="159"/>
      <c r="V217" s="159"/>
      <c r="W217" s="159"/>
      <c r="X217" s="159"/>
      <c r="Y217" s="159"/>
      <c r="Z217" s="159"/>
    </row>
    <row r="218" ht="11.25" customHeight="1">
      <c r="A218" s="159"/>
      <c r="B218" s="159"/>
      <c r="C218" s="159"/>
      <c r="D218" s="159"/>
      <c r="E218" s="304"/>
      <c r="F218" s="304"/>
      <c r="G218" s="159"/>
      <c r="H218" s="159"/>
      <c r="I218" s="159"/>
      <c r="J218" s="159"/>
      <c r="K218" s="305"/>
      <c r="L218" s="304"/>
      <c r="M218" s="304"/>
      <c r="N218" s="321"/>
      <c r="O218" s="159"/>
      <c r="P218" s="159"/>
      <c r="Q218" s="159"/>
      <c r="R218" s="192"/>
      <c r="S218" s="192"/>
      <c r="T218" s="159"/>
      <c r="U218" s="159"/>
      <c r="V218" s="159"/>
      <c r="W218" s="159"/>
      <c r="X218" s="159"/>
      <c r="Y218" s="159"/>
      <c r="Z218" s="159"/>
    </row>
    <row r="219" ht="11.25" customHeight="1">
      <c r="A219" s="159"/>
      <c r="B219" s="159"/>
      <c r="C219" s="159"/>
      <c r="D219" s="159"/>
      <c r="E219" s="304"/>
      <c r="F219" s="304"/>
      <c r="G219" s="159"/>
      <c r="H219" s="159"/>
      <c r="I219" s="159"/>
      <c r="J219" s="159"/>
      <c r="K219" s="305"/>
      <c r="L219" s="304"/>
      <c r="M219" s="304"/>
      <c r="N219" s="321"/>
      <c r="O219" s="159"/>
      <c r="P219" s="159"/>
      <c r="Q219" s="159"/>
      <c r="R219" s="192"/>
      <c r="S219" s="192"/>
      <c r="T219" s="159"/>
      <c r="U219" s="159"/>
      <c r="V219" s="159"/>
      <c r="W219" s="159"/>
      <c r="X219" s="159"/>
      <c r="Y219" s="159"/>
      <c r="Z219" s="159"/>
    </row>
    <row r="220" ht="11.25" customHeight="1">
      <c r="A220" s="159"/>
      <c r="B220" s="159"/>
      <c r="C220" s="159"/>
      <c r="D220" s="159"/>
      <c r="E220" s="304"/>
      <c r="F220" s="304"/>
      <c r="G220" s="159"/>
      <c r="H220" s="159"/>
      <c r="I220" s="159"/>
      <c r="J220" s="159"/>
      <c r="K220" s="305"/>
      <c r="L220" s="304"/>
      <c r="M220" s="304"/>
      <c r="N220" s="321"/>
      <c r="O220" s="159"/>
      <c r="P220" s="159"/>
      <c r="Q220" s="159"/>
      <c r="R220" s="192"/>
      <c r="S220" s="192"/>
      <c r="T220" s="159"/>
      <c r="U220" s="159"/>
      <c r="V220" s="159"/>
      <c r="W220" s="159"/>
      <c r="X220" s="159"/>
      <c r="Y220" s="159"/>
      <c r="Z220" s="159"/>
    </row>
    <row r="221" ht="11.25" customHeight="1">
      <c r="A221" s="159"/>
      <c r="B221" s="159"/>
      <c r="C221" s="159"/>
      <c r="D221" s="159"/>
      <c r="E221" s="304"/>
      <c r="F221" s="304"/>
      <c r="G221" s="159"/>
      <c r="H221" s="159"/>
      <c r="I221" s="159"/>
      <c r="J221" s="159"/>
      <c r="K221" s="305"/>
      <c r="L221" s="304"/>
      <c r="M221" s="304"/>
      <c r="N221" s="321"/>
      <c r="O221" s="159"/>
      <c r="P221" s="159"/>
      <c r="Q221" s="159"/>
      <c r="R221" s="192"/>
      <c r="S221" s="192"/>
      <c r="T221" s="159"/>
      <c r="U221" s="159"/>
      <c r="V221" s="159"/>
      <c r="W221" s="159"/>
      <c r="X221" s="159"/>
      <c r="Y221" s="159"/>
      <c r="Z221" s="159"/>
    </row>
    <row r="222" ht="11.25" customHeight="1">
      <c r="A222" s="159"/>
      <c r="B222" s="159"/>
      <c r="C222" s="159"/>
      <c r="D222" s="159"/>
      <c r="E222" s="304"/>
      <c r="F222" s="304"/>
      <c r="G222" s="159"/>
      <c r="H222" s="159"/>
      <c r="I222" s="159"/>
      <c r="J222" s="159"/>
      <c r="K222" s="305"/>
      <c r="L222" s="304"/>
      <c r="M222" s="304"/>
      <c r="N222" s="321"/>
      <c r="O222" s="159"/>
      <c r="P222" s="159"/>
      <c r="Q222" s="159"/>
      <c r="R222" s="192"/>
      <c r="S222" s="192"/>
      <c r="T222" s="159"/>
      <c r="U222" s="159"/>
      <c r="V222" s="159"/>
      <c r="W222" s="159"/>
      <c r="X222" s="159"/>
      <c r="Y222" s="159"/>
      <c r="Z222" s="159"/>
    </row>
    <row r="223" ht="11.25" customHeight="1">
      <c r="A223" s="159"/>
      <c r="B223" s="159"/>
      <c r="C223" s="159"/>
      <c r="D223" s="159"/>
      <c r="E223" s="304"/>
      <c r="F223" s="304"/>
      <c r="G223" s="159"/>
      <c r="H223" s="159"/>
      <c r="I223" s="159"/>
      <c r="J223" s="159"/>
      <c r="K223" s="305"/>
      <c r="L223" s="304"/>
      <c r="M223" s="304"/>
      <c r="N223" s="321"/>
      <c r="O223" s="159"/>
      <c r="P223" s="159"/>
      <c r="Q223" s="159"/>
      <c r="R223" s="192"/>
      <c r="S223" s="192"/>
      <c r="T223" s="159"/>
      <c r="U223" s="159"/>
      <c r="V223" s="159"/>
      <c r="W223" s="159"/>
      <c r="X223" s="159"/>
      <c r="Y223" s="159"/>
      <c r="Z223" s="159"/>
    </row>
    <row r="224" ht="11.25" customHeight="1">
      <c r="A224" s="159"/>
      <c r="B224" s="159"/>
      <c r="C224" s="159"/>
      <c r="D224" s="159"/>
      <c r="E224" s="304"/>
      <c r="F224" s="304"/>
      <c r="G224" s="159"/>
      <c r="H224" s="159"/>
      <c r="I224" s="159"/>
      <c r="J224" s="159"/>
      <c r="K224" s="305"/>
      <c r="L224" s="304"/>
      <c r="M224" s="304"/>
      <c r="N224" s="321"/>
      <c r="O224" s="159"/>
      <c r="P224" s="159"/>
      <c r="Q224" s="159"/>
      <c r="R224" s="192"/>
      <c r="S224" s="192"/>
      <c r="T224" s="159"/>
      <c r="U224" s="159"/>
      <c r="V224" s="159"/>
      <c r="W224" s="159"/>
      <c r="X224" s="159"/>
      <c r="Y224" s="159"/>
      <c r="Z224" s="159"/>
    </row>
    <row r="225" ht="11.25" customHeight="1">
      <c r="A225" s="159"/>
      <c r="B225" s="159"/>
      <c r="C225" s="159"/>
      <c r="D225" s="159"/>
      <c r="E225" s="304"/>
      <c r="F225" s="304"/>
      <c r="G225" s="159"/>
      <c r="H225" s="159"/>
      <c r="I225" s="159"/>
      <c r="J225" s="159"/>
      <c r="K225" s="305"/>
      <c r="L225" s="304"/>
      <c r="M225" s="304"/>
      <c r="N225" s="321"/>
      <c r="O225" s="159"/>
      <c r="P225" s="159"/>
      <c r="Q225" s="159"/>
      <c r="R225" s="192"/>
      <c r="S225" s="192"/>
      <c r="T225" s="159"/>
      <c r="U225" s="159"/>
      <c r="V225" s="159"/>
      <c r="W225" s="159"/>
      <c r="X225" s="159"/>
      <c r="Y225" s="159"/>
      <c r="Z225" s="159"/>
    </row>
    <row r="226" ht="11.25" customHeight="1">
      <c r="A226" s="159"/>
      <c r="B226" s="159"/>
      <c r="C226" s="159"/>
      <c r="D226" s="159"/>
      <c r="E226" s="304"/>
      <c r="F226" s="304"/>
      <c r="G226" s="159"/>
      <c r="H226" s="159"/>
      <c r="I226" s="159"/>
      <c r="J226" s="159"/>
      <c r="K226" s="305"/>
      <c r="L226" s="304"/>
      <c r="M226" s="304"/>
      <c r="N226" s="321"/>
      <c r="O226" s="159"/>
      <c r="P226" s="159"/>
      <c r="Q226" s="159"/>
      <c r="R226" s="192"/>
      <c r="S226" s="192"/>
      <c r="T226" s="159"/>
      <c r="U226" s="159"/>
      <c r="V226" s="159"/>
      <c r="W226" s="159"/>
      <c r="X226" s="159"/>
      <c r="Y226" s="159"/>
      <c r="Z226" s="159"/>
    </row>
    <row r="227" ht="11.25" customHeight="1">
      <c r="A227" s="159"/>
      <c r="B227" s="159"/>
      <c r="C227" s="159"/>
      <c r="D227" s="159"/>
      <c r="E227" s="304"/>
      <c r="F227" s="304"/>
      <c r="G227" s="159"/>
      <c r="H227" s="159"/>
      <c r="I227" s="159"/>
      <c r="J227" s="159"/>
      <c r="K227" s="305"/>
      <c r="L227" s="304"/>
      <c r="M227" s="304"/>
      <c r="N227" s="321"/>
      <c r="O227" s="159"/>
      <c r="P227" s="159"/>
      <c r="Q227" s="159"/>
      <c r="R227" s="192"/>
      <c r="S227" s="192"/>
      <c r="T227" s="159"/>
      <c r="U227" s="159"/>
      <c r="V227" s="159"/>
      <c r="W227" s="159"/>
      <c r="X227" s="159"/>
      <c r="Y227" s="159"/>
      <c r="Z227" s="159"/>
    </row>
    <row r="228" ht="11.25" customHeight="1">
      <c r="A228" s="159"/>
      <c r="B228" s="159"/>
      <c r="C228" s="159"/>
      <c r="D228" s="159"/>
      <c r="E228" s="304"/>
      <c r="F228" s="304"/>
      <c r="G228" s="159"/>
      <c r="H228" s="159"/>
      <c r="I228" s="159"/>
      <c r="J228" s="159"/>
      <c r="K228" s="305"/>
      <c r="L228" s="304"/>
      <c r="M228" s="304"/>
      <c r="N228" s="321"/>
      <c r="O228" s="159"/>
      <c r="P228" s="159"/>
      <c r="Q228" s="159"/>
      <c r="R228" s="192"/>
      <c r="S228" s="192"/>
      <c r="T228" s="159"/>
      <c r="U228" s="159"/>
      <c r="V228" s="159"/>
      <c r="W228" s="159"/>
      <c r="X228" s="159"/>
      <c r="Y228" s="159"/>
      <c r="Z228" s="159"/>
    </row>
    <row r="229" ht="11.25" customHeight="1">
      <c r="A229" s="159"/>
      <c r="B229" s="159"/>
      <c r="C229" s="159"/>
      <c r="D229" s="159"/>
      <c r="E229" s="304"/>
      <c r="F229" s="304"/>
      <c r="G229" s="159"/>
      <c r="H229" s="159"/>
      <c r="I229" s="159"/>
      <c r="J229" s="159"/>
      <c r="K229" s="305"/>
      <c r="L229" s="304"/>
      <c r="M229" s="304"/>
      <c r="N229" s="321"/>
      <c r="O229" s="159"/>
      <c r="P229" s="159"/>
      <c r="Q229" s="159"/>
      <c r="R229" s="192"/>
      <c r="S229" s="192"/>
      <c r="T229" s="159"/>
      <c r="U229" s="159"/>
      <c r="V229" s="159"/>
      <c r="W229" s="159"/>
      <c r="X229" s="159"/>
      <c r="Y229" s="159"/>
      <c r="Z229" s="159"/>
    </row>
    <row r="230" ht="11.25" customHeight="1">
      <c r="A230" s="159"/>
      <c r="B230" s="159"/>
      <c r="C230" s="159"/>
      <c r="D230" s="159"/>
      <c r="E230" s="304"/>
      <c r="F230" s="304"/>
      <c r="G230" s="159"/>
      <c r="H230" s="159"/>
      <c r="I230" s="159"/>
      <c r="J230" s="159"/>
      <c r="K230" s="305"/>
      <c r="L230" s="304"/>
      <c r="M230" s="304"/>
      <c r="N230" s="321"/>
      <c r="O230" s="159"/>
      <c r="P230" s="159"/>
      <c r="Q230" s="159"/>
      <c r="R230" s="192"/>
      <c r="S230" s="192"/>
      <c r="T230" s="159"/>
      <c r="U230" s="159"/>
      <c r="V230" s="159"/>
      <c r="W230" s="159"/>
      <c r="X230" s="159"/>
      <c r="Y230" s="159"/>
      <c r="Z230" s="159"/>
    </row>
    <row r="231" ht="11.25" customHeight="1">
      <c r="A231" s="159"/>
      <c r="B231" s="159"/>
      <c r="C231" s="159"/>
      <c r="D231" s="159"/>
      <c r="E231" s="304"/>
      <c r="F231" s="304"/>
      <c r="G231" s="159"/>
      <c r="H231" s="159"/>
      <c r="I231" s="159"/>
      <c r="J231" s="159"/>
      <c r="K231" s="305"/>
      <c r="L231" s="304"/>
      <c r="M231" s="304"/>
      <c r="N231" s="321"/>
      <c r="O231" s="159"/>
      <c r="P231" s="159"/>
      <c r="Q231" s="159"/>
      <c r="R231" s="192"/>
      <c r="S231" s="192"/>
      <c r="T231" s="159"/>
      <c r="U231" s="159"/>
      <c r="V231" s="159"/>
      <c r="W231" s="159"/>
      <c r="X231" s="159"/>
      <c r="Y231" s="159"/>
      <c r="Z231" s="159"/>
    </row>
    <row r="232" ht="11.25" customHeight="1">
      <c r="A232" s="159"/>
      <c r="B232" s="159"/>
      <c r="C232" s="159"/>
      <c r="D232" s="159"/>
      <c r="E232" s="304"/>
      <c r="F232" s="304"/>
      <c r="G232" s="159"/>
      <c r="H232" s="159"/>
      <c r="I232" s="159"/>
      <c r="J232" s="159"/>
      <c r="K232" s="305"/>
      <c r="L232" s="304"/>
      <c r="M232" s="304"/>
      <c r="N232" s="321"/>
      <c r="O232" s="159"/>
      <c r="P232" s="159"/>
      <c r="Q232" s="159"/>
      <c r="R232" s="192"/>
      <c r="S232" s="192"/>
      <c r="T232" s="159"/>
      <c r="U232" s="159"/>
      <c r="V232" s="159"/>
      <c r="W232" s="159"/>
      <c r="X232" s="159"/>
      <c r="Y232" s="159"/>
      <c r="Z232" s="159"/>
    </row>
    <row r="233" ht="11.25" customHeight="1">
      <c r="A233" s="159"/>
      <c r="B233" s="159"/>
      <c r="C233" s="159"/>
      <c r="D233" s="159"/>
      <c r="E233" s="304"/>
      <c r="F233" s="304"/>
      <c r="G233" s="159"/>
      <c r="H233" s="159"/>
      <c r="I233" s="159"/>
      <c r="J233" s="159"/>
      <c r="K233" s="305"/>
      <c r="L233" s="304"/>
      <c r="M233" s="304"/>
      <c r="N233" s="321"/>
      <c r="O233" s="159"/>
      <c r="P233" s="159"/>
      <c r="Q233" s="159"/>
      <c r="R233" s="192"/>
      <c r="S233" s="192"/>
      <c r="T233" s="159"/>
      <c r="U233" s="159"/>
      <c r="V233" s="159"/>
      <c r="W233" s="159"/>
      <c r="X233" s="159"/>
      <c r="Y233" s="159"/>
      <c r="Z233" s="159"/>
    </row>
    <row r="234" ht="11.25" customHeight="1">
      <c r="A234" s="159"/>
      <c r="B234" s="159"/>
      <c r="C234" s="159"/>
      <c r="D234" s="159"/>
      <c r="E234" s="304"/>
      <c r="F234" s="304"/>
      <c r="G234" s="159"/>
      <c r="H234" s="159"/>
      <c r="I234" s="159"/>
      <c r="J234" s="159"/>
      <c r="K234" s="305"/>
      <c r="L234" s="304"/>
      <c r="M234" s="304"/>
      <c r="N234" s="321"/>
      <c r="O234" s="159"/>
      <c r="P234" s="159"/>
      <c r="Q234" s="159"/>
      <c r="R234" s="192"/>
      <c r="S234" s="192"/>
      <c r="T234" s="159"/>
      <c r="U234" s="159"/>
      <c r="V234" s="159"/>
      <c r="W234" s="159"/>
      <c r="X234" s="159"/>
      <c r="Y234" s="159"/>
      <c r="Z234" s="159"/>
    </row>
    <row r="235" ht="11.25" customHeight="1">
      <c r="A235" s="159"/>
      <c r="B235" s="159"/>
      <c r="C235" s="159"/>
      <c r="D235" s="159"/>
      <c r="E235" s="304"/>
      <c r="F235" s="304"/>
      <c r="G235" s="159"/>
      <c r="H235" s="159"/>
      <c r="I235" s="159"/>
      <c r="J235" s="159"/>
      <c r="K235" s="305"/>
      <c r="L235" s="304"/>
      <c r="M235" s="304"/>
      <c r="N235" s="321"/>
      <c r="O235" s="159"/>
      <c r="P235" s="159"/>
      <c r="Q235" s="159"/>
      <c r="R235" s="192"/>
      <c r="S235" s="192"/>
      <c r="T235" s="159"/>
      <c r="U235" s="159"/>
      <c r="V235" s="159"/>
      <c r="W235" s="159"/>
      <c r="X235" s="159"/>
      <c r="Y235" s="159"/>
      <c r="Z235" s="159"/>
    </row>
    <row r="236" ht="11.25" customHeight="1">
      <c r="A236" s="159"/>
      <c r="B236" s="159"/>
      <c r="C236" s="159"/>
      <c r="D236" s="159"/>
      <c r="E236" s="304"/>
      <c r="F236" s="304"/>
      <c r="G236" s="159"/>
      <c r="H236" s="159"/>
      <c r="I236" s="159"/>
      <c r="J236" s="159"/>
      <c r="K236" s="305"/>
      <c r="L236" s="304"/>
      <c r="M236" s="304"/>
      <c r="N236" s="321"/>
      <c r="O236" s="159"/>
      <c r="P236" s="159"/>
      <c r="Q236" s="159"/>
      <c r="R236" s="192"/>
      <c r="S236" s="192"/>
      <c r="T236" s="159"/>
      <c r="U236" s="159"/>
      <c r="V236" s="159"/>
      <c r="W236" s="159"/>
      <c r="X236" s="159"/>
      <c r="Y236" s="159"/>
      <c r="Z236" s="159"/>
    </row>
    <row r="237" ht="11.25" customHeight="1">
      <c r="A237" s="159"/>
      <c r="B237" s="159"/>
      <c r="C237" s="159"/>
      <c r="D237" s="159"/>
      <c r="E237" s="304"/>
      <c r="F237" s="304"/>
      <c r="G237" s="159"/>
      <c r="H237" s="159"/>
      <c r="I237" s="159"/>
      <c r="J237" s="159"/>
      <c r="K237" s="305"/>
      <c r="L237" s="304"/>
      <c r="M237" s="304"/>
      <c r="N237" s="321"/>
      <c r="O237" s="159"/>
      <c r="P237" s="159"/>
      <c r="Q237" s="159"/>
      <c r="R237" s="192"/>
      <c r="S237" s="192"/>
      <c r="T237" s="159"/>
      <c r="U237" s="159"/>
      <c r="V237" s="159"/>
      <c r="W237" s="159"/>
      <c r="X237" s="159"/>
      <c r="Y237" s="159"/>
      <c r="Z237" s="159"/>
    </row>
    <row r="238" ht="11.25" customHeight="1">
      <c r="A238" s="159"/>
      <c r="B238" s="159"/>
      <c r="C238" s="159"/>
      <c r="D238" s="159"/>
      <c r="E238" s="304"/>
      <c r="F238" s="304"/>
      <c r="G238" s="159"/>
      <c r="H238" s="159"/>
      <c r="I238" s="159"/>
      <c r="J238" s="159"/>
      <c r="K238" s="305"/>
      <c r="L238" s="304"/>
      <c r="M238" s="304"/>
      <c r="N238" s="321"/>
      <c r="O238" s="159"/>
      <c r="P238" s="159"/>
      <c r="Q238" s="159"/>
      <c r="R238" s="192"/>
      <c r="S238" s="192"/>
      <c r="T238" s="159"/>
      <c r="U238" s="159"/>
      <c r="V238" s="159"/>
      <c r="W238" s="159"/>
      <c r="X238" s="159"/>
      <c r="Y238" s="159"/>
      <c r="Z238" s="159"/>
    </row>
    <row r="239" ht="11.25" customHeight="1">
      <c r="A239" s="159"/>
      <c r="B239" s="159"/>
      <c r="C239" s="159"/>
      <c r="D239" s="159"/>
      <c r="E239" s="304"/>
      <c r="F239" s="304"/>
      <c r="G239" s="159"/>
      <c r="H239" s="159"/>
      <c r="I239" s="159"/>
      <c r="J239" s="159"/>
      <c r="K239" s="305"/>
      <c r="L239" s="304"/>
      <c r="M239" s="304"/>
      <c r="N239" s="321"/>
      <c r="O239" s="159"/>
      <c r="P239" s="159"/>
      <c r="Q239" s="159"/>
      <c r="R239" s="192"/>
      <c r="S239" s="192"/>
      <c r="T239" s="159"/>
      <c r="U239" s="159"/>
      <c r="V239" s="159"/>
      <c r="W239" s="159"/>
      <c r="X239" s="159"/>
      <c r="Y239" s="159"/>
      <c r="Z239" s="159"/>
    </row>
    <row r="240" ht="11.25" customHeight="1">
      <c r="A240" s="159"/>
      <c r="B240" s="159"/>
      <c r="C240" s="159"/>
      <c r="D240" s="159"/>
      <c r="E240" s="304"/>
      <c r="F240" s="304"/>
      <c r="G240" s="159"/>
      <c r="H240" s="159"/>
      <c r="I240" s="159"/>
      <c r="J240" s="159"/>
      <c r="K240" s="305"/>
      <c r="L240" s="304"/>
      <c r="M240" s="304"/>
      <c r="N240" s="321"/>
      <c r="O240" s="159"/>
      <c r="P240" s="159"/>
      <c r="Q240" s="159"/>
      <c r="R240" s="192"/>
      <c r="S240" s="192"/>
      <c r="T240" s="159"/>
      <c r="U240" s="159"/>
      <c r="V240" s="159"/>
      <c r="W240" s="159"/>
      <c r="X240" s="159"/>
      <c r="Y240" s="159"/>
      <c r="Z240" s="159"/>
    </row>
    <row r="241" ht="11.25" customHeight="1">
      <c r="A241" s="159"/>
      <c r="B241" s="159"/>
      <c r="C241" s="159"/>
      <c r="D241" s="159"/>
      <c r="E241" s="304"/>
      <c r="F241" s="304"/>
      <c r="G241" s="159"/>
      <c r="H241" s="159"/>
      <c r="I241" s="159"/>
      <c r="J241" s="159"/>
      <c r="K241" s="305"/>
      <c r="L241" s="304"/>
      <c r="M241" s="304"/>
      <c r="N241" s="321"/>
      <c r="O241" s="159"/>
      <c r="P241" s="159"/>
      <c r="Q241" s="159"/>
      <c r="R241" s="192"/>
      <c r="S241" s="192"/>
      <c r="T241" s="159"/>
      <c r="U241" s="159"/>
      <c r="V241" s="159"/>
      <c r="W241" s="159"/>
      <c r="X241" s="159"/>
      <c r="Y241" s="159"/>
      <c r="Z241" s="159"/>
    </row>
    <row r="242" ht="11.25" customHeight="1">
      <c r="A242" s="159"/>
      <c r="B242" s="159"/>
      <c r="C242" s="159"/>
      <c r="D242" s="159"/>
      <c r="E242" s="304"/>
      <c r="F242" s="304"/>
      <c r="G242" s="159"/>
      <c r="H242" s="159"/>
      <c r="I242" s="159"/>
      <c r="J242" s="159"/>
      <c r="K242" s="305"/>
      <c r="L242" s="304"/>
      <c r="M242" s="304"/>
      <c r="N242" s="321"/>
      <c r="O242" s="159"/>
      <c r="P242" s="159"/>
      <c r="Q242" s="159"/>
      <c r="R242" s="192"/>
      <c r="S242" s="192"/>
      <c r="T242" s="159"/>
      <c r="U242" s="159"/>
      <c r="V242" s="159"/>
      <c r="W242" s="159"/>
      <c r="X242" s="159"/>
      <c r="Y242" s="159"/>
      <c r="Z242" s="159"/>
    </row>
    <row r="243" ht="11.25" customHeight="1">
      <c r="A243" s="159"/>
      <c r="B243" s="159"/>
      <c r="C243" s="159"/>
      <c r="D243" s="159"/>
      <c r="E243" s="304"/>
      <c r="F243" s="304"/>
      <c r="G243" s="159"/>
      <c r="H243" s="159"/>
      <c r="I243" s="159"/>
      <c r="J243" s="159"/>
      <c r="K243" s="305"/>
      <c r="L243" s="304"/>
      <c r="M243" s="304"/>
      <c r="N243" s="321"/>
      <c r="O243" s="159"/>
      <c r="P243" s="159"/>
      <c r="Q243" s="159"/>
      <c r="R243" s="192"/>
      <c r="S243" s="192"/>
      <c r="T243" s="159"/>
      <c r="U243" s="159"/>
      <c r="V243" s="159"/>
      <c r="W243" s="159"/>
      <c r="X243" s="159"/>
      <c r="Y243" s="159"/>
      <c r="Z243" s="159"/>
    </row>
    <row r="244" ht="11.25" customHeight="1">
      <c r="A244" s="159"/>
      <c r="B244" s="159"/>
      <c r="C244" s="159"/>
      <c r="D244" s="159"/>
      <c r="E244" s="304"/>
      <c r="F244" s="304"/>
      <c r="G244" s="159"/>
      <c r="H244" s="159"/>
      <c r="I244" s="159"/>
      <c r="J244" s="159"/>
      <c r="K244" s="305"/>
      <c r="L244" s="304"/>
      <c r="M244" s="304"/>
      <c r="N244" s="321"/>
      <c r="O244" s="159"/>
      <c r="P244" s="159"/>
      <c r="Q244" s="159"/>
      <c r="R244" s="192"/>
      <c r="S244" s="192"/>
      <c r="T244" s="159"/>
      <c r="U244" s="159"/>
      <c r="V244" s="159"/>
      <c r="W244" s="159"/>
      <c r="X244" s="159"/>
      <c r="Y244" s="159"/>
      <c r="Z244" s="159"/>
    </row>
    <row r="245" ht="11.25" customHeight="1">
      <c r="A245" s="159"/>
      <c r="B245" s="159"/>
      <c r="C245" s="159"/>
      <c r="D245" s="159"/>
      <c r="E245" s="304"/>
      <c r="F245" s="304"/>
      <c r="G245" s="159"/>
      <c r="H245" s="159"/>
      <c r="I245" s="159"/>
      <c r="J245" s="159"/>
      <c r="K245" s="305"/>
      <c r="L245" s="304"/>
      <c r="M245" s="304"/>
      <c r="N245" s="321"/>
      <c r="O245" s="159"/>
      <c r="P245" s="159"/>
      <c r="Q245" s="159"/>
      <c r="R245" s="192"/>
      <c r="S245" s="192"/>
      <c r="T245" s="159"/>
      <c r="U245" s="159"/>
      <c r="V245" s="159"/>
      <c r="W245" s="159"/>
      <c r="X245" s="159"/>
      <c r="Y245" s="159"/>
      <c r="Z245" s="159"/>
    </row>
    <row r="246" ht="11.25" customHeight="1">
      <c r="A246" s="159"/>
      <c r="B246" s="159"/>
      <c r="C246" s="159"/>
      <c r="D246" s="159"/>
      <c r="E246" s="304"/>
      <c r="F246" s="304"/>
      <c r="G246" s="159"/>
      <c r="H246" s="159"/>
      <c r="I246" s="159"/>
      <c r="J246" s="159"/>
      <c r="K246" s="305"/>
      <c r="L246" s="304"/>
      <c r="M246" s="304"/>
      <c r="N246" s="321"/>
      <c r="O246" s="159"/>
      <c r="P246" s="159"/>
      <c r="Q246" s="159"/>
      <c r="R246" s="192"/>
      <c r="S246" s="192"/>
      <c r="T246" s="159"/>
      <c r="U246" s="159"/>
      <c r="V246" s="159"/>
      <c r="W246" s="159"/>
      <c r="X246" s="159"/>
      <c r="Y246" s="159"/>
      <c r="Z246" s="159"/>
    </row>
    <row r="247" ht="11.25" customHeight="1">
      <c r="A247" s="159"/>
      <c r="B247" s="159"/>
      <c r="C247" s="159"/>
      <c r="D247" s="159"/>
      <c r="E247" s="304"/>
      <c r="F247" s="304"/>
      <c r="G247" s="159"/>
      <c r="H247" s="159"/>
      <c r="I247" s="159"/>
      <c r="J247" s="159"/>
      <c r="K247" s="305"/>
      <c r="L247" s="304"/>
      <c r="M247" s="304"/>
      <c r="N247" s="321"/>
      <c r="O247" s="159"/>
      <c r="P247" s="159"/>
      <c r="Q247" s="159"/>
      <c r="R247" s="192"/>
      <c r="S247" s="192"/>
      <c r="T247" s="159"/>
      <c r="U247" s="159"/>
      <c r="V247" s="159"/>
      <c r="W247" s="159"/>
      <c r="X247" s="159"/>
      <c r="Y247" s="159"/>
      <c r="Z247" s="159"/>
    </row>
    <row r="248" ht="11.25" customHeight="1">
      <c r="A248" s="159"/>
      <c r="B248" s="159"/>
      <c r="C248" s="159"/>
      <c r="D248" s="159"/>
      <c r="E248" s="304"/>
      <c r="F248" s="304"/>
      <c r="G248" s="159"/>
      <c r="H248" s="159"/>
      <c r="I248" s="159"/>
      <c r="J248" s="159"/>
      <c r="K248" s="305"/>
      <c r="L248" s="304"/>
      <c r="M248" s="304"/>
      <c r="N248" s="321"/>
      <c r="O248" s="159"/>
      <c r="P248" s="159"/>
      <c r="Q248" s="159"/>
      <c r="R248" s="192"/>
      <c r="S248" s="192"/>
      <c r="T248" s="159"/>
      <c r="U248" s="159"/>
      <c r="V248" s="159"/>
      <c r="W248" s="159"/>
      <c r="X248" s="159"/>
      <c r="Y248" s="159"/>
      <c r="Z248" s="159"/>
    </row>
    <row r="249" ht="11.25" customHeight="1">
      <c r="A249" s="159"/>
      <c r="B249" s="159"/>
      <c r="C249" s="159"/>
      <c r="D249" s="159"/>
      <c r="E249" s="304"/>
      <c r="F249" s="304"/>
      <c r="G249" s="159"/>
      <c r="H249" s="159"/>
      <c r="I249" s="159"/>
      <c r="J249" s="159"/>
      <c r="K249" s="305"/>
      <c r="L249" s="304"/>
      <c r="M249" s="304"/>
      <c r="N249" s="321"/>
      <c r="O249" s="159"/>
      <c r="P249" s="159"/>
      <c r="Q249" s="159"/>
      <c r="R249" s="192"/>
      <c r="S249" s="192"/>
      <c r="T249" s="159"/>
      <c r="U249" s="159"/>
      <c r="V249" s="159"/>
      <c r="W249" s="159"/>
      <c r="X249" s="159"/>
      <c r="Y249" s="159"/>
      <c r="Z249" s="159"/>
    </row>
    <row r="250" ht="11.25" customHeight="1">
      <c r="A250" s="159"/>
      <c r="B250" s="159"/>
      <c r="C250" s="159"/>
      <c r="D250" s="159"/>
      <c r="E250" s="304"/>
      <c r="F250" s="304"/>
      <c r="G250" s="159"/>
      <c r="H250" s="159"/>
      <c r="I250" s="159"/>
      <c r="J250" s="159"/>
      <c r="K250" s="305"/>
      <c r="L250" s="304"/>
      <c r="M250" s="304"/>
      <c r="N250" s="321"/>
      <c r="O250" s="159"/>
      <c r="P250" s="159"/>
      <c r="Q250" s="159"/>
      <c r="R250" s="192"/>
      <c r="S250" s="192"/>
      <c r="T250" s="159"/>
      <c r="U250" s="159"/>
      <c r="V250" s="159"/>
      <c r="W250" s="159"/>
      <c r="X250" s="159"/>
      <c r="Y250" s="159"/>
      <c r="Z250" s="159"/>
    </row>
    <row r="251" ht="11.25" customHeight="1">
      <c r="A251" s="159"/>
      <c r="B251" s="159"/>
      <c r="C251" s="159"/>
      <c r="D251" s="159"/>
      <c r="E251" s="304"/>
      <c r="F251" s="304"/>
      <c r="G251" s="159"/>
      <c r="H251" s="159"/>
      <c r="I251" s="159"/>
      <c r="J251" s="159"/>
      <c r="K251" s="305"/>
      <c r="L251" s="304"/>
      <c r="M251" s="304"/>
      <c r="N251" s="321"/>
      <c r="O251" s="159"/>
      <c r="P251" s="159"/>
      <c r="Q251" s="159"/>
      <c r="R251" s="192"/>
      <c r="S251" s="192"/>
      <c r="T251" s="159"/>
      <c r="U251" s="159"/>
      <c r="V251" s="159"/>
      <c r="W251" s="159"/>
      <c r="X251" s="159"/>
      <c r="Y251" s="159"/>
      <c r="Z251" s="159"/>
    </row>
    <row r="252" ht="11.25" customHeight="1">
      <c r="A252" s="159"/>
      <c r="B252" s="159"/>
      <c r="C252" s="159"/>
      <c r="D252" s="159"/>
      <c r="E252" s="304"/>
      <c r="F252" s="304"/>
      <c r="G252" s="159"/>
      <c r="H252" s="159"/>
      <c r="I252" s="159"/>
      <c r="J252" s="159"/>
      <c r="K252" s="305"/>
      <c r="L252" s="304"/>
      <c r="M252" s="304"/>
      <c r="N252" s="321"/>
      <c r="O252" s="159"/>
      <c r="P252" s="159"/>
      <c r="Q252" s="159"/>
      <c r="R252" s="192"/>
      <c r="S252" s="192"/>
      <c r="T252" s="159"/>
      <c r="U252" s="159"/>
      <c r="V252" s="159"/>
      <c r="W252" s="159"/>
      <c r="X252" s="159"/>
      <c r="Y252" s="159"/>
      <c r="Z252" s="159"/>
    </row>
    <row r="253" ht="11.25" customHeight="1">
      <c r="A253" s="159"/>
      <c r="B253" s="159"/>
      <c r="C253" s="159"/>
      <c r="D253" s="159"/>
      <c r="E253" s="304"/>
      <c r="F253" s="304"/>
      <c r="G253" s="159"/>
      <c r="H253" s="159"/>
      <c r="I253" s="159"/>
      <c r="J253" s="159"/>
      <c r="K253" s="305"/>
      <c r="L253" s="304"/>
      <c r="M253" s="304"/>
      <c r="N253" s="321"/>
      <c r="O253" s="159"/>
      <c r="P253" s="159"/>
      <c r="Q253" s="159"/>
      <c r="R253" s="192"/>
      <c r="S253" s="192"/>
      <c r="T253" s="159"/>
      <c r="U253" s="159"/>
      <c r="V253" s="159"/>
      <c r="W253" s="159"/>
      <c r="X253" s="159"/>
      <c r="Y253" s="159"/>
      <c r="Z253" s="159"/>
    </row>
    <row r="254" ht="11.25" customHeight="1">
      <c r="A254" s="159"/>
      <c r="B254" s="159"/>
      <c r="C254" s="159"/>
      <c r="D254" s="159"/>
      <c r="E254" s="304"/>
      <c r="F254" s="304"/>
      <c r="G254" s="159"/>
      <c r="H254" s="159"/>
      <c r="I254" s="159"/>
      <c r="J254" s="159"/>
      <c r="K254" s="305"/>
      <c r="L254" s="304"/>
      <c r="M254" s="304"/>
      <c r="N254" s="321"/>
      <c r="O254" s="159"/>
      <c r="P254" s="159"/>
      <c r="Q254" s="159"/>
      <c r="R254" s="192"/>
      <c r="S254" s="192"/>
      <c r="T254" s="159"/>
      <c r="U254" s="159"/>
      <c r="V254" s="159"/>
      <c r="W254" s="159"/>
      <c r="X254" s="159"/>
      <c r="Y254" s="159"/>
      <c r="Z254" s="159"/>
    </row>
    <row r="255" ht="11.25" customHeight="1">
      <c r="A255" s="159"/>
      <c r="B255" s="159"/>
      <c r="C255" s="159"/>
      <c r="D255" s="159"/>
      <c r="E255" s="304"/>
      <c r="F255" s="304"/>
      <c r="G255" s="159"/>
      <c r="H255" s="159"/>
      <c r="I255" s="159"/>
      <c r="J255" s="159"/>
      <c r="K255" s="305"/>
      <c r="L255" s="304"/>
      <c r="M255" s="304"/>
      <c r="N255" s="321"/>
      <c r="O255" s="159"/>
      <c r="P255" s="159"/>
      <c r="Q255" s="159"/>
      <c r="R255" s="192"/>
      <c r="S255" s="192"/>
      <c r="T255" s="159"/>
      <c r="U255" s="159"/>
      <c r="V255" s="159"/>
      <c r="W255" s="159"/>
      <c r="X255" s="159"/>
      <c r="Y255" s="159"/>
      <c r="Z255" s="159"/>
    </row>
    <row r="256" ht="11.25" customHeight="1">
      <c r="A256" s="159"/>
      <c r="B256" s="159"/>
      <c r="C256" s="159"/>
      <c r="D256" s="159"/>
      <c r="E256" s="304"/>
      <c r="F256" s="304"/>
      <c r="G256" s="159"/>
      <c r="H256" s="159"/>
      <c r="I256" s="159"/>
      <c r="J256" s="159"/>
      <c r="K256" s="305"/>
      <c r="L256" s="304"/>
      <c r="M256" s="304"/>
      <c r="N256" s="321"/>
      <c r="O256" s="159"/>
      <c r="P256" s="159"/>
      <c r="Q256" s="159"/>
      <c r="R256" s="192"/>
      <c r="S256" s="192"/>
      <c r="T256" s="159"/>
      <c r="U256" s="159"/>
      <c r="V256" s="159"/>
      <c r="W256" s="159"/>
      <c r="X256" s="159"/>
      <c r="Y256" s="159"/>
      <c r="Z256" s="159"/>
    </row>
    <row r="257" ht="11.25" customHeight="1">
      <c r="A257" s="159"/>
      <c r="B257" s="159"/>
      <c r="C257" s="159"/>
      <c r="D257" s="159"/>
      <c r="E257" s="304"/>
      <c r="F257" s="304"/>
      <c r="G257" s="159"/>
      <c r="H257" s="159"/>
      <c r="I257" s="159"/>
      <c r="J257" s="159"/>
      <c r="K257" s="305"/>
      <c r="L257" s="304"/>
      <c r="M257" s="304"/>
      <c r="N257" s="321"/>
      <c r="O257" s="159"/>
      <c r="P257" s="159"/>
      <c r="Q257" s="159"/>
      <c r="R257" s="192"/>
      <c r="S257" s="192"/>
      <c r="T257" s="159"/>
      <c r="U257" s="159"/>
      <c r="V257" s="159"/>
      <c r="W257" s="159"/>
      <c r="X257" s="159"/>
      <c r="Y257" s="159"/>
      <c r="Z257" s="159"/>
    </row>
    <row r="258" ht="11.25" customHeight="1">
      <c r="A258" s="159"/>
      <c r="B258" s="159"/>
      <c r="C258" s="159"/>
      <c r="D258" s="159"/>
      <c r="E258" s="304"/>
      <c r="F258" s="304"/>
      <c r="G258" s="159"/>
      <c r="H258" s="159"/>
      <c r="I258" s="159"/>
      <c r="J258" s="159"/>
      <c r="K258" s="305"/>
      <c r="L258" s="304"/>
      <c r="M258" s="304"/>
      <c r="N258" s="321"/>
      <c r="O258" s="159"/>
      <c r="P258" s="159"/>
      <c r="Q258" s="159"/>
      <c r="R258" s="192"/>
      <c r="S258" s="192"/>
      <c r="T258" s="159"/>
      <c r="U258" s="159"/>
      <c r="V258" s="159"/>
      <c r="W258" s="159"/>
      <c r="X258" s="159"/>
      <c r="Y258" s="159"/>
      <c r="Z258" s="159"/>
    </row>
    <row r="259" ht="11.25" customHeight="1">
      <c r="A259" s="159"/>
      <c r="B259" s="159"/>
      <c r="C259" s="159"/>
      <c r="D259" s="159"/>
      <c r="E259" s="304"/>
      <c r="F259" s="304"/>
      <c r="G259" s="159"/>
      <c r="H259" s="159"/>
      <c r="I259" s="159"/>
      <c r="J259" s="159"/>
      <c r="K259" s="305"/>
      <c r="L259" s="304"/>
      <c r="M259" s="304"/>
      <c r="N259" s="321"/>
      <c r="O259" s="159"/>
      <c r="P259" s="159"/>
      <c r="Q259" s="159"/>
      <c r="R259" s="192"/>
      <c r="S259" s="192"/>
      <c r="T259" s="159"/>
      <c r="U259" s="159"/>
      <c r="V259" s="159"/>
      <c r="W259" s="159"/>
      <c r="X259" s="159"/>
      <c r="Y259" s="159"/>
      <c r="Z259" s="159"/>
    </row>
    <row r="260" ht="11.25" customHeight="1">
      <c r="A260" s="159"/>
      <c r="B260" s="159"/>
      <c r="C260" s="159"/>
      <c r="D260" s="159"/>
      <c r="E260" s="304"/>
      <c r="F260" s="304"/>
      <c r="G260" s="159"/>
      <c r="H260" s="159"/>
      <c r="I260" s="159"/>
      <c r="J260" s="159"/>
      <c r="K260" s="305"/>
      <c r="L260" s="304"/>
      <c r="M260" s="304"/>
      <c r="N260" s="321"/>
      <c r="O260" s="159"/>
      <c r="P260" s="159"/>
      <c r="Q260" s="159"/>
      <c r="R260" s="192"/>
      <c r="S260" s="192"/>
      <c r="T260" s="159"/>
      <c r="U260" s="159"/>
      <c r="V260" s="159"/>
      <c r="W260" s="159"/>
      <c r="X260" s="159"/>
      <c r="Y260" s="159"/>
      <c r="Z260" s="159"/>
    </row>
    <row r="261" ht="11.25" customHeight="1">
      <c r="A261" s="159"/>
      <c r="B261" s="159"/>
      <c r="C261" s="159"/>
      <c r="D261" s="159"/>
      <c r="E261" s="304"/>
      <c r="F261" s="304"/>
      <c r="G261" s="159"/>
      <c r="H261" s="159"/>
      <c r="I261" s="159"/>
      <c r="J261" s="159"/>
      <c r="K261" s="305"/>
      <c r="L261" s="304"/>
      <c r="M261" s="304"/>
      <c r="N261" s="321"/>
      <c r="O261" s="159"/>
      <c r="P261" s="159"/>
      <c r="Q261" s="159"/>
      <c r="R261" s="192"/>
      <c r="S261" s="192"/>
      <c r="T261" s="159"/>
      <c r="U261" s="159"/>
      <c r="V261" s="159"/>
      <c r="W261" s="159"/>
      <c r="X261" s="159"/>
      <c r="Y261" s="159"/>
      <c r="Z261" s="159"/>
    </row>
    <row r="262" ht="11.25" customHeight="1">
      <c r="A262" s="159"/>
      <c r="B262" s="159"/>
      <c r="C262" s="159"/>
      <c r="D262" s="159"/>
      <c r="E262" s="304"/>
      <c r="F262" s="304"/>
      <c r="G262" s="159"/>
      <c r="H262" s="159"/>
      <c r="I262" s="159"/>
      <c r="J262" s="159"/>
      <c r="K262" s="305"/>
      <c r="L262" s="304"/>
      <c r="M262" s="304"/>
      <c r="N262" s="321"/>
      <c r="O262" s="159"/>
      <c r="P262" s="159"/>
      <c r="Q262" s="159"/>
      <c r="R262" s="192"/>
      <c r="S262" s="192"/>
      <c r="T262" s="159"/>
      <c r="U262" s="159"/>
      <c r="V262" s="159"/>
      <c r="W262" s="159"/>
      <c r="X262" s="159"/>
      <c r="Y262" s="159"/>
      <c r="Z262" s="159"/>
    </row>
    <row r="263" ht="11.25" customHeight="1">
      <c r="A263" s="159"/>
      <c r="B263" s="159"/>
      <c r="C263" s="159"/>
      <c r="D263" s="159"/>
      <c r="E263" s="304"/>
      <c r="F263" s="304"/>
      <c r="G263" s="159"/>
      <c r="H263" s="159"/>
      <c r="I263" s="159"/>
      <c r="J263" s="159"/>
      <c r="K263" s="305"/>
      <c r="L263" s="304"/>
      <c r="M263" s="304"/>
      <c r="N263" s="321"/>
      <c r="O263" s="159"/>
      <c r="P263" s="159"/>
      <c r="Q263" s="159"/>
      <c r="R263" s="192"/>
      <c r="S263" s="192"/>
      <c r="T263" s="159"/>
      <c r="U263" s="159"/>
      <c r="V263" s="159"/>
      <c r="W263" s="159"/>
      <c r="X263" s="159"/>
      <c r="Y263" s="159"/>
      <c r="Z263" s="159"/>
    </row>
    <row r="264" ht="11.25" customHeight="1">
      <c r="A264" s="159"/>
      <c r="B264" s="159"/>
      <c r="C264" s="159"/>
      <c r="D264" s="159"/>
      <c r="E264" s="304"/>
      <c r="F264" s="304"/>
      <c r="G264" s="159"/>
      <c r="H264" s="159"/>
      <c r="I264" s="159"/>
      <c r="J264" s="159"/>
      <c r="K264" s="305"/>
      <c r="L264" s="304"/>
      <c r="M264" s="304"/>
      <c r="N264" s="321"/>
      <c r="O264" s="159"/>
      <c r="P264" s="159"/>
      <c r="Q264" s="159"/>
      <c r="R264" s="192"/>
      <c r="S264" s="192"/>
      <c r="T264" s="159"/>
      <c r="U264" s="159"/>
      <c r="V264" s="159"/>
      <c r="W264" s="159"/>
      <c r="X264" s="159"/>
      <c r="Y264" s="159"/>
      <c r="Z264" s="159"/>
    </row>
    <row r="265" ht="11.25" customHeight="1">
      <c r="A265" s="159"/>
      <c r="B265" s="159"/>
      <c r="C265" s="159"/>
      <c r="D265" s="159"/>
      <c r="E265" s="304"/>
      <c r="F265" s="304"/>
      <c r="G265" s="159"/>
      <c r="H265" s="159"/>
      <c r="I265" s="159"/>
      <c r="J265" s="159"/>
      <c r="K265" s="305"/>
      <c r="L265" s="304"/>
      <c r="M265" s="304"/>
      <c r="N265" s="321"/>
      <c r="O265" s="159"/>
      <c r="P265" s="159"/>
      <c r="Q265" s="159"/>
      <c r="R265" s="192"/>
      <c r="S265" s="192"/>
      <c r="T265" s="159"/>
      <c r="U265" s="159"/>
      <c r="V265" s="159"/>
      <c r="W265" s="159"/>
      <c r="X265" s="159"/>
      <c r="Y265" s="159"/>
      <c r="Z265" s="159"/>
    </row>
    <row r="266" ht="11.25" customHeight="1">
      <c r="A266" s="159"/>
      <c r="B266" s="159"/>
      <c r="C266" s="159"/>
      <c r="D266" s="159"/>
      <c r="E266" s="304"/>
      <c r="F266" s="304"/>
      <c r="G266" s="159"/>
      <c r="H266" s="159"/>
      <c r="I266" s="159"/>
      <c r="J266" s="159"/>
      <c r="K266" s="305"/>
      <c r="L266" s="304"/>
      <c r="M266" s="304"/>
      <c r="N266" s="321"/>
      <c r="O266" s="159"/>
      <c r="P266" s="159"/>
      <c r="Q266" s="159"/>
      <c r="R266" s="192"/>
      <c r="S266" s="192"/>
      <c r="T266" s="159"/>
      <c r="U266" s="159"/>
      <c r="V266" s="159"/>
      <c r="W266" s="159"/>
      <c r="X266" s="159"/>
      <c r="Y266" s="159"/>
      <c r="Z266" s="159"/>
    </row>
    <row r="267" ht="11.25" customHeight="1">
      <c r="A267" s="159"/>
      <c r="B267" s="159"/>
      <c r="C267" s="159"/>
      <c r="D267" s="159"/>
      <c r="E267" s="304"/>
      <c r="F267" s="304"/>
      <c r="G267" s="159"/>
      <c r="H267" s="159"/>
      <c r="I267" s="159"/>
      <c r="J267" s="159"/>
      <c r="K267" s="305"/>
      <c r="L267" s="304"/>
      <c r="M267" s="304"/>
      <c r="N267" s="321"/>
      <c r="O267" s="159"/>
      <c r="P267" s="159"/>
      <c r="Q267" s="159"/>
      <c r="R267" s="192"/>
      <c r="S267" s="192"/>
      <c r="T267" s="159"/>
      <c r="U267" s="159"/>
      <c r="V267" s="159"/>
      <c r="W267" s="159"/>
      <c r="X267" s="159"/>
      <c r="Y267" s="159"/>
      <c r="Z267" s="159"/>
    </row>
    <row r="268" ht="11.25" customHeight="1">
      <c r="A268" s="159"/>
      <c r="B268" s="159"/>
      <c r="C268" s="159"/>
      <c r="D268" s="159"/>
      <c r="E268" s="304"/>
      <c r="F268" s="304"/>
      <c r="G268" s="159"/>
      <c r="H268" s="159"/>
      <c r="I268" s="159"/>
      <c r="J268" s="159"/>
      <c r="K268" s="305"/>
      <c r="L268" s="304"/>
      <c r="M268" s="304"/>
      <c r="N268" s="321"/>
      <c r="O268" s="159"/>
      <c r="P268" s="159"/>
      <c r="Q268" s="159"/>
      <c r="R268" s="192"/>
      <c r="S268" s="192"/>
      <c r="T268" s="159"/>
      <c r="U268" s="159"/>
      <c r="V268" s="159"/>
      <c r="W268" s="159"/>
      <c r="X268" s="159"/>
      <c r="Y268" s="159"/>
      <c r="Z268" s="159"/>
    </row>
    <row r="269" ht="11.25" customHeight="1">
      <c r="A269" s="159"/>
      <c r="B269" s="159"/>
      <c r="C269" s="159"/>
      <c r="D269" s="159"/>
      <c r="E269" s="304"/>
      <c r="F269" s="304"/>
      <c r="G269" s="159"/>
      <c r="H269" s="159"/>
      <c r="I269" s="159"/>
      <c r="J269" s="159"/>
      <c r="K269" s="305"/>
      <c r="L269" s="304"/>
      <c r="M269" s="304"/>
      <c r="N269" s="321"/>
      <c r="O269" s="159"/>
      <c r="P269" s="159"/>
      <c r="Q269" s="159"/>
      <c r="R269" s="192"/>
      <c r="S269" s="192"/>
      <c r="T269" s="159"/>
      <c r="U269" s="159"/>
      <c r="V269" s="159"/>
      <c r="W269" s="159"/>
      <c r="X269" s="159"/>
      <c r="Y269" s="159"/>
      <c r="Z269" s="159"/>
    </row>
    <row r="270" ht="11.25" customHeight="1">
      <c r="A270" s="159"/>
      <c r="B270" s="159"/>
      <c r="C270" s="159"/>
      <c r="D270" s="159"/>
      <c r="E270" s="304"/>
      <c r="F270" s="304"/>
      <c r="G270" s="159"/>
      <c r="H270" s="159"/>
      <c r="I270" s="159"/>
      <c r="J270" s="159"/>
      <c r="K270" s="305"/>
      <c r="L270" s="304"/>
      <c r="M270" s="304"/>
      <c r="N270" s="321"/>
      <c r="O270" s="159"/>
      <c r="P270" s="159"/>
      <c r="Q270" s="159"/>
      <c r="R270" s="192"/>
      <c r="S270" s="192"/>
      <c r="T270" s="159"/>
      <c r="U270" s="159"/>
      <c r="V270" s="159"/>
      <c r="W270" s="159"/>
      <c r="X270" s="159"/>
      <c r="Y270" s="159"/>
      <c r="Z270" s="159"/>
    </row>
    <row r="271" ht="11.25" customHeight="1">
      <c r="A271" s="159"/>
      <c r="B271" s="159"/>
      <c r="C271" s="159"/>
      <c r="D271" s="159"/>
      <c r="E271" s="304"/>
      <c r="F271" s="304"/>
      <c r="G271" s="159"/>
      <c r="H271" s="159"/>
      <c r="I271" s="159"/>
      <c r="J271" s="159"/>
      <c r="K271" s="305"/>
      <c r="L271" s="304"/>
      <c r="M271" s="304"/>
      <c r="N271" s="321"/>
      <c r="O271" s="159"/>
      <c r="P271" s="159"/>
      <c r="Q271" s="159"/>
      <c r="R271" s="192"/>
      <c r="S271" s="192"/>
      <c r="T271" s="159"/>
      <c r="U271" s="159"/>
      <c r="V271" s="159"/>
      <c r="W271" s="159"/>
      <c r="X271" s="159"/>
      <c r="Y271" s="159"/>
      <c r="Z271" s="159"/>
    </row>
    <row r="272" ht="11.25" customHeight="1">
      <c r="A272" s="159"/>
      <c r="B272" s="159"/>
      <c r="C272" s="159"/>
      <c r="D272" s="159"/>
      <c r="E272" s="304"/>
      <c r="F272" s="304"/>
      <c r="G272" s="159"/>
      <c r="H272" s="159"/>
      <c r="I272" s="159"/>
      <c r="J272" s="159"/>
      <c r="K272" s="305"/>
      <c r="L272" s="304"/>
      <c r="M272" s="304"/>
      <c r="N272" s="321"/>
      <c r="O272" s="159"/>
      <c r="P272" s="159"/>
      <c r="Q272" s="159"/>
      <c r="R272" s="192"/>
      <c r="S272" s="192"/>
      <c r="T272" s="159"/>
      <c r="U272" s="159"/>
      <c r="V272" s="159"/>
      <c r="W272" s="159"/>
      <c r="X272" s="159"/>
      <c r="Y272" s="159"/>
      <c r="Z272" s="159"/>
    </row>
    <row r="273" ht="11.25" customHeight="1">
      <c r="A273" s="159"/>
      <c r="B273" s="159"/>
      <c r="C273" s="159"/>
      <c r="D273" s="159"/>
      <c r="E273" s="304"/>
      <c r="F273" s="304"/>
      <c r="G273" s="159"/>
      <c r="H273" s="159"/>
      <c r="I273" s="159"/>
      <c r="J273" s="159"/>
      <c r="K273" s="305"/>
      <c r="L273" s="304"/>
      <c r="M273" s="304"/>
      <c r="N273" s="321"/>
      <c r="O273" s="159"/>
      <c r="P273" s="159"/>
      <c r="Q273" s="159"/>
      <c r="R273" s="192"/>
      <c r="S273" s="192"/>
      <c r="T273" s="159"/>
      <c r="U273" s="159"/>
      <c r="V273" s="159"/>
      <c r="W273" s="159"/>
      <c r="X273" s="159"/>
      <c r="Y273" s="159"/>
      <c r="Z273" s="159"/>
    </row>
    <row r="274" ht="11.25" customHeight="1">
      <c r="A274" s="159"/>
      <c r="B274" s="159"/>
      <c r="C274" s="159"/>
      <c r="D274" s="159"/>
      <c r="E274" s="304"/>
      <c r="F274" s="304"/>
      <c r="G274" s="159"/>
      <c r="H274" s="159"/>
      <c r="I274" s="159"/>
      <c r="J274" s="159"/>
      <c r="K274" s="305"/>
      <c r="L274" s="304"/>
      <c r="M274" s="304"/>
      <c r="N274" s="321"/>
      <c r="O274" s="159"/>
      <c r="P274" s="159"/>
      <c r="Q274" s="159"/>
      <c r="R274" s="192"/>
      <c r="S274" s="192"/>
      <c r="T274" s="159"/>
      <c r="U274" s="159"/>
      <c r="V274" s="159"/>
      <c r="W274" s="159"/>
      <c r="X274" s="159"/>
      <c r="Y274" s="159"/>
      <c r="Z274" s="159"/>
    </row>
    <row r="275" ht="11.25" customHeight="1">
      <c r="A275" s="159"/>
      <c r="B275" s="159"/>
      <c r="C275" s="159"/>
      <c r="D275" s="159"/>
      <c r="E275" s="304"/>
      <c r="F275" s="304"/>
      <c r="G275" s="159"/>
      <c r="H275" s="159"/>
      <c r="I275" s="159"/>
      <c r="J275" s="159"/>
      <c r="K275" s="305"/>
      <c r="L275" s="304"/>
      <c r="M275" s="304"/>
      <c r="N275" s="321"/>
      <c r="O275" s="159"/>
      <c r="P275" s="159"/>
      <c r="Q275" s="159"/>
      <c r="R275" s="192"/>
      <c r="S275" s="192"/>
      <c r="T275" s="159"/>
      <c r="U275" s="159"/>
      <c r="V275" s="159"/>
      <c r="W275" s="159"/>
      <c r="X275" s="159"/>
      <c r="Y275" s="159"/>
      <c r="Z275" s="159"/>
    </row>
    <row r="276" ht="11.25" customHeight="1">
      <c r="A276" s="159"/>
      <c r="B276" s="159"/>
      <c r="C276" s="159"/>
      <c r="D276" s="159"/>
      <c r="E276" s="304"/>
      <c r="F276" s="304"/>
      <c r="G276" s="159"/>
      <c r="H276" s="159"/>
      <c r="I276" s="159"/>
      <c r="J276" s="159"/>
      <c r="K276" s="305"/>
      <c r="L276" s="304"/>
      <c r="M276" s="304"/>
      <c r="N276" s="321"/>
      <c r="O276" s="159"/>
      <c r="P276" s="159"/>
      <c r="Q276" s="159"/>
      <c r="R276" s="192"/>
      <c r="S276" s="192"/>
      <c r="T276" s="159"/>
      <c r="U276" s="159"/>
      <c r="V276" s="159"/>
      <c r="W276" s="159"/>
      <c r="X276" s="159"/>
      <c r="Y276" s="159"/>
      <c r="Z276" s="159"/>
    </row>
    <row r="277" ht="11.25" customHeight="1">
      <c r="A277" s="159"/>
      <c r="B277" s="159"/>
      <c r="C277" s="159"/>
      <c r="D277" s="159"/>
      <c r="E277" s="304"/>
      <c r="F277" s="304"/>
      <c r="G277" s="159"/>
      <c r="H277" s="159"/>
      <c r="I277" s="159"/>
      <c r="J277" s="159"/>
      <c r="K277" s="305"/>
      <c r="L277" s="304"/>
      <c r="M277" s="304"/>
      <c r="N277" s="321"/>
      <c r="O277" s="159"/>
      <c r="P277" s="159"/>
      <c r="Q277" s="159"/>
      <c r="R277" s="192"/>
      <c r="S277" s="192"/>
      <c r="T277" s="159"/>
      <c r="U277" s="159"/>
      <c r="V277" s="159"/>
      <c r="W277" s="159"/>
      <c r="X277" s="159"/>
      <c r="Y277" s="159"/>
      <c r="Z277" s="159"/>
    </row>
    <row r="278" ht="11.25" customHeight="1">
      <c r="A278" s="159"/>
      <c r="B278" s="159"/>
      <c r="C278" s="159"/>
      <c r="D278" s="159"/>
      <c r="E278" s="304"/>
      <c r="F278" s="304"/>
      <c r="G278" s="159"/>
      <c r="H278" s="159"/>
      <c r="I278" s="159"/>
      <c r="J278" s="159"/>
      <c r="K278" s="305"/>
      <c r="L278" s="304"/>
      <c r="M278" s="304"/>
      <c r="N278" s="321"/>
      <c r="O278" s="159"/>
      <c r="P278" s="159"/>
      <c r="Q278" s="159"/>
      <c r="R278" s="192"/>
      <c r="S278" s="192"/>
      <c r="T278" s="159"/>
      <c r="U278" s="159"/>
      <c r="V278" s="159"/>
      <c r="W278" s="159"/>
      <c r="X278" s="159"/>
      <c r="Y278" s="159"/>
      <c r="Z278" s="159"/>
    </row>
    <row r="279" ht="11.25" customHeight="1">
      <c r="A279" s="159"/>
      <c r="B279" s="159"/>
      <c r="C279" s="159"/>
      <c r="D279" s="159"/>
      <c r="E279" s="304"/>
      <c r="F279" s="304"/>
      <c r="G279" s="159"/>
      <c r="H279" s="159"/>
      <c r="I279" s="159"/>
      <c r="J279" s="159"/>
      <c r="K279" s="305"/>
      <c r="L279" s="304"/>
      <c r="M279" s="304"/>
      <c r="N279" s="321"/>
      <c r="O279" s="159"/>
      <c r="P279" s="159"/>
      <c r="Q279" s="159"/>
      <c r="R279" s="192"/>
      <c r="S279" s="192"/>
      <c r="T279" s="159"/>
      <c r="U279" s="159"/>
      <c r="V279" s="159"/>
      <c r="W279" s="159"/>
      <c r="X279" s="159"/>
      <c r="Y279" s="159"/>
      <c r="Z279" s="159"/>
    </row>
    <row r="280" ht="11.25" customHeight="1">
      <c r="A280" s="159"/>
      <c r="B280" s="159"/>
      <c r="C280" s="159"/>
      <c r="D280" s="159"/>
      <c r="E280" s="304"/>
      <c r="F280" s="304"/>
      <c r="G280" s="159"/>
      <c r="H280" s="159"/>
      <c r="I280" s="159"/>
      <c r="J280" s="159"/>
      <c r="K280" s="305"/>
      <c r="L280" s="304"/>
      <c r="M280" s="304"/>
      <c r="N280" s="321"/>
      <c r="O280" s="159"/>
      <c r="P280" s="159"/>
      <c r="Q280" s="159"/>
      <c r="R280" s="192"/>
      <c r="S280" s="192"/>
      <c r="T280" s="159"/>
      <c r="U280" s="159"/>
      <c r="V280" s="159"/>
      <c r="W280" s="159"/>
      <c r="X280" s="159"/>
      <c r="Y280" s="159"/>
      <c r="Z280" s="159"/>
    </row>
    <row r="281" ht="11.25" customHeight="1">
      <c r="A281" s="159"/>
      <c r="B281" s="159"/>
      <c r="C281" s="159"/>
      <c r="D281" s="159"/>
      <c r="E281" s="304"/>
      <c r="F281" s="304"/>
      <c r="G281" s="159"/>
      <c r="H281" s="159"/>
      <c r="I281" s="159"/>
      <c r="J281" s="159"/>
      <c r="K281" s="305"/>
      <c r="L281" s="304"/>
      <c r="M281" s="304"/>
      <c r="N281" s="321"/>
      <c r="O281" s="159"/>
      <c r="P281" s="159"/>
      <c r="Q281" s="159"/>
      <c r="R281" s="192"/>
      <c r="S281" s="192"/>
      <c r="T281" s="159"/>
      <c r="U281" s="159"/>
      <c r="V281" s="159"/>
      <c r="W281" s="159"/>
      <c r="X281" s="159"/>
      <c r="Y281" s="159"/>
      <c r="Z281" s="159"/>
    </row>
    <row r="282" ht="11.25" customHeight="1">
      <c r="A282" s="159"/>
      <c r="B282" s="159"/>
      <c r="C282" s="159"/>
      <c r="D282" s="159"/>
      <c r="E282" s="304"/>
      <c r="F282" s="304"/>
      <c r="G282" s="159"/>
      <c r="H282" s="159"/>
      <c r="I282" s="159"/>
      <c r="J282" s="159"/>
      <c r="K282" s="305"/>
      <c r="L282" s="304"/>
      <c r="M282" s="304"/>
      <c r="N282" s="321"/>
      <c r="O282" s="159"/>
      <c r="P282" s="159"/>
      <c r="Q282" s="159"/>
      <c r="R282" s="192"/>
      <c r="S282" s="192"/>
      <c r="T282" s="159"/>
      <c r="U282" s="159"/>
      <c r="V282" s="159"/>
      <c r="W282" s="159"/>
      <c r="X282" s="159"/>
      <c r="Y282" s="159"/>
      <c r="Z282" s="159"/>
    </row>
    <row r="283" ht="11.25" customHeight="1">
      <c r="A283" s="159"/>
      <c r="B283" s="159"/>
      <c r="C283" s="159"/>
      <c r="D283" s="159"/>
      <c r="E283" s="304"/>
      <c r="F283" s="304"/>
      <c r="G283" s="159"/>
      <c r="H283" s="159"/>
      <c r="I283" s="159"/>
      <c r="J283" s="159"/>
      <c r="K283" s="305"/>
      <c r="L283" s="304"/>
      <c r="M283" s="304"/>
      <c r="N283" s="321"/>
      <c r="O283" s="159"/>
      <c r="P283" s="159"/>
      <c r="Q283" s="159"/>
      <c r="R283" s="192"/>
      <c r="S283" s="192"/>
      <c r="T283" s="159"/>
      <c r="U283" s="159"/>
      <c r="V283" s="159"/>
      <c r="W283" s="159"/>
      <c r="X283" s="159"/>
      <c r="Y283" s="159"/>
      <c r="Z283" s="159"/>
    </row>
    <row r="284" ht="11.25" customHeight="1">
      <c r="A284" s="159"/>
      <c r="B284" s="159"/>
      <c r="C284" s="159"/>
      <c r="D284" s="159"/>
      <c r="E284" s="304"/>
      <c r="F284" s="304"/>
      <c r="G284" s="159"/>
      <c r="H284" s="159"/>
      <c r="I284" s="159"/>
      <c r="J284" s="159"/>
      <c r="K284" s="305"/>
      <c r="L284" s="304"/>
      <c r="M284" s="304"/>
      <c r="N284" s="321"/>
      <c r="O284" s="159"/>
      <c r="P284" s="159"/>
      <c r="Q284" s="159"/>
      <c r="R284" s="192"/>
      <c r="S284" s="192"/>
      <c r="T284" s="159"/>
      <c r="U284" s="159"/>
      <c r="V284" s="159"/>
      <c r="W284" s="159"/>
      <c r="X284" s="159"/>
      <c r="Y284" s="159"/>
      <c r="Z284" s="159"/>
    </row>
    <row r="285" ht="11.25" customHeight="1">
      <c r="A285" s="159"/>
      <c r="B285" s="159"/>
      <c r="C285" s="159"/>
      <c r="D285" s="159"/>
      <c r="E285" s="304"/>
      <c r="F285" s="304"/>
      <c r="G285" s="159"/>
      <c r="H285" s="159"/>
      <c r="I285" s="159"/>
      <c r="J285" s="159"/>
      <c r="K285" s="305"/>
      <c r="L285" s="304"/>
      <c r="M285" s="304"/>
      <c r="N285" s="321"/>
      <c r="O285" s="159"/>
      <c r="P285" s="159"/>
      <c r="Q285" s="159"/>
      <c r="R285" s="192"/>
      <c r="S285" s="192"/>
      <c r="T285" s="159"/>
      <c r="U285" s="159"/>
      <c r="V285" s="159"/>
      <c r="W285" s="159"/>
      <c r="X285" s="159"/>
      <c r="Y285" s="159"/>
      <c r="Z285" s="159"/>
    </row>
    <row r="286" ht="11.25" customHeight="1">
      <c r="A286" s="159"/>
      <c r="B286" s="159"/>
      <c r="C286" s="159"/>
      <c r="D286" s="159"/>
      <c r="E286" s="304"/>
      <c r="F286" s="304"/>
      <c r="G286" s="159"/>
      <c r="H286" s="159"/>
      <c r="I286" s="159"/>
      <c r="J286" s="159"/>
      <c r="K286" s="305"/>
      <c r="L286" s="304"/>
      <c r="M286" s="304"/>
      <c r="N286" s="321"/>
      <c r="O286" s="159"/>
      <c r="P286" s="159"/>
      <c r="Q286" s="159"/>
      <c r="R286" s="192"/>
      <c r="S286" s="192"/>
      <c r="T286" s="159"/>
      <c r="U286" s="159"/>
      <c r="V286" s="159"/>
      <c r="W286" s="159"/>
      <c r="X286" s="159"/>
      <c r="Y286" s="159"/>
      <c r="Z286" s="159"/>
    </row>
    <row r="287" ht="11.25" customHeight="1">
      <c r="A287" s="159"/>
      <c r="B287" s="159"/>
      <c r="C287" s="159"/>
      <c r="D287" s="159"/>
      <c r="E287" s="304"/>
      <c r="F287" s="304"/>
      <c r="G287" s="159"/>
      <c r="H287" s="159"/>
      <c r="I287" s="159"/>
      <c r="J287" s="159"/>
      <c r="K287" s="305"/>
      <c r="L287" s="304"/>
      <c r="M287" s="304"/>
      <c r="N287" s="321"/>
      <c r="O287" s="159"/>
      <c r="P287" s="159"/>
      <c r="Q287" s="159"/>
      <c r="R287" s="192"/>
      <c r="S287" s="192"/>
      <c r="T287" s="159"/>
      <c r="U287" s="159"/>
      <c r="V287" s="159"/>
      <c r="W287" s="159"/>
      <c r="X287" s="159"/>
      <c r="Y287" s="159"/>
      <c r="Z287" s="159"/>
    </row>
    <row r="288" ht="11.25" customHeight="1">
      <c r="A288" s="159"/>
      <c r="B288" s="159"/>
      <c r="C288" s="159"/>
      <c r="D288" s="159"/>
      <c r="E288" s="304"/>
      <c r="F288" s="304"/>
      <c r="G288" s="159"/>
      <c r="H288" s="159"/>
      <c r="I288" s="159"/>
      <c r="J288" s="159"/>
      <c r="K288" s="305"/>
      <c r="L288" s="304"/>
      <c r="M288" s="304"/>
      <c r="N288" s="321"/>
      <c r="O288" s="159"/>
      <c r="P288" s="159"/>
      <c r="Q288" s="159"/>
      <c r="R288" s="192"/>
      <c r="S288" s="192"/>
      <c r="T288" s="159"/>
      <c r="U288" s="159"/>
      <c r="V288" s="159"/>
      <c r="W288" s="159"/>
      <c r="X288" s="159"/>
      <c r="Y288" s="159"/>
      <c r="Z288" s="159"/>
    </row>
    <row r="289" ht="11.25" customHeight="1">
      <c r="A289" s="159"/>
      <c r="B289" s="159"/>
      <c r="C289" s="159"/>
      <c r="D289" s="159"/>
      <c r="E289" s="304"/>
      <c r="F289" s="304"/>
      <c r="G289" s="159"/>
      <c r="H289" s="159"/>
      <c r="I289" s="159"/>
      <c r="J289" s="159"/>
      <c r="K289" s="305"/>
      <c r="L289" s="304"/>
      <c r="M289" s="304"/>
      <c r="N289" s="321"/>
      <c r="O289" s="159"/>
      <c r="P289" s="159"/>
      <c r="Q289" s="159"/>
      <c r="R289" s="192"/>
      <c r="S289" s="192"/>
      <c r="T289" s="159"/>
      <c r="U289" s="159"/>
      <c r="V289" s="159"/>
      <c r="W289" s="159"/>
      <c r="X289" s="159"/>
      <c r="Y289" s="159"/>
      <c r="Z289" s="159"/>
    </row>
    <row r="290" ht="11.25" customHeight="1">
      <c r="A290" s="159"/>
      <c r="B290" s="159"/>
      <c r="C290" s="159"/>
      <c r="D290" s="159"/>
      <c r="E290" s="304"/>
      <c r="F290" s="304"/>
      <c r="G290" s="159"/>
      <c r="H290" s="159"/>
      <c r="I290" s="159"/>
      <c r="J290" s="159"/>
      <c r="K290" s="305"/>
      <c r="L290" s="304"/>
      <c r="M290" s="304"/>
      <c r="N290" s="321"/>
      <c r="O290" s="159"/>
      <c r="P290" s="159"/>
      <c r="Q290" s="159"/>
      <c r="R290" s="192"/>
      <c r="S290" s="192"/>
      <c r="T290" s="159"/>
      <c r="U290" s="159"/>
      <c r="V290" s="159"/>
      <c r="W290" s="159"/>
      <c r="X290" s="159"/>
      <c r="Y290" s="159"/>
      <c r="Z290" s="159"/>
    </row>
    <row r="291" ht="11.25" customHeight="1">
      <c r="A291" s="159"/>
      <c r="B291" s="159"/>
      <c r="C291" s="159"/>
      <c r="D291" s="159"/>
      <c r="E291" s="304"/>
      <c r="F291" s="304"/>
      <c r="G291" s="159"/>
      <c r="H291" s="159"/>
      <c r="I291" s="159"/>
      <c r="J291" s="159"/>
      <c r="K291" s="305"/>
      <c r="L291" s="304"/>
      <c r="M291" s="304"/>
      <c r="N291" s="321"/>
      <c r="O291" s="159"/>
      <c r="P291" s="159"/>
      <c r="Q291" s="159"/>
      <c r="R291" s="192"/>
      <c r="S291" s="192"/>
      <c r="T291" s="159"/>
      <c r="U291" s="159"/>
      <c r="V291" s="159"/>
      <c r="W291" s="159"/>
      <c r="X291" s="159"/>
      <c r="Y291" s="159"/>
      <c r="Z291" s="159"/>
    </row>
    <row r="292" ht="11.25" customHeight="1">
      <c r="A292" s="159"/>
      <c r="B292" s="159"/>
      <c r="C292" s="159"/>
      <c r="D292" s="159"/>
      <c r="E292" s="304"/>
      <c r="F292" s="304"/>
      <c r="G292" s="159"/>
      <c r="H292" s="159"/>
      <c r="I292" s="159"/>
      <c r="J292" s="159"/>
      <c r="K292" s="305"/>
      <c r="L292" s="304"/>
      <c r="M292" s="304"/>
      <c r="N292" s="321"/>
      <c r="O292" s="159"/>
      <c r="P292" s="159"/>
      <c r="Q292" s="159"/>
      <c r="R292" s="192"/>
      <c r="S292" s="192"/>
      <c r="T292" s="159"/>
      <c r="U292" s="159"/>
      <c r="V292" s="159"/>
      <c r="W292" s="159"/>
      <c r="X292" s="159"/>
      <c r="Y292" s="159"/>
      <c r="Z292" s="159"/>
    </row>
    <row r="293" ht="11.25" customHeight="1">
      <c r="A293" s="159"/>
      <c r="B293" s="159"/>
      <c r="C293" s="159"/>
      <c r="D293" s="159"/>
      <c r="E293" s="304"/>
      <c r="F293" s="304"/>
      <c r="G293" s="159"/>
      <c r="H293" s="159"/>
      <c r="I293" s="159"/>
      <c r="J293" s="159"/>
      <c r="K293" s="305"/>
      <c r="L293" s="304"/>
      <c r="M293" s="304"/>
      <c r="N293" s="321"/>
      <c r="O293" s="159"/>
      <c r="P293" s="159"/>
      <c r="Q293" s="159"/>
      <c r="R293" s="192"/>
      <c r="S293" s="192"/>
      <c r="T293" s="159"/>
      <c r="U293" s="159"/>
      <c r="V293" s="159"/>
      <c r="W293" s="159"/>
      <c r="X293" s="159"/>
      <c r="Y293" s="159"/>
      <c r="Z293" s="159"/>
    </row>
    <row r="294" ht="11.25" customHeight="1">
      <c r="A294" s="159"/>
      <c r="B294" s="159"/>
      <c r="C294" s="159"/>
      <c r="D294" s="159"/>
      <c r="E294" s="304"/>
      <c r="F294" s="304"/>
      <c r="G294" s="159"/>
      <c r="H294" s="159"/>
      <c r="I294" s="159"/>
      <c r="J294" s="159"/>
      <c r="K294" s="305"/>
      <c r="L294" s="304"/>
      <c r="M294" s="304"/>
      <c r="N294" s="321"/>
      <c r="O294" s="159"/>
      <c r="P294" s="159"/>
      <c r="Q294" s="159"/>
      <c r="R294" s="192"/>
      <c r="S294" s="192"/>
      <c r="T294" s="159"/>
      <c r="U294" s="159"/>
      <c r="V294" s="159"/>
      <c r="W294" s="159"/>
      <c r="X294" s="159"/>
      <c r="Y294" s="159"/>
      <c r="Z294" s="159"/>
    </row>
    <row r="295" ht="11.25" customHeight="1">
      <c r="A295" s="159"/>
      <c r="B295" s="159"/>
      <c r="C295" s="159"/>
      <c r="D295" s="159"/>
      <c r="E295" s="304"/>
      <c r="F295" s="304"/>
      <c r="G295" s="159"/>
      <c r="H295" s="159"/>
      <c r="I295" s="159"/>
      <c r="J295" s="159"/>
      <c r="K295" s="305"/>
      <c r="L295" s="304"/>
      <c r="M295" s="304"/>
      <c r="N295" s="321"/>
      <c r="O295" s="159"/>
      <c r="P295" s="159"/>
      <c r="Q295" s="159"/>
      <c r="R295" s="192"/>
      <c r="S295" s="192"/>
      <c r="T295" s="159"/>
      <c r="U295" s="159"/>
      <c r="V295" s="159"/>
      <c r="W295" s="159"/>
      <c r="X295" s="159"/>
      <c r="Y295" s="159"/>
      <c r="Z295" s="159"/>
    </row>
    <row r="296" ht="11.25" customHeight="1">
      <c r="A296" s="159"/>
      <c r="B296" s="159"/>
      <c r="C296" s="159"/>
      <c r="D296" s="159"/>
      <c r="E296" s="304"/>
      <c r="F296" s="304"/>
      <c r="G296" s="159"/>
      <c r="H296" s="159"/>
      <c r="I296" s="159"/>
      <c r="J296" s="159"/>
      <c r="K296" s="305"/>
      <c r="L296" s="304"/>
      <c r="M296" s="304"/>
      <c r="N296" s="321"/>
      <c r="O296" s="159"/>
      <c r="P296" s="159"/>
      <c r="Q296" s="159"/>
      <c r="R296" s="192"/>
      <c r="S296" s="192"/>
      <c r="T296" s="159"/>
      <c r="U296" s="159"/>
      <c r="V296" s="159"/>
      <c r="W296" s="159"/>
      <c r="X296" s="159"/>
      <c r="Y296" s="159"/>
      <c r="Z296" s="159"/>
    </row>
    <row r="297" ht="11.25" customHeight="1">
      <c r="A297" s="159"/>
      <c r="B297" s="159"/>
      <c r="C297" s="159"/>
      <c r="D297" s="159"/>
      <c r="E297" s="304"/>
      <c r="F297" s="304"/>
      <c r="G297" s="159"/>
      <c r="H297" s="159"/>
      <c r="I297" s="159"/>
      <c r="J297" s="159"/>
      <c r="K297" s="305"/>
      <c r="L297" s="304"/>
      <c r="M297" s="304"/>
      <c r="N297" s="321"/>
      <c r="O297" s="159"/>
      <c r="P297" s="159"/>
      <c r="Q297" s="159"/>
      <c r="R297" s="192"/>
      <c r="S297" s="192"/>
      <c r="T297" s="159"/>
      <c r="U297" s="159"/>
      <c r="V297" s="159"/>
      <c r="W297" s="159"/>
      <c r="X297" s="159"/>
      <c r="Y297" s="159"/>
      <c r="Z297" s="159"/>
    </row>
    <row r="298" ht="11.25" customHeight="1">
      <c r="A298" s="159"/>
      <c r="B298" s="159"/>
      <c r="C298" s="159"/>
      <c r="D298" s="159"/>
      <c r="E298" s="304"/>
      <c r="F298" s="304"/>
      <c r="G298" s="159"/>
      <c r="H298" s="159"/>
      <c r="I298" s="159"/>
      <c r="J298" s="159"/>
      <c r="K298" s="305"/>
      <c r="L298" s="304"/>
      <c r="M298" s="304"/>
      <c r="N298" s="321"/>
      <c r="O298" s="159"/>
      <c r="P298" s="159"/>
      <c r="Q298" s="159"/>
      <c r="R298" s="192"/>
      <c r="S298" s="192"/>
      <c r="T298" s="159"/>
      <c r="U298" s="159"/>
      <c r="V298" s="159"/>
      <c r="W298" s="159"/>
      <c r="X298" s="159"/>
      <c r="Y298" s="159"/>
      <c r="Z298" s="159"/>
    </row>
    <row r="299" ht="11.25" customHeight="1">
      <c r="A299" s="159"/>
      <c r="B299" s="159"/>
      <c r="C299" s="159"/>
      <c r="D299" s="159"/>
      <c r="E299" s="304"/>
      <c r="F299" s="304"/>
      <c r="G299" s="159"/>
      <c r="H299" s="159"/>
      <c r="I299" s="159"/>
      <c r="J299" s="159"/>
      <c r="K299" s="305"/>
      <c r="L299" s="304"/>
      <c r="M299" s="304"/>
      <c r="N299" s="321"/>
      <c r="O299" s="159"/>
      <c r="P299" s="159"/>
      <c r="Q299" s="159"/>
      <c r="R299" s="192"/>
      <c r="S299" s="192"/>
      <c r="T299" s="159"/>
      <c r="U299" s="159"/>
      <c r="V299" s="159"/>
      <c r="W299" s="159"/>
      <c r="X299" s="159"/>
      <c r="Y299" s="159"/>
      <c r="Z299" s="159"/>
    </row>
    <row r="300" ht="11.25" customHeight="1">
      <c r="A300" s="159"/>
      <c r="B300" s="159"/>
      <c r="C300" s="159"/>
      <c r="D300" s="159"/>
      <c r="E300" s="304"/>
      <c r="F300" s="304"/>
      <c r="G300" s="159"/>
      <c r="H300" s="159"/>
      <c r="I300" s="159"/>
      <c r="J300" s="159"/>
      <c r="K300" s="305"/>
      <c r="L300" s="304"/>
      <c r="M300" s="304"/>
      <c r="N300" s="321"/>
      <c r="O300" s="159"/>
      <c r="P300" s="159"/>
      <c r="Q300" s="159"/>
      <c r="R300" s="192"/>
      <c r="S300" s="192"/>
      <c r="T300" s="159"/>
      <c r="U300" s="159"/>
      <c r="V300" s="159"/>
      <c r="W300" s="159"/>
      <c r="X300" s="159"/>
      <c r="Y300" s="159"/>
      <c r="Z300" s="159"/>
    </row>
    <row r="301" ht="11.25" customHeight="1">
      <c r="A301" s="159"/>
      <c r="B301" s="159"/>
      <c r="C301" s="159"/>
      <c r="D301" s="159"/>
      <c r="E301" s="304"/>
      <c r="F301" s="304"/>
      <c r="G301" s="159"/>
      <c r="H301" s="159"/>
      <c r="I301" s="159"/>
      <c r="J301" s="159"/>
      <c r="K301" s="305"/>
      <c r="L301" s="304"/>
      <c r="M301" s="304"/>
      <c r="N301" s="321"/>
      <c r="O301" s="159"/>
      <c r="P301" s="159"/>
      <c r="Q301" s="159"/>
      <c r="R301" s="192"/>
      <c r="S301" s="192"/>
      <c r="T301" s="159"/>
      <c r="U301" s="159"/>
      <c r="V301" s="159"/>
      <c r="W301" s="159"/>
      <c r="X301" s="159"/>
      <c r="Y301" s="159"/>
      <c r="Z301" s="159"/>
    </row>
    <row r="302" ht="11.25" customHeight="1">
      <c r="A302" s="159"/>
      <c r="B302" s="159"/>
      <c r="C302" s="159"/>
      <c r="D302" s="159"/>
      <c r="E302" s="304"/>
      <c r="F302" s="304"/>
      <c r="G302" s="159"/>
      <c r="H302" s="159"/>
      <c r="I302" s="159"/>
      <c r="J302" s="159"/>
      <c r="K302" s="305"/>
      <c r="L302" s="304"/>
      <c r="M302" s="304"/>
      <c r="N302" s="321"/>
      <c r="O302" s="159"/>
      <c r="P302" s="159"/>
      <c r="Q302" s="159"/>
      <c r="R302" s="192"/>
      <c r="S302" s="192"/>
      <c r="T302" s="159"/>
      <c r="U302" s="159"/>
      <c r="V302" s="159"/>
      <c r="W302" s="159"/>
      <c r="X302" s="159"/>
      <c r="Y302" s="159"/>
      <c r="Z302" s="159"/>
    </row>
    <row r="303" ht="11.25" customHeight="1">
      <c r="A303" s="159"/>
      <c r="B303" s="159"/>
      <c r="C303" s="159"/>
      <c r="D303" s="159"/>
      <c r="E303" s="304"/>
      <c r="F303" s="304"/>
      <c r="G303" s="159"/>
      <c r="H303" s="159"/>
      <c r="I303" s="159"/>
      <c r="J303" s="159"/>
      <c r="K303" s="305"/>
      <c r="L303" s="304"/>
      <c r="M303" s="304"/>
      <c r="N303" s="321"/>
      <c r="O303" s="159"/>
      <c r="P303" s="159"/>
      <c r="Q303" s="159"/>
      <c r="R303" s="192"/>
      <c r="S303" s="192"/>
      <c r="T303" s="159"/>
      <c r="U303" s="159"/>
      <c r="V303" s="159"/>
      <c r="W303" s="159"/>
      <c r="X303" s="159"/>
      <c r="Y303" s="159"/>
      <c r="Z303" s="159"/>
    </row>
    <row r="304" ht="11.25" customHeight="1">
      <c r="A304" s="159"/>
      <c r="B304" s="159"/>
      <c r="C304" s="159"/>
      <c r="D304" s="159"/>
      <c r="E304" s="304"/>
      <c r="F304" s="304"/>
      <c r="G304" s="159"/>
      <c r="H304" s="159"/>
      <c r="I304" s="159"/>
      <c r="J304" s="159"/>
      <c r="K304" s="305"/>
      <c r="L304" s="304"/>
      <c r="M304" s="304"/>
      <c r="N304" s="321"/>
      <c r="O304" s="159"/>
      <c r="P304" s="159"/>
      <c r="Q304" s="159"/>
      <c r="R304" s="192"/>
      <c r="S304" s="192"/>
      <c r="T304" s="159"/>
      <c r="U304" s="159"/>
      <c r="V304" s="159"/>
      <c r="W304" s="159"/>
      <c r="X304" s="159"/>
      <c r="Y304" s="159"/>
      <c r="Z304" s="159"/>
    </row>
    <row r="305" ht="11.25" customHeight="1">
      <c r="A305" s="159"/>
      <c r="B305" s="159"/>
      <c r="C305" s="159"/>
      <c r="D305" s="159"/>
      <c r="E305" s="304"/>
      <c r="F305" s="304"/>
      <c r="G305" s="159"/>
      <c r="H305" s="159"/>
      <c r="I305" s="159"/>
      <c r="J305" s="159"/>
      <c r="K305" s="305"/>
      <c r="L305" s="304"/>
      <c r="M305" s="304"/>
      <c r="N305" s="321"/>
      <c r="O305" s="159"/>
      <c r="P305" s="159"/>
      <c r="Q305" s="159"/>
      <c r="R305" s="192"/>
      <c r="S305" s="192"/>
      <c r="T305" s="159"/>
      <c r="U305" s="159"/>
      <c r="V305" s="159"/>
      <c r="W305" s="159"/>
      <c r="X305" s="159"/>
      <c r="Y305" s="159"/>
      <c r="Z305" s="159"/>
    </row>
    <row r="306" ht="11.25" customHeight="1">
      <c r="A306" s="159"/>
      <c r="B306" s="159"/>
      <c r="C306" s="159"/>
      <c r="D306" s="159"/>
      <c r="E306" s="304"/>
      <c r="F306" s="304"/>
      <c r="G306" s="159"/>
      <c r="H306" s="159"/>
      <c r="I306" s="159"/>
      <c r="J306" s="159"/>
      <c r="K306" s="305"/>
      <c r="L306" s="304"/>
      <c r="M306" s="304"/>
      <c r="N306" s="321"/>
      <c r="O306" s="159"/>
      <c r="P306" s="159"/>
      <c r="Q306" s="159"/>
      <c r="R306" s="192"/>
      <c r="S306" s="192"/>
      <c r="T306" s="159"/>
      <c r="U306" s="159"/>
      <c r="V306" s="159"/>
      <c r="W306" s="159"/>
      <c r="X306" s="159"/>
      <c r="Y306" s="159"/>
      <c r="Z306" s="159"/>
    </row>
    <row r="307" ht="11.25" customHeight="1">
      <c r="A307" s="159"/>
      <c r="B307" s="159"/>
      <c r="C307" s="159"/>
      <c r="D307" s="159"/>
      <c r="E307" s="304"/>
      <c r="F307" s="304"/>
      <c r="G307" s="159"/>
      <c r="H307" s="159"/>
      <c r="I307" s="159"/>
      <c r="J307" s="159"/>
      <c r="K307" s="305"/>
      <c r="L307" s="304"/>
      <c r="M307" s="304"/>
      <c r="N307" s="321"/>
      <c r="O307" s="159"/>
      <c r="P307" s="159"/>
      <c r="Q307" s="159"/>
      <c r="R307" s="192"/>
      <c r="S307" s="192"/>
      <c r="T307" s="159"/>
      <c r="U307" s="159"/>
      <c r="V307" s="159"/>
      <c r="W307" s="159"/>
      <c r="X307" s="159"/>
      <c r="Y307" s="159"/>
      <c r="Z307" s="159"/>
    </row>
    <row r="308" ht="11.25" customHeight="1">
      <c r="A308" s="159"/>
      <c r="B308" s="159"/>
      <c r="C308" s="159"/>
      <c r="D308" s="159"/>
      <c r="E308" s="304"/>
      <c r="F308" s="304"/>
      <c r="G308" s="159"/>
      <c r="H308" s="159"/>
      <c r="I308" s="159"/>
      <c r="J308" s="159"/>
      <c r="K308" s="305"/>
      <c r="L308" s="304"/>
      <c r="M308" s="304"/>
      <c r="N308" s="321"/>
      <c r="O308" s="159"/>
      <c r="P308" s="159"/>
      <c r="Q308" s="159"/>
      <c r="R308" s="192"/>
      <c r="S308" s="192"/>
      <c r="T308" s="159"/>
      <c r="U308" s="159"/>
      <c r="V308" s="159"/>
      <c r="W308" s="159"/>
      <c r="X308" s="159"/>
      <c r="Y308" s="159"/>
      <c r="Z308" s="159"/>
    </row>
    <row r="309" ht="11.25" customHeight="1">
      <c r="A309" s="159"/>
      <c r="B309" s="159"/>
      <c r="C309" s="159"/>
      <c r="D309" s="159"/>
      <c r="E309" s="304"/>
      <c r="F309" s="304"/>
      <c r="G309" s="159"/>
      <c r="H309" s="159"/>
      <c r="I309" s="159"/>
      <c r="J309" s="159"/>
      <c r="K309" s="305"/>
      <c r="L309" s="304"/>
      <c r="M309" s="304"/>
      <c r="N309" s="321"/>
      <c r="O309" s="159"/>
      <c r="P309" s="159"/>
      <c r="Q309" s="159"/>
      <c r="R309" s="192"/>
      <c r="S309" s="192"/>
      <c r="T309" s="159"/>
      <c r="U309" s="159"/>
      <c r="V309" s="159"/>
      <c r="W309" s="159"/>
      <c r="X309" s="159"/>
      <c r="Y309" s="159"/>
      <c r="Z309" s="159"/>
    </row>
    <row r="310" ht="11.25" customHeight="1">
      <c r="A310" s="159"/>
      <c r="B310" s="159"/>
      <c r="C310" s="159"/>
      <c r="D310" s="159"/>
      <c r="E310" s="304"/>
      <c r="F310" s="304"/>
      <c r="G310" s="159"/>
      <c r="H310" s="159"/>
      <c r="I310" s="159"/>
      <c r="J310" s="159"/>
      <c r="K310" s="305"/>
      <c r="L310" s="304"/>
      <c r="M310" s="304"/>
      <c r="N310" s="321"/>
      <c r="O310" s="159"/>
      <c r="P310" s="159"/>
      <c r="Q310" s="159"/>
      <c r="R310" s="192"/>
      <c r="S310" s="192"/>
      <c r="T310" s="159"/>
      <c r="U310" s="159"/>
      <c r="V310" s="159"/>
      <c r="W310" s="159"/>
      <c r="X310" s="159"/>
      <c r="Y310" s="159"/>
      <c r="Z310" s="159"/>
    </row>
    <row r="311" ht="11.25" customHeight="1">
      <c r="A311" s="159"/>
      <c r="B311" s="159"/>
      <c r="C311" s="159"/>
      <c r="D311" s="159"/>
      <c r="E311" s="304"/>
      <c r="F311" s="304"/>
      <c r="G311" s="159"/>
      <c r="H311" s="159"/>
      <c r="I311" s="159"/>
      <c r="J311" s="159"/>
      <c r="K311" s="305"/>
      <c r="L311" s="304"/>
      <c r="M311" s="304"/>
      <c r="N311" s="321"/>
      <c r="O311" s="159"/>
      <c r="P311" s="159"/>
      <c r="Q311" s="159"/>
      <c r="R311" s="192"/>
      <c r="S311" s="192"/>
      <c r="T311" s="159"/>
      <c r="U311" s="159"/>
      <c r="V311" s="159"/>
      <c r="W311" s="159"/>
      <c r="X311" s="159"/>
      <c r="Y311" s="159"/>
      <c r="Z311" s="159"/>
    </row>
    <row r="312" ht="11.25" customHeight="1">
      <c r="A312" s="159"/>
      <c r="B312" s="159"/>
      <c r="C312" s="159"/>
      <c r="D312" s="159"/>
      <c r="E312" s="304"/>
      <c r="F312" s="304"/>
      <c r="G312" s="159"/>
      <c r="H312" s="159"/>
      <c r="I312" s="159"/>
      <c r="J312" s="159"/>
      <c r="K312" s="305"/>
      <c r="L312" s="304"/>
      <c r="M312" s="304"/>
      <c r="N312" s="321"/>
      <c r="O312" s="159"/>
      <c r="P312" s="159"/>
      <c r="Q312" s="159"/>
      <c r="R312" s="192"/>
      <c r="S312" s="192"/>
      <c r="T312" s="159"/>
      <c r="U312" s="159"/>
      <c r="V312" s="159"/>
      <c r="W312" s="159"/>
      <c r="X312" s="159"/>
      <c r="Y312" s="159"/>
      <c r="Z312" s="159"/>
    </row>
    <row r="313" ht="11.25" customHeight="1">
      <c r="A313" s="159"/>
      <c r="B313" s="159"/>
      <c r="C313" s="159"/>
      <c r="D313" s="159"/>
      <c r="E313" s="304"/>
      <c r="F313" s="304"/>
      <c r="G313" s="159"/>
      <c r="H313" s="159"/>
      <c r="I313" s="159"/>
      <c r="J313" s="159"/>
      <c r="K313" s="305"/>
      <c r="L313" s="304"/>
      <c r="M313" s="304"/>
      <c r="N313" s="321"/>
      <c r="O313" s="159"/>
      <c r="P313" s="159"/>
      <c r="Q313" s="159"/>
      <c r="R313" s="192"/>
      <c r="S313" s="192"/>
      <c r="T313" s="159"/>
      <c r="U313" s="159"/>
      <c r="V313" s="159"/>
      <c r="W313" s="159"/>
      <c r="X313" s="159"/>
      <c r="Y313" s="159"/>
      <c r="Z313" s="159"/>
    </row>
    <row r="314" ht="11.25" customHeight="1">
      <c r="A314" s="159"/>
      <c r="B314" s="159"/>
      <c r="C314" s="159"/>
      <c r="D314" s="159"/>
      <c r="E314" s="304"/>
      <c r="F314" s="304"/>
      <c r="G314" s="159"/>
      <c r="H314" s="159"/>
      <c r="I314" s="159"/>
      <c r="J314" s="159"/>
      <c r="K314" s="305"/>
      <c r="L314" s="304"/>
      <c r="M314" s="304"/>
      <c r="N314" s="321"/>
      <c r="O314" s="159"/>
      <c r="P314" s="159"/>
      <c r="Q314" s="159"/>
      <c r="R314" s="192"/>
      <c r="S314" s="192"/>
      <c r="T314" s="159"/>
      <c r="U314" s="159"/>
      <c r="V314" s="159"/>
      <c r="W314" s="159"/>
      <c r="X314" s="159"/>
      <c r="Y314" s="159"/>
      <c r="Z314" s="159"/>
    </row>
    <row r="315" ht="11.25" customHeight="1">
      <c r="A315" s="159"/>
      <c r="B315" s="159"/>
      <c r="C315" s="159"/>
      <c r="D315" s="159"/>
      <c r="E315" s="304"/>
      <c r="F315" s="304"/>
      <c r="G315" s="159"/>
      <c r="H315" s="159"/>
      <c r="I315" s="159"/>
      <c r="J315" s="159"/>
      <c r="K315" s="305"/>
      <c r="L315" s="304"/>
      <c r="M315" s="304"/>
      <c r="N315" s="321"/>
      <c r="O315" s="159"/>
      <c r="P315" s="159"/>
      <c r="Q315" s="159"/>
      <c r="R315" s="192"/>
      <c r="S315" s="192"/>
      <c r="T315" s="159"/>
      <c r="U315" s="159"/>
      <c r="V315" s="159"/>
      <c r="W315" s="159"/>
      <c r="X315" s="159"/>
      <c r="Y315" s="159"/>
      <c r="Z315" s="159"/>
    </row>
    <row r="316" ht="11.25" customHeight="1">
      <c r="A316" s="159"/>
      <c r="B316" s="159"/>
      <c r="C316" s="159"/>
      <c r="D316" s="159"/>
      <c r="E316" s="304"/>
      <c r="F316" s="304"/>
      <c r="G316" s="159"/>
      <c r="H316" s="159"/>
      <c r="I316" s="159"/>
      <c r="J316" s="159"/>
      <c r="K316" s="305"/>
      <c r="L316" s="304"/>
      <c r="M316" s="304"/>
      <c r="N316" s="321"/>
      <c r="O316" s="159"/>
      <c r="P316" s="159"/>
      <c r="Q316" s="159"/>
      <c r="R316" s="192"/>
      <c r="S316" s="192"/>
      <c r="T316" s="159"/>
      <c r="U316" s="159"/>
      <c r="V316" s="159"/>
      <c r="W316" s="159"/>
      <c r="X316" s="159"/>
      <c r="Y316" s="159"/>
      <c r="Z316" s="159"/>
    </row>
    <row r="317" ht="11.25" customHeight="1">
      <c r="A317" s="159"/>
      <c r="B317" s="159"/>
      <c r="C317" s="159"/>
      <c r="D317" s="159"/>
      <c r="E317" s="304"/>
      <c r="F317" s="304"/>
      <c r="G317" s="159"/>
      <c r="H317" s="159"/>
      <c r="I317" s="159"/>
      <c r="J317" s="159"/>
      <c r="K317" s="305"/>
      <c r="L317" s="304"/>
      <c r="M317" s="304"/>
      <c r="N317" s="321"/>
      <c r="O317" s="159"/>
      <c r="P317" s="159"/>
      <c r="Q317" s="159"/>
      <c r="R317" s="192"/>
      <c r="S317" s="192"/>
      <c r="T317" s="159"/>
      <c r="U317" s="159"/>
      <c r="V317" s="159"/>
      <c r="W317" s="159"/>
      <c r="X317" s="159"/>
      <c r="Y317" s="159"/>
      <c r="Z317" s="159"/>
    </row>
    <row r="318" ht="11.25" customHeight="1">
      <c r="A318" s="159"/>
      <c r="B318" s="159"/>
      <c r="C318" s="159"/>
      <c r="D318" s="159"/>
      <c r="E318" s="304"/>
      <c r="F318" s="304"/>
      <c r="G318" s="159"/>
      <c r="H318" s="159"/>
      <c r="I318" s="159"/>
      <c r="J318" s="159"/>
      <c r="K318" s="305"/>
      <c r="L318" s="304"/>
      <c r="M318" s="304"/>
      <c r="N318" s="321"/>
      <c r="O318" s="159"/>
      <c r="P318" s="159"/>
      <c r="Q318" s="159"/>
      <c r="R318" s="192"/>
      <c r="S318" s="192"/>
      <c r="T318" s="159"/>
      <c r="U318" s="159"/>
      <c r="V318" s="159"/>
      <c r="W318" s="159"/>
      <c r="X318" s="159"/>
      <c r="Y318" s="159"/>
      <c r="Z318" s="159"/>
    </row>
    <row r="319" ht="11.25" customHeight="1">
      <c r="A319" s="159"/>
      <c r="B319" s="159"/>
      <c r="C319" s="159"/>
      <c r="D319" s="159"/>
      <c r="E319" s="304"/>
      <c r="F319" s="304"/>
      <c r="G319" s="159"/>
      <c r="H319" s="159"/>
      <c r="I319" s="159"/>
      <c r="J319" s="159"/>
      <c r="K319" s="305"/>
      <c r="L319" s="304"/>
      <c r="M319" s="304"/>
      <c r="N319" s="321"/>
      <c r="O319" s="159"/>
      <c r="P319" s="159"/>
      <c r="Q319" s="159"/>
      <c r="R319" s="192"/>
      <c r="S319" s="192"/>
      <c r="T319" s="159"/>
      <c r="U319" s="159"/>
      <c r="V319" s="159"/>
      <c r="W319" s="159"/>
      <c r="X319" s="159"/>
      <c r="Y319" s="159"/>
      <c r="Z319" s="159"/>
    </row>
    <row r="320" ht="11.25" customHeight="1">
      <c r="A320" s="159"/>
      <c r="B320" s="159"/>
      <c r="C320" s="159"/>
      <c r="D320" s="159"/>
      <c r="E320" s="304"/>
      <c r="F320" s="304"/>
      <c r="G320" s="159"/>
      <c r="H320" s="159"/>
      <c r="I320" s="159"/>
      <c r="J320" s="159"/>
      <c r="K320" s="305"/>
      <c r="L320" s="304"/>
      <c r="M320" s="304"/>
      <c r="N320" s="321"/>
      <c r="O320" s="159"/>
      <c r="P320" s="159"/>
      <c r="Q320" s="159"/>
      <c r="R320" s="192"/>
      <c r="S320" s="192"/>
      <c r="T320" s="159"/>
      <c r="U320" s="159"/>
      <c r="V320" s="159"/>
      <c r="W320" s="159"/>
      <c r="X320" s="159"/>
      <c r="Y320" s="159"/>
      <c r="Z320" s="159"/>
    </row>
    <row r="321" ht="11.25" customHeight="1">
      <c r="A321" s="159"/>
      <c r="B321" s="159"/>
      <c r="C321" s="159"/>
      <c r="D321" s="159"/>
      <c r="E321" s="304"/>
      <c r="F321" s="304"/>
      <c r="G321" s="159"/>
      <c r="H321" s="159"/>
      <c r="I321" s="159"/>
      <c r="J321" s="159"/>
      <c r="K321" s="305"/>
      <c r="L321" s="304"/>
      <c r="M321" s="304"/>
      <c r="N321" s="321"/>
      <c r="O321" s="159"/>
      <c r="P321" s="159"/>
      <c r="Q321" s="159"/>
      <c r="R321" s="192"/>
      <c r="S321" s="192"/>
      <c r="T321" s="159"/>
      <c r="U321" s="159"/>
      <c r="V321" s="159"/>
      <c r="W321" s="159"/>
      <c r="X321" s="159"/>
      <c r="Y321" s="159"/>
      <c r="Z321" s="159"/>
    </row>
    <row r="322" ht="11.25" customHeight="1">
      <c r="A322" s="159"/>
      <c r="B322" s="159"/>
      <c r="C322" s="159"/>
      <c r="D322" s="159"/>
      <c r="E322" s="304"/>
      <c r="F322" s="304"/>
      <c r="G322" s="159"/>
      <c r="H322" s="159"/>
      <c r="I322" s="159"/>
      <c r="J322" s="159"/>
      <c r="K322" s="305"/>
      <c r="L322" s="304"/>
      <c r="M322" s="304"/>
      <c r="N322" s="321"/>
      <c r="O322" s="159"/>
      <c r="P322" s="159"/>
      <c r="Q322" s="159"/>
      <c r="R322" s="192"/>
      <c r="S322" s="192"/>
      <c r="T322" s="159"/>
      <c r="U322" s="159"/>
      <c r="V322" s="159"/>
      <c r="W322" s="159"/>
      <c r="X322" s="159"/>
      <c r="Y322" s="159"/>
      <c r="Z322" s="159"/>
    </row>
    <row r="323" ht="11.25" customHeight="1">
      <c r="A323" s="159"/>
      <c r="B323" s="159"/>
      <c r="C323" s="159"/>
      <c r="D323" s="159"/>
      <c r="E323" s="304"/>
      <c r="F323" s="304"/>
      <c r="G323" s="159"/>
      <c r="H323" s="159"/>
      <c r="I323" s="159"/>
      <c r="J323" s="159"/>
      <c r="K323" s="305"/>
      <c r="L323" s="304"/>
      <c r="M323" s="304"/>
      <c r="N323" s="321"/>
      <c r="O323" s="159"/>
      <c r="P323" s="159"/>
      <c r="Q323" s="159"/>
      <c r="R323" s="192"/>
      <c r="S323" s="192"/>
      <c r="T323" s="159"/>
      <c r="U323" s="159"/>
      <c r="V323" s="159"/>
      <c r="W323" s="159"/>
      <c r="X323" s="159"/>
      <c r="Y323" s="159"/>
      <c r="Z323" s="159"/>
    </row>
    <row r="324" ht="11.25" customHeight="1">
      <c r="A324" s="159"/>
      <c r="B324" s="159"/>
      <c r="C324" s="159"/>
      <c r="D324" s="159"/>
      <c r="E324" s="304"/>
      <c r="F324" s="304"/>
      <c r="G324" s="159"/>
      <c r="H324" s="159"/>
      <c r="I324" s="159"/>
      <c r="J324" s="159"/>
      <c r="K324" s="305"/>
      <c r="L324" s="304"/>
      <c r="M324" s="304"/>
      <c r="N324" s="321"/>
      <c r="O324" s="159"/>
      <c r="P324" s="159"/>
      <c r="Q324" s="159"/>
      <c r="R324" s="192"/>
      <c r="S324" s="192"/>
      <c r="T324" s="159"/>
      <c r="U324" s="159"/>
      <c r="V324" s="159"/>
      <c r="W324" s="159"/>
      <c r="X324" s="159"/>
      <c r="Y324" s="159"/>
      <c r="Z324" s="159"/>
    </row>
    <row r="325" ht="11.25" customHeight="1">
      <c r="A325" s="159"/>
      <c r="B325" s="159"/>
      <c r="C325" s="159"/>
      <c r="D325" s="159"/>
      <c r="E325" s="304"/>
      <c r="F325" s="304"/>
      <c r="G325" s="159"/>
      <c r="H325" s="159"/>
      <c r="I325" s="159"/>
      <c r="J325" s="159"/>
      <c r="K325" s="305"/>
      <c r="L325" s="304"/>
      <c r="M325" s="304"/>
      <c r="N325" s="321"/>
      <c r="O325" s="159"/>
      <c r="P325" s="159"/>
      <c r="Q325" s="159"/>
      <c r="R325" s="192"/>
      <c r="S325" s="192"/>
      <c r="T325" s="159"/>
      <c r="U325" s="159"/>
      <c r="V325" s="159"/>
      <c r="W325" s="159"/>
      <c r="X325" s="159"/>
      <c r="Y325" s="159"/>
      <c r="Z325" s="159"/>
    </row>
    <row r="326" ht="11.25" customHeight="1">
      <c r="A326" s="159"/>
      <c r="B326" s="159"/>
      <c r="C326" s="159"/>
      <c r="D326" s="159"/>
      <c r="E326" s="304"/>
      <c r="F326" s="304"/>
      <c r="G326" s="159"/>
      <c r="H326" s="159"/>
      <c r="I326" s="159"/>
      <c r="J326" s="159"/>
      <c r="K326" s="305"/>
      <c r="L326" s="304"/>
      <c r="M326" s="304"/>
      <c r="N326" s="321"/>
      <c r="O326" s="159"/>
      <c r="P326" s="159"/>
      <c r="Q326" s="159"/>
      <c r="R326" s="192"/>
      <c r="S326" s="192"/>
      <c r="T326" s="159"/>
      <c r="U326" s="159"/>
      <c r="V326" s="159"/>
      <c r="W326" s="159"/>
      <c r="X326" s="159"/>
      <c r="Y326" s="159"/>
      <c r="Z326" s="159"/>
    </row>
    <row r="327" ht="11.25" customHeight="1">
      <c r="A327" s="159"/>
      <c r="B327" s="159"/>
      <c r="C327" s="159"/>
      <c r="D327" s="159"/>
      <c r="E327" s="304"/>
      <c r="F327" s="304"/>
      <c r="G327" s="159"/>
      <c r="H327" s="159"/>
      <c r="I327" s="159"/>
      <c r="J327" s="159"/>
      <c r="K327" s="305"/>
      <c r="L327" s="304"/>
      <c r="M327" s="304"/>
      <c r="N327" s="321"/>
      <c r="O327" s="159"/>
      <c r="P327" s="159"/>
      <c r="Q327" s="159"/>
      <c r="R327" s="192"/>
      <c r="S327" s="192"/>
      <c r="T327" s="159"/>
      <c r="U327" s="159"/>
      <c r="V327" s="159"/>
      <c r="W327" s="159"/>
      <c r="X327" s="159"/>
      <c r="Y327" s="159"/>
      <c r="Z327" s="159"/>
    </row>
    <row r="328" ht="11.25" customHeight="1">
      <c r="A328" s="159"/>
      <c r="B328" s="159"/>
      <c r="C328" s="159"/>
      <c r="D328" s="159"/>
      <c r="E328" s="304"/>
      <c r="F328" s="304"/>
      <c r="G328" s="159"/>
      <c r="H328" s="159"/>
      <c r="I328" s="159"/>
      <c r="J328" s="159"/>
      <c r="K328" s="305"/>
      <c r="L328" s="304"/>
      <c r="M328" s="304"/>
      <c r="N328" s="321"/>
      <c r="O328" s="159"/>
      <c r="P328" s="159"/>
      <c r="Q328" s="159"/>
      <c r="R328" s="192"/>
      <c r="S328" s="192"/>
      <c r="T328" s="159"/>
      <c r="U328" s="159"/>
      <c r="V328" s="159"/>
      <c r="W328" s="159"/>
      <c r="X328" s="159"/>
      <c r="Y328" s="159"/>
      <c r="Z328" s="159"/>
    </row>
    <row r="329" ht="11.25" customHeight="1">
      <c r="A329" s="159"/>
      <c r="B329" s="159"/>
      <c r="C329" s="159"/>
      <c r="D329" s="159"/>
      <c r="E329" s="304"/>
      <c r="F329" s="304"/>
      <c r="G329" s="159"/>
      <c r="H329" s="159"/>
      <c r="I329" s="159"/>
      <c r="J329" s="159"/>
      <c r="K329" s="305"/>
      <c r="L329" s="304"/>
      <c r="M329" s="304"/>
      <c r="N329" s="321"/>
      <c r="O329" s="159"/>
      <c r="P329" s="159"/>
      <c r="Q329" s="159"/>
      <c r="R329" s="192"/>
      <c r="S329" s="192"/>
      <c r="T329" s="159"/>
      <c r="U329" s="159"/>
      <c r="V329" s="159"/>
      <c r="W329" s="159"/>
      <c r="X329" s="159"/>
      <c r="Y329" s="159"/>
      <c r="Z329" s="159"/>
    </row>
    <row r="330" ht="11.25" customHeight="1">
      <c r="A330" s="159"/>
      <c r="B330" s="159"/>
      <c r="C330" s="159"/>
      <c r="D330" s="159"/>
      <c r="E330" s="304"/>
      <c r="F330" s="304"/>
      <c r="G330" s="159"/>
      <c r="H330" s="159"/>
      <c r="I330" s="159"/>
      <c r="J330" s="159"/>
      <c r="K330" s="305"/>
      <c r="L330" s="304"/>
      <c r="M330" s="304"/>
      <c r="N330" s="321"/>
      <c r="O330" s="159"/>
      <c r="P330" s="159"/>
      <c r="Q330" s="159"/>
      <c r="R330" s="192"/>
      <c r="S330" s="192"/>
      <c r="T330" s="159"/>
      <c r="U330" s="159"/>
      <c r="V330" s="159"/>
      <c r="W330" s="159"/>
      <c r="X330" s="159"/>
      <c r="Y330" s="159"/>
      <c r="Z330" s="159"/>
    </row>
    <row r="331" ht="11.25" customHeight="1">
      <c r="A331" s="159"/>
      <c r="B331" s="159"/>
      <c r="C331" s="159"/>
      <c r="D331" s="159"/>
      <c r="E331" s="304"/>
      <c r="F331" s="304"/>
      <c r="G331" s="159"/>
      <c r="H331" s="159"/>
      <c r="I331" s="159"/>
      <c r="J331" s="159"/>
      <c r="K331" s="305"/>
      <c r="L331" s="304"/>
      <c r="M331" s="304"/>
      <c r="N331" s="321"/>
      <c r="O331" s="159"/>
      <c r="P331" s="159"/>
      <c r="Q331" s="159"/>
      <c r="R331" s="192"/>
      <c r="S331" s="192"/>
      <c r="T331" s="159"/>
      <c r="U331" s="159"/>
      <c r="V331" s="159"/>
      <c r="W331" s="159"/>
      <c r="X331" s="159"/>
      <c r="Y331" s="159"/>
      <c r="Z331" s="159"/>
    </row>
    <row r="332" ht="11.25" customHeight="1">
      <c r="A332" s="159"/>
      <c r="B332" s="159"/>
      <c r="C332" s="159"/>
      <c r="D332" s="159"/>
      <c r="E332" s="304"/>
      <c r="F332" s="304"/>
      <c r="G332" s="159"/>
      <c r="H332" s="159"/>
      <c r="I332" s="159"/>
      <c r="J332" s="159"/>
      <c r="K332" s="305"/>
      <c r="L332" s="304"/>
      <c r="M332" s="304"/>
      <c r="N332" s="321"/>
      <c r="O332" s="159"/>
      <c r="P332" s="159"/>
      <c r="Q332" s="159"/>
      <c r="R332" s="192"/>
      <c r="S332" s="192"/>
      <c r="T332" s="159"/>
      <c r="U332" s="159"/>
      <c r="V332" s="159"/>
      <c r="W332" s="159"/>
      <c r="X332" s="159"/>
      <c r="Y332" s="159"/>
      <c r="Z332" s="159"/>
    </row>
    <row r="333" ht="11.25" customHeight="1">
      <c r="A333" s="159"/>
      <c r="B333" s="159"/>
      <c r="C333" s="159"/>
      <c r="D333" s="159"/>
      <c r="E333" s="304"/>
      <c r="F333" s="304"/>
      <c r="G333" s="159"/>
      <c r="H333" s="159"/>
      <c r="I333" s="159"/>
      <c r="J333" s="159"/>
      <c r="K333" s="305"/>
      <c r="L333" s="304"/>
      <c r="M333" s="304"/>
      <c r="N333" s="321"/>
      <c r="O333" s="159"/>
      <c r="P333" s="159"/>
      <c r="Q333" s="159"/>
      <c r="R333" s="192"/>
      <c r="S333" s="192"/>
      <c r="T333" s="159"/>
      <c r="U333" s="159"/>
      <c r="V333" s="159"/>
      <c r="W333" s="159"/>
      <c r="X333" s="159"/>
      <c r="Y333" s="159"/>
      <c r="Z333" s="159"/>
    </row>
    <row r="334" ht="11.25" customHeight="1">
      <c r="A334" s="159"/>
      <c r="B334" s="159"/>
      <c r="C334" s="159"/>
      <c r="D334" s="159"/>
      <c r="E334" s="304"/>
      <c r="F334" s="304"/>
      <c r="G334" s="159"/>
      <c r="H334" s="159"/>
      <c r="I334" s="159"/>
      <c r="J334" s="159"/>
      <c r="K334" s="305"/>
      <c r="L334" s="304"/>
      <c r="M334" s="304"/>
      <c r="N334" s="321"/>
      <c r="O334" s="159"/>
      <c r="P334" s="159"/>
      <c r="Q334" s="159"/>
      <c r="R334" s="192"/>
      <c r="S334" s="192"/>
      <c r="T334" s="159"/>
      <c r="U334" s="159"/>
      <c r="V334" s="159"/>
      <c r="W334" s="159"/>
      <c r="X334" s="159"/>
      <c r="Y334" s="159"/>
      <c r="Z334" s="159"/>
    </row>
    <row r="335" ht="11.25" customHeight="1">
      <c r="A335" s="159"/>
      <c r="B335" s="159"/>
      <c r="C335" s="159"/>
      <c r="D335" s="159"/>
      <c r="E335" s="304"/>
      <c r="F335" s="304"/>
      <c r="G335" s="159"/>
      <c r="H335" s="159"/>
      <c r="I335" s="159"/>
      <c r="J335" s="159"/>
      <c r="K335" s="305"/>
      <c r="L335" s="304"/>
      <c r="M335" s="304"/>
      <c r="N335" s="321"/>
      <c r="O335" s="159"/>
      <c r="P335" s="159"/>
      <c r="Q335" s="159"/>
      <c r="R335" s="192"/>
      <c r="S335" s="192"/>
      <c r="T335" s="159"/>
      <c r="U335" s="159"/>
      <c r="V335" s="159"/>
      <c r="W335" s="159"/>
      <c r="X335" s="159"/>
      <c r="Y335" s="159"/>
      <c r="Z335" s="159"/>
    </row>
    <row r="336" ht="11.25" customHeight="1">
      <c r="A336" s="159"/>
      <c r="B336" s="159"/>
      <c r="C336" s="159"/>
      <c r="D336" s="159"/>
      <c r="E336" s="304"/>
      <c r="F336" s="304"/>
      <c r="G336" s="159"/>
      <c r="H336" s="159"/>
      <c r="I336" s="159"/>
      <c r="J336" s="159"/>
      <c r="K336" s="305"/>
      <c r="L336" s="304"/>
      <c r="M336" s="304"/>
      <c r="N336" s="321"/>
      <c r="O336" s="159"/>
      <c r="P336" s="159"/>
      <c r="Q336" s="159"/>
      <c r="R336" s="192"/>
      <c r="S336" s="192"/>
      <c r="T336" s="159"/>
      <c r="U336" s="159"/>
      <c r="V336" s="159"/>
      <c r="W336" s="159"/>
      <c r="X336" s="159"/>
      <c r="Y336" s="159"/>
      <c r="Z336" s="159"/>
    </row>
    <row r="337" ht="11.25" customHeight="1">
      <c r="A337" s="159"/>
      <c r="B337" s="159"/>
      <c r="C337" s="159"/>
      <c r="D337" s="159"/>
      <c r="E337" s="304"/>
      <c r="F337" s="304"/>
      <c r="G337" s="159"/>
      <c r="H337" s="159"/>
      <c r="I337" s="159"/>
      <c r="J337" s="159"/>
      <c r="K337" s="305"/>
      <c r="L337" s="304"/>
      <c r="M337" s="304"/>
      <c r="N337" s="321"/>
      <c r="O337" s="159"/>
      <c r="P337" s="159"/>
      <c r="Q337" s="159"/>
      <c r="R337" s="192"/>
      <c r="S337" s="192"/>
      <c r="T337" s="159"/>
      <c r="U337" s="159"/>
      <c r="V337" s="159"/>
      <c r="W337" s="159"/>
      <c r="X337" s="159"/>
      <c r="Y337" s="159"/>
      <c r="Z337" s="159"/>
    </row>
    <row r="338" ht="11.25" customHeight="1">
      <c r="A338" s="159"/>
      <c r="B338" s="159"/>
      <c r="C338" s="159"/>
      <c r="D338" s="159"/>
      <c r="E338" s="304"/>
      <c r="F338" s="304"/>
      <c r="G338" s="159"/>
      <c r="H338" s="159"/>
      <c r="I338" s="159"/>
      <c r="J338" s="159"/>
      <c r="K338" s="305"/>
      <c r="L338" s="304"/>
      <c r="M338" s="304"/>
      <c r="N338" s="321"/>
      <c r="O338" s="159"/>
      <c r="P338" s="159"/>
      <c r="Q338" s="159"/>
      <c r="R338" s="192"/>
      <c r="S338" s="192"/>
      <c r="T338" s="159"/>
      <c r="U338" s="159"/>
      <c r="V338" s="159"/>
      <c r="W338" s="159"/>
      <c r="X338" s="159"/>
      <c r="Y338" s="159"/>
      <c r="Z338" s="159"/>
    </row>
    <row r="339" ht="11.25" customHeight="1">
      <c r="A339" s="159"/>
      <c r="B339" s="159"/>
      <c r="C339" s="159"/>
      <c r="D339" s="159"/>
      <c r="E339" s="304"/>
      <c r="F339" s="304"/>
      <c r="G339" s="159"/>
      <c r="H339" s="159"/>
      <c r="I339" s="159"/>
      <c r="J339" s="159"/>
      <c r="K339" s="305"/>
      <c r="L339" s="304"/>
      <c r="M339" s="304"/>
      <c r="N339" s="321"/>
      <c r="O339" s="159"/>
      <c r="P339" s="159"/>
      <c r="Q339" s="159"/>
      <c r="R339" s="192"/>
      <c r="S339" s="192"/>
      <c r="T339" s="159"/>
      <c r="U339" s="159"/>
      <c r="V339" s="159"/>
      <c r="W339" s="159"/>
      <c r="X339" s="159"/>
      <c r="Y339" s="159"/>
      <c r="Z339" s="159"/>
    </row>
    <row r="340" ht="11.25" customHeight="1">
      <c r="A340" s="159"/>
      <c r="B340" s="159"/>
      <c r="C340" s="159"/>
      <c r="D340" s="159"/>
      <c r="E340" s="304"/>
      <c r="F340" s="304"/>
      <c r="G340" s="159"/>
      <c r="H340" s="159"/>
      <c r="I340" s="159"/>
      <c r="J340" s="159"/>
      <c r="K340" s="305"/>
      <c r="L340" s="304"/>
      <c r="M340" s="304"/>
      <c r="N340" s="321"/>
      <c r="O340" s="159"/>
      <c r="P340" s="159"/>
      <c r="Q340" s="159"/>
      <c r="R340" s="192"/>
      <c r="S340" s="192"/>
      <c r="T340" s="159"/>
      <c r="U340" s="159"/>
      <c r="V340" s="159"/>
      <c r="W340" s="159"/>
      <c r="X340" s="159"/>
      <c r="Y340" s="159"/>
      <c r="Z340" s="159"/>
    </row>
    <row r="341" ht="11.25" customHeight="1">
      <c r="A341" s="159"/>
      <c r="B341" s="159"/>
      <c r="C341" s="159"/>
      <c r="D341" s="159"/>
      <c r="E341" s="304"/>
      <c r="F341" s="304"/>
      <c r="G341" s="159"/>
      <c r="H341" s="159"/>
      <c r="I341" s="159"/>
      <c r="J341" s="159"/>
      <c r="K341" s="305"/>
      <c r="L341" s="304"/>
      <c r="M341" s="304"/>
      <c r="N341" s="321"/>
      <c r="O341" s="159"/>
      <c r="P341" s="159"/>
      <c r="Q341" s="159"/>
      <c r="R341" s="192"/>
      <c r="S341" s="192"/>
      <c r="T341" s="159"/>
      <c r="U341" s="159"/>
      <c r="V341" s="159"/>
      <c r="W341" s="159"/>
      <c r="X341" s="159"/>
      <c r="Y341" s="159"/>
      <c r="Z341" s="159"/>
    </row>
    <row r="342" ht="11.25" customHeight="1">
      <c r="A342" s="159"/>
      <c r="B342" s="159"/>
      <c r="C342" s="159"/>
      <c r="D342" s="159"/>
      <c r="E342" s="304"/>
      <c r="F342" s="304"/>
      <c r="G342" s="159"/>
      <c r="H342" s="159"/>
      <c r="I342" s="159"/>
      <c r="J342" s="159"/>
      <c r="K342" s="305"/>
      <c r="L342" s="304"/>
      <c r="M342" s="304"/>
      <c r="N342" s="321"/>
      <c r="O342" s="159"/>
      <c r="P342" s="159"/>
      <c r="Q342" s="159"/>
      <c r="R342" s="192"/>
      <c r="S342" s="192"/>
      <c r="T342" s="159"/>
      <c r="U342" s="159"/>
      <c r="V342" s="159"/>
      <c r="W342" s="159"/>
      <c r="X342" s="159"/>
      <c r="Y342" s="159"/>
      <c r="Z342" s="159"/>
    </row>
    <row r="343" ht="11.25" customHeight="1">
      <c r="A343" s="159"/>
      <c r="B343" s="159"/>
      <c r="C343" s="159"/>
      <c r="D343" s="159"/>
      <c r="E343" s="304"/>
      <c r="F343" s="304"/>
      <c r="G343" s="159"/>
      <c r="H343" s="159"/>
      <c r="I343" s="159"/>
      <c r="J343" s="159"/>
      <c r="K343" s="305"/>
      <c r="L343" s="304"/>
      <c r="M343" s="304"/>
      <c r="N343" s="321"/>
      <c r="O343" s="159"/>
      <c r="P343" s="159"/>
      <c r="Q343" s="159"/>
      <c r="R343" s="192"/>
      <c r="S343" s="192"/>
      <c r="T343" s="159"/>
      <c r="U343" s="159"/>
      <c r="V343" s="159"/>
      <c r="W343" s="159"/>
      <c r="X343" s="159"/>
      <c r="Y343" s="159"/>
      <c r="Z343" s="159"/>
    </row>
    <row r="344" ht="11.25" customHeight="1">
      <c r="A344" s="159"/>
      <c r="B344" s="159"/>
      <c r="C344" s="159"/>
      <c r="D344" s="159"/>
      <c r="E344" s="304"/>
      <c r="F344" s="304"/>
      <c r="G344" s="159"/>
      <c r="H344" s="159"/>
      <c r="I344" s="159"/>
      <c r="J344" s="159"/>
      <c r="K344" s="305"/>
      <c r="L344" s="304"/>
      <c r="M344" s="304"/>
      <c r="N344" s="321"/>
      <c r="O344" s="159"/>
      <c r="P344" s="159"/>
      <c r="Q344" s="159"/>
      <c r="R344" s="192"/>
      <c r="S344" s="192"/>
      <c r="T344" s="159"/>
      <c r="U344" s="159"/>
      <c r="V344" s="159"/>
      <c r="W344" s="159"/>
      <c r="X344" s="159"/>
      <c r="Y344" s="159"/>
      <c r="Z344" s="159"/>
    </row>
    <row r="345" ht="11.25" customHeight="1">
      <c r="A345" s="159"/>
      <c r="B345" s="159"/>
      <c r="C345" s="159"/>
      <c r="D345" s="159"/>
      <c r="E345" s="304"/>
      <c r="F345" s="304"/>
      <c r="G345" s="159"/>
      <c r="H345" s="159"/>
      <c r="I345" s="159"/>
      <c r="J345" s="159"/>
      <c r="K345" s="305"/>
      <c r="L345" s="304"/>
      <c r="M345" s="304"/>
      <c r="N345" s="321"/>
      <c r="O345" s="159"/>
      <c r="P345" s="159"/>
      <c r="Q345" s="159"/>
      <c r="R345" s="192"/>
      <c r="S345" s="192"/>
      <c r="T345" s="159"/>
      <c r="U345" s="159"/>
      <c r="V345" s="159"/>
      <c r="W345" s="159"/>
      <c r="X345" s="159"/>
      <c r="Y345" s="159"/>
      <c r="Z345" s="159"/>
    </row>
    <row r="346" ht="11.25" customHeight="1">
      <c r="A346" s="159"/>
      <c r="B346" s="159"/>
      <c r="C346" s="159"/>
      <c r="D346" s="159"/>
      <c r="E346" s="304"/>
      <c r="F346" s="304"/>
      <c r="G346" s="159"/>
      <c r="H346" s="159"/>
      <c r="I346" s="159"/>
      <c r="J346" s="159"/>
      <c r="K346" s="305"/>
      <c r="L346" s="304"/>
      <c r="M346" s="304"/>
      <c r="N346" s="321"/>
      <c r="O346" s="159"/>
      <c r="P346" s="159"/>
      <c r="Q346" s="159"/>
      <c r="R346" s="192"/>
      <c r="S346" s="192"/>
      <c r="T346" s="159"/>
      <c r="U346" s="159"/>
      <c r="V346" s="159"/>
      <c r="W346" s="159"/>
      <c r="X346" s="159"/>
      <c r="Y346" s="159"/>
      <c r="Z346" s="159"/>
    </row>
    <row r="347" ht="11.25" customHeight="1">
      <c r="A347" s="159"/>
      <c r="B347" s="159"/>
      <c r="C347" s="159"/>
      <c r="D347" s="159"/>
      <c r="E347" s="304"/>
      <c r="F347" s="304"/>
      <c r="G347" s="159"/>
      <c r="H347" s="159"/>
      <c r="I347" s="159"/>
      <c r="J347" s="159"/>
      <c r="K347" s="305"/>
      <c r="L347" s="304"/>
      <c r="M347" s="304"/>
      <c r="N347" s="321"/>
      <c r="O347" s="159"/>
      <c r="P347" s="159"/>
      <c r="Q347" s="159"/>
      <c r="R347" s="192"/>
      <c r="S347" s="192"/>
      <c r="T347" s="159"/>
      <c r="U347" s="159"/>
      <c r="V347" s="159"/>
      <c r="W347" s="159"/>
      <c r="X347" s="159"/>
      <c r="Y347" s="159"/>
      <c r="Z347" s="159"/>
    </row>
    <row r="348" ht="11.25" customHeight="1">
      <c r="A348" s="159"/>
      <c r="B348" s="159"/>
      <c r="C348" s="159"/>
      <c r="D348" s="159"/>
      <c r="E348" s="304"/>
      <c r="F348" s="304"/>
      <c r="G348" s="159"/>
      <c r="H348" s="159"/>
      <c r="I348" s="159"/>
      <c r="J348" s="159"/>
      <c r="K348" s="305"/>
      <c r="L348" s="304"/>
      <c r="M348" s="304"/>
      <c r="N348" s="321"/>
      <c r="O348" s="159"/>
      <c r="P348" s="159"/>
      <c r="Q348" s="159"/>
      <c r="R348" s="192"/>
      <c r="S348" s="192"/>
      <c r="T348" s="159"/>
      <c r="U348" s="159"/>
      <c r="V348" s="159"/>
      <c r="W348" s="159"/>
      <c r="X348" s="159"/>
      <c r="Y348" s="159"/>
      <c r="Z348" s="159"/>
    </row>
    <row r="349" ht="11.25" customHeight="1">
      <c r="A349" s="159"/>
      <c r="B349" s="159"/>
      <c r="C349" s="159"/>
      <c r="D349" s="159"/>
      <c r="E349" s="304"/>
      <c r="F349" s="304"/>
      <c r="G349" s="159"/>
      <c r="H349" s="159"/>
      <c r="I349" s="159"/>
      <c r="J349" s="159"/>
      <c r="K349" s="305"/>
      <c r="L349" s="304"/>
      <c r="M349" s="304"/>
      <c r="N349" s="321"/>
      <c r="O349" s="159"/>
      <c r="P349" s="159"/>
      <c r="Q349" s="159"/>
      <c r="R349" s="192"/>
      <c r="S349" s="192"/>
      <c r="T349" s="159"/>
      <c r="U349" s="159"/>
      <c r="V349" s="159"/>
      <c r="W349" s="159"/>
      <c r="X349" s="159"/>
      <c r="Y349" s="159"/>
      <c r="Z349" s="159"/>
    </row>
    <row r="350" ht="11.25" customHeight="1">
      <c r="A350" s="159"/>
      <c r="B350" s="159"/>
      <c r="C350" s="159"/>
      <c r="D350" s="159"/>
      <c r="E350" s="304"/>
      <c r="F350" s="304"/>
      <c r="G350" s="159"/>
      <c r="H350" s="159"/>
      <c r="I350" s="159"/>
      <c r="J350" s="159"/>
      <c r="K350" s="305"/>
      <c r="L350" s="304"/>
      <c r="M350" s="304"/>
      <c r="N350" s="321"/>
      <c r="O350" s="159"/>
      <c r="P350" s="159"/>
      <c r="Q350" s="159"/>
      <c r="R350" s="192"/>
      <c r="S350" s="192"/>
      <c r="T350" s="159"/>
      <c r="U350" s="159"/>
      <c r="V350" s="159"/>
      <c r="W350" s="159"/>
      <c r="X350" s="159"/>
      <c r="Y350" s="159"/>
      <c r="Z350" s="159"/>
    </row>
    <row r="351" ht="11.25" customHeight="1">
      <c r="A351" s="159"/>
      <c r="B351" s="159"/>
      <c r="C351" s="159"/>
      <c r="D351" s="159"/>
      <c r="E351" s="304"/>
      <c r="F351" s="304"/>
      <c r="G351" s="159"/>
      <c r="H351" s="159"/>
      <c r="I351" s="159"/>
      <c r="J351" s="159"/>
      <c r="K351" s="305"/>
      <c r="L351" s="304"/>
      <c r="M351" s="304"/>
      <c r="N351" s="321"/>
      <c r="O351" s="159"/>
      <c r="P351" s="159"/>
      <c r="Q351" s="159"/>
      <c r="R351" s="192"/>
      <c r="S351" s="192"/>
      <c r="T351" s="159"/>
      <c r="U351" s="159"/>
      <c r="V351" s="159"/>
      <c r="W351" s="159"/>
      <c r="X351" s="159"/>
      <c r="Y351" s="159"/>
      <c r="Z351" s="159"/>
    </row>
    <row r="352" ht="11.25" customHeight="1">
      <c r="A352" s="159"/>
      <c r="B352" s="159"/>
      <c r="C352" s="159"/>
      <c r="D352" s="159"/>
      <c r="E352" s="304"/>
      <c r="F352" s="304"/>
      <c r="G352" s="159"/>
      <c r="H352" s="159"/>
      <c r="I352" s="159"/>
      <c r="J352" s="159"/>
      <c r="K352" s="305"/>
      <c r="L352" s="304"/>
      <c r="M352" s="304"/>
      <c r="N352" s="321"/>
      <c r="O352" s="159"/>
      <c r="P352" s="159"/>
      <c r="Q352" s="159"/>
      <c r="R352" s="192"/>
      <c r="S352" s="192"/>
      <c r="T352" s="159"/>
      <c r="U352" s="159"/>
      <c r="V352" s="159"/>
      <c r="W352" s="159"/>
      <c r="X352" s="159"/>
      <c r="Y352" s="159"/>
      <c r="Z352" s="159"/>
    </row>
    <row r="353" ht="11.25" customHeight="1">
      <c r="A353" s="159"/>
      <c r="B353" s="159"/>
      <c r="C353" s="159"/>
      <c r="D353" s="159"/>
      <c r="E353" s="304"/>
      <c r="F353" s="304"/>
      <c r="G353" s="159"/>
      <c r="H353" s="159"/>
      <c r="I353" s="159"/>
      <c r="J353" s="159"/>
      <c r="K353" s="305"/>
      <c r="L353" s="304"/>
      <c r="M353" s="304"/>
      <c r="N353" s="321"/>
      <c r="O353" s="159"/>
      <c r="P353" s="159"/>
      <c r="Q353" s="159"/>
      <c r="R353" s="192"/>
      <c r="S353" s="192"/>
      <c r="T353" s="159"/>
      <c r="U353" s="159"/>
      <c r="V353" s="159"/>
      <c r="W353" s="159"/>
      <c r="X353" s="159"/>
      <c r="Y353" s="159"/>
      <c r="Z353" s="159"/>
    </row>
    <row r="354" ht="11.25" customHeight="1">
      <c r="A354" s="159"/>
      <c r="B354" s="159"/>
      <c r="C354" s="159"/>
      <c r="D354" s="159"/>
      <c r="E354" s="304"/>
      <c r="F354" s="304"/>
      <c r="G354" s="159"/>
      <c r="H354" s="159"/>
      <c r="I354" s="159"/>
      <c r="J354" s="159"/>
      <c r="K354" s="305"/>
      <c r="L354" s="304"/>
      <c r="M354" s="304"/>
      <c r="N354" s="321"/>
      <c r="O354" s="159"/>
      <c r="P354" s="159"/>
      <c r="Q354" s="159"/>
      <c r="R354" s="192"/>
      <c r="S354" s="192"/>
      <c r="T354" s="159"/>
      <c r="U354" s="159"/>
      <c r="V354" s="159"/>
      <c r="W354" s="159"/>
      <c r="X354" s="159"/>
      <c r="Y354" s="159"/>
      <c r="Z354" s="159"/>
    </row>
    <row r="355" ht="11.25" customHeight="1">
      <c r="A355" s="159"/>
      <c r="B355" s="159"/>
      <c r="C355" s="159"/>
      <c r="D355" s="159"/>
      <c r="E355" s="304"/>
      <c r="F355" s="304"/>
      <c r="G355" s="159"/>
      <c r="H355" s="159"/>
      <c r="I355" s="159"/>
      <c r="J355" s="159"/>
      <c r="K355" s="305"/>
      <c r="L355" s="304"/>
      <c r="M355" s="304"/>
      <c r="N355" s="321"/>
      <c r="O355" s="159"/>
      <c r="P355" s="159"/>
      <c r="Q355" s="159"/>
      <c r="R355" s="192"/>
      <c r="S355" s="192"/>
      <c r="T355" s="159"/>
      <c r="U355" s="159"/>
      <c r="V355" s="159"/>
      <c r="W355" s="159"/>
      <c r="X355" s="159"/>
      <c r="Y355" s="159"/>
      <c r="Z355" s="159"/>
    </row>
    <row r="356" ht="11.25" customHeight="1">
      <c r="A356" s="159"/>
      <c r="B356" s="159"/>
      <c r="C356" s="159"/>
      <c r="D356" s="159"/>
      <c r="E356" s="304"/>
      <c r="F356" s="304"/>
      <c r="G356" s="159"/>
      <c r="H356" s="159"/>
      <c r="I356" s="159"/>
      <c r="J356" s="159"/>
      <c r="K356" s="305"/>
      <c r="L356" s="304"/>
      <c r="M356" s="304"/>
      <c r="N356" s="321"/>
      <c r="O356" s="159"/>
      <c r="P356" s="159"/>
      <c r="Q356" s="159"/>
      <c r="R356" s="192"/>
      <c r="S356" s="192"/>
      <c r="T356" s="159"/>
      <c r="U356" s="159"/>
      <c r="V356" s="159"/>
      <c r="W356" s="159"/>
      <c r="X356" s="159"/>
      <c r="Y356" s="159"/>
      <c r="Z356" s="159"/>
    </row>
    <row r="357" ht="11.25" customHeight="1">
      <c r="A357" s="159"/>
      <c r="B357" s="159"/>
      <c r="C357" s="159"/>
      <c r="D357" s="159"/>
      <c r="E357" s="304"/>
      <c r="F357" s="304"/>
      <c r="G357" s="159"/>
      <c r="H357" s="159"/>
      <c r="I357" s="159"/>
      <c r="J357" s="159"/>
      <c r="K357" s="305"/>
      <c r="L357" s="304"/>
      <c r="M357" s="304"/>
      <c r="N357" s="321"/>
      <c r="O357" s="159"/>
      <c r="P357" s="159"/>
      <c r="Q357" s="159"/>
      <c r="R357" s="192"/>
      <c r="S357" s="192"/>
      <c r="T357" s="159"/>
      <c r="U357" s="159"/>
      <c r="V357" s="159"/>
      <c r="W357" s="159"/>
      <c r="X357" s="159"/>
      <c r="Y357" s="159"/>
      <c r="Z357" s="159"/>
    </row>
    <row r="358" ht="11.25" customHeight="1">
      <c r="A358" s="159"/>
      <c r="B358" s="159"/>
      <c r="C358" s="159"/>
      <c r="D358" s="159"/>
      <c r="E358" s="304"/>
      <c r="F358" s="304"/>
      <c r="G358" s="159"/>
      <c r="H358" s="159"/>
      <c r="I358" s="159"/>
      <c r="J358" s="159"/>
      <c r="K358" s="305"/>
      <c r="L358" s="304"/>
      <c r="M358" s="304"/>
      <c r="N358" s="321"/>
      <c r="O358" s="159"/>
      <c r="P358" s="159"/>
      <c r="Q358" s="159"/>
      <c r="R358" s="192"/>
      <c r="S358" s="192"/>
      <c r="T358" s="159"/>
      <c r="U358" s="159"/>
      <c r="V358" s="159"/>
      <c r="W358" s="159"/>
      <c r="X358" s="159"/>
      <c r="Y358" s="159"/>
      <c r="Z358" s="159"/>
    </row>
    <row r="359" ht="11.25" customHeight="1">
      <c r="A359" s="159"/>
      <c r="B359" s="159"/>
      <c r="C359" s="159"/>
      <c r="D359" s="159"/>
      <c r="E359" s="304"/>
      <c r="F359" s="304"/>
      <c r="G359" s="159"/>
      <c r="H359" s="159"/>
      <c r="I359" s="159"/>
      <c r="J359" s="159"/>
      <c r="K359" s="305"/>
      <c r="L359" s="304"/>
      <c r="M359" s="304"/>
      <c r="N359" s="321"/>
      <c r="O359" s="159"/>
      <c r="P359" s="159"/>
      <c r="Q359" s="159"/>
      <c r="R359" s="192"/>
      <c r="S359" s="192"/>
      <c r="T359" s="159"/>
      <c r="U359" s="159"/>
      <c r="V359" s="159"/>
      <c r="W359" s="159"/>
      <c r="X359" s="159"/>
      <c r="Y359" s="159"/>
      <c r="Z359" s="159"/>
    </row>
    <row r="360" ht="11.25" customHeight="1">
      <c r="A360" s="159"/>
      <c r="B360" s="159"/>
      <c r="C360" s="159"/>
      <c r="D360" s="159"/>
      <c r="E360" s="304"/>
      <c r="F360" s="304"/>
      <c r="G360" s="159"/>
      <c r="H360" s="159"/>
      <c r="I360" s="159"/>
      <c r="J360" s="159"/>
      <c r="K360" s="305"/>
      <c r="L360" s="304"/>
      <c r="M360" s="304"/>
      <c r="N360" s="321"/>
      <c r="O360" s="159"/>
      <c r="P360" s="159"/>
      <c r="Q360" s="159"/>
      <c r="R360" s="192"/>
      <c r="S360" s="192"/>
      <c r="T360" s="159"/>
      <c r="U360" s="159"/>
      <c r="V360" s="159"/>
      <c r="W360" s="159"/>
      <c r="X360" s="159"/>
      <c r="Y360" s="159"/>
      <c r="Z360" s="159"/>
    </row>
    <row r="361" ht="11.25" customHeight="1">
      <c r="A361" s="159"/>
      <c r="B361" s="159"/>
      <c r="C361" s="159"/>
      <c r="D361" s="159"/>
      <c r="E361" s="304"/>
      <c r="F361" s="304"/>
      <c r="G361" s="159"/>
      <c r="H361" s="159"/>
      <c r="I361" s="159"/>
      <c r="J361" s="159"/>
      <c r="K361" s="305"/>
      <c r="L361" s="304"/>
      <c r="M361" s="304"/>
      <c r="N361" s="321"/>
      <c r="O361" s="159"/>
      <c r="P361" s="159"/>
      <c r="Q361" s="159"/>
      <c r="R361" s="192"/>
      <c r="S361" s="192"/>
      <c r="T361" s="159"/>
      <c r="U361" s="159"/>
      <c r="V361" s="159"/>
      <c r="W361" s="159"/>
      <c r="X361" s="159"/>
      <c r="Y361" s="159"/>
      <c r="Z361" s="159"/>
    </row>
    <row r="362" ht="11.25" customHeight="1">
      <c r="A362" s="159"/>
      <c r="B362" s="159"/>
      <c r="C362" s="159"/>
      <c r="D362" s="159"/>
      <c r="E362" s="304"/>
      <c r="F362" s="304"/>
      <c r="G362" s="159"/>
      <c r="H362" s="159"/>
      <c r="I362" s="159"/>
      <c r="J362" s="159"/>
      <c r="K362" s="305"/>
      <c r="L362" s="304"/>
      <c r="M362" s="304"/>
      <c r="N362" s="321"/>
      <c r="O362" s="159"/>
      <c r="P362" s="159"/>
      <c r="Q362" s="159"/>
      <c r="R362" s="192"/>
      <c r="S362" s="192"/>
      <c r="T362" s="159"/>
      <c r="U362" s="159"/>
      <c r="V362" s="159"/>
      <c r="W362" s="159"/>
      <c r="X362" s="159"/>
      <c r="Y362" s="159"/>
      <c r="Z362" s="159"/>
    </row>
    <row r="363" ht="11.25" customHeight="1">
      <c r="A363" s="159"/>
      <c r="B363" s="159"/>
      <c r="C363" s="159"/>
      <c r="D363" s="159"/>
      <c r="E363" s="304"/>
      <c r="F363" s="304"/>
      <c r="G363" s="159"/>
      <c r="H363" s="159"/>
      <c r="I363" s="159"/>
      <c r="J363" s="159"/>
      <c r="K363" s="305"/>
      <c r="L363" s="304"/>
      <c r="M363" s="304"/>
      <c r="N363" s="321"/>
      <c r="O363" s="159"/>
      <c r="P363" s="159"/>
      <c r="Q363" s="159"/>
      <c r="R363" s="192"/>
      <c r="S363" s="192"/>
      <c r="T363" s="159"/>
      <c r="U363" s="159"/>
      <c r="V363" s="159"/>
      <c r="W363" s="159"/>
      <c r="X363" s="159"/>
      <c r="Y363" s="159"/>
      <c r="Z363" s="159"/>
    </row>
    <row r="364" ht="11.25" customHeight="1">
      <c r="A364" s="159"/>
      <c r="B364" s="159"/>
      <c r="C364" s="159"/>
      <c r="D364" s="159"/>
      <c r="E364" s="304"/>
      <c r="F364" s="304"/>
      <c r="G364" s="159"/>
      <c r="H364" s="159"/>
      <c r="I364" s="159"/>
      <c r="J364" s="159"/>
      <c r="K364" s="305"/>
      <c r="L364" s="304"/>
      <c r="M364" s="304"/>
      <c r="N364" s="321"/>
      <c r="O364" s="159"/>
      <c r="P364" s="159"/>
      <c r="Q364" s="159"/>
      <c r="R364" s="192"/>
      <c r="S364" s="192"/>
      <c r="T364" s="159"/>
      <c r="U364" s="159"/>
      <c r="V364" s="159"/>
      <c r="W364" s="159"/>
      <c r="X364" s="159"/>
      <c r="Y364" s="159"/>
      <c r="Z364" s="159"/>
    </row>
    <row r="365" ht="11.25" customHeight="1">
      <c r="A365" s="159"/>
      <c r="B365" s="159"/>
      <c r="C365" s="159"/>
      <c r="D365" s="159"/>
      <c r="E365" s="304"/>
      <c r="F365" s="304"/>
      <c r="G365" s="159"/>
      <c r="H365" s="159"/>
      <c r="I365" s="159"/>
      <c r="J365" s="159"/>
      <c r="K365" s="305"/>
      <c r="L365" s="304"/>
      <c r="M365" s="304"/>
      <c r="N365" s="321"/>
      <c r="O365" s="159"/>
      <c r="P365" s="159"/>
      <c r="Q365" s="159"/>
      <c r="R365" s="192"/>
      <c r="S365" s="192"/>
      <c r="T365" s="159"/>
      <c r="U365" s="159"/>
      <c r="V365" s="159"/>
      <c r="W365" s="159"/>
      <c r="X365" s="159"/>
      <c r="Y365" s="159"/>
      <c r="Z365" s="159"/>
    </row>
    <row r="366" ht="11.25" customHeight="1">
      <c r="A366" s="159"/>
      <c r="B366" s="159"/>
      <c r="C366" s="159"/>
      <c r="D366" s="159"/>
      <c r="E366" s="304"/>
      <c r="F366" s="304"/>
      <c r="G366" s="159"/>
      <c r="H366" s="159"/>
      <c r="I366" s="159"/>
      <c r="J366" s="159"/>
      <c r="K366" s="305"/>
      <c r="L366" s="304"/>
      <c r="M366" s="304"/>
      <c r="N366" s="321"/>
      <c r="O366" s="159"/>
      <c r="P366" s="159"/>
      <c r="Q366" s="159"/>
      <c r="R366" s="192"/>
      <c r="S366" s="192"/>
      <c r="T366" s="159"/>
      <c r="U366" s="159"/>
      <c r="V366" s="159"/>
      <c r="W366" s="159"/>
      <c r="X366" s="159"/>
      <c r="Y366" s="159"/>
      <c r="Z366" s="159"/>
    </row>
    <row r="367" ht="11.25" customHeight="1">
      <c r="A367" s="159"/>
      <c r="B367" s="159"/>
      <c r="C367" s="159"/>
      <c r="D367" s="159"/>
      <c r="E367" s="304"/>
      <c r="F367" s="304"/>
      <c r="G367" s="159"/>
      <c r="H367" s="159"/>
      <c r="I367" s="159"/>
      <c r="J367" s="159"/>
      <c r="K367" s="305"/>
      <c r="L367" s="304"/>
      <c r="M367" s="304"/>
      <c r="N367" s="321"/>
      <c r="O367" s="159"/>
      <c r="P367" s="159"/>
      <c r="Q367" s="159"/>
      <c r="R367" s="192"/>
      <c r="S367" s="192"/>
      <c r="T367" s="159"/>
      <c r="U367" s="159"/>
      <c r="V367" s="159"/>
      <c r="W367" s="159"/>
      <c r="X367" s="159"/>
      <c r="Y367" s="159"/>
      <c r="Z367" s="159"/>
    </row>
    <row r="368" ht="11.25" customHeight="1">
      <c r="A368" s="159"/>
      <c r="B368" s="159"/>
      <c r="C368" s="159"/>
      <c r="D368" s="159"/>
      <c r="E368" s="304"/>
      <c r="F368" s="304"/>
      <c r="G368" s="159"/>
      <c r="H368" s="159"/>
      <c r="I368" s="159"/>
      <c r="J368" s="159"/>
      <c r="K368" s="305"/>
      <c r="L368" s="304"/>
      <c r="M368" s="304"/>
      <c r="N368" s="321"/>
      <c r="O368" s="159"/>
      <c r="P368" s="159"/>
      <c r="Q368" s="159"/>
      <c r="R368" s="192"/>
      <c r="S368" s="192"/>
      <c r="T368" s="159"/>
      <c r="U368" s="159"/>
      <c r="V368" s="159"/>
      <c r="W368" s="159"/>
      <c r="X368" s="159"/>
      <c r="Y368" s="159"/>
      <c r="Z368" s="159"/>
    </row>
    <row r="369" ht="11.25" customHeight="1">
      <c r="A369" s="159"/>
      <c r="B369" s="159"/>
      <c r="C369" s="159"/>
      <c r="D369" s="159"/>
      <c r="E369" s="304"/>
      <c r="F369" s="304"/>
      <c r="G369" s="159"/>
      <c r="H369" s="159"/>
      <c r="I369" s="159"/>
      <c r="J369" s="159"/>
      <c r="K369" s="305"/>
      <c r="L369" s="304"/>
      <c r="M369" s="304"/>
      <c r="N369" s="321"/>
      <c r="O369" s="159"/>
      <c r="P369" s="159"/>
      <c r="Q369" s="159"/>
      <c r="R369" s="192"/>
      <c r="S369" s="192"/>
      <c r="T369" s="159"/>
      <c r="U369" s="159"/>
      <c r="V369" s="159"/>
      <c r="W369" s="159"/>
      <c r="X369" s="159"/>
      <c r="Y369" s="159"/>
      <c r="Z369" s="159"/>
    </row>
    <row r="370" ht="11.25" customHeight="1">
      <c r="A370" s="159"/>
      <c r="B370" s="159"/>
      <c r="C370" s="159"/>
      <c r="D370" s="159"/>
      <c r="E370" s="304"/>
      <c r="F370" s="304"/>
      <c r="G370" s="159"/>
      <c r="H370" s="159"/>
      <c r="I370" s="159"/>
      <c r="J370" s="159"/>
      <c r="K370" s="305"/>
      <c r="L370" s="304"/>
      <c r="M370" s="304"/>
      <c r="N370" s="321"/>
      <c r="O370" s="159"/>
      <c r="P370" s="159"/>
      <c r="Q370" s="159"/>
      <c r="R370" s="192"/>
      <c r="S370" s="192"/>
      <c r="T370" s="159"/>
      <c r="U370" s="159"/>
      <c r="V370" s="159"/>
      <c r="W370" s="159"/>
      <c r="X370" s="159"/>
      <c r="Y370" s="159"/>
      <c r="Z370" s="159"/>
    </row>
    <row r="371" ht="11.25" customHeight="1">
      <c r="A371" s="159"/>
      <c r="B371" s="159"/>
      <c r="C371" s="159"/>
      <c r="D371" s="159"/>
      <c r="E371" s="304"/>
      <c r="F371" s="304"/>
      <c r="G371" s="159"/>
      <c r="H371" s="159"/>
      <c r="I371" s="159"/>
      <c r="J371" s="159"/>
      <c r="K371" s="305"/>
      <c r="L371" s="304"/>
      <c r="M371" s="304"/>
      <c r="N371" s="321"/>
      <c r="O371" s="159"/>
      <c r="P371" s="159"/>
      <c r="Q371" s="159"/>
      <c r="R371" s="192"/>
      <c r="S371" s="192"/>
      <c r="T371" s="159"/>
      <c r="U371" s="159"/>
      <c r="V371" s="159"/>
      <c r="W371" s="159"/>
      <c r="X371" s="159"/>
      <c r="Y371" s="159"/>
      <c r="Z371" s="159"/>
    </row>
    <row r="372" ht="11.25" customHeight="1">
      <c r="A372" s="159"/>
      <c r="B372" s="159"/>
      <c r="C372" s="159"/>
      <c r="D372" s="159"/>
      <c r="E372" s="304"/>
      <c r="F372" s="304"/>
      <c r="G372" s="159"/>
      <c r="H372" s="159"/>
      <c r="I372" s="159"/>
      <c r="J372" s="159"/>
      <c r="K372" s="305"/>
      <c r="L372" s="304"/>
      <c r="M372" s="304"/>
      <c r="N372" s="321"/>
      <c r="O372" s="159"/>
      <c r="P372" s="159"/>
      <c r="Q372" s="159"/>
      <c r="R372" s="192"/>
      <c r="S372" s="192"/>
      <c r="T372" s="159"/>
      <c r="U372" s="159"/>
      <c r="V372" s="159"/>
      <c r="W372" s="159"/>
      <c r="X372" s="159"/>
      <c r="Y372" s="159"/>
      <c r="Z372" s="159"/>
    </row>
    <row r="373" ht="11.25" customHeight="1">
      <c r="A373" s="159"/>
      <c r="B373" s="159"/>
      <c r="C373" s="159"/>
      <c r="D373" s="159"/>
      <c r="E373" s="304"/>
      <c r="F373" s="304"/>
      <c r="G373" s="159"/>
      <c r="H373" s="159"/>
      <c r="I373" s="159"/>
      <c r="J373" s="159"/>
      <c r="K373" s="305"/>
      <c r="L373" s="304"/>
      <c r="M373" s="304"/>
      <c r="N373" s="321"/>
      <c r="O373" s="159"/>
      <c r="P373" s="159"/>
      <c r="Q373" s="159"/>
      <c r="R373" s="192"/>
      <c r="S373" s="192"/>
      <c r="T373" s="159"/>
      <c r="U373" s="159"/>
      <c r="V373" s="159"/>
      <c r="W373" s="159"/>
      <c r="X373" s="159"/>
      <c r="Y373" s="159"/>
      <c r="Z373" s="159"/>
    </row>
    <row r="374" ht="11.25" customHeight="1">
      <c r="A374" s="159"/>
      <c r="B374" s="159"/>
      <c r="C374" s="159"/>
      <c r="D374" s="159"/>
      <c r="E374" s="304"/>
      <c r="F374" s="304"/>
      <c r="G374" s="159"/>
      <c r="H374" s="159"/>
      <c r="I374" s="159"/>
      <c r="J374" s="159"/>
      <c r="K374" s="305"/>
      <c r="L374" s="304"/>
      <c r="M374" s="304"/>
      <c r="N374" s="321"/>
      <c r="O374" s="159"/>
      <c r="P374" s="159"/>
      <c r="Q374" s="159"/>
      <c r="R374" s="192"/>
      <c r="S374" s="192"/>
      <c r="T374" s="159"/>
      <c r="U374" s="159"/>
      <c r="V374" s="159"/>
      <c r="W374" s="159"/>
      <c r="X374" s="159"/>
      <c r="Y374" s="159"/>
      <c r="Z374" s="159"/>
    </row>
    <row r="375" ht="11.25" customHeight="1">
      <c r="A375" s="159"/>
      <c r="B375" s="159"/>
      <c r="C375" s="159"/>
      <c r="D375" s="159"/>
      <c r="E375" s="304"/>
      <c r="F375" s="304"/>
      <c r="G375" s="159"/>
      <c r="H375" s="159"/>
      <c r="I375" s="159"/>
      <c r="J375" s="159"/>
      <c r="K375" s="305"/>
      <c r="L375" s="304"/>
      <c r="M375" s="304"/>
      <c r="N375" s="321"/>
      <c r="O375" s="159"/>
      <c r="P375" s="159"/>
      <c r="Q375" s="159"/>
      <c r="R375" s="192"/>
      <c r="S375" s="192"/>
      <c r="T375" s="159"/>
      <c r="U375" s="159"/>
      <c r="V375" s="159"/>
      <c r="W375" s="159"/>
      <c r="X375" s="159"/>
      <c r="Y375" s="159"/>
      <c r="Z375" s="159"/>
    </row>
    <row r="376" ht="11.25" customHeight="1">
      <c r="A376" s="159"/>
      <c r="B376" s="159"/>
      <c r="C376" s="159"/>
      <c r="D376" s="159"/>
      <c r="E376" s="304"/>
      <c r="F376" s="304"/>
      <c r="G376" s="159"/>
      <c r="H376" s="159"/>
      <c r="I376" s="159"/>
      <c r="J376" s="159"/>
      <c r="K376" s="305"/>
      <c r="L376" s="304"/>
      <c r="M376" s="304"/>
      <c r="N376" s="321"/>
      <c r="O376" s="159"/>
      <c r="P376" s="159"/>
      <c r="Q376" s="159"/>
      <c r="R376" s="192"/>
      <c r="S376" s="192"/>
      <c r="T376" s="159"/>
      <c r="U376" s="159"/>
      <c r="V376" s="159"/>
      <c r="W376" s="159"/>
      <c r="X376" s="159"/>
      <c r="Y376" s="159"/>
      <c r="Z376" s="159"/>
    </row>
    <row r="377" ht="11.25" customHeight="1">
      <c r="A377" s="159"/>
      <c r="B377" s="159"/>
      <c r="C377" s="159"/>
      <c r="D377" s="159"/>
      <c r="E377" s="304"/>
      <c r="F377" s="304"/>
      <c r="G377" s="159"/>
      <c r="H377" s="159"/>
      <c r="I377" s="159"/>
      <c r="J377" s="159"/>
      <c r="K377" s="305"/>
      <c r="L377" s="304"/>
      <c r="M377" s="304"/>
      <c r="N377" s="321"/>
      <c r="O377" s="159"/>
      <c r="P377" s="159"/>
      <c r="Q377" s="159"/>
      <c r="R377" s="192"/>
      <c r="S377" s="192"/>
      <c r="T377" s="159"/>
      <c r="U377" s="159"/>
      <c r="V377" s="159"/>
      <c r="W377" s="159"/>
      <c r="X377" s="159"/>
      <c r="Y377" s="159"/>
      <c r="Z377" s="159"/>
    </row>
    <row r="378" ht="11.25" customHeight="1">
      <c r="A378" s="159"/>
      <c r="B378" s="159"/>
      <c r="C378" s="159"/>
      <c r="D378" s="159"/>
      <c r="E378" s="304"/>
      <c r="F378" s="304"/>
      <c r="G378" s="159"/>
      <c r="H378" s="159"/>
      <c r="I378" s="159"/>
      <c r="J378" s="159"/>
      <c r="K378" s="305"/>
      <c r="L378" s="304"/>
      <c r="M378" s="304"/>
      <c r="N378" s="321"/>
      <c r="O378" s="159"/>
      <c r="P378" s="159"/>
      <c r="Q378" s="159"/>
      <c r="R378" s="192"/>
      <c r="S378" s="192"/>
      <c r="T378" s="159"/>
      <c r="U378" s="159"/>
      <c r="V378" s="159"/>
      <c r="W378" s="159"/>
      <c r="X378" s="159"/>
      <c r="Y378" s="159"/>
      <c r="Z378" s="159"/>
    </row>
    <row r="379" ht="11.25" customHeight="1">
      <c r="A379" s="159"/>
      <c r="B379" s="159"/>
      <c r="C379" s="159"/>
      <c r="D379" s="159"/>
      <c r="E379" s="304"/>
      <c r="F379" s="304"/>
      <c r="G379" s="159"/>
      <c r="H379" s="159"/>
      <c r="I379" s="159"/>
      <c r="J379" s="159"/>
      <c r="K379" s="305"/>
      <c r="L379" s="304"/>
      <c r="M379" s="304"/>
      <c r="N379" s="321"/>
      <c r="O379" s="159"/>
      <c r="P379" s="159"/>
      <c r="Q379" s="159"/>
      <c r="R379" s="192"/>
      <c r="S379" s="192"/>
      <c r="T379" s="159"/>
      <c r="U379" s="159"/>
      <c r="V379" s="159"/>
      <c r="W379" s="159"/>
      <c r="X379" s="159"/>
      <c r="Y379" s="159"/>
      <c r="Z379" s="159"/>
    </row>
    <row r="380" ht="11.25" customHeight="1">
      <c r="A380" s="159"/>
      <c r="B380" s="159"/>
      <c r="C380" s="159"/>
      <c r="D380" s="159"/>
      <c r="E380" s="304"/>
      <c r="F380" s="304"/>
      <c r="G380" s="159"/>
      <c r="H380" s="159"/>
      <c r="I380" s="159"/>
      <c r="J380" s="159"/>
      <c r="K380" s="305"/>
      <c r="L380" s="304"/>
      <c r="M380" s="304"/>
      <c r="N380" s="321"/>
      <c r="O380" s="159"/>
      <c r="P380" s="159"/>
      <c r="Q380" s="159"/>
      <c r="R380" s="192"/>
      <c r="S380" s="192"/>
      <c r="T380" s="159"/>
      <c r="U380" s="159"/>
      <c r="V380" s="159"/>
      <c r="W380" s="159"/>
      <c r="X380" s="159"/>
      <c r="Y380" s="159"/>
      <c r="Z380" s="159"/>
    </row>
    <row r="381" ht="11.25" customHeight="1">
      <c r="A381" s="159"/>
      <c r="B381" s="159"/>
      <c r="C381" s="159"/>
      <c r="D381" s="159"/>
      <c r="E381" s="304"/>
      <c r="F381" s="304"/>
      <c r="G381" s="159"/>
      <c r="H381" s="159"/>
      <c r="I381" s="159"/>
      <c r="J381" s="159"/>
      <c r="K381" s="305"/>
      <c r="L381" s="304"/>
      <c r="M381" s="304"/>
      <c r="N381" s="321"/>
      <c r="O381" s="159"/>
      <c r="P381" s="159"/>
      <c r="Q381" s="159"/>
      <c r="R381" s="192"/>
      <c r="S381" s="192"/>
      <c r="T381" s="159"/>
      <c r="U381" s="159"/>
      <c r="V381" s="159"/>
      <c r="W381" s="159"/>
      <c r="X381" s="159"/>
      <c r="Y381" s="159"/>
      <c r="Z381" s="159"/>
    </row>
    <row r="382" ht="11.25" customHeight="1">
      <c r="A382" s="159"/>
      <c r="B382" s="159"/>
      <c r="C382" s="159"/>
      <c r="D382" s="159"/>
      <c r="E382" s="304"/>
      <c r="F382" s="304"/>
      <c r="G382" s="159"/>
      <c r="H382" s="159"/>
      <c r="I382" s="159"/>
      <c r="J382" s="159"/>
      <c r="K382" s="305"/>
      <c r="L382" s="304"/>
      <c r="M382" s="304"/>
      <c r="N382" s="321"/>
      <c r="O382" s="159"/>
      <c r="P382" s="159"/>
      <c r="Q382" s="159"/>
      <c r="R382" s="192"/>
      <c r="S382" s="192"/>
      <c r="T382" s="159"/>
      <c r="U382" s="159"/>
      <c r="V382" s="159"/>
      <c r="W382" s="159"/>
      <c r="X382" s="159"/>
      <c r="Y382" s="159"/>
      <c r="Z382" s="159"/>
    </row>
    <row r="383" ht="11.25" customHeight="1">
      <c r="A383" s="159"/>
      <c r="B383" s="159"/>
      <c r="C383" s="159"/>
      <c r="D383" s="159"/>
      <c r="E383" s="304"/>
      <c r="F383" s="304"/>
      <c r="G383" s="159"/>
      <c r="H383" s="159"/>
      <c r="I383" s="159"/>
      <c r="J383" s="159"/>
      <c r="K383" s="305"/>
      <c r="L383" s="304"/>
      <c r="M383" s="304"/>
      <c r="N383" s="321"/>
      <c r="O383" s="159"/>
      <c r="P383" s="159"/>
      <c r="Q383" s="159"/>
      <c r="R383" s="192"/>
      <c r="S383" s="192"/>
      <c r="T383" s="159"/>
      <c r="U383" s="159"/>
      <c r="V383" s="159"/>
      <c r="W383" s="159"/>
      <c r="X383" s="159"/>
      <c r="Y383" s="159"/>
      <c r="Z383" s="159"/>
    </row>
    <row r="384" ht="11.25" customHeight="1">
      <c r="A384" s="159"/>
      <c r="B384" s="159"/>
      <c r="C384" s="159"/>
      <c r="D384" s="159"/>
      <c r="E384" s="304"/>
      <c r="F384" s="304"/>
      <c r="G384" s="159"/>
      <c r="H384" s="159"/>
      <c r="I384" s="159"/>
      <c r="J384" s="159"/>
      <c r="K384" s="305"/>
      <c r="L384" s="304"/>
      <c r="M384" s="304"/>
      <c r="N384" s="321"/>
      <c r="O384" s="159"/>
      <c r="P384" s="159"/>
      <c r="Q384" s="159"/>
      <c r="R384" s="192"/>
      <c r="S384" s="192"/>
      <c r="T384" s="159"/>
      <c r="U384" s="159"/>
      <c r="V384" s="159"/>
      <c r="W384" s="159"/>
      <c r="X384" s="159"/>
      <c r="Y384" s="159"/>
      <c r="Z384" s="159"/>
    </row>
    <row r="385" ht="11.25" customHeight="1">
      <c r="A385" s="159"/>
      <c r="B385" s="159"/>
      <c r="C385" s="159"/>
      <c r="D385" s="159"/>
      <c r="E385" s="304"/>
      <c r="F385" s="304"/>
      <c r="G385" s="159"/>
      <c r="H385" s="159"/>
      <c r="I385" s="159"/>
      <c r="J385" s="159"/>
      <c r="K385" s="305"/>
      <c r="L385" s="304"/>
      <c r="M385" s="304"/>
      <c r="N385" s="321"/>
      <c r="O385" s="159"/>
      <c r="P385" s="159"/>
      <c r="Q385" s="159"/>
      <c r="R385" s="192"/>
      <c r="S385" s="192"/>
      <c r="T385" s="159"/>
      <c r="U385" s="159"/>
      <c r="V385" s="159"/>
      <c r="W385" s="159"/>
      <c r="X385" s="159"/>
      <c r="Y385" s="159"/>
      <c r="Z385" s="159"/>
    </row>
    <row r="386" ht="11.25" customHeight="1">
      <c r="A386" s="159"/>
      <c r="B386" s="159"/>
      <c r="C386" s="159"/>
      <c r="D386" s="159"/>
      <c r="E386" s="304"/>
      <c r="F386" s="304"/>
      <c r="G386" s="159"/>
      <c r="H386" s="159"/>
      <c r="I386" s="159"/>
      <c r="J386" s="159"/>
      <c r="K386" s="305"/>
      <c r="L386" s="304"/>
      <c r="M386" s="304"/>
      <c r="N386" s="321"/>
      <c r="O386" s="159"/>
      <c r="P386" s="159"/>
      <c r="Q386" s="159"/>
      <c r="R386" s="192"/>
      <c r="S386" s="192"/>
      <c r="T386" s="159"/>
      <c r="U386" s="159"/>
      <c r="V386" s="159"/>
      <c r="W386" s="159"/>
      <c r="X386" s="159"/>
      <c r="Y386" s="159"/>
      <c r="Z386" s="159"/>
    </row>
    <row r="387" ht="11.25" customHeight="1">
      <c r="A387" s="159"/>
      <c r="B387" s="159"/>
      <c r="C387" s="159"/>
      <c r="D387" s="159"/>
      <c r="E387" s="304"/>
      <c r="F387" s="304"/>
      <c r="G387" s="159"/>
      <c r="H387" s="159"/>
      <c r="I387" s="159"/>
      <c r="J387" s="159"/>
      <c r="K387" s="305"/>
      <c r="L387" s="304"/>
      <c r="M387" s="304"/>
      <c r="N387" s="321"/>
      <c r="O387" s="159"/>
      <c r="P387" s="159"/>
      <c r="Q387" s="159"/>
      <c r="R387" s="192"/>
      <c r="S387" s="192"/>
      <c r="T387" s="159"/>
      <c r="U387" s="159"/>
      <c r="V387" s="159"/>
      <c r="W387" s="159"/>
      <c r="X387" s="159"/>
      <c r="Y387" s="159"/>
      <c r="Z387" s="159"/>
    </row>
    <row r="388" ht="11.25" customHeight="1">
      <c r="A388" s="159"/>
      <c r="B388" s="159"/>
      <c r="C388" s="159"/>
      <c r="D388" s="159"/>
      <c r="E388" s="304"/>
      <c r="F388" s="304"/>
      <c r="G388" s="159"/>
      <c r="H388" s="159"/>
      <c r="I388" s="159"/>
      <c r="J388" s="159"/>
      <c r="K388" s="305"/>
      <c r="L388" s="304"/>
      <c r="M388" s="304"/>
      <c r="N388" s="321"/>
      <c r="O388" s="159"/>
      <c r="P388" s="159"/>
      <c r="Q388" s="159"/>
      <c r="R388" s="192"/>
      <c r="S388" s="192"/>
      <c r="T388" s="159"/>
      <c r="U388" s="159"/>
      <c r="V388" s="159"/>
      <c r="W388" s="159"/>
      <c r="X388" s="159"/>
      <c r="Y388" s="159"/>
      <c r="Z388" s="159"/>
    </row>
    <row r="389" ht="11.25" customHeight="1">
      <c r="A389" s="159"/>
      <c r="B389" s="159"/>
      <c r="C389" s="159"/>
      <c r="D389" s="159"/>
      <c r="E389" s="304"/>
      <c r="F389" s="304"/>
      <c r="G389" s="159"/>
      <c r="H389" s="159"/>
      <c r="I389" s="159"/>
      <c r="J389" s="159"/>
      <c r="K389" s="305"/>
      <c r="L389" s="304"/>
      <c r="M389" s="304"/>
      <c r="N389" s="321"/>
      <c r="O389" s="159"/>
      <c r="P389" s="159"/>
      <c r="Q389" s="159"/>
      <c r="R389" s="192"/>
      <c r="S389" s="192"/>
      <c r="T389" s="159"/>
      <c r="U389" s="159"/>
      <c r="V389" s="159"/>
      <c r="W389" s="159"/>
      <c r="X389" s="159"/>
      <c r="Y389" s="159"/>
      <c r="Z389" s="159"/>
    </row>
    <row r="390" ht="11.25" customHeight="1">
      <c r="A390" s="159"/>
      <c r="B390" s="159"/>
      <c r="C390" s="159"/>
      <c r="D390" s="159"/>
      <c r="E390" s="304"/>
      <c r="F390" s="304"/>
      <c r="G390" s="159"/>
      <c r="H390" s="159"/>
      <c r="I390" s="159"/>
      <c r="J390" s="159"/>
      <c r="K390" s="305"/>
      <c r="L390" s="304"/>
      <c r="M390" s="304"/>
      <c r="N390" s="321"/>
      <c r="O390" s="159"/>
      <c r="P390" s="159"/>
      <c r="Q390" s="159"/>
      <c r="R390" s="192"/>
      <c r="S390" s="192"/>
      <c r="T390" s="159"/>
      <c r="U390" s="159"/>
      <c r="V390" s="159"/>
      <c r="W390" s="159"/>
      <c r="X390" s="159"/>
      <c r="Y390" s="159"/>
      <c r="Z390" s="159"/>
    </row>
    <row r="391" ht="11.25" customHeight="1">
      <c r="A391" s="159"/>
      <c r="B391" s="159"/>
      <c r="C391" s="159"/>
      <c r="D391" s="159"/>
      <c r="E391" s="304"/>
      <c r="F391" s="304"/>
      <c r="G391" s="159"/>
      <c r="H391" s="159"/>
      <c r="I391" s="159"/>
      <c r="J391" s="159"/>
      <c r="K391" s="305"/>
      <c r="L391" s="304"/>
      <c r="M391" s="304"/>
      <c r="N391" s="321"/>
      <c r="O391" s="159"/>
      <c r="P391" s="159"/>
      <c r="Q391" s="159"/>
      <c r="R391" s="192"/>
      <c r="S391" s="192"/>
      <c r="T391" s="159"/>
      <c r="U391" s="159"/>
      <c r="V391" s="159"/>
      <c r="W391" s="159"/>
      <c r="X391" s="159"/>
      <c r="Y391" s="159"/>
      <c r="Z391" s="159"/>
    </row>
    <row r="392" ht="11.25" customHeight="1">
      <c r="A392" s="159"/>
      <c r="B392" s="159"/>
      <c r="C392" s="159"/>
      <c r="D392" s="159"/>
      <c r="E392" s="304"/>
      <c r="F392" s="304"/>
      <c r="G392" s="159"/>
      <c r="H392" s="159"/>
      <c r="I392" s="159"/>
      <c r="J392" s="159"/>
      <c r="K392" s="305"/>
      <c r="L392" s="304"/>
      <c r="M392" s="304"/>
      <c r="N392" s="321"/>
      <c r="O392" s="159"/>
      <c r="P392" s="159"/>
      <c r="Q392" s="159"/>
      <c r="R392" s="192"/>
      <c r="S392" s="192"/>
      <c r="T392" s="159"/>
      <c r="U392" s="159"/>
      <c r="V392" s="159"/>
      <c r="W392" s="159"/>
      <c r="X392" s="159"/>
      <c r="Y392" s="159"/>
      <c r="Z392" s="159"/>
    </row>
    <row r="393" ht="11.25" customHeight="1">
      <c r="A393" s="159"/>
      <c r="B393" s="159"/>
      <c r="C393" s="159"/>
      <c r="D393" s="159"/>
      <c r="E393" s="159"/>
      <c r="F393" s="304"/>
      <c r="G393" s="159"/>
      <c r="H393" s="159"/>
      <c r="I393" s="159"/>
      <c r="J393" s="159"/>
      <c r="K393" s="305"/>
      <c r="L393" s="159"/>
      <c r="M393" s="304"/>
      <c r="N393" s="304"/>
      <c r="O393" s="159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</row>
    <row r="394" ht="11.25" customHeight="1">
      <c r="A394" s="159"/>
      <c r="B394" s="159"/>
      <c r="C394" s="159"/>
      <c r="D394" s="159"/>
      <c r="E394" s="159"/>
      <c r="F394" s="304"/>
      <c r="G394" s="159"/>
      <c r="H394" s="159"/>
      <c r="I394" s="159"/>
      <c r="J394" s="159"/>
      <c r="K394" s="305"/>
      <c r="L394" s="159"/>
      <c r="M394" s="304"/>
      <c r="N394" s="304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</row>
    <row r="395" ht="11.25" customHeight="1">
      <c r="A395" s="159"/>
      <c r="B395" s="159"/>
      <c r="C395" s="159"/>
      <c r="D395" s="159"/>
      <c r="E395" s="159"/>
      <c r="F395" s="304"/>
      <c r="G395" s="159"/>
      <c r="H395" s="159"/>
      <c r="I395" s="159"/>
      <c r="J395" s="159"/>
      <c r="K395" s="305"/>
      <c r="L395" s="159"/>
      <c r="M395" s="304"/>
      <c r="N395" s="304"/>
      <c r="O395" s="159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</row>
    <row r="396" ht="11.25" customHeight="1">
      <c r="A396" s="159"/>
      <c r="B396" s="159"/>
      <c r="C396" s="159"/>
      <c r="D396" s="159"/>
      <c r="E396" s="159"/>
      <c r="F396" s="304"/>
      <c r="G396" s="159"/>
      <c r="H396" s="159"/>
      <c r="I396" s="159"/>
      <c r="J396" s="159"/>
      <c r="K396" s="305"/>
      <c r="L396" s="159"/>
      <c r="M396" s="304"/>
      <c r="N396" s="304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</row>
    <row r="397" ht="11.25" customHeight="1">
      <c r="A397" s="159"/>
      <c r="B397" s="159"/>
      <c r="C397" s="159"/>
      <c r="D397" s="159"/>
      <c r="E397" s="159"/>
      <c r="F397" s="304"/>
      <c r="G397" s="159"/>
      <c r="H397" s="159"/>
      <c r="I397" s="159"/>
      <c r="J397" s="159"/>
      <c r="K397" s="305"/>
      <c r="L397" s="159"/>
      <c r="M397" s="304"/>
      <c r="N397" s="304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</row>
    <row r="398" ht="11.25" customHeight="1">
      <c r="A398" s="159"/>
      <c r="B398" s="159"/>
      <c r="C398" s="159"/>
      <c r="D398" s="159"/>
      <c r="E398" s="159"/>
      <c r="F398" s="304"/>
      <c r="G398" s="159"/>
      <c r="H398" s="159"/>
      <c r="I398" s="159"/>
      <c r="J398" s="159"/>
      <c r="K398" s="305"/>
      <c r="L398" s="159"/>
      <c r="M398" s="304"/>
      <c r="N398" s="304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</row>
    <row r="399" ht="11.25" customHeight="1">
      <c r="A399" s="159"/>
      <c r="B399" s="159"/>
      <c r="C399" s="159"/>
      <c r="D399" s="159"/>
      <c r="E399" s="159"/>
      <c r="F399" s="304"/>
      <c r="G399" s="159"/>
      <c r="H399" s="159"/>
      <c r="I399" s="159"/>
      <c r="J399" s="159"/>
      <c r="K399" s="305"/>
      <c r="L399" s="159"/>
      <c r="M399" s="304"/>
      <c r="N399" s="304"/>
      <c r="O399" s="159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</row>
    <row r="400" ht="11.25" customHeight="1">
      <c r="A400" s="159"/>
      <c r="B400" s="159"/>
      <c r="C400" s="159"/>
      <c r="D400" s="159"/>
      <c r="E400" s="159"/>
      <c r="F400" s="304"/>
      <c r="G400" s="159"/>
      <c r="H400" s="159"/>
      <c r="I400" s="159"/>
      <c r="J400" s="159"/>
      <c r="K400" s="305"/>
      <c r="L400" s="159"/>
      <c r="M400" s="304"/>
      <c r="N400" s="304"/>
      <c r="O400" s="159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</row>
    <row r="401" ht="11.25" customHeight="1">
      <c r="A401" s="159"/>
      <c r="B401" s="159"/>
      <c r="C401" s="159"/>
      <c r="D401" s="159"/>
      <c r="E401" s="159"/>
      <c r="F401" s="304"/>
      <c r="G401" s="159"/>
      <c r="H401" s="159"/>
      <c r="I401" s="159"/>
      <c r="J401" s="159"/>
      <c r="K401" s="305"/>
      <c r="L401" s="159"/>
      <c r="M401" s="304"/>
      <c r="N401" s="304"/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</row>
    <row r="402" ht="11.25" customHeight="1">
      <c r="A402" s="159"/>
      <c r="B402" s="159"/>
      <c r="C402" s="159"/>
      <c r="D402" s="159"/>
      <c r="E402" s="159"/>
      <c r="F402" s="304"/>
      <c r="G402" s="159"/>
      <c r="H402" s="159"/>
      <c r="I402" s="159"/>
      <c r="J402" s="159"/>
      <c r="K402" s="305"/>
      <c r="L402" s="159"/>
      <c r="M402" s="304"/>
      <c r="N402" s="304"/>
      <c r="O402" s="159"/>
      <c r="P402" s="159"/>
      <c r="Q402" s="159"/>
      <c r="R402" s="159"/>
      <c r="S402" s="159"/>
      <c r="T402" s="159"/>
      <c r="U402" s="159"/>
      <c r="V402" s="159"/>
      <c r="W402" s="159"/>
      <c r="X402" s="159"/>
      <c r="Y402" s="159"/>
      <c r="Z402" s="159"/>
    </row>
    <row r="403" ht="11.25" customHeight="1">
      <c r="A403" s="159"/>
      <c r="B403" s="159"/>
      <c r="C403" s="159"/>
      <c r="D403" s="159"/>
      <c r="E403" s="159"/>
      <c r="F403" s="304"/>
      <c r="G403" s="159"/>
      <c r="H403" s="159"/>
      <c r="I403" s="159"/>
      <c r="J403" s="159"/>
      <c r="K403" s="305"/>
      <c r="L403" s="159"/>
      <c r="M403" s="304"/>
      <c r="N403" s="304"/>
      <c r="O403" s="159"/>
      <c r="P403" s="159"/>
      <c r="Q403" s="159"/>
      <c r="R403" s="159"/>
      <c r="S403" s="159"/>
      <c r="T403" s="159"/>
      <c r="U403" s="159"/>
      <c r="V403" s="159"/>
      <c r="W403" s="159"/>
      <c r="X403" s="159"/>
      <c r="Y403" s="159"/>
      <c r="Z403" s="159"/>
    </row>
    <row r="404" ht="11.25" customHeight="1">
      <c r="A404" s="159"/>
      <c r="B404" s="159"/>
      <c r="C404" s="159"/>
      <c r="D404" s="159"/>
      <c r="E404" s="159"/>
      <c r="F404" s="304"/>
      <c r="G404" s="159"/>
      <c r="H404" s="159"/>
      <c r="I404" s="159"/>
      <c r="J404" s="159"/>
      <c r="K404" s="305"/>
      <c r="L404" s="159"/>
      <c r="M404" s="304"/>
      <c r="N404" s="304"/>
      <c r="O404" s="159"/>
      <c r="P404" s="159"/>
      <c r="Q404" s="159"/>
      <c r="R404" s="159"/>
      <c r="S404" s="159"/>
      <c r="T404" s="159"/>
      <c r="U404" s="159"/>
      <c r="V404" s="159"/>
      <c r="W404" s="159"/>
      <c r="X404" s="159"/>
      <c r="Y404" s="159"/>
      <c r="Z404" s="159"/>
    </row>
    <row r="405" ht="11.25" customHeight="1">
      <c r="A405" s="159"/>
      <c r="B405" s="159"/>
      <c r="C405" s="159"/>
      <c r="D405" s="159"/>
      <c r="E405" s="159"/>
      <c r="F405" s="304"/>
      <c r="G405" s="159"/>
      <c r="H405" s="159"/>
      <c r="I405" s="159"/>
      <c r="J405" s="159"/>
      <c r="K405" s="305"/>
      <c r="L405" s="159"/>
      <c r="M405" s="304"/>
      <c r="N405" s="304"/>
      <c r="O405" s="159"/>
      <c r="P405" s="159"/>
      <c r="Q405" s="159"/>
      <c r="R405" s="159"/>
      <c r="S405" s="159"/>
      <c r="T405" s="159"/>
      <c r="U405" s="159"/>
      <c r="V405" s="159"/>
      <c r="W405" s="159"/>
      <c r="X405" s="159"/>
      <c r="Y405" s="159"/>
      <c r="Z405" s="159"/>
    </row>
    <row r="406" ht="11.25" customHeight="1">
      <c r="A406" s="159"/>
      <c r="B406" s="159"/>
      <c r="C406" s="159"/>
      <c r="D406" s="159"/>
      <c r="E406" s="159"/>
      <c r="F406" s="304"/>
      <c r="G406" s="159"/>
      <c r="H406" s="159"/>
      <c r="I406" s="159"/>
      <c r="J406" s="159"/>
      <c r="K406" s="305"/>
      <c r="L406" s="159"/>
      <c r="M406" s="304"/>
      <c r="N406" s="304"/>
      <c r="O406" s="159"/>
      <c r="P406" s="159"/>
      <c r="Q406" s="159"/>
      <c r="R406" s="159"/>
      <c r="S406" s="159"/>
      <c r="T406" s="159"/>
      <c r="U406" s="159"/>
      <c r="V406" s="159"/>
      <c r="W406" s="159"/>
      <c r="X406" s="159"/>
      <c r="Y406" s="159"/>
      <c r="Z406" s="159"/>
    </row>
    <row r="407" ht="11.25" customHeight="1">
      <c r="A407" s="159"/>
      <c r="B407" s="159"/>
      <c r="C407" s="159"/>
      <c r="D407" s="159"/>
      <c r="E407" s="159"/>
      <c r="F407" s="304"/>
      <c r="G407" s="159"/>
      <c r="H407" s="159"/>
      <c r="I407" s="159"/>
      <c r="J407" s="159"/>
      <c r="K407" s="305"/>
      <c r="L407" s="159"/>
      <c r="M407" s="304"/>
      <c r="N407" s="304"/>
      <c r="O407" s="159"/>
      <c r="P407" s="159"/>
      <c r="Q407" s="159"/>
      <c r="R407" s="159"/>
      <c r="S407" s="159"/>
      <c r="T407" s="159"/>
      <c r="U407" s="159"/>
      <c r="V407" s="159"/>
      <c r="W407" s="159"/>
      <c r="X407" s="159"/>
      <c r="Y407" s="159"/>
      <c r="Z407" s="159"/>
    </row>
    <row r="408" ht="11.25" customHeight="1">
      <c r="A408" s="159"/>
      <c r="B408" s="159"/>
      <c r="C408" s="159"/>
      <c r="D408" s="159"/>
      <c r="E408" s="159"/>
      <c r="F408" s="304"/>
      <c r="G408" s="159"/>
      <c r="H408" s="159"/>
      <c r="I408" s="159"/>
      <c r="J408" s="159"/>
      <c r="K408" s="305"/>
      <c r="L408" s="159"/>
      <c r="M408" s="304"/>
      <c r="N408" s="304"/>
      <c r="O408" s="159"/>
      <c r="P408" s="159"/>
      <c r="Q408" s="159"/>
      <c r="R408" s="159"/>
      <c r="S408" s="159"/>
      <c r="T408" s="159"/>
      <c r="U408" s="159"/>
      <c r="V408" s="159"/>
      <c r="W408" s="159"/>
      <c r="X408" s="159"/>
      <c r="Y408" s="159"/>
      <c r="Z408" s="159"/>
    </row>
    <row r="409" ht="11.25" customHeight="1">
      <c r="A409" s="159"/>
      <c r="B409" s="159"/>
      <c r="C409" s="159"/>
      <c r="D409" s="159"/>
      <c r="E409" s="159"/>
      <c r="F409" s="304"/>
      <c r="G409" s="159"/>
      <c r="H409" s="159"/>
      <c r="I409" s="159"/>
      <c r="J409" s="159"/>
      <c r="K409" s="305"/>
      <c r="L409" s="159"/>
      <c r="M409" s="304"/>
      <c r="N409" s="304"/>
      <c r="O409" s="159"/>
      <c r="P409" s="159"/>
      <c r="Q409" s="159"/>
      <c r="R409" s="159"/>
      <c r="S409" s="159"/>
      <c r="T409" s="159"/>
      <c r="U409" s="159"/>
      <c r="V409" s="159"/>
      <c r="W409" s="159"/>
      <c r="X409" s="159"/>
      <c r="Y409" s="159"/>
      <c r="Z409" s="159"/>
    </row>
    <row r="410" ht="11.25" customHeight="1">
      <c r="A410" s="159"/>
      <c r="B410" s="159"/>
      <c r="C410" s="159"/>
      <c r="D410" s="159"/>
      <c r="E410" s="159"/>
      <c r="F410" s="304"/>
      <c r="G410" s="159"/>
      <c r="H410" s="159"/>
      <c r="I410" s="159"/>
      <c r="J410" s="159"/>
      <c r="K410" s="305"/>
      <c r="L410" s="159"/>
      <c r="M410" s="304"/>
      <c r="N410" s="304"/>
      <c r="O410" s="159"/>
      <c r="P410" s="159"/>
      <c r="Q410" s="159"/>
      <c r="R410" s="159"/>
      <c r="S410" s="159"/>
      <c r="T410" s="159"/>
      <c r="U410" s="159"/>
      <c r="V410" s="159"/>
      <c r="W410" s="159"/>
      <c r="X410" s="159"/>
      <c r="Y410" s="159"/>
      <c r="Z410" s="159"/>
    </row>
    <row r="411" ht="11.25" customHeight="1">
      <c r="A411" s="159"/>
      <c r="B411" s="159"/>
      <c r="C411" s="159"/>
      <c r="D411" s="159"/>
      <c r="E411" s="159"/>
      <c r="F411" s="304"/>
      <c r="G411" s="159"/>
      <c r="H411" s="159"/>
      <c r="I411" s="159"/>
      <c r="J411" s="159"/>
      <c r="K411" s="305"/>
      <c r="L411" s="159"/>
      <c r="M411" s="304"/>
      <c r="N411" s="304"/>
      <c r="O411" s="159"/>
      <c r="P411" s="159"/>
      <c r="Q411" s="159"/>
      <c r="R411" s="159"/>
      <c r="S411" s="159"/>
      <c r="T411" s="159"/>
      <c r="U411" s="159"/>
      <c r="V411" s="159"/>
      <c r="W411" s="159"/>
      <c r="X411" s="159"/>
      <c r="Y411" s="159"/>
      <c r="Z411" s="159"/>
    </row>
    <row r="412" ht="11.25" customHeight="1">
      <c r="A412" s="159"/>
      <c r="B412" s="159"/>
      <c r="C412" s="159"/>
      <c r="D412" s="159"/>
      <c r="E412" s="159"/>
      <c r="F412" s="304"/>
      <c r="G412" s="159"/>
      <c r="H412" s="159"/>
      <c r="I412" s="159"/>
      <c r="J412" s="159"/>
      <c r="K412" s="305"/>
      <c r="L412" s="159"/>
      <c r="M412" s="304"/>
      <c r="N412" s="304"/>
      <c r="O412" s="159"/>
      <c r="P412" s="159"/>
      <c r="Q412" s="159"/>
      <c r="R412" s="159"/>
      <c r="S412" s="159"/>
      <c r="T412" s="159"/>
      <c r="U412" s="159"/>
      <c r="V412" s="159"/>
      <c r="W412" s="159"/>
      <c r="X412" s="159"/>
      <c r="Y412" s="159"/>
      <c r="Z412" s="159"/>
    </row>
    <row r="413" ht="11.25" customHeight="1">
      <c r="A413" s="159"/>
      <c r="B413" s="159"/>
      <c r="C413" s="159"/>
      <c r="D413" s="159"/>
      <c r="E413" s="159"/>
      <c r="F413" s="304"/>
      <c r="G413" s="159"/>
      <c r="H413" s="159"/>
      <c r="I413" s="159"/>
      <c r="J413" s="159"/>
      <c r="K413" s="305"/>
      <c r="L413" s="159"/>
      <c r="M413" s="304"/>
      <c r="N413" s="304"/>
      <c r="O413" s="159"/>
      <c r="P413" s="159"/>
      <c r="Q413" s="159"/>
      <c r="R413" s="159"/>
      <c r="S413" s="159"/>
      <c r="T413" s="159"/>
      <c r="U413" s="159"/>
      <c r="V413" s="159"/>
      <c r="W413" s="159"/>
      <c r="X413" s="159"/>
      <c r="Y413" s="159"/>
      <c r="Z413" s="159"/>
    </row>
    <row r="414" ht="11.25" customHeight="1">
      <c r="A414" s="159"/>
      <c r="B414" s="159"/>
      <c r="C414" s="159"/>
      <c r="D414" s="159"/>
      <c r="E414" s="159"/>
      <c r="F414" s="304"/>
      <c r="G414" s="159"/>
      <c r="H414" s="159"/>
      <c r="I414" s="159"/>
      <c r="J414" s="159"/>
      <c r="K414" s="305"/>
      <c r="L414" s="159"/>
      <c r="M414" s="304"/>
      <c r="N414" s="304"/>
      <c r="O414" s="159"/>
      <c r="P414" s="159"/>
      <c r="Q414" s="159"/>
      <c r="R414" s="159"/>
      <c r="S414" s="159"/>
      <c r="T414" s="159"/>
      <c r="U414" s="159"/>
      <c r="V414" s="159"/>
      <c r="W414" s="159"/>
      <c r="X414" s="159"/>
      <c r="Y414" s="159"/>
      <c r="Z414" s="159"/>
    </row>
    <row r="415" ht="11.25" customHeight="1">
      <c r="A415" s="159"/>
      <c r="B415" s="159"/>
      <c r="C415" s="159"/>
      <c r="D415" s="159"/>
      <c r="E415" s="159"/>
      <c r="F415" s="304"/>
      <c r="G415" s="159"/>
      <c r="H415" s="159"/>
      <c r="I415" s="159"/>
      <c r="J415" s="159"/>
      <c r="K415" s="305"/>
      <c r="L415" s="159"/>
      <c r="M415" s="304"/>
      <c r="N415" s="304"/>
      <c r="O415" s="159"/>
      <c r="P415" s="159"/>
      <c r="Q415" s="159"/>
      <c r="R415" s="159"/>
      <c r="S415" s="159"/>
      <c r="T415" s="159"/>
      <c r="U415" s="159"/>
      <c r="V415" s="159"/>
      <c r="W415" s="159"/>
      <c r="X415" s="159"/>
      <c r="Y415" s="159"/>
      <c r="Z415" s="159"/>
    </row>
    <row r="416" ht="11.25" customHeight="1">
      <c r="A416" s="159"/>
      <c r="B416" s="159"/>
      <c r="C416" s="159"/>
      <c r="D416" s="159"/>
      <c r="E416" s="159"/>
      <c r="F416" s="304"/>
      <c r="G416" s="159"/>
      <c r="H416" s="159"/>
      <c r="I416" s="159"/>
      <c r="J416" s="159"/>
      <c r="K416" s="305"/>
      <c r="L416" s="159"/>
      <c r="M416" s="304"/>
      <c r="N416" s="304"/>
      <c r="O416" s="159"/>
      <c r="P416" s="159"/>
      <c r="Q416" s="159"/>
      <c r="R416" s="159"/>
      <c r="S416" s="159"/>
      <c r="T416" s="159"/>
      <c r="U416" s="159"/>
      <c r="V416" s="159"/>
      <c r="W416" s="159"/>
      <c r="X416" s="159"/>
      <c r="Y416" s="159"/>
      <c r="Z416" s="159"/>
    </row>
    <row r="417" ht="11.25" customHeight="1">
      <c r="A417" s="159"/>
      <c r="B417" s="159"/>
      <c r="C417" s="159"/>
      <c r="D417" s="159"/>
      <c r="E417" s="159"/>
      <c r="F417" s="304"/>
      <c r="G417" s="159"/>
      <c r="H417" s="159"/>
      <c r="I417" s="159"/>
      <c r="J417" s="159"/>
      <c r="K417" s="305"/>
      <c r="L417" s="159"/>
      <c r="M417" s="304"/>
      <c r="N417" s="304"/>
      <c r="O417" s="159"/>
      <c r="P417" s="159"/>
      <c r="Q417" s="159"/>
      <c r="R417" s="159"/>
      <c r="S417" s="159"/>
      <c r="T417" s="159"/>
      <c r="U417" s="159"/>
      <c r="V417" s="159"/>
      <c r="W417" s="159"/>
      <c r="X417" s="159"/>
      <c r="Y417" s="159"/>
      <c r="Z417" s="159"/>
    </row>
    <row r="418" ht="11.25" customHeight="1">
      <c r="A418" s="159"/>
      <c r="B418" s="159"/>
      <c r="C418" s="159"/>
      <c r="D418" s="159"/>
      <c r="E418" s="159"/>
      <c r="F418" s="304"/>
      <c r="G418" s="159"/>
      <c r="H418" s="159"/>
      <c r="I418" s="159"/>
      <c r="J418" s="159"/>
      <c r="K418" s="305"/>
      <c r="L418" s="159"/>
      <c r="M418" s="304"/>
      <c r="N418" s="304"/>
      <c r="O418" s="159"/>
      <c r="P418" s="159"/>
      <c r="Q418" s="159"/>
      <c r="R418" s="159"/>
      <c r="S418" s="159"/>
      <c r="T418" s="159"/>
      <c r="U418" s="159"/>
      <c r="V418" s="159"/>
      <c r="W418" s="159"/>
      <c r="X418" s="159"/>
      <c r="Y418" s="159"/>
      <c r="Z418" s="159"/>
    </row>
    <row r="419" ht="11.25" customHeight="1">
      <c r="A419" s="159"/>
      <c r="B419" s="159"/>
      <c r="C419" s="159"/>
      <c r="D419" s="159"/>
      <c r="E419" s="159"/>
      <c r="F419" s="304"/>
      <c r="G419" s="159"/>
      <c r="H419" s="159"/>
      <c r="I419" s="159"/>
      <c r="J419" s="159"/>
      <c r="K419" s="305"/>
      <c r="L419" s="159"/>
      <c r="M419" s="304"/>
      <c r="N419" s="304"/>
      <c r="O419" s="159"/>
      <c r="P419" s="159"/>
      <c r="Q419" s="159"/>
      <c r="R419" s="159"/>
      <c r="S419" s="159"/>
      <c r="T419" s="159"/>
      <c r="U419" s="159"/>
      <c r="V419" s="159"/>
      <c r="W419" s="159"/>
      <c r="X419" s="159"/>
      <c r="Y419" s="159"/>
      <c r="Z419" s="159"/>
    </row>
    <row r="420" ht="11.25" customHeight="1">
      <c r="A420" s="159"/>
      <c r="B420" s="159"/>
      <c r="C420" s="159"/>
      <c r="D420" s="159"/>
      <c r="E420" s="159"/>
      <c r="F420" s="304"/>
      <c r="G420" s="159"/>
      <c r="H420" s="159"/>
      <c r="I420" s="159"/>
      <c r="J420" s="159"/>
      <c r="K420" s="305"/>
      <c r="L420" s="159"/>
      <c r="M420" s="304"/>
      <c r="N420" s="304"/>
      <c r="O420" s="159"/>
      <c r="P420" s="159"/>
      <c r="Q420" s="159"/>
      <c r="R420" s="159"/>
      <c r="S420" s="159"/>
      <c r="T420" s="159"/>
      <c r="U420" s="159"/>
      <c r="V420" s="159"/>
      <c r="W420" s="159"/>
      <c r="X420" s="159"/>
      <c r="Y420" s="159"/>
      <c r="Z420" s="159"/>
    </row>
    <row r="421" ht="11.25" customHeight="1">
      <c r="A421" s="159"/>
      <c r="B421" s="159"/>
      <c r="C421" s="159"/>
      <c r="D421" s="159"/>
      <c r="E421" s="159"/>
      <c r="F421" s="304"/>
      <c r="G421" s="159"/>
      <c r="H421" s="159"/>
      <c r="I421" s="159"/>
      <c r="J421" s="159"/>
      <c r="K421" s="305"/>
      <c r="L421" s="159"/>
      <c r="M421" s="304"/>
      <c r="N421" s="304"/>
      <c r="O421" s="159"/>
      <c r="P421" s="159"/>
      <c r="Q421" s="159"/>
      <c r="R421" s="159"/>
      <c r="S421" s="159"/>
      <c r="T421" s="159"/>
      <c r="U421" s="159"/>
      <c r="V421" s="159"/>
      <c r="W421" s="159"/>
      <c r="X421" s="159"/>
      <c r="Y421" s="159"/>
      <c r="Z421" s="159"/>
    </row>
    <row r="422" ht="11.25" customHeight="1">
      <c r="A422" s="159"/>
      <c r="B422" s="159"/>
      <c r="C422" s="159"/>
      <c r="D422" s="159"/>
      <c r="E422" s="159"/>
      <c r="F422" s="304"/>
      <c r="G422" s="159"/>
      <c r="H422" s="159"/>
      <c r="I422" s="159"/>
      <c r="J422" s="159"/>
      <c r="K422" s="305"/>
      <c r="L422" s="159"/>
      <c r="M422" s="304"/>
      <c r="N422" s="304"/>
      <c r="O422" s="159"/>
      <c r="P422" s="159"/>
      <c r="Q422" s="159"/>
      <c r="R422" s="159"/>
      <c r="S422" s="159"/>
      <c r="T422" s="159"/>
      <c r="U422" s="159"/>
      <c r="V422" s="159"/>
      <c r="W422" s="159"/>
      <c r="X422" s="159"/>
      <c r="Y422" s="159"/>
      <c r="Z422" s="159"/>
    </row>
    <row r="423" ht="11.25" customHeight="1">
      <c r="A423" s="159"/>
      <c r="B423" s="159"/>
      <c r="C423" s="159"/>
      <c r="D423" s="159"/>
      <c r="E423" s="159"/>
      <c r="F423" s="304"/>
      <c r="G423" s="159"/>
      <c r="H423" s="159"/>
      <c r="I423" s="159"/>
      <c r="J423" s="159"/>
      <c r="K423" s="305"/>
      <c r="L423" s="159"/>
      <c r="M423" s="304"/>
      <c r="N423" s="304"/>
      <c r="O423" s="159"/>
      <c r="P423" s="159"/>
      <c r="Q423" s="159"/>
      <c r="R423" s="159"/>
      <c r="S423" s="159"/>
      <c r="T423" s="159"/>
      <c r="U423" s="159"/>
      <c r="V423" s="159"/>
      <c r="W423" s="159"/>
      <c r="X423" s="159"/>
      <c r="Y423" s="159"/>
      <c r="Z423" s="159"/>
    </row>
    <row r="424" ht="11.25" customHeight="1">
      <c r="A424" s="159"/>
      <c r="B424" s="159"/>
      <c r="C424" s="159"/>
      <c r="D424" s="159"/>
      <c r="E424" s="159"/>
      <c r="F424" s="304"/>
      <c r="G424" s="159"/>
      <c r="H424" s="159"/>
      <c r="I424" s="159"/>
      <c r="J424" s="159"/>
      <c r="K424" s="305"/>
      <c r="L424" s="159"/>
      <c r="M424" s="304"/>
      <c r="N424" s="304"/>
      <c r="O424" s="159"/>
      <c r="P424" s="159"/>
      <c r="Q424" s="159"/>
      <c r="R424" s="159"/>
      <c r="S424" s="159"/>
      <c r="T424" s="159"/>
      <c r="U424" s="159"/>
      <c r="V424" s="159"/>
      <c r="W424" s="159"/>
      <c r="X424" s="159"/>
      <c r="Y424" s="159"/>
      <c r="Z424" s="159"/>
    </row>
    <row r="425" ht="11.25" customHeight="1">
      <c r="A425" s="159"/>
      <c r="B425" s="159"/>
      <c r="C425" s="159"/>
      <c r="D425" s="159"/>
      <c r="E425" s="159"/>
      <c r="F425" s="304"/>
      <c r="G425" s="159"/>
      <c r="H425" s="159"/>
      <c r="I425" s="159"/>
      <c r="J425" s="159"/>
      <c r="K425" s="305"/>
      <c r="L425" s="159"/>
      <c r="M425" s="304"/>
      <c r="N425" s="304"/>
      <c r="O425" s="159"/>
      <c r="P425" s="159"/>
      <c r="Q425" s="159"/>
      <c r="R425" s="159"/>
      <c r="S425" s="159"/>
      <c r="T425" s="159"/>
      <c r="U425" s="159"/>
      <c r="V425" s="159"/>
      <c r="W425" s="159"/>
      <c r="X425" s="159"/>
      <c r="Y425" s="159"/>
      <c r="Z425" s="159"/>
    </row>
    <row r="426" ht="11.25" customHeight="1">
      <c r="A426" s="159"/>
      <c r="B426" s="159"/>
      <c r="C426" s="159"/>
      <c r="D426" s="159"/>
      <c r="E426" s="159"/>
      <c r="F426" s="304"/>
      <c r="G426" s="159"/>
      <c r="H426" s="159"/>
      <c r="I426" s="159"/>
      <c r="J426" s="159"/>
      <c r="K426" s="305"/>
      <c r="L426" s="159"/>
      <c r="M426" s="304"/>
      <c r="N426" s="304"/>
      <c r="O426" s="159"/>
      <c r="P426" s="159"/>
      <c r="Q426" s="159"/>
      <c r="R426" s="159"/>
      <c r="S426" s="159"/>
      <c r="T426" s="159"/>
      <c r="U426" s="159"/>
      <c r="V426" s="159"/>
      <c r="W426" s="159"/>
      <c r="X426" s="159"/>
      <c r="Y426" s="159"/>
      <c r="Z426" s="159"/>
    </row>
    <row r="427" ht="11.25" customHeight="1">
      <c r="A427" s="159"/>
      <c r="B427" s="159"/>
      <c r="C427" s="159"/>
      <c r="D427" s="159"/>
      <c r="E427" s="159"/>
      <c r="F427" s="304"/>
      <c r="G427" s="159"/>
      <c r="H427" s="159"/>
      <c r="I427" s="159"/>
      <c r="J427" s="159"/>
      <c r="K427" s="305"/>
      <c r="L427" s="159"/>
      <c r="M427" s="304"/>
      <c r="N427" s="304"/>
      <c r="O427" s="159"/>
      <c r="P427" s="159"/>
      <c r="Q427" s="159"/>
      <c r="R427" s="159"/>
      <c r="S427" s="159"/>
      <c r="T427" s="159"/>
      <c r="U427" s="159"/>
      <c r="V427" s="159"/>
      <c r="W427" s="159"/>
      <c r="X427" s="159"/>
      <c r="Y427" s="159"/>
      <c r="Z427" s="159"/>
    </row>
    <row r="428" ht="11.25" customHeight="1">
      <c r="A428" s="159"/>
      <c r="B428" s="159"/>
      <c r="C428" s="159"/>
      <c r="D428" s="159"/>
      <c r="E428" s="159"/>
      <c r="F428" s="304"/>
      <c r="G428" s="159"/>
      <c r="H428" s="159"/>
      <c r="I428" s="159"/>
      <c r="J428" s="159"/>
      <c r="K428" s="305"/>
      <c r="L428" s="159"/>
      <c r="M428" s="304"/>
      <c r="N428" s="304"/>
      <c r="O428" s="159"/>
      <c r="P428" s="159"/>
      <c r="Q428" s="159"/>
      <c r="R428" s="159"/>
      <c r="S428" s="159"/>
      <c r="T428" s="159"/>
      <c r="U428" s="159"/>
      <c r="V428" s="159"/>
      <c r="W428" s="159"/>
      <c r="X428" s="159"/>
      <c r="Y428" s="159"/>
      <c r="Z428" s="159"/>
    </row>
    <row r="429" ht="11.25" customHeight="1">
      <c r="A429" s="159"/>
      <c r="B429" s="159"/>
      <c r="C429" s="159"/>
      <c r="D429" s="159"/>
      <c r="E429" s="159"/>
      <c r="F429" s="304"/>
      <c r="G429" s="159"/>
      <c r="H429" s="159"/>
      <c r="I429" s="159"/>
      <c r="J429" s="159"/>
      <c r="K429" s="305"/>
      <c r="L429" s="159"/>
      <c r="M429" s="304"/>
      <c r="N429" s="304"/>
      <c r="O429" s="159"/>
      <c r="P429" s="159"/>
      <c r="Q429" s="159"/>
      <c r="R429" s="159"/>
      <c r="S429" s="159"/>
      <c r="T429" s="159"/>
      <c r="U429" s="159"/>
      <c r="V429" s="159"/>
      <c r="W429" s="159"/>
      <c r="X429" s="159"/>
      <c r="Y429" s="159"/>
      <c r="Z429" s="159"/>
    </row>
    <row r="430" ht="11.25" customHeight="1">
      <c r="A430" s="159"/>
      <c r="B430" s="159"/>
      <c r="C430" s="159"/>
      <c r="D430" s="159"/>
      <c r="E430" s="159"/>
      <c r="F430" s="304"/>
      <c r="G430" s="159"/>
      <c r="H430" s="159"/>
      <c r="I430" s="159"/>
      <c r="J430" s="159"/>
      <c r="K430" s="305"/>
      <c r="L430" s="159"/>
      <c r="M430" s="304"/>
      <c r="N430" s="304"/>
      <c r="O430" s="159"/>
      <c r="P430" s="159"/>
      <c r="Q430" s="159"/>
      <c r="R430" s="159"/>
      <c r="S430" s="159"/>
      <c r="T430" s="159"/>
      <c r="U430" s="159"/>
      <c r="V430" s="159"/>
      <c r="W430" s="159"/>
      <c r="X430" s="159"/>
      <c r="Y430" s="159"/>
      <c r="Z430" s="159"/>
    </row>
    <row r="431" ht="11.25" customHeight="1">
      <c r="A431" s="159"/>
      <c r="B431" s="159"/>
      <c r="C431" s="159"/>
      <c r="D431" s="159"/>
      <c r="E431" s="159"/>
      <c r="F431" s="304"/>
      <c r="G431" s="159"/>
      <c r="H431" s="159"/>
      <c r="I431" s="159"/>
      <c r="J431" s="159"/>
      <c r="K431" s="305"/>
      <c r="L431" s="159"/>
      <c r="M431" s="304"/>
      <c r="N431" s="304"/>
      <c r="O431" s="159"/>
      <c r="P431" s="159"/>
      <c r="Q431" s="159"/>
      <c r="R431" s="159"/>
      <c r="S431" s="159"/>
      <c r="T431" s="159"/>
      <c r="U431" s="159"/>
      <c r="V431" s="159"/>
      <c r="W431" s="159"/>
      <c r="X431" s="159"/>
      <c r="Y431" s="159"/>
      <c r="Z431" s="159"/>
    </row>
    <row r="432" ht="11.25" customHeight="1">
      <c r="A432" s="159"/>
      <c r="B432" s="159"/>
      <c r="C432" s="159"/>
      <c r="D432" s="159"/>
      <c r="E432" s="159"/>
      <c r="F432" s="304"/>
      <c r="G432" s="159"/>
      <c r="H432" s="159"/>
      <c r="I432" s="159"/>
      <c r="J432" s="159"/>
      <c r="K432" s="305"/>
      <c r="L432" s="159"/>
      <c r="M432" s="304"/>
      <c r="N432" s="304"/>
      <c r="O432" s="159"/>
      <c r="P432" s="159"/>
      <c r="Q432" s="159"/>
      <c r="R432" s="159"/>
      <c r="S432" s="159"/>
      <c r="T432" s="159"/>
      <c r="U432" s="159"/>
      <c r="V432" s="159"/>
      <c r="W432" s="159"/>
      <c r="X432" s="159"/>
      <c r="Y432" s="159"/>
      <c r="Z432" s="159"/>
    </row>
    <row r="433" ht="11.25" customHeight="1">
      <c r="A433" s="159"/>
      <c r="B433" s="159"/>
      <c r="C433" s="159"/>
      <c r="D433" s="159"/>
      <c r="E433" s="159"/>
      <c r="F433" s="304"/>
      <c r="G433" s="159"/>
      <c r="H433" s="159"/>
      <c r="I433" s="159"/>
      <c r="J433" s="159"/>
      <c r="K433" s="305"/>
      <c r="L433" s="159"/>
      <c r="M433" s="304"/>
      <c r="N433" s="304"/>
      <c r="O433" s="159"/>
      <c r="P433" s="159"/>
      <c r="Q433" s="159"/>
      <c r="R433" s="159"/>
      <c r="S433" s="159"/>
      <c r="T433" s="159"/>
      <c r="U433" s="159"/>
      <c r="V433" s="159"/>
      <c r="W433" s="159"/>
      <c r="X433" s="159"/>
      <c r="Y433" s="159"/>
      <c r="Z433" s="159"/>
    </row>
    <row r="434" ht="11.25" customHeight="1">
      <c r="A434" s="159"/>
      <c r="B434" s="159"/>
      <c r="C434" s="159"/>
      <c r="D434" s="159"/>
      <c r="E434" s="159"/>
      <c r="F434" s="304"/>
      <c r="G434" s="159"/>
      <c r="H434" s="159"/>
      <c r="I434" s="159"/>
      <c r="J434" s="159"/>
      <c r="K434" s="305"/>
      <c r="L434" s="159"/>
      <c r="M434" s="304"/>
      <c r="N434" s="304"/>
      <c r="O434" s="159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</row>
    <row r="435" ht="11.25" customHeight="1">
      <c r="A435" s="159"/>
      <c r="B435" s="159"/>
      <c r="C435" s="159"/>
      <c r="D435" s="159"/>
      <c r="E435" s="159"/>
      <c r="F435" s="304"/>
      <c r="G435" s="159"/>
      <c r="H435" s="159"/>
      <c r="I435" s="159"/>
      <c r="J435" s="159"/>
      <c r="K435" s="305"/>
      <c r="L435" s="159"/>
      <c r="M435" s="304"/>
      <c r="N435" s="304"/>
      <c r="O435" s="159"/>
      <c r="P435" s="159"/>
      <c r="Q435" s="159"/>
      <c r="R435" s="159"/>
      <c r="S435" s="159"/>
      <c r="T435" s="159"/>
      <c r="U435" s="159"/>
      <c r="V435" s="159"/>
      <c r="W435" s="159"/>
      <c r="X435" s="159"/>
      <c r="Y435" s="159"/>
      <c r="Z435" s="159"/>
    </row>
    <row r="436" ht="11.25" customHeight="1">
      <c r="A436" s="159"/>
      <c r="B436" s="159"/>
      <c r="C436" s="159"/>
      <c r="D436" s="159"/>
      <c r="E436" s="159"/>
      <c r="F436" s="304"/>
      <c r="G436" s="159"/>
      <c r="H436" s="159"/>
      <c r="I436" s="159"/>
      <c r="J436" s="159"/>
      <c r="K436" s="305"/>
      <c r="L436" s="159"/>
      <c r="M436" s="304"/>
      <c r="N436" s="304"/>
      <c r="O436" s="159"/>
      <c r="P436" s="159"/>
      <c r="Q436" s="159"/>
      <c r="R436" s="159"/>
      <c r="S436" s="159"/>
      <c r="T436" s="159"/>
      <c r="U436" s="159"/>
      <c r="V436" s="159"/>
      <c r="W436" s="159"/>
      <c r="X436" s="159"/>
      <c r="Y436" s="159"/>
      <c r="Z436" s="159"/>
    </row>
    <row r="437" ht="11.25" customHeight="1">
      <c r="A437" s="159"/>
      <c r="B437" s="159"/>
      <c r="C437" s="159"/>
      <c r="D437" s="159"/>
      <c r="E437" s="159"/>
      <c r="F437" s="304"/>
      <c r="G437" s="159"/>
      <c r="H437" s="159"/>
      <c r="I437" s="159"/>
      <c r="J437" s="159"/>
      <c r="K437" s="305"/>
      <c r="L437" s="159"/>
      <c r="M437" s="304"/>
      <c r="N437" s="304"/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</row>
    <row r="438" ht="11.25" customHeight="1">
      <c r="A438" s="159"/>
      <c r="B438" s="159"/>
      <c r="C438" s="159"/>
      <c r="D438" s="159"/>
      <c r="E438" s="159"/>
      <c r="F438" s="304"/>
      <c r="G438" s="159"/>
      <c r="H438" s="159"/>
      <c r="I438" s="159"/>
      <c r="J438" s="159"/>
      <c r="K438" s="305"/>
      <c r="L438" s="159"/>
      <c r="M438" s="304"/>
      <c r="N438" s="304"/>
      <c r="O438" s="159"/>
      <c r="P438" s="159"/>
      <c r="Q438" s="159"/>
      <c r="R438" s="159"/>
      <c r="S438" s="159"/>
      <c r="T438" s="159"/>
      <c r="U438" s="159"/>
      <c r="V438" s="159"/>
      <c r="W438" s="159"/>
      <c r="X438" s="159"/>
      <c r="Y438" s="159"/>
      <c r="Z438" s="159"/>
    </row>
    <row r="439" ht="11.25" customHeight="1">
      <c r="A439" s="159"/>
      <c r="B439" s="159"/>
      <c r="C439" s="159"/>
      <c r="D439" s="159"/>
      <c r="E439" s="159"/>
      <c r="F439" s="304"/>
      <c r="G439" s="159"/>
      <c r="H439" s="159"/>
      <c r="I439" s="159"/>
      <c r="J439" s="159"/>
      <c r="K439" s="305"/>
      <c r="L439" s="159"/>
      <c r="M439" s="304"/>
      <c r="N439" s="304"/>
      <c r="O439" s="159"/>
      <c r="P439" s="159"/>
      <c r="Q439" s="159"/>
      <c r="R439" s="159"/>
      <c r="S439" s="159"/>
      <c r="T439" s="159"/>
      <c r="U439" s="159"/>
      <c r="V439" s="159"/>
      <c r="W439" s="159"/>
      <c r="X439" s="159"/>
      <c r="Y439" s="159"/>
      <c r="Z439" s="159"/>
    </row>
    <row r="440" ht="11.25" customHeight="1">
      <c r="A440" s="159"/>
      <c r="B440" s="159"/>
      <c r="C440" s="159"/>
      <c r="D440" s="159"/>
      <c r="E440" s="159"/>
      <c r="F440" s="304"/>
      <c r="G440" s="159"/>
      <c r="H440" s="159"/>
      <c r="I440" s="159"/>
      <c r="J440" s="159"/>
      <c r="K440" s="305"/>
      <c r="L440" s="159"/>
      <c r="M440" s="304"/>
      <c r="N440" s="304"/>
      <c r="O440" s="159"/>
      <c r="P440" s="159"/>
      <c r="Q440" s="159"/>
      <c r="R440" s="159"/>
      <c r="S440" s="159"/>
      <c r="T440" s="159"/>
      <c r="U440" s="159"/>
      <c r="V440" s="159"/>
      <c r="W440" s="159"/>
      <c r="X440" s="159"/>
      <c r="Y440" s="159"/>
      <c r="Z440" s="159"/>
    </row>
    <row r="441" ht="11.25" customHeight="1">
      <c r="A441" s="159"/>
      <c r="B441" s="159"/>
      <c r="C441" s="159"/>
      <c r="D441" s="159"/>
      <c r="E441" s="159"/>
      <c r="F441" s="304"/>
      <c r="G441" s="159"/>
      <c r="H441" s="159"/>
      <c r="I441" s="159"/>
      <c r="J441" s="159"/>
      <c r="K441" s="305"/>
      <c r="L441" s="159"/>
      <c r="M441" s="304"/>
      <c r="N441" s="304"/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</row>
    <row r="442" ht="11.25" customHeight="1">
      <c r="A442" s="159"/>
      <c r="B442" s="159"/>
      <c r="C442" s="159"/>
      <c r="D442" s="159"/>
      <c r="E442" s="159"/>
      <c r="F442" s="304"/>
      <c r="G442" s="159"/>
      <c r="H442" s="159"/>
      <c r="I442" s="159"/>
      <c r="J442" s="159"/>
      <c r="K442" s="305"/>
      <c r="L442" s="159"/>
      <c r="M442" s="304"/>
      <c r="N442" s="304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</row>
    <row r="443" ht="11.25" customHeight="1">
      <c r="A443" s="159"/>
      <c r="B443" s="159"/>
      <c r="C443" s="159"/>
      <c r="D443" s="159"/>
      <c r="E443" s="159"/>
      <c r="F443" s="304"/>
      <c r="G443" s="159"/>
      <c r="H443" s="159"/>
      <c r="I443" s="159"/>
      <c r="J443" s="159"/>
      <c r="K443" s="305"/>
      <c r="L443" s="159"/>
      <c r="M443" s="304"/>
      <c r="N443" s="304"/>
      <c r="O443" s="159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</row>
    <row r="444" ht="11.25" customHeight="1">
      <c r="A444" s="159"/>
      <c r="B444" s="159"/>
      <c r="C444" s="159"/>
      <c r="D444" s="159"/>
      <c r="E444" s="159"/>
      <c r="F444" s="304"/>
      <c r="G444" s="159"/>
      <c r="H444" s="159"/>
      <c r="I444" s="159"/>
      <c r="J444" s="159"/>
      <c r="K444" s="305"/>
      <c r="L444" s="159"/>
      <c r="M444" s="304"/>
      <c r="N444" s="304"/>
      <c r="O444" s="159"/>
      <c r="P444" s="159"/>
      <c r="Q444" s="159"/>
      <c r="R444" s="159"/>
      <c r="S444" s="159"/>
      <c r="T444" s="159"/>
      <c r="U444" s="159"/>
      <c r="V444" s="159"/>
      <c r="W444" s="159"/>
      <c r="X444" s="159"/>
      <c r="Y444" s="159"/>
      <c r="Z444" s="159"/>
    </row>
    <row r="445" ht="11.25" customHeight="1">
      <c r="A445" s="159"/>
      <c r="B445" s="159"/>
      <c r="C445" s="159"/>
      <c r="D445" s="159"/>
      <c r="E445" s="159"/>
      <c r="F445" s="304"/>
      <c r="G445" s="159"/>
      <c r="H445" s="159"/>
      <c r="I445" s="159"/>
      <c r="J445" s="159"/>
      <c r="K445" s="305"/>
      <c r="L445" s="159"/>
      <c r="M445" s="304"/>
      <c r="N445" s="304"/>
      <c r="O445" s="159"/>
      <c r="P445" s="159"/>
      <c r="Q445" s="159"/>
      <c r="R445" s="159"/>
      <c r="S445" s="159"/>
      <c r="T445" s="159"/>
      <c r="U445" s="159"/>
      <c r="V445" s="159"/>
      <c r="W445" s="159"/>
      <c r="X445" s="159"/>
      <c r="Y445" s="159"/>
      <c r="Z445" s="159"/>
    </row>
    <row r="446" ht="11.25" customHeight="1">
      <c r="A446" s="159"/>
      <c r="B446" s="159"/>
      <c r="C446" s="159"/>
      <c r="D446" s="159"/>
      <c r="E446" s="159"/>
      <c r="F446" s="304"/>
      <c r="G446" s="159"/>
      <c r="H446" s="159"/>
      <c r="I446" s="159"/>
      <c r="J446" s="159"/>
      <c r="K446" s="305"/>
      <c r="L446" s="159"/>
      <c r="M446" s="304"/>
      <c r="N446" s="304"/>
      <c r="O446" s="159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</row>
    <row r="447" ht="11.25" customHeight="1">
      <c r="A447" s="159"/>
      <c r="B447" s="159"/>
      <c r="C447" s="159"/>
      <c r="D447" s="159"/>
      <c r="E447" s="159"/>
      <c r="F447" s="304"/>
      <c r="G447" s="159"/>
      <c r="H447" s="159"/>
      <c r="I447" s="159"/>
      <c r="J447" s="159"/>
      <c r="K447" s="305"/>
      <c r="L447" s="159"/>
      <c r="M447" s="304"/>
      <c r="N447" s="304"/>
      <c r="O447" s="159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</row>
    <row r="448" ht="11.25" customHeight="1">
      <c r="A448" s="159"/>
      <c r="B448" s="159"/>
      <c r="C448" s="159"/>
      <c r="D448" s="159"/>
      <c r="E448" s="159"/>
      <c r="F448" s="304"/>
      <c r="G448" s="159"/>
      <c r="H448" s="159"/>
      <c r="I448" s="159"/>
      <c r="J448" s="159"/>
      <c r="K448" s="305"/>
      <c r="L448" s="159"/>
      <c r="M448" s="304"/>
      <c r="N448" s="304"/>
      <c r="O448" s="159"/>
      <c r="P448" s="159"/>
      <c r="Q448" s="159"/>
      <c r="R448" s="159"/>
      <c r="S448" s="159"/>
      <c r="T448" s="159"/>
      <c r="U448" s="159"/>
      <c r="V448" s="159"/>
      <c r="W448" s="159"/>
      <c r="X448" s="159"/>
      <c r="Y448" s="159"/>
      <c r="Z448" s="159"/>
    </row>
    <row r="449" ht="11.25" customHeight="1">
      <c r="A449" s="159"/>
      <c r="B449" s="159"/>
      <c r="C449" s="159"/>
      <c r="D449" s="159"/>
      <c r="E449" s="159"/>
      <c r="F449" s="304"/>
      <c r="G449" s="159"/>
      <c r="H449" s="159"/>
      <c r="I449" s="159"/>
      <c r="J449" s="159"/>
      <c r="K449" s="305"/>
      <c r="L449" s="159"/>
      <c r="M449" s="304"/>
      <c r="N449" s="304"/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</row>
    <row r="450" ht="11.25" customHeight="1">
      <c r="A450" s="159"/>
      <c r="B450" s="159"/>
      <c r="C450" s="159"/>
      <c r="D450" s="159"/>
      <c r="E450" s="159"/>
      <c r="F450" s="304"/>
      <c r="G450" s="159"/>
      <c r="H450" s="159"/>
      <c r="I450" s="159"/>
      <c r="J450" s="159"/>
      <c r="K450" s="305"/>
      <c r="L450" s="159"/>
      <c r="M450" s="304"/>
      <c r="N450" s="304"/>
      <c r="O450" s="159"/>
      <c r="P450" s="159"/>
      <c r="Q450" s="159"/>
      <c r="R450" s="159"/>
      <c r="S450" s="159"/>
      <c r="T450" s="159"/>
      <c r="U450" s="159"/>
      <c r="V450" s="159"/>
      <c r="W450" s="159"/>
      <c r="X450" s="159"/>
      <c r="Y450" s="159"/>
      <c r="Z450" s="159"/>
    </row>
    <row r="451" ht="11.25" customHeight="1">
      <c r="A451" s="159"/>
      <c r="B451" s="159"/>
      <c r="C451" s="159"/>
      <c r="D451" s="159"/>
      <c r="E451" s="159"/>
      <c r="F451" s="304"/>
      <c r="G451" s="159"/>
      <c r="H451" s="159"/>
      <c r="I451" s="159"/>
      <c r="J451" s="159"/>
      <c r="K451" s="305"/>
      <c r="L451" s="159"/>
      <c r="M451" s="304"/>
      <c r="N451" s="304"/>
      <c r="O451" s="159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</row>
    <row r="452" ht="11.25" customHeight="1">
      <c r="A452" s="159"/>
      <c r="B452" s="159"/>
      <c r="C452" s="159"/>
      <c r="D452" s="159"/>
      <c r="E452" s="159"/>
      <c r="F452" s="304"/>
      <c r="G452" s="159"/>
      <c r="H452" s="159"/>
      <c r="I452" s="159"/>
      <c r="J452" s="159"/>
      <c r="K452" s="305"/>
      <c r="L452" s="159"/>
      <c r="M452" s="304"/>
      <c r="N452" s="304"/>
      <c r="O452" s="159"/>
      <c r="P452" s="159"/>
      <c r="Q452" s="159"/>
      <c r="R452" s="159"/>
      <c r="S452" s="159"/>
      <c r="T452" s="159"/>
      <c r="U452" s="159"/>
      <c r="V452" s="159"/>
      <c r="W452" s="159"/>
      <c r="X452" s="159"/>
      <c r="Y452" s="159"/>
      <c r="Z452" s="159"/>
    </row>
    <row r="453" ht="11.25" customHeight="1">
      <c r="A453" s="159"/>
      <c r="B453" s="159"/>
      <c r="C453" s="159"/>
      <c r="D453" s="159"/>
      <c r="E453" s="159"/>
      <c r="F453" s="304"/>
      <c r="G453" s="159"/>
      <c r="H453" s="159"/>
      <c r="I453" s="159"/>
      <c r="J453" s="159"/>
      <c r="K453" s="305"/>
      <c r="L453" s="159"/>
      <c r="M453" s="304"/>
      <c r="N453" s="304"/>
      <c r="O453" s="159"/>
      <c r="P453" s="159"/>
      <c r="Q453" s="159"/>
      <c r="R453" s="159"/>
      <c r="S453" s="159"/>
      <c r="T453" s="159"/>
      <c r="U453" s="159"/>
      <c r="V453" s="159"/>
      <c r="W453" s="159"/>
      <c r="X453" s="159"/>
      <c r="Y453" s="159"/>
      <c r="Z453" s="159"/>
    </row>
    <row r="454" ht="11.25" customHeight="1">
      <c r="A454" s="159"/>
      <c r="B454" s="159"/>
      <c r="C454" s="159"/>
      <c r="D454" s="159"/>
      <c r="E454" s="159"/>
      <c r="F454" s="304"/>
      <c r="G454" s="159"/>
      <c r="H454" s="159"/>
      <c r="I454" s="159"/>
      <c r="J454" s="159"/>
      <c r="K454" s="305"/>
      <c r="L454" s="159"/>
      <c r="M454" s="304"/>
      <c r="N454" s="304"/>
      <c r="O454" s="159"/>
      <c r="P454" s="159"/>
      <c r="Q454" s="159"/>
      <c r="R454" s="159"/>
      <c r="S454" s="159"/>
      <c r="T454" s="159"/>
      <c r="U454" s="159"/>
      <c r="V454" s="159"/>
      <c r="W454" s="159"/>
      <c r="X454" s="159"/>
      <c r="Y454" s="159"/>
      <c r="Z454" s="159"/>
    </row>
    <row r="455" ht="11.25" customHeight="1">
      <c r="A455" s="159"/>
      <c r="B455" s="159"/>
      <c r="C455" s="159"/>
      <c r="D455" s="159"/>
      <c r="E455" s="159"/>
      <c r="F455" s="304"/>
      <c r="G455" s="159"/>
      <c r="H455" s="159"/>
      <c r="I455" s="159"/>
      <c r="J455" s="159"/>
      <c r="K455" s="305"/>
      <c r="L455" s="159"/>
      <c r="M455" s="304"/>
      <c r="N455" s="304"/>
      <c r="O455" s="159"/>
      <c r="P455" s="159"/>
      <c r="Q455" s="159"/>
      <c r="R455" s="159"/>
      <c r="S455" s="159"/>
      <c r="T455" s="159"/>
      <c r="U455" s="159"/>
      <c r="V455" s="159"/>
      <c r="W455" s="159"/>
      <c r="X455" s="159"/>
      <c r="Y455" s="159"/>
      <c r="Z455" s="159"/>
    </row>
    <row r="456" ht="11.25" customHeight="1">
      <c r="A456" s="159"/>
      <c r="B456" s="159"/>
      <c r="C456" s="159"/>
      <c r="D456" s="159"/>
      <c r="E456" s="159"/>
      <c r="F456" s="304"/>
      <c r="G456" s="159"/>
      <c r="H456" s="159"/>
      <c r="I456" s="159"/>
      <c r="J456" s="159"/>
      <c r="K456" s="305"/>
      <c r="L456" s="159"/>
      <c r="M456" s="304"/>
      <c r="N456" s="304"/>
      <c r="O456" s="159"/>
      <c r="P456" s="159"/>
      <c r="Q456" s="159"/>
      <c r="R456" s="159"/>
      <c r="S456" s="159"/>
      <c r="T456" s="159"/>
      <c r="U456" s="159"/>
      <c r="V456" s="159"/>
      <c r="W456" s="159"/>
      <c r="X456" s="159"/>
      <c r="Y456" s="159"/>
      <c r="Z456" s="159"/>
    </row>
    <row r="457" ht="11.25" customHeight="1">
      <c r="A457" s="159"/>
      <c r="B457" s="159"/>
      <c r="C457" s="159"/>
      <c r="D457" s="159"/>
      <c r="E457" s="159"/>
      <c r="F457" s="304"/>
      <c r="G457" s="159"/>
      <c r="H457" s="159"/>
      <c r="I457" s="159"/>
      <c r="J457" s="159"/>
      <c r="K457" s="305"/>
      <c r="L457" s="159"/>
      <c r="M457" s="304"/>
      <c r="N457" s="304"/>
      <c r="O457" s="159"/>
      <c r="P457" s="159"/>
      <c r="Q457" s="159"/>
      <c r="R457" s="159"/>
      <c r="S457" s="159"/>
      <c r="T457" s="159"/>
      <c r="U457" s="159"/>
      <c r="V457" s="159"/>
      <c r="W457" s="159"/>
      <c r="X457" s="159"/>
      <c r="Y457" s="159"/>
      <c r="Z457" s="159"/>
    </row>
    <row r="458" ht="11.25" customHeight="1">
      <c r="A458" s="159"/>
      <c r="B458" s="159"/>
      <c r="C458" s="159"/>
      <c r="D458" s="159"/>
      <c r="E458" s="159"/>
      <c r="F458" s="304"/>
      <c r="G458" s="159"/>
      <c r="H458" s="159"/>
      <c r="I458" s="159"/>
      <c r="J458" s="159"/>
      <c r="K458" s="305"/>
      <c r="L458" s="159"/>
      <c r="M458" s="304"/>
      <c r="N458" s="304"/>
      <c r="O458" s="159"/>
      <c r="P458" s="159"/>
      <c r="Q458" s="159"/>
      <c r="R458" s="159"/>
      <c r="S458" s="159"/>
      <c r="T458" s="159"/>
      <c r="U458" s="159"/>
      <c r="V458" s="159"/>
      <c r="W458" s="159"/>
      <c r="X458" s="159"/>
      <c r="Y458" s="159"/>
      <c r="Z458" s="159"/>
    </row>
    <row r="459" ht="11.25" customHeight="1">
      <c r="A459" s="159"/>
      <c r="B459" s="159"/>
      <c r="C459" s="159"/>
      <c r="D459" s="159"/>
      <c r="E459" s="159"/>
      <c r="F459" s="304"/>
      <c r="G459" s="159"/>
      <c r="H459" s="159"/>
      <c r="I459" s="159"/>
      <c r="J459" s="159"/>
      <c r="K459" s="305"/>
      <c r="L459" s="159"/>
      <c r="M459" s="304"/>
      <c r="N459" s="304"/>
      <c r="O459" s="159"/>
      <c r="P459" s="159"/>
      <c r="Q459" s="159"/>
      <c r="R459" s="159"/>
      <c r="S459" s="159"/>
      <c r="T459" s="159"/>
      <c r="U459" s="159"/>
      <c r="V459" s="159"/>
      <c r="W459" s="159"/>
      <c r="X459" s="159"/>
      <c r="Y459" s="159"/>
      <c r="Z459" s="159"/>
    </row>
    <row r="460" ht="11.25" customHeight="1">
      <c r="A460" s="159"/>
      <c r="B460" s="159"/>
      <c r="C460" s="159"/>
      <c r="D460" s="159"/>
      <c r="E460" s="159"/>
      <c r="F460" s="304"/>
      <c r="G460" s="159"/>
      <c r="H460" s="159"/>
      <c r="I460" s="159"/>
      <c r="J460" s="159"/>
      <c r="K460" s="305"/>
      <c r="L460" s="159"/>
      <c r="M460" s="304"/>
      <c r="N460" s="304"/>
      <c r="O460" s="159"/>
      <c r="P460" s="159"/>
      <c r="Q460" s="159"/>
      <c r="R460" s="159"/>
      <c r="S460" s="159"/>
      <c r="T460" s="159"/>
      <c r="U460" s="159"/>
      <c r="V460" s="159"/>
      <c r="W460" s="159"/>
      <c r="X460" s="159"/>
      <c r="Y460" s="159"/>
      <c r="Z460" s="159"/>
    </row>
    <row r="461" ht="11.25" customHeight="1">
      <c r="A461" s="159"/>
      <c r="B461" s="159"/>
      <c r="C461" s="159"/>
      <c r="D461" s="159"/>
      <c r="E461" s="159"/>
      <c r="F461" s="304"/>
      <c r="G461" s="159"/>
      <c r="H461" s="159"/>
      <c r="I461" s="159"/>
      <c r="J461" s="159"/>
      <c r="K461" s="305"/>
      <c r="L461" s="159"/>
      <c r="M461" s="304"/>
      <c r="N461" s="304"/>
      <c r="O461" s="159"/>
      <c r="P461" s="159"/>
      <c r="Q461" s="159"/>
      <c r="R461" s="159"/>
      <c r="S461" s="159"/>
      <c r="T461" s="159"/>
      <c r="U461" s="159"/>
      <c r="V461" s="159"/>
      <c r="W461" s="159"/>
      <c r="X461" s="159"/>
      <c r="Y461" s="159"/>
      <c r="Z461" s="159"/>
    </row>
    <row r="462" ht="11.25" customHeight="1">
      <c r="A462" s="159"/>
      <c r="B462" s="159"/>
      <c r="C462" s="159"/>
      <c r="D462" s="159"/>
      <c r="E462" s="159"/>
      <c r="F462" s="304"/>
      <c r="G462" s="159"/>
      <c r="H462" s="159"/>
      <c r="I462" s="159"/>
      <c r="J462" s="159"/>
      <c r="K462" s="305"/>
      <c r="L462" s="159"/>
      <c r="M462" s="304"/>
      <c r="N462" s="304"/>
      <c r="O462" s="159"/>
      <c r="P462" s="159"/>
      <c r="Q462" s="159"/>
      <c r="R462" s="159"/>
      <c r="S462" s="159"/>
      <c r="T462" s="159"/>
      <c r="U462" s="159"/>
      <c r="V462" s="159"/>
      <c r="W462" s="159"/>
      <c r="X462" s="159"/>
      <c r="Y462" s="159"/>
      <c r="Z462" s="159"/>
    </row>
    <row r="463" ht="11.25" customHeight="1">
      <c r="A463" s="159"/>
      <c r="B463" s="159"/>
      <c r="C463" s="159"/>
      <c r="D463" s="159"/>
      <c r="E463" s="159"/>
      <c r="F463" s="304"/>
      <c r="G463" s="159"/>
      <c r="H463" s="159"/>
      <c r="I463" s="159"/>
      <c r="J463" s="159"/>
      <c r="K463" s="305"/>
      <c r="L463" s="159"/>
      <c r="M463" s="304"/>
      <c r="N463" s="304"/>
      <c r="O463" s="159"/>
      <c r="P463" s="159"/>
      <c r="Q463" s="159"/>
      <c r="R463" s="159"/>
      <c r="S463" s="159"/>
      <c r="T463" s="159"/>
      <c r="U463" s="159"/>
      <c r="V463" s="159"/>
      <c r="W463" s="159"/>
      <c r="X463" s="159"/>
      <c r="Y463" s="159"/>
      <c r="Z463" s="159"/>
    </row>
    <row r="464" ht="11.25" customHeight="1">
      <c r="A464" s="159"/>
      <c r="B464" s="159"/>
      <c r="C464" s="159"/>
      <c r="D464" s="159"/>
      <c r="E464" s="159"/>
      <c r="F464" s="304"/>
      <c r="G464" s="159"/>
      <c r="H464" s="159"/>
      <c r="I464" s="159"/>
      <c r="J464" s="159"/>
      <c r="K464" s="305"/>
      <c r="L464" s="159"/>
      <c r="M464" s="304"/>
      <c r="N464" s="304"/>
      <c r="O464" s="159"/>
      <c r="P464" s="159"/>
      <c r="Q464" s="159"/>
      <c r="R464" s="159"/>
      <c r="S464" s="159"/>
      <c r="T464" s="159"/>
      <c r="U464" s="159"/>
      <c r="V464" s="159"/>
      <c r="W464" s="159"/>
      <c r="X464" s="159"/>
      <c r="Y464" s="159"/>
      <c r="Z464" s="159"/>
    </row>
    <row r="465" ht="11.25" customHeight="1">
      <c r="A465" s="159"/>
      <c r="B465" s="159"/>
      <c r="C465" s="159"/>
      <c r="D465" s="159"/>
      <c r="E465" s="159"/>
      <c r="F465" s="304"/>
      <c r="G465" s="159"/>
      <c r="H465" s="159"/>
      <c r="I465" s="159"/>
      <c r="J465" s="159"/>
      <c r="K465" s="305"/>
      <c r="L465" s="159"/>
      <c r="M465" s="304"/>
      <c r="N465" s="304"/>
      <c r="O465" s="159"/>
      <c r="P465" s="159"/>
      <c r="Q465" s="159"/>
      <c r="R465" s="159"/>
      <c r="S465" s="159"/>
      <c r="T465" s="159"/>
      <c r="U465" s="159"/>
      <c r="V465" s="159"/>
      <c r="W465" s="159"/>
      <c r="X465" s="159"/>
      <c r="Y465" s="159"/>
      <c r="Z465" s="159"/>
    </row>
    <row r="466" ht="11.25" customHeight="1">
      <c r="A466" s="159"/>
      <c r="B466" s="159"/>
      <c r="C466" s="159"/>
      <c r="D466" s="159"/>
      <c r="E466" s="159"/>
      <c r="F466" s="304"/>
      <c r="G466" s="159"/>
      <c r="H466" s="159"/>
      <c r="I466" s="159"/>
      <c r="J466" s="159"/>
      <c r="K466" s="305"/>
      <c r="L466" s="159"/>
      <c r="M466" s="304"/>
      <c r="N466" s="304"/>
      <c r="O466" s="159"/>
      <c r="P466" s="159"/>
      <c r="Q466" s="159"/>
      <c r="R466" s="159"/>
      <c r="S466" s="159"/>
      <c r="T466" s="159"/>
      <c r="U466" s="159"/>
      <c r="V466" s="159"/>
      <c r="W466" s="159"/>
      <c r="X466" s="159"/>
      <c r="Y466" s="159"/>
      <c r="Z466" s="159"/>
    </row>
    <row r="467" ht="11.25" customHeight="1">
      <c r="A467" s="159"/>
      <c r="B467" s="159"/>
      <c r="C467" s="159"/>
      <c r="D467" s="159"/>
      <c r="E467" s="159"/>
      <c r="F467" s="304"/>
      <c r="G467" s="159"/>
      <c r="H467" s="159"/>
      <c r="I467" s="159"/>
      <c r="J467" s="159"/>
      <c r="K467" s="305"/>
      <c r="L467" s="159"/>
      <c r="M467" s="304"/>
      <c r="N467" s="304"/>
      <c r="O467" s="159"/>
      <c r="P467" s="159"/>
      <c r="Q467" s="159"/>
      <c r="R467" s="159"/>
      <c r="S467" s="159"/>
      <c r="T467" s="159"/>
      <c r="U467" s="159"/>
      <c r="V467" s="159"/>
      <c r="W467" s="159"/>
      <c r="X467" s="159"/>
      <c r="Y467" s="159"/>
      <c r="Z467" s="159"/>
    </row>
    <row r="468" ht="11.25" customHeight="1">
      <c r="A468" s="159"/>
      <c r="B468" s="159"/>
      <c r="C468" s="159"/>
      <c r="D468" s="159"/>
      <c r="E468" s="159"/>
      <c r="F468" s="304"/>
      <c r="G468" s="159"/>
      <c r="H468" s="159"/>
      <c r="I468" s="159"/>
      <c r="J468" s="159"/>
      <c r="K468" s="305"/>
      <c r="L468" s="159"/>
      <c r="M468" s="304"/>
      <c r="N468" s="304"/>
      <c r="O468" s="159"/>
      <c r="P468" s="159"/>
      <c r="Q468" s="159"/>
      <c r="R468" s="159"/>
      <c r="S468" s="159"/>
      <c r="T468" s="159"/>
      <c r="U468" s="159"/>
      <c r="V468" s="159"/>
      <c r="W468" s="159"/>
      <c r="X468" s="159"/>
      <c r="Y468" s="159"/>
      <c r="Z468" s="159"/>
    </row>
    <row r="469" ht="11.25" customHeight="1">
      <c r="A469" s="159"/>
      <c r="B469" s="159"/>
      <c r="C469" s="159"/>
      <c r="D469" s="159"/>
      <c r="E469" s="159"/>
      <c r="F469" s="304"/>
      <c r="G469" s="159"/>
      <c r="H469" s="159"/>
      <c r="I469" s="159"/>
      <c r="J469" s="159"/>
      <c r="K469" s="305"/>
      <c r="L469" s="159"/>
      <c r="M469" s="304"/>
      <c r="N469" s="304"/>
      <c r="O469" s="159"/>
      <c r="P469" s="159"/>
      <c r="Q469" s="159"/>
      <c r="R469" s="159"/>
      <c r="S469" s="159"/>
      <c r="T469" s="159"/>
      <c r="U469" s="159"/>
      <c r="V469" s="159"/>
      <c r="W469" s="159"/>
      <c r="X469" s="159"/>
      <c r="Y469" s="159"/>
      <c r="Z469" s="159"/>
    </row>
    <row r="470" ht="11.25" customHeight="1">
      <c r="A470" s="159"/>
      <c r="B470" s="159"/>
      <c r="C470" s="159"/>
      <c r="D470" s="159"/>
      <c r="E470" s="159"/>
      <c r="F470" s="304"/>
      <c r="G470" s="159"/>
      <c r="H470" s="159"/>
      <c r="I470" s="159"/>
      <c r="J470" s="159"/>
      <c r="K470" s="305"/>
      <c r="L470" s="159"/>
      <c r="M470" s="304"/>
      <c r="N470" s="304"/>
      <c r="O470" s="159"/>
      <c r="P470" s="159"/>
      <c r="Q470" s="159"/>
      <c r="R470" s="159"/>
      <c r="S470" s="159"/>
      <c r="T470" s="159"/>
      <c r="U470" s="159"/>
      <c r="V470" s="159"/>
      <c r="W470" s="159"/>
      <c r="X470" s="159"/>
      <c r="Y470" s="159"/>
      <c r="Z470" s="159"/>
    </row>
    <row r="471" ht="11.25" customHeight="1">
      <c r="A471" s="159"/>
      <c r="B471" s="159"/>
      <c r="C471" s="159"/>
      <c r="D471" s="159"/>
      <c r="E471" s="159"/>
      <c r="F471" s="304"/>
      <c r="G471" s="159"/>
      <c r="H471" s="159"/>
      <c r="I471" s="159"/>
      <c r="J471" s="159"/>
      <c r="K471" s="305"/>
      <c r="L471" s="159"/>
      <c r="M471" s="304"/>
      <c r="N471" s="304"/>
      <c r="O471" s="159"/>
      <c r="P471" s="159"/>
      <c r="Q471" s="159"/>
      <c r="R471" s="159"/>
      <c r="S471" s="159"/>
      <c r="T471" s="159"/>
      <c r="U471" s="159"/>
      <c r="V471" s="159"/>
      <c r="W471" s="159"/>
      <c r="X471" s="159"/>
      <c r="Y471" s="159"/>
      <c r="Z471" s="159"/>
    </row>
    <row r="472" ht="11.25" customHeight="1">
      <c r="A472" s="159"/>
      <c r="B472" s="159"/>
      <c r="C472" s="159"/>
      <c r="D472" s="159"/>
      <c r="E472" s="159"/>
      <c r="F472" s="304"/>
      <c r="G472" s="159"/>
      <c r="H472" s="159"/>
      <c r="I472" s="159"/>
      <c r="J472" s="159"/>
      <c r="K472" s="305"/>
      <c r="L472" s="159"/>
      <c r="M472" s="304"/>
      <c r="N472" s="304"/>
      <c r="O472" s="159"/>
      <c r="P472" s="159"/>
      <c r="Q472" s="159"/>
      <c r="R472" s="159"/>
      <c r="S472" s="159"/>
      <c r="T472" s="159"/>
      <c r="U472" s="159"/>
      <c r="V472" s="159"/>
      <c r="W472" s="159"/>
      <c r="X472" s="159"/>
      <c r="Y472" s="159"/>
      <c r="Z472" s="159"/>
    </row>
    <row r="473" ht="11.25" customHeight="1">
      <c r="A473" s="159"/>
      <c r="B473" s="159"/>
      <c r="C473" s="159"/>
      <c r="D473" s="159"/>
      <c r="E473" s="159"/>
      <c r="F473" s="304"/>
      <c r="G473" s="159"/>
      <c r="H473" s="159"/>
      <c r="I473" s="159"/>
      <c r="J473" s="159"/>
      <c r="K473" s="305"/>
      <c r="L473" s="159"/>
      <c r="M473" s="304"/>
      <c r="N473" s="304"/>
      <c r="O473" s="159"/>
      <c r="P473" s="159"/>
      <c r="Q473" s="159"/>
      <c r="R473" s="159"/>
      <c r="S473" s="159"/>
      <c r="T473" s="159"/>
      <c r="U473" s="159"/>
      <c r="V473" s="159"/>
      <c r="W473" s="159"/>
      <c r="X473" s="159"/>
      <c r="Y473" s="159"/>
      <c r="Z473" s="159"/>
    </row>
    <row r="474" ht="11.25" customHeight="1">
      <c r="A474" s="159"/>
      <c r="B474" s="159"/>
      <c r="C474" s="159"/>
      <c r="D474" s="159"/>
      <c r="E474" s="159"/>
      <c r="F474" s="304"/>
      <c r="G474" s="159"/>
      <c r="H474" s="159"/>
      <c r="I474" s="159"/>
      <c r="J474" s="159"/>
      <c r="K474" s="305"/>
      <c r="L474" s="159"/>
      <c r="M474" s="304"/>
      <c r="N474" s="304"/>
      <c r="O474" s="159"/>
      <c r="P474" s="159"/>
      <c r="Q474" s="159"/>
      <c r="R474" s="159"/>
      <c r="S474" s="159"/>
      <c r="T474" s="159"/>
      <c r="U474" s="159"/>
      <c r="V474" s="159"/>
      <c r="W474" s="159"/>
      <c r="X474" s="159"/>
      <c r="Y474" s="159"/>
      <c r="Z474" s="159"/>
    </row>
    <row r="475" ht="11.25" customHeight="1">
      <c r="A475" s="159"/>
      <c r="B475" s="159"/>
      <c r="C475" s="159"/>
      <c r="D475" s="159"/>
      <c r="E475" s="159"/>
      <c r="F475" s="304"/>
      <c r="G475" s="159"/>
      <c r="H475" s="159"/>
      <c r="I475" s="159"/>
      <c r="J475" s="159"/>
      <c r="K475" s="305"/>
      <c r="L475" s="159"/>
      <c r="M475" s="304"/>
      <c r="N475" s="304"/>
      <c r="O475" s="159"/>
      <c r="P475" s="159"/>
      <c r="Q475" s="159"/>
      <c r="R475" s="159"/>
      <c r="S475" s="159"/>
      <c r="T475" s="159"/>
      <c r="U475" s="159"/>
      <c r="V475" s="159"/>
      <c r="W475" s="159"/>
      <c r="X475" s="159"/>
      <c r="Y475" s="159"/>
      <c r="Z475" s="159"/>
    </row>
    <row r="476" ht="11.25" customHeight="1">
      <c r="A476" s="159"/>
      <c r="B476" s="159"/>
      <c r="C476" s="159"/>
      <c r="D476" s="159"/>
      <c r="E476" s="159"/>
      <c r="F476" s="304"/>
      <c r="G476" s="159"/>
      <c r="H476" s="159"/>
      <c r="I476" s="159"/>
      <c r="J476" s="159"/>
      <c r="K476" s="305"/>
      <c r="L476" s="159"/>
      <c r="M476" s="304"/>
      <c r="N476" s="304"/>
      <c r="O476" s="159"/>
      <c r="P476" s="159"/>
      <c r="Q476" s="159"/>
      <c r="R476" s="159"/>
      <c r="S476" s="159"/>
      <c r="T476" s="159"/>
      <c r="U476" s="159"/>
      <c r="V476" s="159"/>
      <c r="W476" s="159"/>
      <c r="X476" s="159"/>
      <c r="Y476" s="159"/>
      <c r="Z476" s="159"/>
    </row>
    <row r="477" ht="11.25" customHeight="1">
      <c r="A477" s="159"/>
      <c r="B477" s="159"/>
      <c r="C477" s="159"/>
      <c r="D477" s="159"/>
      <c r="E477" s="159"/>
      <c r="F477" s="304"/>
      <c r="G477" s="159"/>
      <c r="H477" s="159"/>
      <c r="I477" s="159"/>
      <c r="J477" s="159"/>
      <c r="K477" s="305"/>
      <c r="L477" s="159"/>
      <c r="M477" s="304"/>
      <c r="N477" s="304"/>
      <c r="O477" s="159"/>
      <c r="P477" s="159"/>
      <c r="Q477" s="159"/>
      <c r="R477" s="159"/>
      <c r="S477" s="159"/>
      <c r="T477" s="159"/>
      <c r="U477" s="159"/>
      <c r="V477" s="159"/>
      <c r="W477" s="159"/>
      <c r="X477" s="159"/>
      <c r="Y477" s="159"/>
      <c r="Z477" s="159"/>
    </row>
    <row r="478" ht="11.25" customHeight="1">
      <c r="A478" s="159"/>
      <c r="B478" s="159"/>
      <c r="C478" s="159"/>
      <c r="D478" s="159"/>
      <c r="E478" s="159"/>
      <c r="F478" s="304"/>
      <c r="G478" s="159"/>
      <c r="H478" s="159"/>
      <c r="I478" s="159"/>
      <c r="J478" s="159"/>
      <c r="K478" s="305"/>
      <c r="L478" s="159"/>
      <c r="M478" s="304"/>
      <c r="N478" s="304"/>
      <c r="O478" s="159"/>
      <c r="P478" s="159"/>
      <c r="Q478" s="159"/>
      <c r="R478" s="159"/>
      <c r="S478" s="159"/>
      <c r="T478" s="159"/>
      <c r="U478" s="159"/>
      <c r="V478" s="159"/>
      <c r="W478" s="159"/>
      <c r="X478" s="159"/>
      <c r="Y478" s="159"/>
      <c r="Z478" s="159"/>
    </row>
    <row r="479" ht="11.25" customHeight="1">
      <c r="A479" s="159"/>
      <c r="B479" s="159"/>
      <c r="C479" s="159"/>
      <c r="D479" s="159"/>
      <c r="E479" s="159"/>
      <c r="F479" s="304"/>
      <c r="G479" s="159"/>
      <c r="H479" s="159"/>
      <c r="I479" s="159"/>
      <c r="J479" s="159"/>
      <c r="K479" s="305"/>
      <c r="L479" s="159"/>
      <c r="M479" s="304"/>
      <c r="N479" s="304"/>
      <c r="O479" s="159"/>
      <c r="P479" s="159"/>
      <c r="Q479" s="159"/>
      <c r="R479" s="159"/>
      <c r="S479" s="159"/>
      <c r="T479" s="159"/>
      <c r="U479" s="159"/>
      <c r="V479" s="159"/>
      <c r="W479" s="159"/>
      <c r="X479" s="159"/>
      <c r="Y479" s="159"/>
      <c r="Z479" s="159"/>
    </row>
    <row r="480" ht="11.25" customHeight="1">
      <c r="A480" s="159"/>
      <c r="B480" s="159"/>
      <c r="C480" s="159"/>
      <c r="D480" s="159"/>
      <c r="E480" s="159"/>
      <c r="F480" s="304"/>
      <c r="G480" s="159"/>
      <c r="H480" s="159"/>
      <c r="I480" s="159"/>
      <c r="J480" s="159"/>
      <c r="K480" s="305"/>
      <c r="L480" s="159"/>
      <c r="M480" s="304"/>
      <c r="N480" s="304"/>
      <c r="O480" s="159"/>
      <c r="P480" s="159"/>
      <c r="Q480" s="159"/>
      <c r="R480" s="159"/>
      <c r="S480" s="159"/>
      <c r="T480" s="159"/>
      <c r="U480" s="159"/>
      <c r="V480" s="159"/>
      <c r="W480" s="159"/>
      <c r="X480" s="159"/>
      <c r="Y480" s="159"/>
      <c r="Z480" s="159"/>
    </row>
    <row r="481" ht="11.25" customHeight="1">
      <c r="A481" s="159"/>
      <c r="B481" s="159"/>
      <c r="C481" s="159"/>
      <c r="D481" s="159"/>
      <c r="E481" s="159"/>
      <c r="F481" s="304"/>
      <c r="G481" s="159"/>
      <c r="H481" s="159"/>
      <c r="I481" s="159"/>
      <c r="J481" s="159"/>
      <c r="K481" s="305"/>
      <c r="L481" s="159"/>
      <c r="M481" s="304"/>
      <c r="N481" s="304"/>
      <c r="O481" s="159"/>
      <c r="P481" s="159"/>
      <c r="Q481" s="159"/>
      <c r="R481" s="159"/>
      <c r="S481" s="159"/>
      <c r="T481" s="159"/>
      <c r="U481" s="159"/>
      <c r="V481" s="159"/>
      <c r="W481" s="159"/>
      <c r="X481" s="159"/>
      <c r="Y481" s="159"/>
      <c r="Z481" s="159"/>
    </row>
    <row r="482" ht="11.25" customHeight="1">
      <c r="A482" s="159"/>
      <c r="B482" s="159"/>
      <c r="C482" s="159"/>
      <c r="D482" s="159"/>
      <c r="E482" s="159"/>
      <c r="F482" s="304"/>
      <c r="G482" s="159"/>
      <c r="H482" s="159"/>
      <c r="I482" s="159"/>
      <c r="J482" s="159"/>
      <c r="K482" s="305"/>
      <c r="L482" s="159"/>
      <c r="M482" s="304"/>
      <c r="N482" s="304"/>
      <c r="O482" s="159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</row>
    <row r="483" ht="11.25" customHeight="1">
      <c r="A483" s="159"/>
      <c r="B483" s="159"/>
      <c r="C483" s="159"/>
      <c r="D483" s="159"/>
      <c r="E483" s="159"/>
      <c r="F483" s="304"/>
      <c r="G483" s="159"/>
      <c r="H483" s="159"/>
      <c r="I483" s="159"/>
      <c r="J483" s="159"/>
      <c r="K483" s="305"/>
      <c r="L483" s="159"/>
      <c r="M483" s="304"/>
      <c r="N483" s="304"/>
      <c r="O483" s="159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</row>
    <row r="484" ht="11.25" customHeight="1">
      <c r="A484" s="159"/>
      <c r="B484" s="159"/>
      <c r="C484" s="159"/>
      <c r="D484" s="159"/>
      <c r="E484" s="159"/>
      <c r="F484" s="304"/>
      <c r="G484" s="159"/>
      <c r="H484" s="159"/>
      <c r="I484" s="159"/>
      <c r="J484" s="159"/>
      <c r="K484" s="305"/>
      <c r="L484" s="159"/>
      <c r="M484" s="304"/>
      <c r="N484" s="304"/>
      <c r="O484" s="159"/>
      <c r="P484" s="159"/>
      <c r="Q484" s="159"/>
      <c r="R484" s="159"/>
      <c r="S484" s="159"/>
      <c r="T484" s="159"/>
      <c r="U484" s="159"/>
      <c r="V484" s="159"/>
      <c r="W484" s="159"/>
      <c r="X484" s="159"/>
      <c r="Y484" s="159"/>
      <c r="Z484" s="159"/>
    </row>
    <row r="485" ht="11.25" customHeight="1">
      <c r="A485" s="159"/>
      <c r="B485" s="159"/>
      <c r="C485" s="159"/>
      <c r="D485" s="159"/>
      <c r="E485" s="159"/>
      <c r="F485" s="304"/>
      <c r="G485" s="159"/>
      <c r="H485" s="159"/>
      <c r="I485" s="159"/>
      <c r="J485" s="159"/>
      <c r="K485" s="305"/>
      <c r="L485" s="159"/>
      <c r="M485" s="304"/>
      <c r="N485" s="304"/>
      <c r="O485" s="159"/>
      <c r="P485" s="159"/>
      <c r="Q485" s="159"/>
      <c r="R485" s="159"/>
      <c r="S485" s="159"/>
      <c r="T485" s="159"/>
      <c r="U485" s="159"/>
      <c r="V485" s="159"/>
      <c r="W485" s="159"/>
      <c r="X485" s="159"/>
      <c r="Y485" s="159"/>
      <c r="Z485" s="159"/>
    </row>
    <row r="486" ht="11.25" customHeight="1">
      <c r="A486" s="159"/>
      <c r="B486" s="159"/>
      <c r="C486" s="159"/>
      <c r="D486" s="159"/>
      <c r="E486" s="159"/>
      <c r="F486" s="304"/>
      <c r="G486" s="159"/>
      <c r="H486" s="159"/>
      <c r="I486" s="159"/>
      <c r="J486" s="159"/>
      <c r="K486" s="305"/>
      <c r="L486" s="159"/>
      <c r="M486" s="304"/>
      <c r="N486" s="304"/>
      <c r="O486" s="159"/>
      <c r="P486" s="159"/>
      <c r="Q486" s="159"/>
      <c r="R486" s="159"/>
      <c r="S486" s="159"/>
      <c r="T486" s="159"/>
      <c r="U486" s="159"/>
      <c r="V486" s="159"/>
      <c r="W486" s="159"/>
      <c r="X486" s="159"/>
      <c r="Y486" s="159"/>
      <c r="Z486" s="159"/>
    </row>
    <row r="487" ht="11.25" customHeight="1">
      <c r="A487" s="159"/>
      <c r="B487" s="159"/>
      <c r="C487" s="159"/>
      <c r="D487" s="159"/>
      <c r="E487" s="159"/>
      <c r="F487" s="304"/>
      <c r="G487" s="159"/>
      <c r="H487" s="159"/>
      <c r="I487" s="159"/>
      <c r="J487" s="159"/>
      <c r="K487" s="305"/>
      <c r="L487" s="159"/>
      <c r="M487" s="304"/>
      <c r="N487" s="304"/>
      <c r="O487" s="159"/>
      <c r="P487" s="159"/>
      <c r="Q487" s="159"/>
      <c r="R487" s="159"/>
      <c r="S487" s="159"/>
      <c r="T487" s="159"/>
      <c r="U487" s="159"/>
      <c r="V487" s="159"/>
      <c r="W487" s="159"/>
      <c r="X487" s="159"/>
      <c r="Y487" s="159"/>
      <c r="Z487" s="159"/>
    </row>
    <row r="488" ht="11.25" customHeight="1">
      <c r="A488" s="159"/>
      <c r="B488" s="159"/>
      <c r="C488" s="159"/>
      <c r="D488" s="159"/>
      <c r="E488" s="159"/>
      <c r="F488" s="304"/>
      <c r="G488" s="159"/>
      <c r="H488" s="159"/>
      <c r="I488" s="159"/>
      <c r="J488" s="159"/>
      <c r="K488" s="305"/>
      <c r="L488" s="159"/>
      <c r="M488" s="304"/>
      <c r="N488" s="304"/>
      <c r="O488" s="159"/>
      <c r="P488" s="159"/>
      <c r="Q488" s="159"/>
      <c r="R488" s="159"/>
      <c r="S488" s="159"/>
      <c r="T488" s="159"/>
      <c r="U488" s="159"/>
      <c r="V488" s="159"/>
      <c r="W488" s="159"/>
      <c r="X488" s="159"/>
      <c r="Y488" s="159"/>
      <c r="Z488" s="159"/>
    </row>
    <row r="489" ht="11.25" customHeight="1">
      <c r="A489" s="159"/>
      <c r="B489" s="159"/>
      <c r="C489" s="159"/>
      <c r="D489" s="159"/>
      <c r="E489" s="159"/>
      <c r="F489" s="304"/>
      <c r="G489" s="159"/>
      <c r="H489" s="159"/>
      <c r="I489" s="159"/>
      <c r="J489" s="159"/>
      <c r="K489" s="305"/>
      <c r="L489" s="159"/>
      <c r="M489" s="304"/>
      <c r="N489" s="304"/>
      <c r="O489" s="159"/>
      <c r="P489" s="159"/>
      <c r="Q489" s="159"/>
      <c r="R489" s="159"/>
      <c r="S489" s="159"/>
      <c r="T489" s="159"/>
      <c r="U489" s="159"/>
      <c r="V489" s="159"/>
      <c r="W489" s="159"/>
      <c r="X489" s="159"/>
      <c r="Y489" s="159"/>
      <c r="Z489" s="159"/>
    </row>
    <row r="490" ht="11.25" customHeight="1">
      <c r="A490" s="159"/>
      <c r="B490" s="159"/>
      <c r="C490" s="159"/>
      <c r="D490" s="159"/>
      <c r="E490" s="159"/>
      <c r="F490" s="304"/>
      <c r="G490" s="159"/>
      <c r="H490" s="159"/>
      <c r="I490" s="159"/>
      <c r="J490" s="159"/>
      <c r="K490" s="305"/>
      <c r="L490" s="159"/>
      <c r="M490" s="304"/>
      <c r="N490" s="304"/>
      <c r="O490" s="159"/>
      <c r="P490" s="159"/>
      <c r="Q490" s="159"/>
      <c r="R490" s="159"/>
      <c r="S490" s="159"/>
      <c r="T490" s="159"/>
      <c r="U490" s="159"/>
      <c r="V490" s="159"/>
      <c r="W490" s="159"/>
      <c r="X490" s="159"/>
      <c r="Y490" s="159"/>
      <c r="Z490" s="159"/>
    </row>
    <row r="491" ht="11.25" customHeight="1">
      <c r="A491" s="159"/>
      <c r="B491" s="159"/>
      <c r="C491" s="159"/>
      <c r="D491" s="159"/>
      <c r="E491" s="159"/>
      <c r="F491" s="304"/>
      <c r="G491" s="159"/>
      <c r="H491" s="159"/>
      <c r="I491" s="159"/>
      <c r="J491" s="159"/>
      <c r="K491" s="305"/>
      <c r="L491" s="159"/>
      <c r="M491" s="304"/>
      <c r="N491" s="304"/>
      <c r="O491" s="159"/>
      <c r="P491" s="159"/>
      <c r="Q491" s="159"/>
      <c r="R491" s="159"/>
      <c r="S491" s="159"/>
      <c r="T491" s="159"/>
      <c r="U491" s="159"/>
      <c r="V491" s="159"/>
      <c r="W491" s="159"/>
      <c r="X491" s="159"/>
      <c r="Y491" s="159"/>
      <c r="Z491" s="159"/>
    </row>
    <row r="492" ht="11.25" customHeight="1">
      <c r="A492" s="159"/>
      <c r="B492" s="159"/>
      <c r="C492" s="159"/>
      <c r="D492" s="159"/>
      <c r="E492" s="159"/>
      <c r="F492" s="304"/>
      <c r="G492" s="159"/>
      <c r="H492" s="159"/>
      <c r="I492" s="159"/>
      <c r="J492" s="159"/>
      <c r="K492" s="305"/>
      <c r="L492" s="159"/>
      <c r="M492" s="304"/>
      <c r="N492" s="304"/>
      <c r="O492" s="159"/>
      <c r="P492" s="159"/>
      <c r="Q492" s="159"/>
      <c r="R492" s="159"/>
      <c r="S492" s="159"/>
      <c r="T492" s="159"/>
      <c r="U492" s="159"/>
      <c r="V492" s="159"/>
      <c r="W492" s="159"/>
      <c r="X492" s="159"/>
      <c r="Y492" s="159"/>
      <c r="Z492" s="159"/>
    </row>
    <row r="493" ht="11.25" customHeight="1">
      <c r="A493" s="159"/>
      <c r="B493" s="159"/>
      <c r="C493" s="159"/>
      <c r="D493" s="159"/>
      <c r="E493" s="159"/>
      <c r="F493" s="304"/>
      <c r="G493" s="159"/>
      <c r="H493" s="159"/>
      <c r="I493" s="159"/>
      <c r="J493" s="159"/>
      <c r="K493" s="305"/>
      <c r="L493" s="159"/>
      <c r="M493" s="304"/>
      <c r="N493" s="304"/>
      <c r="O493" s="159"/>
      <c r="P493" s="159"/>
      <c r="Q493" s="159"/>
      <c r="R493" s="159"/>
      <c r="S493" s="159"/>
      <c r="T493" s="159"/>
      <c r="U493" s="159"/>
      <c r="V493" s="159"/>
      <c r="W493" s="159"/>
      <c r="X493" s="159"/>
      <c r="Y493" s="159"/>
      <c r="Z493" s="159"/>
    </row>
    <row r="494" ht="11.25" customHeight="1">
      <c r="A494" s="159"/>
      <c r="B494" s="159"/>
      <c r="C494" s="159"/>
      <c r="D494" s="159"/>
      <c r="E494" s="159"/>
      <c r="F494" s="304"/>
      <c r="G494" s="159"/>
      <c r="H494" s="159"/>
      <c r="I494" s="159"/>
      <c r="J494" s="159"/>
      <c r="K494" s="305"/>
      <c r="L494" s="159"/>
      <c r="M494" s="304"/>
      <c r="N494" s="304"/>
      <c r="O494" s="159"/>
      <c r="P494" s="159"/>
      <c r="Q494" s="159"/>
      <c r="R494" s="159"/>
      <c r="S494" s="159"/>
      <c r="T494" s="159"/>
      <c r="U494" s="159"/>
      <c r="V494" s="159"/>
      <c r="W494" s="159"/>
      <c r="X494" s="159"/>
      <c r="Y494" s="159"/>
      <c r="Z494" s="159"/>
    </row>
    <row r="495" ht="11.25" customHeight="1">
      <c r="A495" s="159"/>
      <c r="B495" s="159"/>
      <c r="C495" s="159"/>
      <c r="D495" s="159"/>
      <c r="E495" s="159"/>
      <c r="F495" s="304"/>
      <c r="G495" s="159"/>
      <c r="H495" s="159"/>
      <c r="I495" s="159"/>
      <c r="J495" s="159"/>
      <c r="K495" s="305"/>
      <c r="L495" s="159"/>
      <c r="M495" s="304"/>
      <c r="N495" s="304"/>
      <c r="O495" s="159"/>
      <c r="P495" s="159"/>
      <c r="Q495" s="159"/>
      <c r="R495" s="159"/>
      <c r="S495" s="159"/>
      <c r="T495" s="159"/>
      <c r="U495" s="159"/>
      <c r="V495" s="159"/>
      <c r="W495" s="159"/>
      <c r="X495" s="159"/>
      <c r="Y495" s="159"/>
      <c r="Z495" s="159"/>
    </row>
    <row r="496" ht="11.25" customHeight="1">
      <c r="A496" s="159"/>
      <c r="B496" s="159"/>
      <c r="C496" s="159"/>
      <c r="D496" s="159"/>
      <c r="E496" s="159"/>
      <c r="F496" s="304"/>
      <c r="G496" s="159"/>
      <c r="H496" s="159"/>
      <c r="I496" s="159"/>
      <c r="J496" s="159"/>
      <c r="K496" s="305"/>
      <c r="L496" s="159"/>
      <c r="M496" s="304"/>
      <c r="N496" s="304"/>
      <c r="O496" s="159"/>
      <c r="P496" s="159"/>
      <c r="Q496" s="159"/>
      <c r="R496" s="159"/>
      <c r="S496" s="159"/>
      <c r="T496" s="159"/>
      <c r="U496" s="159"/>
      <c r="V496" s="159"/>
      <c r="W496" s="159"/>
      <c r="X496" s="159"/>
      <c r="Y496" s="159"/>
      <c r="Z496" s="159"/>
    </row>
    <row r="497" ht="11.25" customHeight="1">
      <c r="A497" s="159"/>
      <c r="B497" s="159"/>
      <c r="C497" s="159"/>
      <c r="D497" s="159"/>
      <c r="E497" s="159"/>
      <c r="F497" s="304"/>
      <c r="G497" s="159"/>
      <c r="H497" s="159"/>
      <c r="I497" s="159"/>
      <c r="J497" s="159"/>
      <c r="K497" s="305"/>
      <c r="L497" s="159"/>
      <c r="M497" s="304"/>
      <c r="N497" s="304"/>
      <c r="O497" s="159"/>
      <c r="P497" s="159"/>
      <c r="Q497" s="159"/>
      <c r="R497" s="159"/>
      <c r="S497" s="159"/>
      <c r="T497" s="159"/>
      <c r="U497" s="159"/>
      <c r="V497" s="159"/>
      <c r="W497" s="159"/>
      <c r="X497" s="159"/>
      <c r="Y497" s="159"/>
      <c r="Z497" s="159"/>
    </row>
    <row r="498" ht="11.25" customHeight="1">
      <c r="A498" s="159"/>
      <c r="B498" s="159"/>
      <c r="C498" s="159"/>
      <c r="D498" s="159"/>
      <c r="E498" s="159"/>
      <c r="F498" s="304"/>
      <c r="G498" s="159"/>
      <c r="H498" s="159"/>
      <c r="I498" s="159"/>
      <c r="J498" s="159"/>
      <c r="K498" s="305"/>
      <c r="L498" s="159"/>
      <c r="M498" s="304"/>
      <c r="N498" s="304"/>
      <c r="O498" s="159"/>
      <c r="P498" s="159"/>
      <c r="Q498" s="159"/>
      <c r="R498" s="159"/>
      <c r="S498" s="159"/>
      <c r="T498" s="159"/>
      <c r="U498" s="159"/>
      <c r="V498" s="159"/>
      <c r="W498" s="159"/>
      <c r="X498" s="159"/>
      <c r="Y498" s="159"/>
      <c r="Z498" s="159"/>
    </row>
    <row r="499" ht="11.25" customHeight="1">
      <c r="A499" s="159"/>
      <c r="B499" s="159"/>
      <c r="C499" s="159"/>
      <c r="D499" s="159"/>
      <c r="E499" s="159"/>
      <c r="F499" s="304"/>
      <c r="G499" s="159"/>
      <c r="H499" s="159"/>
      <c r="I499" s="159"/>
      <c r="J499" s="159"/>
      <c r="K499" s="305"/>
      <c r="L499" s="159"/>
      <c r="M499" s="304"/>
      <c r="N499" s="304"/>
      <c r="O499" s="159"/>
      <c r="P499" s="159"/>
      <c r="Q499" s="159"/>
      <c r="R499" s="159"/>
      <c r="S499" s="159"/>
      <c r="T499" s="159"/>
      <c r="U499" s="159"/>
      <c r="V499" s="159"/>
      <c r="W499" s="159"/>
      <c r="X499" s="159"/>
      <c r="Y499" s="159"/>
      <c r="Z499" s="159"/>
    </row>
    <row r="500" ht="11.25" customHeight="1">
      <c r="A500" s="159"/>
      <c r="B500" s="159"/>
      <c r="C500" s="159"/>
      <c r="D500" s="159"/>
      <c r="E500" s="159"/>
      <c r="F500" s="304"/>
      <c r="G500" s="159"/>
      <c r="H500" s="159"/>
      <c r="I500" s="159"/>
      <c r="J500" s="159"/>
      <c r="K500" s="305"/>
      <c r="L500" s="159"/>
      <c r="M500" s="304"/>
      <c r="N500" s="304"/>
      <c r="O500" s="159"/>
      <c r="P500" s="159"/>
      <c r="Q500" s="159"/>
      <c r="R500" s="159"/>
      <c r="S500" s="159"/>
      <c r="T500" s="159"/>
      <c r="U500" s="159"/>
      <c r="V500" s="159"/>
      <c r="W500" s="159"/>
      <c r="X500" s="159"/>
      <c r="Y500" s="159"/>
      <c r="Z500" s="159"/>
    </row>
    <row r="501" ht="11.25" customHeight="1">
      <c r="A501" s="159"/>
      <c r="B501" s="159"/>
      <c r="C501" s="159"/>
      <c r="D501" s="159"/>
      <c r="E501" s="159"/>
      <c r="F501" s="304"/>
      <c r="G501" s="159"/>
      <c r="H501" s="159"/>
      <c r="I501" s="159"/>
      <c r="J501" s="159"/>
      <c r="K501" s="305"/>
      <c r="L501" s="159"/>
      <c r="M501" s="304"/>
      <c r="N501" s="304"/>
      <c r="O501" s="159"/>
      <c r="P501" s="159"/>
      <c r="Q501" s="159"/>
      <c r="R501" s="159"/>
      <c r="S501" s="159"/>
      <c r="T501" s="159"/>
      <c r="U501" s="159"/>
      <c r="V501" s="159"/>
      <c r="W501" s="159"/>
      <c r="X501" s="159"/>
      <c r="Y501" s="159"/>
      <c r="Z501" s="159"/>
    </row>
    <row r="502" ht="11.25" customHeight="1">
      <c r="A502" s="159"/>
      <c r="B502" s="159"/>
      <c r="C502" s="159"/>
      <c r="D502" s="159"/>
      <c r="E502" s="159"/>
      <c r="F502" s="304"/>
      <c r="G502" s="159"/>
      <c r="H502" s="159"/>
      <c r="I502" s="159"/>
      <c r="J502" s="159"/>
      <c r="K502" s="305"/>
      <c r="L502" s="159"/>
      <c r="M502" s="304"/>
      <c r="N502" s="304"/>
      <c r="O502" s="159"/>
      <c r="P502" s="159"/>
      <c r="Q502" s="159"/>
      <c r="R502" s="159"/>
      <c r="S502" s="159"/>
      <c r="T502" s="159"/>
      <c r="U502" s="159"/>
      <c r="V502" s="159"/>
      <c r="W502" s="159"/>
      <c r="X502" s="159"/>
      <c r="Y502" s="159"/>
      <c r="Z502" s="159"/>
    </row>
    <row r="503" ht="11.25" customHeight="1">
      <c r="A503" s="159"/>
      <c r="B503" s="159"/>
      <c r="C503" s="159"/>
      <c r="D503" s="159"/>
      <c r="E503" s="159"/>
      <c r="F503" s="304"/>
      <c r="G503" s="159"/>
      <c r="H503" s="159"/>
      <c r="I503" s="159"/>
      <c r="J503" s="159"/>
      <c r="K503" s="305"/>
      <c r="L503" s="159"/>
      <c r="M503" s="304"/>
      <c r="N503" s="304"/>
      <c r="O503" s="159"/>
      <c r="P503" s="159"/>
      <c r="Q503" s="159"/>
      <c r="R503" s="159"/>
      <c r="S503" s="159"/>
      <c r="T503" s="159"/>
      <c r="U503" s="159"/>
      <c r="V503" s="159"/>
      <c r="W503" s="159"/>
      <c r="X503" s="159"/>
      <c r="Y503" s="159"/>
      <c r="Z503" s="159"/>
    </row>
    <row r="504" ht="11.25" customHeight="1">
      <c r="A504" s="159"/>
      <c r="B504" s="159"/>
      <c r="C504" s="159"/>
      <c r="D504" s="159"/>
      <c r="E504" s="159"/>
      <c r="F504" s="304"/>
      <c r="G504" s="159"/>
      <c r="H504" s="159"/>
      <c r="I504" s="159"/>
      <c r="J504" s="159"/>
      <c r="K504" s="305"/>
      <c r="L504" s="159"/>
      <c r="M504" s="304"/>
      <c r="N504" s="304"/>
      <c r="O504" s="159"/>
      <c r="P504" s="159"/>
      <c r="Q504" s="159"/>
      <c r="R504" s="159"/>
      <c r="S504" s="159"/>
      <c r="T504" s="159"/>
      <c r="U504" s="159"/>
      <c r="V504" s="159"/>
      <c r="W504" s="159"/>
      <c r="X504" s="159"/>
      <c r="Y504" s="159"/>
      <c r="Z504" s="159"/>
    </row>
    <row r="505" ht="11.25" customHeight="1">
      <c r="A505" s="159"/>
      <c r="B505" s="159"/>
      <c r="C505" s="159"/>
      <c r="D505" s="159"/>
      <c r="E505" s="159"/>
      <c r="F505" s="304"/>
      <c r="G505" s="159"/>
      <c r="H505" s="159"/>
      <c r="I505" s="159"/>
      <c r="J505" s="159"/>
      <c r="K505" s="305"/>
      <c r="L505" s="159"/>
      <c r="M505" s="304"/>
      <c r="N505" s="304"/>
      <c r="O505" s="159"/>
      <c r="P505" s="159"/>
      <c r="Q505" s="159"/>
      <c r="R505" s="159"/>
      <c r="S505" s="159"/>
      <c r="T505" s="159"/>
      <c r="U505" s="159"/>
      <c r="V505" s="159"/>
      <c r="W505" s="159"/>
      <c r="X505" s="159"/>
      <c r="Y505" s="159"/>
      <c r="Z505" s="159"/>
    </row>
    <row r="506" ht="11.25" customHeight="1">
      <c r="A506" s="159"/>
      <c r="B506" s="159"/>
      <c r="C506" s="159"/>
      <c r="D506" s="159"/>
      <c r="E506" s="159"/>
      <c r="F506" s="304"/>
      <c r="G506" s="159"/>
      <c r="H506" s="159"/>
      <c r="I506" s="159"/>
      <c r="J506" s="159"/>
      <c r="K506" s="305"/>
      <c r="L506" s="159"/>
      <c r="M506" s="304"/>
      <c r="N506" s="304"/>
      <c r="O506" s="159"/>
      <c r="P506" s="159"/>
      <c r="Q506" s="159"/>
      <c r="R506" s="159"/>
      <c r="S506" s="159"/>
      <c r="T506" s="159"/>
      <c r="U506" s="159"/>
      <c r="V506" s="159"/>
      <c r="W506" s="159"/>
      <c r="X506" s="159"/>
      <c r="Y506" s="159"/>
      <c r="Z506" s="159"/>
    </row>
    <row r="507" ht="11.25" customHeight="1">
      <c r="A507" s="159"/>
      <c r="B507" s="159"/>
      <c r="C507" s="159"/>
      <c r="D507" s="159"/>
      <c r="E507" s="159"/>
      <c r="F507" s="304"/>
      <c r="G507" s="159"/>
      <c r="H507" s="159"/>
      <c r="I507" s="159"/>
      <c r="J507" s="159"/>
      <c r="K507" s="305"/>
      <c r="L507" s="159"/>
      <c r="M507" s="304"/>
      <c r="N507" s="304"/>
      <c r="O507" s="159"/>
      <c r="P507" s="159"/>
      <c r="Q507" s="159"/>
      <c r="R507" s="159"/>
      <c r="S507" s="159"/>
      <c r="T507" s="159"/>
      <c r="U507" s="159"/>
      <c r="V507" s="159"/>
      <c r="W507" s="159"/>
      <c r="X507" s="159"/>
      <c r="Y507" s="159"/>
      <c r="Z507" s="159"/>
    </row>
    <row r="508" ht="11.25" customHeight="1">
      <c r="A508" s="159"/>
      <c r="B508" s="159"/>
      <c r="C508" s="159"/>
      <c r="D508" s="159"/>
      <c r="E508" s="159"/>
      <c r="F508" s="304"/>
      <c r="G508" s="159"/>
      <c r="H508" s="159"/>
      <c r="I508" s="159"/>
      <c r="J508" s="159"/>
      <c r="K508" s="305"/>
      <c r="L508" s="159"/>
      <c r="M508" s="304"/>
      <c r="N508" s="304"/>
      <c r="O508" s="159"/>
      <c r="P508" s="159"/>
      <c r="Q508" s="159"/>
      <c r="R508" s="159"/>
      <c r="S508" s="159"/>
      <c r="T508" s="159"/>
      <c r="U508" s="159"/>
      <c r="V508" s="159"/>
      <c r="W508" s="159"/>
      <c r="X508" s="159"/>
      <c r="Y508" s="159"/>
      <c r="Z508" s="159"/>
    </row>
    <row r="509" ht="11.25" customHeight="1">
      <c r="A509" s="159"/>
      <c r="B509" s="159"/>
      <c r="C509" s="159"/>
      <c r="D509" s="159"/>
      <c r="E509" s="159"/>
      <c r="F509" s="304"/>
      <c r="G509" s="159"/>
      <c r="H509" s="159"/>
      <c r="I509" s="159"/>
      <c r="J509" s="159"/>
      <c r="K509" s="305"/>
      <c r="L509" s="159"/>
      <c r="M509" s="304"/>
      <c r="N509" s="304"/>
      <c r="O509" s="159"/>
      <c r="P509" s="159"/>
      <c r="Q509" s="159"/>
      <c r="R509" s="159"/>
      <c r="S509" s="159"/>
      <c r="T509" s="159"/>
      <c r="U509" s="159"/>
      <c r="V509" s="159"/>
      <c r="W509" s="159"/>
      <c r="X509" s="159"/>
      <c r="Y509" s="159"/>
      <c r="Z509" s="159"/>
    </row>
    <row r="510" ht="11.25" customHeight="1">
      <c r="A510" s="159"/>
      <c r="B510" s="159"/>
      <c r="C510" s="159"/>
      <c r="D510" s="159"/>
      <c r="E510" s="159"/>
      <c r="F510" s="304"/>
      <c r="G510" s="159"/>
      <c r="H510" s="159"/>
      <c r="I510" s="159"/>
      <c r="J510" s="159"/>
      <c r="K510" s="305"/>
      <c r="L510" s="159"/>
      <c r="M510" s="304"/>
      <c r="N510" s="304"/>
      <c r="O510" s="159"/>
      <c r="P510" s="159"/>
      <c r="Q510" s="159"/>
      <c r="R510" s="159"/>
      <c r="S510" s="159"/>
      <c r="T510" s="159"/>
      <c r="U510" s="159"/>
      <c r="V510" s="159"/>
      <c r="W510" s="159"/>
      <c r="X510" s="159"/>
      <c r="Y510" s="159"/>
      <c r="Z510" s="159"/>
    </row>
    <row r="511" ht="11.25" customHeight="1">
      <c r="A511" s="159"/>
      <c r="B511" s="159"/>
      <c r="C511" s="159"/>
      <c r="D511" s="159"/>
      <c r="E511" s="159"/>
      <c r="F511" s="304"/>
      <c r="G511" s="159"/>
      <c r="H511" s="159"/>
      <c r="I511" s="159"/>
      <c r="J511" s="159"/>
      <c r="K511" s="305"/>
      <c r="L511" s="159"/>
      <c r="M511" s="304"/>
      <c r="N511" s="304"/>
      <c r="O511" s="159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</row>
    <row r="512" ht="11.25" customHeight="1">
      <c r="A512" s="159"/>
      <c r="B512" s="159"/>
      <c r="C512" s="159"/>
      <c r="D512" s="159"/>
      <c r="E512" s="159"/>
      <c r="F512" s="304"/>
      <c r="G512" s="159"/>
      <c r="H512" s="159"/>
      <c r="I512" s="159"/>
      <c r="J512" s="159"/>
      <c r="K512" s="305"/>
      <c r="L512" s="159"/>
      <c r="M512" s="304"/>
      <c r="N512" s="304"/>
      <c r="O512" s="159"/>
      <c r="P512" s="159"/>
      <c r="Q512" s="159"/>
      <c r="R512" s="159"/>
      <c r="S512" s="159"/>
      <c r="T512" s="159"/>
      <c r="U512" s="159"/>
      <c r="V512" s="159"/>
      <c r="W512" s="159"/>
      <c r="X512" s="159"/>
      <c r="Y512" s="159"/>
      <c r="Z512" s="159"/>
    </row>
    <row r="513" ht="11.25" customHeight="1">
      <c r="A513" s="159"/>
      <c r="B513" s="159"/>
      <c r="C513" s="159"/>
      <c r="D513" s="159"/>
      <c r="E513" s="159"/>
      <c r="F513" s="304"/>
      <c r="G513" s="159"/>
      <c r="H513" s="159"/>
      <c r="I513" s="159"/>
      <c r="J513" s="159"/>
      <c r="K513" s="305"/>
      <c r="L513" s="159"/>
      <c r="M513" s="304"/>
      <c r="N513" s="304"/>
      <c r="O513" s="159"/>
      <c r="P513" s="159"/>
      <c r="Q513" s="159"/>
      <c r="R513" s="159"/>
      <c r="S513" s="159"/>
      <c r="T513" s="159"/>
      <c r="U513" s="159"/>
      <c r="V513" s="159"/>
      <c r="W513" s="159"/>
      <c r="X513" s="159"/>
      <c r="Y513" s="159"/>
      <c r="Z513" s="159"/>
    </row>
    <row r="514" ht="11.25" customHeight="1">
      <c r="A514" s="159"/>
      <c r="B514" s="159"/>
      <c r="C514" s="159"/>
      <c r="D514" s="159"/>
      <c r="E514" s="159"/>
      <c r="F514" s="304"/>
      <c r="G514" s="159"/>
      <c r="H514" s="159"/>
      <c r="I514" s="159"/>
      <c r="J514" s="159"/>
      <c r="K514" s="305"/>
      <c r="L514" s="159"/>
      <c r="M514" s="304"/>
      <c r="N514" s="304"/>
      <c r="O514" s="159"/>
      <c r="P514" s="159"/>
      <c r="Q514" s="159"/>
      <c r="R514" s="159"/>
      <c r="S514" s="159"/>
      <c r="T514" s="159"/>
      <c r="U514" s="159"/>
      <c r="V514" s="159"/>
      <c r="W514" s="159"/>
      <c r="X514" s="159"/>
      <c r="Y514" s="159"/>
      <c r="Z514" s="159"/>
    </row>
    <row r="515" ht="11.25" customHeight="1">
      <c r="A515" s="159"/>
      <c r="B515" s="159"/>
      <c r="C515" s="159"/>
      <c r="D515" s="159"/>
      <c r="E515" s="159"/>
      <c r="F515" s="304"/>
      <c r="G515" s="159"/>
      <c r="H515" s="159"/>
      <c r="I515" s="159"/>
      <c r="J515" s="159"/>
      <c r="K515" s="305"/>
      <c r="L515" s="159"/>
      <c r="M515" s="304"/>
      <c r="N515" s="304"/>
      <c r="O515" s="159"/>
      <c r="P515" s="159"/>
      <c r="Q515" s="159"/>
      <c r="R515" s="159"/>
      <c r="S515" s="159"/>
      <c r="T515" s="159"/>
      <c r="U515" s="159"/>
      <c r="V515" s="159"/>
      <c r="W515" s="159"/>
      <c r="X515" s="159"/>
      <c r="Y515" s="159"/>
      <c r="Z515" s="159"/>
    </row>
    <row r="516" ht="11.25" customHeight="1">
      <c r="A516" s="159"/>
      <c r="B516" s="159"/>
      <c r="C516" s="159"/>
      <c r="D516" s="159"/>
      <c r="E516" s="159"/>
      <c r="F516" s="304"/>
      <c r="G516" s="159"/>
      <c r="H516" s="159"/>
      <c r="I516" s="159"/>
      <c r="J516" s="159"/>
      <c r="K516" s="305"/>
      <c r="L516" s="159"/>
      <c r="M516" s="304"/>
      <c r="N516" s="304"/>
      <c r="O516" s="159"/>
      <c r="P516" s="159"/>
      <c r="Q516" s="159"/>
      <c r="R516" s="159"/>
      <c r="S516" s="159"/>
      <c r="T516" s="159"/>
      <c r="U516" s="159"/>
      <c r="V516" s="159"/>
      <c r="W516" s="159"/>
      <c r="X516" s="159"/>
      <c r="Y516" s="159"/>
      <c r="Z516" s="159"/>
    </row>
    <row r="517" ht="11.25" customHeight="1">
      <c r="A517" s="159"/>
      <c r="B517" s="159"/>
      <c r="C517" s="159"/>
      <c r="D517" s="159"/>
      <c r="E517" s="159"/>
      <c r="F517" s="304"/>
      <c r="G517" s="159"/>
      <c r="H517" s="159"/>
      <c r="I517" s="159"/>
      <c r="J517" s="159"/>
      <c r="K517" s="305"/>
      <c r="L517" s="159"/>
      <c r="M517" s="304"/>
      <c r="N517" s="304"/>
      <c r="O517" s="159"/>
      <c r="P517" s="159"/>
      <c r="Q517" s="159"/>
      <c r="R517" s="159"/>
      <c r="S517" s="159"/>
      <c r="T517" s="159"/>
      <c r="U517" s="159"/>
      <c r="V517" s="159"/>
      <c r="W517" s="159"/>
      <c r="X517" s="159"/>
      <c r="Y517" s="159"/>
      <c r="Z517" s="159"/>
    </row>
    <row r="518" ht="11.25" customHeight="1">
      <c r="A518" s="159"/>
      <c r="B518" s="159"/>
      <c r="C518" s="159"/>
      <c r="D518" s="159"/>
      <c r="E518" s="159"/>
      <c r="F518" s="304"/>
      <c r="G518" s="159"/>
      <c r="H518" s="159"/>
      <c r="I518" s="159"/>
      <c r="J518" s="159"/>
      <c r="K518" s="305"/>
      <c r="L518" s="159"/>
      <c r="M518" s="304"/>
      <c r="N518" s="304"/>
      <c r="O518" s="159"/>
      <c r="P518" s="159"/>
      <c r="Q518" s="159"/>
      <c r="R518" s="159"/>
      <c r="S518" s="159"/>
      <c r="T518" s="159"/>
      <c r="U518" s="159"/>
      <c r="V518" s="159"/>
      <c r="W518" s="159"/>
      <c r="X518" s="159"/>
      <c r="Y518" s="159"/>
      <c r="Z518" s="159"/>
    </row>
    <row r="519" ht="11.25" customHeight="1">
      <c r="A519" s="159"/>
      <c r="B519" s="159"/>
      <c r="C519" s="159"/>
      <c r="D519" s="159"/>
      <c r="E519" s="159"/>
      <c r="F519" s="304"/>
      <c r="G519" s="159"/>
      <c r="H519" s="159"/>
      <c r="I519" s="159"/>
      <c r="J519" s="159"/>
      <c r="K519" s="305"/>
      <c r="L519" s="159"/>
      <c r="M519" s="304"/>
      <c r="N519" s="304"/>
      <c r="O519" s="159"/>
      <c r="P519" s="159"/>
      <c r="Q519" s="159"/>
      <c r="R519" s="159"/>
      <c r="S519" s="159"/>
      <c r="T519" s="159"/>
      <c r="U519" s="159"/>
      <c r="V519" s="159"/>
      <c r="W519" s="159"/>
      <c r="X519" s="159"/>
      <c r="Y519" s="159"/>
      <c r="Z519" s="159"/>
    </row>
    <row r="520" ht="11.25" customHeight="1">
      <c r="A520" s="159"/>
      <c r="B520" s="159"/>
      <c r="C520" s="159"/>
      <c r="D520" s="159"/>
      <c r="E520" s="159"/>
      <c r="F520" s="304"/>
      <c r="G520" s="159"/>
      <c r="H520" s="159"/>
      <c r="I520" s="159"/>
      <c r="J520" s="159"/>
      <c r="K520" s="305"/>
      <c r="L520" s="159"/>
      <c r="M520" s="304"/>
      <c r="N520" s="304"/>
      <c r="O520" s="159"/>
      <c r="P520" s="159"/>
      <c r="Q520" s="159"/>
      <c r="R520" s="159"/>
      <c r="S520" s="159"/>
      <c r="T520" s="159"/>
      <c r="U520" s="159"/>
      <c r="V520" s="159"/>
      <c r="W520" s="159"/>
      <c r="X520" s="159"/>
      <c r="Y520" s="159"/>
      <c r="Z520" s="159"/>
    </row>
    <row r="521" ht="11.25" customHeight="1">
      <c r="A521" s="159"/>
      <c r="B521" s="159"/>
      <c r="C521" s="159"/>
      <c r="D521" s="159"/>
      <c r="E521" s="159"/>
      <c r="F521" s="304"/>
      <c r="G521" s="159"/>
      <c r="H521" s="159"/>
      <c r="I521" s="159"/>
      <c r="J521" s="159"/>
      <c r="K521" s="305"/>
      <c r="L521" s="159"/>
      <c r="M521" s="304"/>
      <c r="N521" s="304"/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</row>
    <row r="522" ht="11.25" customHeight="1">
      <c r="A522" s="159"/>
      <c r="B522" s="159"/>
      <c r="C522" s="159"/>
      <c r="D522" s="159"/>
      <c r="E522" s="159"/>
      <c r="F522" s="304"/>
      <c r="G522" s="159"/>
      <c r="H522" s="159"/>
      <c r="I522" s="159"/>
      <c r="J522" s="159"/>
      <c r="K522" s="305"/>
      <c r="L522" s="159"/>
      <c r="M522" s="304"/>
      <c r="N522" s="304"/>
      <c r="O522" s="159"/>
      <c r="P522" s="159"/>
      <c r="Q522" s="159"/>
      <c r="R522" s="159"/>
      <c r="S522" s="159"/>
      <c r="T522" s="159"/>
      <c r="U522" s="159"/>
      <c r="V522" s="159"/>
      <c r="W522" s="159"/>
      <c r="X522" s="159"/>
      <c r="Y522" s="159"/>
      <c r="Z522" s="159"/>
    </row>
    <row r="523" ht="11.25" customHeight="1">
      <c r="A523" s="159"/>
      <c r="B523" s="159"/>
      <c r="C523" s="159"/>
      <c r="D523" s="159"/>
      <c r="E523" s="159"/>
      <c r="F523" s="304"/>
      <c r="G523" s="159"/>
      <c r="H523" s="159"/>
      <c r="I523" s="159"/>
      <c r="J523" s="159"/>
      <c r="K523" s="305"/>
      <c r="L523" s="159"/>
      <c r="M523" s="304"/>
      <c r="N523" s="304"/>
      <c r="O523" s="159"/>
      <c r="P523" s="159"/>
      <c r="Q523" s="159"/>
      <c r="R523" s="159"/>
      <c r="S523" s="159"/>
      <c r="T523" s="159"/>
      <c r="U523" s="159"/>
      <c r="V523" s="159"/>
      <c r="W523" s="159"/>
      <c r="X523" s="159"/>
      <c r="Y523" s="159"/>
      <c r="Z523" s="159"/>
    </row>
    <row r="524" ht="11.25" customHeight="1">
      <c r="A524" s="159"/>
      <c r="B524" s="159"/>
      <c r="C524" s="159"/>
      <c r="D524" s="159"/>
      <c r="E524" s="159"/>
      <c r="F524" s="304"/>
      <c r="G524" s="159"/>
      <c r="H524" s="159"/>
      <c r="I524" s="159"/>
      <c r="J524" s="159"/>
      <c r="K524" s="305"/>
      <c r="L524" s="159"/>
      <c r="M524" s="304"/>
      <c r="N524" s="304"/>
      <c r="O524" s="159"/>
      <c r="P524" s="159"/>
      <c r="Q524" s="159"/>
      <c r="R524" s="159"/>
      <c r="S524" s="159"/>
      <c r="T524" s="159"/>
      <c r="U524" s="159"/>
      <c r="V524" s="159"/>
      <c r="W524" s="159"/>
      <c r="X524" s="159"/>
      <c r="Y524" s="159"/>
      <c r="Z524" s="159"/>
    </row>
    <row r="525" ht="11.25" customHeight="1">
      <c r="A525" s="159"/>
      <c r="B525" s="159"/>
      <c r="C525" s="159"/>
      <c r="D525" s="159"/>
      <c r="E525" s="159"/>
      <c r="F525" s="304"/>
      <c r="G525" s="159"/>
      <c r="H525" s="159"/>
      <c r="I525" s="159"/>
      <c r="J525" s="159"/>
      <c r="K525" s="305"/>
      <c r="L525" s="159"/>
      <c r="M525" s="304"/>
      <c r="N525" s="304"/>
      <c r="O525" s="159"/>
      <c r="P525" s="159"/>
      <c r="Q525" s="159"/>
      <c r="R525" s="159"/>
      <c r="S525" s="159"/>
      <c r="T525" s="159"/>
      <c r="U525" s="159"/>
      <c r="V525" s="159"/>
      <c r="W525" s="159"/>
      <c r="X525" s="159"/>
      <c r="Y525" s="159"/>
      <c r="Z525" s="159"/>
    </row>
    <row r="526" ht="11.25" customHeight="1">
      <c r="A526" s="159"/>
      <c r="B526" s="159"/>
      <c r="C526" s="159"/>
      <c r="D526" s="159"/>
      <c r="E526" s="159"/>
      <c r="F526" s="304"/>
      <c r="G526" s="159"/>
      <c r="H526" s="159"/>
      <c r="I526" s="159"/>
      <c r="J526" s="159"/>
      <c r="K526" s="305"/>
      <c r="L526" s="159"/>
      <c r="M526" s="304"/>
      <c r="N526" s="304"/>
      <c r="O526" s="159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  <c r="Z526" s="159"/>
    </row>
    <row r="527" ht="11.25" customHeight="1">
      <c r="A527" s="159"/>
      <c r="B527" s="159"/>
      <c r="C527" s="159"/>
      <c r="D527" s="159"/>
      <c r="E527" s="159"/>
      <c r="F527" s="304"/>
      <c r="G527" s="159"/>
      <c r="H527" s="159"/>
      <c r="I527" s="159"/>
      <c r="J527" s="159"/>
      <c r="K527" s="305"/>
      <c r="L527" s="159"/>
      <c r="M527" s="304"/>
      <c r="N527" s="304"/>
      <c r="O527" s="159"/>
      <c r="P527" s="159"/>
      <c r="Q527" s="159"/>
      <c r="R527" s="159"/>
      <c r="S527" s="159"/>
      <c r="T527" s="159"/>
      <c r="U527" s="159"/>
      <c r="V527" s="159"/>
      <c r="W527" s="159"/>
      <c r="X527" s="159"/>
      <c r="Y527" s="159"/>
      <c r="Z527" s="159"/>
    </row>
    <row r="528" ht="11.25" customHeight="1">
      <c r="A528" s="159"/>
      <c r="B528" s="159"/>
      <c r="C528" s="159"/>
      <c r="D528" s="159"/>
      <c r="E528" s="159"/>
      <c r="F528" s="304"/>
      <c r="G528" s="159"/>
      <c r="H528" s="159"/>
      <c r="I528" s="159"/>
      <c r="J528" s="159"/>
      <c r="K528" s="305"/>
      <c r="L528" s="159"/>
      <c r="M528" s="304"/>
      <c r="N528" s="304"/>
      <c r="O528" s="159"/>
      <c r="P528" s="159"/>
      <c r="Q528" s="159"/>
      <c r="R528" s="159"/>
      <c r="S528" s="159"/>
      <c r="T528" s="159"/>
      <c r="U528" s="159"/>
      <c r="V528" s="159"/>
      <c r="W528" s="159"/>
      <c r="X528" s="159"/>
      <c r="Y528" s="159"/>
      <c r="Z528" s="159"/>
    </row>
    <row r="529" ht="11.25" customHeight="1">
      <c r="A529" s="159"/>
      <c r="B529" s="159"/>
      <c r="C529" s="159"/>
      <c r="D529" s="159"/>
      <c r="E529" s="159"/>
      <c r="F529" s="304"/>
      <c r="G529" s="159"/>
      <c r="H529" s="159"/>
      <c r="I529" s="159"/>
      <c r="J529" s="159"/>
      <c r="K529" s="305"/>
      <c r="L529" s="159"/>
      <c r="M529" s="304"/>
      <c r="N529" s="304"/>
      <c r="O529" s="159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  <c r="Z529" s="159"/>
    </row>
    <row r="530" ht="11.25" customHeight="1">
      <c r="A530" s="159"/>
      <c r="B530" s="159"/>
      <c r="C530" s="159"/>
      <c r="D530" s="159"/>
      <c r="E530" s="159"/>
      <c r="F530" s="304"/>
      <c r="G530" s="159"/>
      <c r="H530" s="159"/>
      <c r="I530" s="159"/>
      <c r="J530" s="159"/>
      <c r="K530" s="305"/>
      <c r="L530" s="159"/>
      <c r="M530" s="304"/>
      <c r="N530" s="304"/>
      <c r="O530" s="159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  <c r="Z530" s="159"/>
    </row>
    <row r="531" ht="11.25" customHeight="1">
      <c r="A531" s="159"/>
      <c r="B531" s="159"/>
      <c r="C531" s="159"/>
      <c r="D531" s="159"/>
      <c r="E531" s="159"/>
      <c r="F531" s="304"/>
      <c r="G531" s="159"/>
      <c r="H531" s="159"/>
      <c r="I531" s="159"/>
      <c r="J531" s="159"/>
      <c r="K531" s="305"/>
      <c r="L531" s="159"/>
      <c r="M531" s="304"/>
      <c r="N531" s="304"/>
      <c r="O531" s="159"/>
      <c r="P531" s="159"/>
      <c r="Q531" s="159"/>
      <c r="R531" s="159"/>
      <c r="S531" s="159"/>
      <c r="T531" s="159"/>
      <c r="U531" s="159"/>
      <c r="V531" s="159"/>
      <c r="W531" s="159"/>
      <c r="X531" s="159"/>
      <c r="Y531" s="159"/>
      <c r="Z531" s="159"/>
    </row>
    <row r="532" ht="11.25" customHeight="1">
      <c r="A532" s="159"/>
      <c r="B532" s="159"/>
      <c r="C532" s="159"/>
      <c r="D532" s="159"/>
      <c r="E532" s="159"/>
      <c r="F532" s="304"/>
      <c r="G532" s="159"/>
      <c r="H532" s="159"/>
      <c r="I532" s="159"/>
      <c r="J532" s="159"/>
      <c r="K532" s="305"/>
      <c r="L532" s="159"/>
      <c r="M532" s="304"/>
      <c r="N532" s="304"/>
      <c r="O532" s="159"/>
      <c r="P532" s="159"/>
      <c r="Q532" s="159"/>
      <c r="R532" s="159"/>
      <c r="S532" s="159"/>
      <c r="T532" s="159"/>
      <c r="U532" s="159"/>
      <c r="V532" s="159"/>
      <c r="W532" s="159"/>
      <c r="X532" s="159"/>
      <c r="Y532" s="159"/>
      <c r="Z532" s="159"/>
    </row>
    <row r="533" ht="11.25" customHeight="1">
      <c r="A533" s="159"/>
      <c r="B533" s="159"/>
      <c r="C533" s="159"/>
      <c r="D533" s="159"/>
      <c r="E533" s="159"/>
      <c r="F533" s="304"/>
      <c r="G533" s="159"/>
      <c r="H533" s="159"/>
      <c r="I533" s="159"/>
      <c r="J533" s="159"/>
      <c r="K533" s="305"/>
      <c r="L533" s="159"/>
      <c r="M533" s="304"/>
      <c r="N533" s="304"/>
      <c r="O533" s="159"/>
      <c r="P533" s="159"/>
      <c r="Q533" s="159"/>
      <c r="R533" s="159"/>
      <c r="S533" s="159"/>
      <c r="T533" s="159"/>
      <c r="U533" s="159"/>
      <c r="V533" s="159"/>
      <c r="W533" s="159"/>
      <c r="X533" s="159"/>
      <c r="Y533" s="159"/>
      <c r="Z533" s="159"/>
    </row>
    <row r="534" ht="11.25" customHeight="1">
      <c r="A534" s="159"/>
      <c r="B534" s="159"/>
      <c r="C534" s="159"/>
      <c r="D534" s="159"/>
      <c r="E534" s="159"/>
      <c r="F534" s="304"/>
      <c r="G534" s="159"/>
      <c r="H534" s="159"/>
      <c r="I534" s="159"/>
      <c r="J534" s="159"/>
      <c r="K534" s="305"/>
      <c r="L534" s="159"/>
      <c r="M534" s="304"/>
      <c r="N534" s="304"/>
      <c r="O534" s="159"/>
      <c r="P534" s="159"/>
      <c r="Q534" s="159"/>
      <c r="R534" s="159"/>
      <c r="S534" s="159"/>
      <c r="T534" s="159"/>
      <c r="U534" s="159"/>
      <c r="V534" s="159"/>
      <c r="W534" s="159"/>
      <c r="X534" s="159"/>
      <c r="Y534" s="159"/>
      <c r="Z534" s="159"/>
    </row>
    <row r="535" ht="11.25" customHeight="1">
      <c r="A535" s="159"/>
      <c r="B535" s="159"/>
      <c r="C535" s="159"/>
      <c r="D535" s="159"/>
      <c r="E535" s="159"/>
      <c r="F535" s="304"/>
      <c r="G535" s="159"/>
      <c r="H535" s="159"/>
      <c r="I535" s="159"/>
      <c r="J535" s="159"/>
      <c r="K535" s="305"/>
      <c r="L535" s="159"/>
      <c r="M535" s="304"/>
      <c r="N535" s="304"/>
      <c r="O535" s="159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  <c r="Z535" s="159"/>
    </row>
    <row r="536" ht="11.25" customHeight="1">
      <c r="A536" s="159"/>
      <c r="B536" s="159"/>
      <c r="C536" s="159"/>
      <c r="D536" s="159"/>
      <c r="E536" s="159"/>
      <c r="F536" s="304"/>
      <c r="G536" s="159"/>
      <c r="H536" s="159"/>
      <c r="I536" s="159"/>
      <c r="J536" s="159"/>
      <c r="K536" s="305"/>
      <c r="L536" s="159"/>
      <c r="M536" s="304"/>
      <c r="N536" s="304"/>
      <c r="O536" s="159"/>
      <c r="P536" s="159"/>
      <c r="Q536" s="159"/>
      <c r="R536" s="159"/>
      <c r="S536" s="159"/>
      <c r="T536" s="159"/>
      <c r="U536" s="159"/>
      <c r="V536" s="159"/>
      <c r="W536" s="159"/>
      <c r="X536" s="159"/>
      <c r="Y536" s="159"/>
      <c r="Z536" s="159"/>
    </row>
    <row r="537" ht="11.25" customHeight="1">
      <c r="A537" s="159"/>
      <c r="B537" s="159"/>
      <c r="C537" s="159"/>
      <c r="D537" s="159"/>
      <c r="E537" s="159"/>
      <c r="F537" s="304"/>
      <c r="G537" s="159"/>
      <c r="H537" s="159"/>
      <c r="I537" s="159"/>
      <c r="J537" s="159"/>
      <c r="K537" s="305"/>
      <c r="L537" s="159"/>
      <c r="M537" s="304"/>
      <c r="N537" s="304"/>
      <c r="O537" s="159"/>
      <c r="P537" s="159"/>
      <c r="Q537" s="159"/>
      <c r="R537" s="159"/>
      <c r="S537" s="159"/>
      <c r="T537" s="159"/>
      <c r="U537" s="159"/>
      <c r="V537" s="159"/>
      <c r="W537" s="159"/>
      <c r="X537" s="159"/>
      <c r="Y537" s="159"/>
      <c r="Z537" s="159"/>
    </row>
    <row r="538" ht="11.25" customHeight="1">
      <c r="A538" s="159"/>
      <c r="B538" s="159"/>
      <c r="C538" s="159"/>
      <c r="D538" s="159"/>
      <c r="E538" s="159"/>
      <c r="F538" s="304"/>
      <c r="G538" s="159"/>
      <c r="H538" s="159"/>
      <c r="I538" s="159"/>
      <c r="J538" s="159"/>
      <c r="K538" s="305"/>
      <c r="L538" s="159"/>
      <c r="M538" s="304"/>
      <c r="N538" s="304"/>
      <c r="O538" s="159"/>
      <c r="P538" s="159"/>
      <c r="Q538" s="159"/>
      <c r="R538" s="159"/>
      <c r="S538" s="159"/>
      <c r="T538" s="159"/>
      <c r="U538" s="159"/>
      <c r="V538" s="159"/>
      <c r="W538" s="159"/>
      <c r="X538" s="159"/>
      <c r="Y538" s="159"/>
      <c r="Z538" s="159"/>
    </row>
    <row r="539" ht="11.25" customHeight="1">
      <c r="A539" s="159"/>
      <c r="B539" s="159"/>
      <c r="C539" s="159"/>
      <c r="D539" s="159"/>
      <c r="E539" s="159"/>
      <c r="F539" s="304"/>
      <c r="G539" s="159"/>
      <c r="H539" s="159"/>
      <c r="I539" s="159"/>
      <c r="J539" s="159"/>
      <c r="K539" s="305"/>
      <c r="L539" s="159"/>
      <c r="M539" s="304"/>
      <c r="N539" s="304"/>
      <c r="O539" s="159"/>
      <c r="P539" s="159"/>
      <c r="Q539" s="159"/>
      <c r="R539" s="159"/>
      <c r="S539" s="159"/>
      <c r="T539" s="159"/>
      <c r="U539" s="159"/>
      <c r="V539" s="159"/>
      <c r="W539" s="159"/>
      <c r="X539" s="159"/>
      <c r="Y539" s="159"/>
      <c r="Z539" s="159"/>
    </row>
    <row r="540" ht="11.25" customHeight="1">
      <c r="A540" s="159"/>
      <c r="B540" s="159"/>
      <c r="C540" s="159"/>
      <c r="D540" s="159"/>
      <c r="E540" s="159"/>
      <c r="F540" s="304"/>
      <c r="G540" s="159"/>
      <c r="H540" s="159"/>
      <c r="I540" s="159"/>
      <c r="J540" s="159"/>
      <c r="K540" s="305"/>
      <c r="L540" s="159"/>
      <c r="M540" s="304"/>
      <c r="N540" s="304"/>
      <c r="O540" s="159"/>
      <c r="P540" s="159"/>
      <c r="Q540" s="159"/>
      <c r="R540" s="159"/>
      <c r="S540" s="159"/>
      <c r="T540" s="159"/>
      <c r="U540" s="159"/>
      <c r="V540" s="159"/>
      <c r="W540" s="159"/>
      <c r="X540" s="159"/>
      <c r="Y540" s="159"/>
      <c r="Z540" s="159"/>
    </row>
    <row r="541" ht="11.25" customHeight="1">
      <c r="A541" s="159"/>
      <c r="B541" s="159"/>
      <c r="C541" s="159"/>
      <c r="D541" s="159"/>
      <c r="E541" s="159"/>
      <c r="F541" s="304"/>
      <c r="G541" s="159"/>
      <c r="H541" s="159"/>
      <c r="I541" s="159"/>
      <c r="J541" s="159"/>
      <c r="K541" s="305"/>
      <c r="L541" s="159"/>
      <c r="M541" s="304"/>
      <c r="N541" s="304"/>
      <c r="O541" s="159"/>
      <c r="P541" s="159"/>
      <c r="Q541" s="159"/>
      <c r="R541" s="159"/>
      <c r="S541" s="159"/>
      <c r="T541" s="159"/>
      <c r="U541" s="159"/>
      <c r="V541" s="159"/>
      <c r="W541" s="159"/>
      <c r="X541" s="159"/>
      <c r="Y541" s="159"/>
      <c r="Z541" s="159"/>
    </row>
    <row r="542" ht="11.25" customHeight="1">
      <c r="A542" s="159"/>
      <c r="B542" s="159"/>
      <c r="C542" s="159"/>
      <c r="D542" s="159"/>
      <c r="E542" s="159"/>
      <c r="F542" s="304"/>
      <c r="G542" s="159"/>
      <c r="H542" s="159"/>
      <c r="I542" s="159"/>
      <c r="J542" s="159"/>
      <c r="K542" s="305"/>
      <c r="L542" s="159"/>
      <c r="M542" s="304"/>
      <c r="N542" s="304"/>
      <c r="O542" s="159"/>
      <c r="P542" s="159"/>
      <c r="Q542" s="159"/>
      <c r="R542" s="159"/>
      <c r="S542" s="159"/>
      <c r="T542" s="159"/>
      <c r="U542" s="159"/>
      <c r="V542" s="159"/>
      <c r="W542" s="159"/>
      <c r="X542" s="159"/>
      <c r="Y542" s="159"/>
      <c r="Z542" s="159"/>
    </row>
    <row r="543" ht="11.25" customHeight="1">
      <c r="A543" s="159"/>
      <c r="B543" s="159"/>
      <c r="C543" s="159"/>
      <c r="D543" s="159"/>
      <c r="E543" s="159"/>
      <c r="F543" s="304"/>
      <c r="G543" s="159"/>
      <c r="H543" s="159"/>
      <c r="I543" s="159"/>
      <c r="J543" s="159"/>
      <c r="K543" s="305"/>
      <c r="L543" s="159"/>
      <c r="M543" s="304"/>
      <c r="N543" s="304"/>
      <c r="O543" s="159"/>
      <c r="P543" s="159"/>
      <c r="Q543" s="159"/>
      <c r="R543" s="159"/>
      <c r="S543" s="159"/>
      <c r="T543" s="159"/>
      <c r="U543" s="159"/>
      <c r="V543" s="159"/>
      <c r="W543" s="159"/>
      <c r="X543" s="159"/>
      <c r="Y543" s="159"/>
      <c r="Z543" s="159"/>
    </row>
    <row r="544" ht="11.25" customHeight="1">
      <c r="A544" s="159"/>
      <c r="B544" s="159"/>
      <c r="C544" s="159"/>
      <c r="D544" s="159"/>
      <c r="E544" s="159"/>
      <c r="F544" s="304"/>
      <c r="G544" s="159"/>
      <c r="H544" s="159"/>
      <c r="I544" s="159"/>
      <c r="J544" s="159"/>
      <c r="K544" s="305"/>
      <c r="L544" s="159"/>
      <c r="M544" s="304"/>
      <c r="N544" s="304"/>
      <c r="O544" s="159"/>
      <c r="P544" s="159"/>
      <c r="Q544" s="159"/>
      <c r="R544" s="159"/>
      <c r="S544" s="159"/>
      <c r="T544" s="159"/>
      <c r="U544" s="159"/>
      <c r="V544" s="159"/>
      <c r="W544" s="159"/>
      <c r="X544" s="159"/>
      <c r="Y544" s="159"/>
      <c r="Z544" s="159"/>
    </row>
    <row r="545" ht="11.25" customHeight="1">
      <c r="A545" s="159"/>
      <c r="B545" s="159"/>
      <c r="C545" s="159"/>
      <c r="D545" s="159"/>
      <c r="E545" s="159"/>
      <c r="F545" s="304"/>
      <c r="G545" s="159"/>
      <c r="H545" s="159"/>
      <c r="I545" s="159"/>
      <c r="J545" s="159"/>
      <c r="K545" s="305"/>
      <c r="L545" s="159"/>
      <c r="M545" s="304"/>
      <c r="N545" s="304"/>
      <c r="O545" s="159"/>
      <c r="P545" s="159"/>
      <c r="Q545" s="159"/>
      <c r="R545" s="159"/>
      <c r="S545" s="159"/>
      <c r="T545" s="159"/>
      <c r="U545" s="159"/>
      <c r="V545" s="159"/>
      <c r="W545" s="159"/>
      <c r="X545" s="159"/>
      <c r="Y545" s="159"/>
      <c r="Z545" s="159"/>
    </row>
    <row r="546" ht="11.25" customHeight="1">
      <c r="A546" s="159"/>
      <c r="B546" s="159"/>
      <c r="C546" s="159"/>
      <c r="D546" s="159"/>
      <c r="E546" s="159"/>
      <c r="F546" s="304"/>
      <c r="G546" s="159"/>
      <c r="H546" s="159"/>
      <c r="I546" s="159"/>
      <c r="J546" s="159"/>
      <c r="K546" s="305"/>
      <c r="L546" s="159"/>
      <c r="M546" s="304"/>
      <c r="N546" s="304"/>
      <c r="O546" s="159"/>
      <c r="P546" s="159"/>
      <c r="Q546" s="159"/>
      <c r="R546" s="159"/>
      <c r="S546" s="159"/>
      <c r="T546" s="159"/>
      <c r="U546" s="159"/>
      <c r="V546" s="159"/>
      <c r="W546" s="159"/>
      <c r="X546" s="159"/>
      <c r="Y546" s="159"/>
      <c r="Z546" s="159"/>
    </row>
    <row r="547" ht="11.25" customHeight="1">
      <c r="A547" s="159"/>
      <c r="B547" s="159"/>
      <c r="C547" s="159"/>
      <c r="D547" s="159"/>
      <c r="E547" s="159"/>
      <c r="F547" s="304"/>
      <c r="G547" s="159"/>
      <c r="H547" s="159"/>
      <c r="I547" s="159"/>
      <c r="J547" s="159"/>
      <c r="K547" s="305"/>
      <c r="L547" s="159"/>
      <c r="M547" s="304"/>
      <c r="N547" s="304"/>
      <c r="O547" s="159"/>
      <c r="P547" s="159"/>
      <c r="Q547" s="159"/>
      <c r="R547" s="159"/>
      <c r="S547" s="159"/>
      <c r="T547" s="159"/>
      <c r="U547" s="159"/>
      <c r="V547" s="159"/>
      <c r="W547" s="159"/>
      <c r="X547" s="159"/>
      <c r="Y547" s="159"/>
      <c r="Z547" s="159"/>
    </row>
    <row r="548" ht="11.25" customHeight="1">
      <c r="A548" s="159"/>
      <c r="B548" s="159"/>
      <c r="C548" s="159"/>
      <c r="D548" s="159"/>
      <c r="E548" s="159"/>
      <c r="F548" s="304"/>
      <c r="G548" s="159"/>
      <c r="H548" s="159"/>
      <c r="I548" s="159"/>
      <c r="J548" s="159"/>
      <c r="K548" s="305"/>
      <c r="L548" s="159"/>
      <c r="M548" s="304"/>
      <c r="N548" s="304"/>
      <c r="O548" s="159"/>
      <c r="P548" s="159"/>
      <c r="Q548" s="159"/>
      <c r="R548" s="159"/>
      <c r="S548" s="159"/>
      <c r="T548" s="159"/>
      <c r="U548" s="159"/>
      <c r="V548" s="159"/>
      <c r="W548" s="159"/>
      <c r="X548" s="159"/>
      <c r="Y548" s="159"/>
      <c r="Z548" s="159"/>
    </row>
    <row r="549" ht="11.25" customHeight="1">
      <c r="A549" s="159"/>
      <c r="B549" s="159"/>
      <c r="C549" s="159"/>
      <c r="D549" s="159"/>
      <c r="E549" s="159"/>
      <c r="F549" s="304"/>
      <c r="G549" s="159"/>
      <c r="H549" s="159"/>
      <c r="I549" s="159"/>
      <c r="J549" s="159"/>
      <c r="K549" s="305"/>
      <c r="L549" s="159"/>
      <c r="M549" s="304"/>
      <c r="N549" s="304"/>
      <c r="O549" s="159"/>
      <c r="P549" s="159"/>
      <c r="Q549" s="159"/>
      <c r="R549" s="159"/>
      <c r="S549" s="159"/>
      <c r="T549" s="159"/>
      <c r="U549" s="159"/>
      <c r="V549" s="159"/>
      <c r="W549" s="159"/>
      <c r="X549" s="159"/>
      <c r="Y549" s="159"/>
      <c r="Z549" s="159"/>
    </row>
    <row r="550" ht="11.25" customHeight="1">
      <c r="A550" s="159"/>
      <c r="B550" s="159"/>
      <c r="C550" s="159"/>
      <c r="D550" s="159"/>
      <c r="E550" s="159"/>
      <c r="F550" s="304"/>
      <c r="G550" s="159"/>
      <c r="H550" s="159"/>
      <c r="I550" s="159"/>
      <c r="J550" s="159"/>
      <c r="K550" s="305"/>
      <c r="L550" s="159"/>
      <c r="M550" s="304"/>
      <c r="N550" s="304"/>
      <c r="O550" s="159"/>
      <c r="P550" s="159"/>
      <c r="Q550" s="159"/>
      <c r="R550" s="159"/>
      <c r="S550" s="159"/>
      <c r="T550" s="159"/>
      <c r="U550" s="159"/>
      <c r="V550" s="159"/>
      <c r="W550" s="159"/>
      <c r="X550" s="159"/>
      <c r="Y550" s="159"/>
      <c r="Z550" s="159"/>
    </row>
    <row r="551" ht="11.25" customHeight="1">
      <c r="A551" s="159"/>
      <c r="B551" s="159"/>
      <c r="C551" s="159"/>
      <c r="D551" s="159"/>
      <c r="E551" s="159"/>
      <c r="F551" s="304"/>
      <c r="G551" s="159"/>
      <c r="H551" s="159"/>
      <c r="I551" s="159"/>
      <c r="J551" s="159"/>
      <c r="K551" s="305"/>
      <c r="L551" s="159"/>
      <c r="M551" s="304"/>
      <c r="N551" s="304"/>
      <c r="O551" s="159"/>
      <c r="P551" s="159"/>
      <c r="Q551" s="159"/>
      <c r="R551" s="159"/>
      <c r="S551" s="159"/>
      <c r="T551" s="159"/>
      <c r="U551" s="159"/>
      <c r="V551" s="159"/>
      <c r="W551" s="159"/>
      <c r="X551" s="159"/>
      <c r="Y551" s="159"/>
      <c r="Z551" s="159"/>
    </row>
    <row r="552" ht="11.25" customHeight="1">
      <c r="A552" s="159"/>
      <c r="B552" s="159"/>
      <c r="C552" s="159"/>
      <c r="D552" s="159"/>
      <c r="E552" s="159"/>
      <c r="F552" s="304"/>
      <c r="G552" s="159"/>
      <c r="H552" s="159"/>
      <c r="I552" s="159"/>
      <c r="J552" s="159"/>
      <c r="K552" s="305"/>
      <c r="L552" s="159"/>
      <c r="M552" s="304"/>
      <c r="N552" s="304"/>
      <c r="O552" s="159"/>
      <c r="P552" s="159"/>
      <c r="Q552" s="159"/>
      <c r="R552" s="159"/>
      <c r="S552" s="159"/>
      <c r="T552" s="159"/>
      <c r="U552" s="159"/>
      <c r="V552" s="159"/>
      <c r="W552" s="159"/>
      <c r="X552" s="159"/>
      <c r="Y552" s="159"/>
      <c r="Z552" s="159"/>
    </row>
    <row r="553" ht="11.25" customHeight="1">
      <c r="A553" s="159"/>
      <c r="B553" s="159"/>
      <c r="C553" s="159"/>
      <c r="D553" s="159"/>
      <c r="E553" s="159"/>
      <c r="F553" s="304"/>
      <c r="G553" s="159"/>
      <c r="H553" s="159"/>
      <c r="I553" s="159"/>
      <c r="J553" s="159"/>
      <c r="K553" s="305"/>
      <c r="L553" s="159"/>
      <c r="M553" s="304"/>
      <c r="N553" s="304"/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</row>
    <row r="554" ht="11.25" customHeight="1">
      <c r="A554" s="159"/>
      <c r="B554" s="159"/>
      <c r="C554" s="159"/>
      <c r="D554" s="159"/>
      <c r="E554" s="159"/>
      <c r="F554" s="304"/>
      <c r="G554" s="159"/>
      <c r="H554" s="159"/>
      <c r="I554" s="159"/>
      <c r="J554" s="159"/>
      <c r="K554" s="305"/>
      <c r="L554" s="159"/>
      <c r="M554" s="304"/>
      <c r="N554" s="304"/>
      <c r="O554" s="159"/>
      <c r="P554" s="159"/>
      <c r="Q554" s="159"/>
      <c r="R554" s="159"/>
      <c r="S554" s="159"/>
      <c r="T554" s="159"/>
      <c r="U554" s="159"/>
      <c r="V554" s="159"/>
      <c r="W554" s="159"/>
      <c r="X554" s="159"/>
      <c r="Y554" s="159"/>
      <c r="Z554" s="159"/>
    </row>
    <row r="555" ht="11.25" customHeight="1">
      <c r="A555" s="159"/>
      <c r="B555" s="159"/>
      <c r="C555" s="159"/>
      <c r="D555" s="159"/>
      <c r="E555" s="159"/>
      <c r="F555" s="304"/>
      <c r="G555" s="159"/>
      <c r="H555" s="159"/>
      <c r="I555" s="159"/>
      <c r="J555" s="159"/>
      <c r="K555" s="305"/>
      <c r="L555" s="159"/>
      <c r="M555" s="304"/>
      <c r="N555" s="304"/>
      <c r="O555" s="159"/>
      <c r="P555" s="159"/>
      <c r="Q555" s="159"/>
      <c r="R555" s="159"/>
      <c r="S555" s="159"/>
      <c r="T555" s="159"/>
      <c r="U555" s="159"/>
      <c r="V555" s="159"/>
      <c r="W555" s="159"/>
      <c r="X555" s="159"/>
      <c r="Y555" s="159"/>
      <c r="Z555" s="159"/>
    </row>
    <row r="556" ht="11.25" customHeight="1">
      <c r="A556" s="159"/>
      <c r="B556" s="159"/>
      <c r="C556" s="159"/>
      <c r="D556" s="159"/>
      <c r="E556" s="159"/>
      <c r="F556" s="304"/>
      <c r="G556" s="159"/>
      <c r="H556" s="159"/>
      <c r="I556" s="159"/>
      <c r="J556" s="159"/>
      <c r="K556" s="305"/>
      <c r="L556" s="159"/>
      <c r="M556" s="304"/>
      <c r="N556" s="304"/>
      <c r="O556" s="159"/>
      <c r="P556" s="159"/>
      <c r="Q556" s="159"/>
      <c r="R556" s="159"/>
      <c r="S556" s="159"/>
      <c r="T556" s="159"/>
      <c r="U556" s="159"/>
      <c r="V556" s="159"/>
      <c r="W556" s="159"/>
      <c r="X556" s="159"/>
      <c r="Y556" s="159"/>
      <c r="Z556" s="159"/>
    </row>
    <row r="557" ht="11.25" customHeight="1">
      <c r="A557" s="159"/>
      <c r="B557" s="159"/>
      <c r="C557" s="159"/>
      <c r="D557" s="159"/>
      <c r="E557" s="159"/>
      <c r="F557" s="304"/>
      <c r="G557" s="159"/>
      <c r="H557" s="159"/>
      <c r="I557" s="159"/>
      <c r="J557" s="159"/>
      <c r="K557" s="305"/>
      <c r="L557" s="159"/>
      <c r="M557" s="304"/>
      <c r="N557" s="304"/>
      <c r="O557" s="159"/>
      <c r="P557" s="159"/>
      <c r="Q557" s="159"/>
      <c r="R557" s="159"/>
      <c r="S557" s="159"/>
      <c r="T557" s="159"/>
      <c r="U557" s="159"/>
      <c r="V557" s="159"/>
      <c r="W557" s="159"/>
      <c r="X557" s="159"/>
      <c r="Y557" s="159"/>
      <c r="Z557" s="159"/>
    </row>
    <row r="558" ht="11.25" customHeight="1">
      <c r="A558" s="159"/>
      <c r="B558" s="159"/>
      <c r="C558" s="159"/>
      <c r="D558" s="159"/>
      <c r="E558" s="159"/>
      <c r="F558" s="304"/>
      <c r="G558" s="159"/>
      <c r="H558" s="159"/>
      <c r="I558" s="159"/>
      <c r="J558" s="159"/>
      <c r="K558" s="305"/>
      <c r="L558" s="159"/>
      <c r="M558" s="304"/>
      <c r="N558" s="304"/>
      <c r="O558" s="159"/>
      <c r="P558" s="159"/>
      <c r="Q558" s="159"/>
      <c r="R558" s="159"/>
      <c r="S558" s="159"/>
      <c r="T558" s="159"/>
      <c r="U558" s="159"/>
      <c r="V558" s="159"/>
      <c r="W558" s="159"/>
      <c r="X558" s="159"/>
      <c r="Y558" s="159"/>
      <c r="Z558" s="159"/>
    </row>
    <row r="559" ht="11.25" customHeight="1">
      <c r="A559" s="159"/>
      <c r="B559" s="159"/>
      <c r="C559" s="159"/>
      <c r="D559" s="159"/>
      <c r="E559" s="159"/>
      <c r="F559" s="304"/>
      <c r="G559" s="159"/>
      <c r="H559" s="159"/>
      <c r="I559" s="159"/>
      <c r="J559" s="159"/>
      <c r="K559" s="305"/>
      <c r="L559" s="159"/>
      <c r="M559" s="304"/>
      <c r="N559" s="304"/>
      <c r="O559" s="159"/>
      <c r="P559" s="159"/>
      <c r="Q559" s="159"/>
      <c r="R559" s="159"/>
      <c r="S559" s="159"/>
      <c r="T559" s="159"/>
      <c r="U559" s="159"/>
      <c r="V559" s="159"/>
      <c r="W559" s="159"/>
      <c r="X559" s="159"/>
      <c r="Y559" s="159"/>
      <c r="Z559" s="159"/>
    </row>
    <row r="560" ht="11.25" customHeight="1">
      <c r="A560" s="159"/>
      <c r="B560" s="159"/>
      <c r="C560" s="159"/>
      <c r="D560" s="159"/>
      <c r="E560" s="159"/>
      <c r="F560" s="304"/>
      <c r="G560" s="159"/>
      <c r="H560" s="159"/>
      <c r="I560" s="159"/>
      <c r="J560" s="159"/>
      <c r="K560" s="305"/>
      <c r="L560" s="159"/>
      <c r="M560" s="304"/>
      <c r="N560" s="304"/>
      <c r="O560" s="159"/>
      <c r="P560" s="159"/>
      <c r="Q560" s="159"/>
      <c r="R560" s="159"/>
      <c r="S560" s="159"/>
      <c r="T560" s="159"/>
      <c r="U560" s="159"/>
      <c r="V560" s="159"/>
      <c r="W560" s="159"/>
      <c r="X560" s="159"/>
      <c r="Y560" s="159"/>
      <c r="Z560" s="159"/>
    </row>
    <row r="561" ht="11.25" customHeight="1">
      <c r="A561" s="159"/>
      <c r="B561" s="159"/>
      <c r="C561" s="159"/>
      <c r="D561" s="159"/>
      <c r="E561" s="159"/>
      <c r="F561" s="304"/>
      <c r="G561" s="159"/>
      <c r="H561" s="159"/>
      <c r="I561" s="159"/>
      <c r="J561" s="159"/>
      <c r="K561" s="305"/>
      <c r="L561" s="159"/>
      <c r="M561" s="304"/>
      <c r="N561" s="304"/>
      <c r="O561" s="159"/>
      <c r="P561" s="159"/>
      <c r="Q561" s="159"/>
      <c r="R561" s="159"/>
      <c r="S561" s="159"/>
      <c r="T561" s="159"/>
      <c r="U561" s="159"/>
      <c r="V561" s="159"/>
      <c r="W561" s="159"/>
      <c r="X561" s="159"/>
      <c r="Y561" s="159"/>
      <c r="Z561" s="159"/>
    </row>
    <row r="562" ht="11.25" customHeight="1">
      <c r="A562" s="159"/>
      <c r="B562" s="159"/>
      <c r="C562" s="159"/>
      <c r="D562" s="159"/>
      <c r="E562" s="159"/>
      <c r="F562" s="304"/>
      <c r="G562" s="159"/>
      <c r="H562" s="159"/>
      <c r="I562" s="159"/>
      <c r="J562" s="159"/>
      <c r="K562" s="305"/>
      <c r="L562" s="159"/>
      <c r="M562" s="304"/>
      <c r="N562" s="304"/>
      <c r="O562" s="159"/>
      <c r="P562" s="159"/>
      <c r="Q562" s="159"/>
      <c r="R562" s="159"/>
      <c r="S562" s="159"/>
      <c r="T562" s="159"/>
      <c r="U562" s="159"/>
      <c r="V562" s="159"/>
      <c r="W562" s="159"/>
      <c r="X562" s="159"/>
      <c r="Y562" s="159"/>
      <c r="Z562" s="159"/>
    </row>
    <row r="563" ht="11.25" customHeight="1">
      <c r="A563" s="159"/>
      <c r="B563" s="159"/>
      <c r="C563" s="159"/>
      <c r="D563" s="159"/>
      <c r="E563" s="159"/>
      <c r="F563" s="304"/>
      <c r="G563" s="159"/>
      <c r="H563" s="159"/>
      <c r="I563" s="159"/>
      <c r="J563" s="159"/>
      <c r="K563" s="305"/>
      <c r="L563" s="159"/>
      <c r="M563" s="304"/>
      <c r="N563" s="304"/>
      <c r="O563" s="159"/>
      <c r="P563" s="159"/>
      <c r="Q563" s="159"/>
      <c r="R563" s="159"/>
      <c r="S563" s="159"/>
      <c r="T563" s="159"/>
      <c r="U563" s="159"/>
      <c r="V563" s="159"/>
      <c r="W563" s="159"/>
      <c r="X563" s="159"/>
      <c r="Y563" s="159"/>
      <c r="Z563" s="159"/>
    </row>
    <row r="564" ht="11.25" customHeight="1">
      <c r="A564" s="159"/>
      <c r="B564" s="159"/>
      <c r="C564" s="159"/>
      <c r="D564" s="159"/>
      <c r="E564" s="159"/>
      <c r="F564" s="304"/>
      <c r="G564" s="159"/>
      <c r="H564" s="159"/>
      <c r="I564" s="159"/>
      <c r="J564" s="159"/>
      <c r="K564" s="305"/>
      <c r="L564" s="159"/>
      <c r="M564" s="304"/>
      <c r="N564" s="304"/>
      <c r="O564" s="159"/>
      <c r="P564" s="159"/>
      <c r="Q564" s="159"/>
      <c r="R564" s="159"/>
      <c r="S564" s="159"/>
      <c r="T564" s="159"/>
      <c r="U564" s="159"/>
      <c r="V564" s="159"/>
      <c r="W564" s="159"/>
      <c r="X564" s="159"/>
      <c r="Y564" s="159"/>
      <c r="Z564" s="159"/>
    </row>
    <row r="565" ht="11.25" customHeight="1">
      <c r="A565" s="159"/>
      <c r="B565" s="159"/>
      <c r="C565" s="159"/>
      <c r="D565" s="159"/>
      <c r="E565" s="159"/>
      <c r="F565" s="304"/>
      <c r="G565" s="159"/>
      <c r="H565" s="159"/>
      <c r="I565" s="159"/>
      <c r="J565" s="159"/>
      <c r="K565" s="305"/>
      <c r="L565" s="159"/>
      <c r="M565" s="304"/>
      <c r="N565" s="304"/>
      <c r="O565" s="159"/>
      <c r="P565" s="159"/>
      <c r="Q565" s="159"/>
      <c r="R565" s="159"/>
      <c r="S565" s="159"/>
      <c r="T565" s="159"/>
      <c r="U565" s="159"/>
      <c r="V565" s="159"/>
      <c r="W565" s="159"/>
      <c r="X565" s="159"/>
      <c r="Y565" s="159"/>
      <c r="Z565" s="159"/>
    </row>
    <row r="566" ht="11.25" customHeight="1">
      <c r="A566" s="159"/>
      <c r="B566" s="159"/>
      <c r="C566" s="159"/>
      <c r="D566" s="159"/>
      <c r="E566" s="159"/>
      <c r="F566" s="304"/>
      <c r="G566" s="159"/>
      <c r="H566" s="159"/>
      <c r="I566" s="159"/>
      <c r="J566" s="159"/>
      <c r="K566" s="305"/>
      <c r="L566" s="159"/>
      <c r="M566" s="304"/>
      <c r="N566" s="304"/>
      <c r="O566" s="159"/>
      <c r="P566" s="159"/>
      <c r="Q566" s="159"/>
      <c r="R566" s="159"/>
      <c r="S566" s="159"/>
      <c r="T566" s="159"/>
      <c r="U566" s="159"/>
      <c r="V566" s="159"/>
      <c r="W566" s="159"/>
      <c r="X566" s="159"/>
      <c r="Y566" s="159"/>
      <c r="Z566" s="159"/>
    </row>
    <row r="567" ht="11.25" customHeight="1">
      <c r="A567" s="159"/>
      <c r="B567" s="159"/>
      <c r="C567" s="159"/>
      <c r="D567" s="159"/>
      <c r="E567" s="159"/>
      <c r="F567" s="304"/>
      <c r="G567" s="159"/>
      <c r="H567" s="159"/>
      <c r="I567" s="159"/>
      <c r="J567" s="159"/>
      <c r="K567" s="305"/>
      <c r="L567" s="159"/>
      <c r="M567" s="304"/>
      <c r="N567" s="304"/>
      <c r="O567" s="159"/>
      <c r="P567" s="159"/>
      <c r="Q567" s="159"/>
      <c r="R567" s="159"/>
      <c r="S567" s="159"/>
      <c r="T567" s="159"/>
      <c r="U567" s="159"/>
      <c r="V567" s="159"/>
      <c r="W567" s="159"/>
      <c r="X567" s="159"/>
      <c r="Y567" s="159"/>
      <c r="Z567" s="159"/>
    </row>
    <row r="568" ht="11.25" customHeight="1">
      <c r="A568" s="159"/>
      <c r="B568" s="159"/>
      <c r="C568" s="159"/>
      <c r="D568" s="159"/>
      <c r="E568" s="159"/>
      <c r="F568" s="304"/>
      <c r="G568" s="159"/>
      <c r="H568" s="159"/>
      <c r="I568" s="159"/>
      <c r="J568" s="159"/>
      <c r="K568" s="305"/>
      <c r="L568" s="159"/>
      <c r="M568" s="304"/>
      <c r="N568" s="304"/>
      <c r="O568" s="159"/>
      <c r="P568" s="159"/>
      <c r="Q568" s="159"/>
      <c r="R568" s="159"/>
      <c r="S568" s="159"/>
      <c r="T568" s="159"/>
      <c r="U568" s="159"/>
      <c r="V568" s="159"/>
      <c r="W568" s="159"/>
      <c r="X568" s="159"/>
      <c r="Y568" s="159"/>
      <c r="Z568" s="159"/>
    </row>
    <row r="569" ht="11.25" customHeight="1">
      <c r="A569" s="159"/>
      <c r="B569" s="159"/>
      <c r="C569" s="159"/>
      <c r="D569" s="159"/>
      <c r="E569" s="159"/>
      <c r="F569" s="304"/>
      <c r="G569" s="159"/>
      <c r="H569" s="159"/>
      <c r="I569" s="159"/>
      <c r="J569" s="159"/>
      <c r="K569" s="305"/>
      <c r="L569" s="159"/>
      <c r="M569" s="304"/>
      <c r="N569" s="304"/>
      <c r="O569" s="159"/>
      <c r="P569" s="159"/>
      <c r="Q569" s="159"/>
      <c r="R569" s="159"/>
      <c r="S569" s="159"/>
      <c r="T569" s="159"/>
      <c r="U569" s="159"/>
      <c r="V569" s="159"/>
      <c r="W569" s="159"/>
      <c r="X569" s="159"/>
      <c r="Y569" s="159"/>
      <c r="Z569" s="159"/>
    </row>
    <row r="570" ht="11.25" customHeight="1">
      <c r="A570" s="159"/>
      <c r="B570" s="159"/>
      <c r="C570" s="159"/>
      <c r="D570" s="159"/>
      <c r="E570" s="159"/>
      <c r="F570" s="304"/>
      <c r="G570" s="159"/>
      <c r="H570" s="159"/>
      <c r="I570" s="159"/>
      <c r="J570" s="159"/>
      <c r="K570" s="305"/>
      <c r="L570" s="159"/>
      <c r="M570" s="304"/>
      <c r="N570" s="304"/>
      <c r="O570" s="159"/>
      <c r="P570" s="159"/>
      <c r="Q570" s="159"/>
      <c r="R570" s="159"/>
      <c r="S570" s="159"/>
      <c r="T570" s="159"/>
      <c r="U570" s="159"/>
      <c r="V570" s="159"/>
      <c r="W570" s="159"/>
      <c r="X570" s="159"/>
      <c r="Y570" s="159"/>
      <c r="Z570" s="159"/>
    </row>
    <row r="571" ht="11.25" customHeight="1">
      <c r="A571" s="159"/>
      <c r="B571" s="159"/>
      <c r="C571" s="159"/>
      <c r="D571" s="159"/>
      <c r="E571" s="159"/>
      <c r="F571" s="304"/>
      <c r="G571" s="159"/>
      <c r="H571" s="159"/>
      <c r="I571" s="159"/>
      <c r="J571" s="159"/>
      <c r="K571" s="305"/>
      <c r="L571" s="159"/>
      <c r="M571" s="304"/>
      <c r="N571" s="304"/>
      <c r="O571" s="159"/>
      <c r="P571" s="159"/>
      <c r="Q571" s="159"/>
      <c r="R571" s="159"/>
      <c r="S571" s="159"/>
      <c r="T571" s="159"/>
      <c r="U571" s="159"/>
      <c r="V571" s="159"/>
      <c r="W571" s="159"/>
      <c r="X571" s="159"/>
      <c r="Y571" s="159"/>
      <c r="Z571" s="159"/>
    </row>
    <row r="572" ht="11.25" customHeight="1">
      <c r="A572" s="159"/>
      <c r="B572" s="159"/>
      <c r="C572" s="159"/>
      <c r="D572" s="159"/>
      <c r="E572" s="159"/>
      <c r="F572" s="304"/>
      <c r="G572" s="159"/>
      <c r="H572" s="159"/>
      <c r="I572" s="159"/>
      <c r="J572" s="159"/>
      <c r="K572" s="305"/>
      <c r="L572" s="159"/>
      <c r="M572" s="304"/>
      <c r="N572" s="304"/>
      <c r="O572" s="159"/>
      <c r="P572" s="159"/>
      <c r="Q572" s="159"/>
      <c r="R572" s="159"/>
      <c r="S572" s="159"/>
      <c r="T572" s="159"/>
      <c r="U572" s="159"/>
      <c r="V572" s="159"/>
      <c r="W572" s="159"/>
      <c r="X572" s="159"/>
      <c r="Y572" s="159"/>
      <c r="Z572" s="159"/>
    </row>
    <row r="573" ht="11.25" customHeight="1">
      <c r="A573" s="159"/>
      <c r="B573" s="159"/>
      <c r="C573" s="159"/>
      <c r="D573" s="159"/>
      <c r="E573" s="159"/>
      <c r="F573" s="304"/>
      <c r="G573" s="159"/>
      <c r="H573" s="159"/>
      <c r="I573" s="159"/>
      <c r="J573" s="159"/>
      <c r="K573" s="305"/>
      <c r="L573" s="159"/>
      <c r="M573" s="304"/>
      <c r="N573" s="304"/>
      <c r="O573" s="159"/>
      <c r="P573" s="159"/>
      <c r="Q573" s="159"/>
      <c r="R573" s="159"/>
      <c r="S573" s="159"/>
      <c r="T573" s="159"/>
      <c r="U573" s="159"/>
      <c r="V573" s="159"/>
      <c r="W573" s="159"/>
      <c r="X573" s="159"/>
      <c r="Y573" s="159"/>
      <c r="Z573" s="159"/>
    </row>
    <row r="574" ht="11.25" customHeight="1">
      <c r="A574" s="159"/>
      <c r="B574" s="159"/>
      <c r="C574" s="159"/>
      <c r="D574" s="159"/>
      <c r="E574" s="159"/>
      <c r="F574" s="304"/>
      <c r="G574" s="159"/>
      <c r="H574" s="159"/>
      <c r="I574" s="159"/>
      <c r="J574" s="159"/>
      <c r="K574" s="305"/>
      <c r="L574" s="159"/>
      <c r="M574" s="304"/>
      <c r="N574" s="304"/>
      <c r="O574" s="159"/>
      <c r="P574" s="159"/>
      <c r="Q574" s="159"/>
      <c r="R574" s="159"/>
      <c r="S574" s="159"/>
      <c r="T574" s="159"/>
      <c r="U574" s="159"/>
      <c r="V574" s="159"/>
      <c r="W574" s="159"/>
      <c r="X574" s="159"/>
      <c r="Y574" s="159"/>
      <c r="Z574" s="159"/>
    </row>
    <row r="575" ht="11.25" customHeight="1">
      <c r="A575" s="159"/>
      <c r="B575" s="159"/>
      <c r="C575" s="159"/>
      <c r="D575" s="159"/>
      <c r="E575" s="159"/>
      <c r="F575" s="304"/>
      <c r="G575" s="159"/>
      <c r="H575" s="159"/>
      <c r="I575" s="159"/>
      <c r="J575" s="159"/>
      <c r="K575" s="305"/>
      <c r="L575" s="159"/>
      <c r="M575" s="304"/>
      <c r="N575" s="304"/>
      <c r="O575" s="159"/>
      <c r="P575" s="159"/>
      <c r="Q575" s="159"/>
      <c r="R575" s="159"/>
      <c r="S575" s="159"/>
      <c r="T575" s="159"/>
      <c r="U575" s="159"/>
      <c r="V575" s="159"/>
      <c r="W575" s="159"/>
      <c r="X575" s="159"/>
      <c r="Y575" s="159"/>
      <c r="Z575" s="159"/>
    </row>
    <row r="576" ht="11.25" customHeight="1">
      <c r="A576" s="159"/>
      <c r="B576" s="159"/>
      <c r="C576" s="159"/>
      <c r="D576" s="159"/>
      <c r="E576" s="159"/>
      <c r="F576" s="304"/>
      <c r="G576" s="159"/>
      <c r="H576" s="159"/>
      <c r="I576" s="159"/>
      <c r="J576" s="159"/>
      <c r="K576" s="305"/>
      <c r="L576" s="159"/>
      <c r="M576" s="304"/>
      <c r="N576" s="304"/>
      <c r="O576" s="159"/>
      <c r="P576" s="159"/>
      <c r="Q576" s="159"/>
      <c r="R576" s="159"/>
      <c r="S576" s="159"/>
      <c r="T576" s="159"/>
      <c r="U576" s="159"/>
      <c r="V576" s="159"/>
      <c r="W576" s="159"/>
      <c r="X576" s="159"/>
      <c r="Y576" s="159"/>
      <c r="Z576" s="159"/>
    </row>
    <row r="577" ht="11.25" customHeight="1">
      <c r="A577" s="159"/>
      <c r="B577" s="159"/>
      <c r="C577" s="159"/>
      <c r="D577" s="159"/>
      <c r="E577" s="159"/>
      <c r="F577" s="304"/>
      <c r="G577" s="159"/>
      <c r="H577" s="159"/>
      <c r="I577" s="159"/>
      <c r="J577" s="159"/>
      <c r="K577" s="305"/>
      <c r="L577" s="159"/>
      <c r="M577" s="304"/>
      <c r="N577" s="304"/>
      <c r="O577" s="159"/>
      <c r="P577" s="159"/>
      <c r="Q577" s="159"/>
      <c r="R577" s="159"/>
      <c r="S577" s="159"/>
      <c r="T577" s="159"/>
      <c r="U577" s="159"/>
      <c r="V577" s="159"/>
      <c r="W577" s="159"/>
      <c r="X577" s="159"/>
      <c r="Y577" s="159"/>
      <c r="Z577" s="159"/>
    </row>
    <row r="578" ht="11.25" customHeight="1">
      <c r="A578" s="159"/>
      <c r="B578" s="159"/>
      <c r="C578" s="159"/>
      <c r="D578" s="159"/>
      <c r="E578" s="159"/>
      <c r="F578" s="304"/>
      <c r="G578" s="159"/>
      <c r="H578" s="159"/>
      <c r="I578" s="159"/>
      <c r="J578" s="159"/>
      <c r="K578" s="305"/>
      <c r="L578" s="159"/>
      <c r="M578" s="304"/>
      <c r="N578" s="304"/>
      <c r="O578" s="159"/>
      <c r="P578" s="159"/>
      <c r="Q578" s="159"/>
      <c r="R578" s="159"/>
      <c r="S578" s="159"/>
      <c r="T578" s="159"/>
      <c r="U578" s="159"/>
      <c r="V578" s="159"/>
      <c r="W578" s="159"/>
      <c r="X578" s="159"/>
      <c r="Y578" s="159"/>
      <c r="Z578" s="159"/>
    </row>
    <row r="579" ht="11.25" customHeight="1">
      <c r="A579" s="159"/>
      <c r="B579" s="159"/>
      <c r="C579" s="159"/>
      <c r="D579" s="159"/>
      <c r="E579" s="159"/>
      <c r="F579" s="304"/>
      <c r="G579" s="159"/>
      <c r="H579" s="159"/>
      <c r="I579" s="159"/>
      <c r="J579" s="159"/>
      <c r="K579" s="305"/>
      <c r="L579" s="159"/>
      <c r="M579" s="304"/>
      <c r="N579" s="304"/>
      <c r="O579" s="159"/>
      <c r="P579" s="159"/>
      <c r="Q579" s="159"/>
      <c r="R579" s="159"/>
      <c r="S579" s="159"/>
      <c r="T579" s="159"/>
      <c r="U579" s="159"/>
      <c r="V579" s="159"/>
      <c r="W579" s="159"/>
      <c r="X579" s="159"/>
      <c r="Y579" s="159"/>
      <c r="Z579" s="159"/>
    </row>
    <row r="580" ht="11.25" customHeight="1">
      <c r="A580" s="159"/>
      <c r="B580" s="159"/>
      <c r="C580" s="159"/>
      <c r="D580" s="159"/>
      <c r="E580" s="159"/>
      <c r="F580" s="304"/>
      <c r="G580" s="159"/>
      <c r="H580" s="159"/>
      <c r="I580" s="159"/>
      <c r="J580" s="159"/>
      <c r="K580" s="305"/>
      <c r="L580" s="159"/>
      <c r="M580" s="304"/>
      <c r="N580" s="304"/>
      <c r="O580" s="159"/>
      <c r="P580" s="159"/>
      <c r="Q580" s="159"/>
      <c r="R580" s="159"/>
      <c r="S580" s="159"/>
      <c r="T580" s="159"/>
      <c r="U580" s="159"/>
      <c r="V580" s="159"/>
      <c r="W580" s="159"/>
      <c r="X580" s="159"/>
      <c r="Y580" s="159"/>
      <c r="Z580" s="159"/>
    </row>
    <row r="581" ht="11.25" customHeight="1">
      <c r="A581" s="159"/>
      <c r="B581" s="159"/>
      <c r="C581" s="159"/>
      <c r="D581" s="159"/>
      <c r="E581" s="159"/>
      <c r="F581" s="304"/>
      <c r="G581" s="159"/>
      <c r="H581" s="159"/>
      <c r="I581" s="159"/>
      <c r="J581" s="159"/>
      <c r="K581" s="305"/>
      <c r="L581" s="159"/>
      <c r="M581" s="304"/>
      <c r="N581" s="304"/>
      <c r="O581" s="159"/>
      <c r="P581" s="159"/>
      <c r="Q581" s="159"/>
      <c r="R581" s="159"/>
      <c r="S581" s="159"/>
      <c r="T581" s="159"/>
      <c r="U581" s="159"/>
      <c r="V581" s="159"/>
      <c r="W581" s="159"/>
      <c r="X581" s="159"/>
      <c r="Y581" s="159"/>
      <c r="Z581" s="159"/>
    </row>
    <row r="582" ht="11.25" customHeight="1">
      <c r="A582" s="159"/>
      <c r="B582" s="159"/>
      <c r="C582" s="159"/>
      <c r="D582" s="159"/>
      <c r="E582" s="159"/>
      <c r="F582" s="304"/>
      <c r="G582" s="159"/>
      <c r="H582" s="159"/>
      <c r="I582" s="159"/>
      <c r="J582" s="159"/>
      <c r="K582" s="305"/>
      <c r="L582" s="159"/>
      <c r="M582" s="304"/>
      <c r="N582" s="304"/>
      <c r="O582" s="159"/>
      <c r="P582" s="159"/>
      <c r="Q582" s="159"/>
      <c r="R582" s="159"/>
      <c r="S582" s="159"/>
      <c r="T582" s="159"/>
      <c r="U582" s="159"/>
      <c r="V582" s="159"/>
      <c r="W582" s="159"/>
      <c r="X582" s="159"/>
      <c r="Y582" s="159"/>
      <c r="Z582" s="159"/>
    </row>
    <row r="583" ht="11.25" customHeight="1">
      <c r="A583" s="159"/>
      <c r="B583" s="159"/>
      <c r="C583" s="159"/>
      <c r="D583" s="159"/>
      <c r="E583" s="159"/>
      <c r="F583" s="304"/>
      <c r="G583" s="159"/>
      <c r="H583" s="159"/>
      <c r="I583" s="159"/>
      <c r="J583" s="159"/>
      <c r="K583" s="305"/>
      <c r="L583" s="159"/>
      <c r="M583" s="304"/>
      <c r="N583" s="304"/>
      <c r="O583" s="159"/>
      <c r="P583" s="159"/>
      <c r="Q583" s="159"/>
      <c r="R583" s="159"/>
      <c r="S583" s="159"/>
      <c r="T583" s="159"/>
      <c r="U583" s="159"/>
      <c r="V583" s="159"/>
      <c r="W583" s="159"/>
      <c r="X583" s="159"/>
      <c r="Y583" s="159"/>
      <c r="Z583" s="159"/>
    </row>
    <row r="584" ht="11.25" customHeight="1">
      <c r="A584" s="159"/>
      <c r="B584" s="159"/>
      <c r="C584" s="159"/>
      <c r="D584" s="159"/>
      <c r="E584" s="159"/>
      <c r="F584" s="304"/>
      <c r="G584" s="159"/>
      <c r="H584" s="159"/>
      <c r="I584" s="159"/>
      <c r="J584" s="159"/>
      <c r="K584" s="305"/>
      <c r="L584" s="159"/>
      <c r="M584" s="304"/>
      <c r="N584" s="304"/>
      <c r="O584" s="159"/>
      <c r="P584" s="159"/>
      <c r="Q584" s="159"/>
      <c r="R584" s="159"/>
      <c r="S584" s="159"/>
      <c r="T584" s="159"/>
      <c r="U584" s="159"/>
      <c r="V584" s="159"/>
      <c r="W584" s="159"/>
      <c r="X584" s="159"/>
      <c r="Y584" s="159"/>
      <c r="Z584" s="159"/>
    </row>
    <row r="585" ht="11.25" customHeight="1">
      <c r="A585" s="159"/>
      <c r="B585" s="159"/>
      <c r="C585" s="159"/>
      <c r="D585" s="159"/>
      <c r="E585" s="159"/>
      <c r="F585" s="304"/>
      <c r="G585" s="159"/>
      <c r="H585" s="159"/>
      <c r="I585" s="159"/>
      <c r="J585" s="159"/>
      <c r="K585" s="305"/>
      <c r="L585" s="159"/>
      <c r="M585" s="304"/>
      <c r="N585" s="304"/>
      <c r="O585" s="159"/>
      <c r="P585" s="159"/>
      <c r="Q585" s="159"/>
      <c r="R585" s="159"/>
      <c r="S585" s="159"/>
      <c r="T585" s="159"/>
      <c r="U585" s="159"/>
      <c r="V585" s="159"/>
      <c r="W585" s="159"/>
      <c r="X585" s="159"/>
      <c r="Y585" s="159"/>
      <c r="Z585" s="159"/>
    </row>
    <row r="586" ht="11.25" customHeight="1">
      <c r="A586" s="159"/>
      <c r="B586" s="159"/>
      <c r="C586" s="159"/>
      <c r="D586" s="159"/>
      <c r="E586" s="159"/>
      <c r="F586" s="304"/>
      <c r="G586" s="159"/>
      <c r="H586" s="159"/>
      <c r="I586" s="159"/>
      <c r="J586" s="159"/>
      <c r="K586" s="305"/>
      <c r="L586" s="159"/>
      <c r="M586" s="304"/>
      <c r="N586" s="304"/>
      <c r="O586" s="159"/>
      <c r="P586" s="159"/>
      <c r="Q586" s="159"/>
      <c r="R586" s="159"/>
      <c r="S586" s="159"/>
      <c r="T586" s="159"/>
      <c r="U586" s="159"/>
      <c r="V586" s="159"/>
      <c r="W586" s="159"/>
      <c r="X586" s="159"/>
      <c r="Y586" s="159"/>
      <c r="Z586" s="159"/>
    </row>
    <row r="587" ht="11.25" customHeight="1">
      <c r="A587" s="159"/>
      <c r="B587" s="159"/>
      <c r="C587" s="159"/>
      <c r="D587" s="159"/>
      <c r="E587" s="159"/>
      <c r="F587" s="304"/>
      <c r="G587" s="159"/>
      <c r="H587" s="159"/>
      <c r="I587" s="159"/>
      <c r="J587" s="159"/>
      <c r="K587" s="305"/>
      <c r="L587" s="159"/>
      <c r="M587" s="304"/>
      <c r="N587" s="304"/>
      <c r="O587" s="159"/>
      <c r="P587" s="159"/>
      <c r="Q587" s="159"/>
      <c r="R587" s="159"/>
      <c r="S587" s="159"/>
      <c r="T587" s="159"/>
      <c r="U587" s="159"/>
      <c r="V587" s="159"/>
      <c r="W587" s="159"/>
      <c r="X587" s="159"/>
      <c r="Y587" s="159"/>
      <c r="Z587" s="159"/>
    </row>
    <row r="588" ht="11.25" customHeight="1">
      <c r="A588" s="159"/>
      <c r="B588" s="159"/>
      <c r="C588" s="159"/>
      <c r="D588" s="159"/>
      <c r="E588" s="159"/>
      <c r="F588" s="304"/>
      <c r="G588" s="159"/>
      <c r="H588" s="159"/>
      <c r="I588" s="159"/>
      <c r="J588" s="159"/>
      <c r="K588" s="305"/>
      <c r="L588" s="159"/>
      <c r="M588" s="304"/>
      <c r="N588" s="304"/>
      <c r="O588" s="159"/>
      <c r="P588" s="159"/>
      <c r="Q588" s="159"/>
      <c r="R588" s="159"/>
      <c r="S588" s="159"/>
      <c r="T588" s="159"/>
      <c r="U588" s="159"/>
      <c r="V588" s="159"/>
      <c r="W588" s="159"/>
      <c r="X588" s="159"/>
      <c r="Y588" s="159"/>
      <c r="Z588" s="159"/>
    </row>
    <row r="589" ht="11.25" customHeight="1">
      <c r="A589" s="159"/>
      <c r="B589" s="159"/>
      <c r="C589" s="159"/>
      <c r="D589" s="159"/>
      <c r="E589" s="159"/>
      <c r="F589" s="304"/>
      <c r="G589" s="159"/>
      <c r="H589" s="159"/>
      <c r="I589" s="159"/>
      <c r="J589" s="159"/>
      <c r="K589" s="305"/>
      <c r="L589" s="159"/>
      <c r="M589" s="304"/>
      <c r="N589" s="304"/>
      <c r="O589" s="159"/>
      <c r="P589" s="159"/>
      <c r="Q589" s="159"/>
      <c r="R589" s="159"/>
      <c r="S589" s="159"/>
      <c r="T589" s="159"/>
      <c r="U589" s="159"/>
      <c r="V589" s="159"/>
      <c r="W589" s="159"/>
      <c r="X589" s="159"/>
      <c r="Y589" s="159"/>
      <c r="Z589" s="159"/>
    </row>
    <row r="590" ht="11.25" customHeight="1">
      <c r="A590" s="159"/>
      <c r="B590" s="159"/>
      <c r="C590" s="159"/>
      <c r="D590" s="159"/>
      <c r="E590" s="159"/>
      <c r="F590" s="304"/>
      <c r="G590" s="159"/>
      <c r="H590" s="159"/>
      <c r="I590" s="159"/>
      <c r="J590" s="159"/>
      <c r="K590" s="305"/>
      <c r="L590" s="159"/>
      <c r="M590" s="304"/>
      <c r="N590" s="304"/>
      <c r="O590" s="159"/>
      <c r="P590" s="159"/>
      <c r="Q590" s="159"/>
      <c r="R590" s="159"/>
      <c r="S590" s="159"/>
      <c r="T590" s="159"/>
      <c r="U590" s="159"/>
      <c r="V590" s="159"/>
      <c r="W590" s="159"/>
      <c r="X590" s="159"/>
      <c r="Y590" s="159"/>
      <c r="Z590" s="159"/>
    </row>
    <row r="591" ht="11.25" customHeight="1">
      <c r="A591" s="159"/>
      <c r="B591" s="159"/>
      <c r="C591" s="159"/>
      <c r="D591" s="159"/>
      <c r="E591" s="159"/>
      <c r="F591" s="304"/>
      <c r="G591" s="159"/>
      <c r="H591" s="159"/>
      <c r="I591" s="159"/>
      <c r="J591" s="159"/>
      <c r="K591" s="305"/>
      <c r="L591" s="159"/>
      <c r="M591" s="304"/>
      <c r="N591" s="304"/>
      <c r="O591" s="159"/>
      <c r="P591" s="159"/>
      <c r="Q591" s="159"/>
      <c r="R591" s="159"/>
      <c r="S591" s="159"/>
      <c r="T591" s="159"/>
      <c r="U591" s="159"/>
      <c r="V591" s="159"/>
      <c r="W591" s="159"/>
      <c r="X591" s="159"/>
      <c r="Y591" s="159"/>
      <c r="Z591" s="159"/>
    </row>
    <row r="592" ht="11.25" customHeight="1">
      <c r="A592" s="159"/>
      <c r="B592" s="159"/>
      <c r="C592" s="159"/>
      <c r="D592" s="159"/>
      <c r="E592" s="159"/>
      <c r="F592" s="304"/>
      <c r="G592" s="159"/>
      <c r="H592" s="159"/>
      <c r="I592" s="159"/>
      <c r="J592" s="159"/>
      <c r="K592" s="305"/>
      <c r="L592" s="159"/>
      <c r="M592" s="304"/>
      <c r="N592" s="304"/>
      <c r="O592" s="159"/>
      <c r="P592" s="159"/>
      <c r="Q592" s="159"/>
      <c r="R592" s="159"/>
      <c r="S592" s="159"/>
      <c r="T592" s="159"/>
      <c r="U592" s="159"/>
      <c r="V592" s="159"/>
      <c r="W592" s="159"/>
      <c r="X592" s="159"/>
      <c r="Y592" s="159"/>
      <c r="Z592" s="159"/>
    </row>
    <row r="593" ht="11.25" customHeight="1">
      <c r="A593" s="159"/>
      <c r="B593" s="159"/>
      <c r="C593" s="159"/>
      <c r="D593" s="159"/>
      <c r="E593" s="159"/>
      <c r="F593" s="304"/>
      <c r="G593" s="159"/>
      <c r="H593" s="159"/>
      <c r="I593" s="159"/>
      <c r="J593" s="159"/>
      <c r="K593" s="305"/>
      <c r="L593" s="159"/>
      <c r="M593" s="304"/>
      <c r="N593" s="304"/>
      <c r="O593" s="159"/>
      <c r="P593" s="159"/>
      <c r="Q593" s="159"/>
      <c r="R593" s="159"/>
      <c r="S593" s="159"/>
      <c r="T593" s="159"/>
      <c r="U593" s="159"/>
      <c r="V593" s="159"/>
      <c r="W593" s="159"/>
      <c r="X593" s="159"/>
      <c r="Y593" s="159"/>
      <c r="Z593" s="159"/>
    </row>
    <row r="594" ht="11.25" customHeight="1">
      <c r="A594" s="159"/>
      <c r="B594" s="159"/>
      <c r="C594" s="159"/>
      <c r="D594" s="159"/>
      <c r="E594" s="159"/>
      <c r="F594" s="304"/>
      <c r="G594" s="159"/>
      <c r="H594" s="159"/>
      <c r="I594" s="159"/>
      <c r="J594" s="159"/>
      <c r="K594" s="305"/>
      <c r="L594" s="159"/>
      <c r="M594" s="304"/>
      <c r="N594" s="304"/>
      <c r="O594" s="159"/>
      <c r="P594" s="159"/>
      <c r="Q594" s="159"/>
      <c r="R594" s="159"/>
      <c r="S594" s="159"/>
      <c r="T594" s="159"/>
      <c r="U594" s="159"/>
      <c r="V594" s="159"/>
      <c r="W594" s="159"/>
      <c r="X594" s="159"/>
      <c r="Y594" s="159"/>
      <c r="Z594" s="159"/>
    </row>
    <row r="595" ht="11.25" customHeight="1">
      <c r="A595" s="159"/>
      <c r="B595" s="159"/>
      <c r="C595" s="159"/>
      <c r="D595" s="159"/>
      <c r="E595" s="159"/>
      <c r="F595" s="304"/>
      <c r="G595" s="159"/>
      <c r="H595" s="159"/>
      <c r="I595" s="159"/>
      <c r="J595" s="159"/>
      <c r="K595" s="305"/>
      <c r="L595" s="159"/>
      <c r="M595" s="304"/>
      <c r="N595" s="304"/>
      <c r="O595" s="159"/>
      <c r="P595" s="159"/>
      <c r="Q595" s="159"/>
      <c r="R595" s="159"/>
      <c r="S595" s="159"/>
      <c r="T595" s="159"/>
      <c r="U595" s="159"/>
      <c r="V595" s="159"/>
      <c r="W595" s="159"/>
      <c r="X595" s="159"/>
      <c r="Y595" s="159"/>
      <c r="Z595" s="159"/>
    </row>
    <row r="596" ht="11.25" customHeight="1">
      <c r="A596" s="159"/>
      <c r="B596" s="159"/>
      <c r="C596" s="159"/>
      <c r="D596" s="159"/>
      <c r="E596" s="159"/>
      <c r="F596" s="304"/>
      <c r="G596" s="159"/>
      <c r="H596" s="159"/>
      <c r="I596" s="159"/>
      <c r="J596" s="159"/>
      <c r="K596" s="305"/>
      <c r="L596" s="159"/>
      <c r="M596" s="304"/>
      <c r="N596" s="304"/>
      <c r="O596" s="159"/>
      <c r="P596" s="159"/>
      <c r="Q596" s="159"/>
      <c r="R596" s="159"/>
      <c r="S596" s="159"/>
      <c r="T596" s="159"/>
      <c r="U596" s="159"/>
      <c r="V596" s="159"/>
      <c r="W596" s="159"/>
      <c r="X596" s="159"/>
      <c r="Y596" s="159"/>
      <c r="Z596" s="159"/>
    </row>
    <row r="597" ht="11.25" customHeight="1">
      <c r="A597" s="159"/>
      <c r="B597" s="159"/>
      <c r="C597" s="159"/>
      <c r="D597" s="159"/>
      <c r="E597" s="159"/>
      <c r="F597" s="304"/>
      <c r="G597" s="159"/>
      <c r="H597" s="159"/>
      <c r="I597" s="159"/>
      <c r="J597" s="159"/>
      <c r="K597" s="305"/>
      <c r="L597" s="159"/>
      <c r="M597" s="304"/>
      <c r="N597" s="304"/>
      <c r="O597" s="159"/>
      <c r="P597" s="159"/>
      <c r="Q597" s="159"/>
      <c r="R597" s="159"/>
      <c r="S597" s="159"/>
      <c r="T597" s="159"/>
      <c r="U597" s="159"/>
      <c r="V597" s="159"/>
      <c r="W597" s="159"/>
      <c r="X597" s="159"/>
      <c r="Y597" s="159"/>
      <c r="Z597" s="159"/>
    </row>
    <row r="598" ht="11.25" customHeight="1">
      <c r="A598" s="159"/>
      <c r="B598" s="159"/>
      <c r="C598" s="159"/>
      <c r="D598" s="159"/>
      <c r="E598" s="159"/>
      <c r="F598" s="304"/>
      <c r="G598" s="159"/>
      <c r="H598" s="159"/>
      <c r="I598" s="159"/>
      <c r="J598" s="159"/>
      <c r="K598" s="305"/>
      <c r="L598" s="159"/>
      <c r="M598" s="304"/>
      <c r="N598" s="304"/>
      <c r="O598" s="159"/>
      <c r="P598" s="159"/>
      <c r="Q598" s="159"/>
      <c r="R598" s="159"/>
      <c r="S598" s="159"/>
      <c r="T598" s="159"/>
      <c r="U598" s="159"/>
      <c r="V598" s="159"/>
      <c r="W598" s="159"/>
      <c r="X598" s="159"/>
      <c r="Y598" s="159"/>
      <c r="Z598" s="159"/>
    </row>
    <row r="599" ht="11.25" customHeight="1">
      <c r="A599" s="159"/>
      <c r="B599" s="159"/>
      <c r="C599" s="159"/>
      <c r="D599" s="159"/>
      <c r="E599" s="159"/>
      <c r="F599" s="304"/>
      <c r="G599" s="159"/>
      <c r="H599" s="159"/>
      <c r="I599" s="159"/>
      <c r="J599" s="159"/>
      <c r="K599" s="305"/>
      <c r="L599" s="159"/>
      <c r="M599" s="304"/>
      <c r="N599" s="304"/>
      <c r="O599" s="159"/>
      <c r="P599" s="159"/>
      <c r="Q599" s="159"/>
      <c r="R599" s="159"/>
      <c r="S599" s="159"/>
      <c r="T599" s="159"/>
      <c r="U599" s="159"/>
      <c r="V599" s="159"/>
      <c r="W599" s="159"/>
      <c r="X599" s="159"/>
      <c r="Y599" s="159"/>
      <c r="Z599" s="159"/>
    </row>
    <row r="600" ht="11.25" customHeight="1">
      <c r="A600" s="159"/>
      <c r="B600" s="159"/>
      <c r="C600" s="159"/>
      <c r="D600" s="159"/>
      <c r="E600" s="159"/>
      <c r="F600" s="304"/>
      <c r="G600" s="159"/>
      <c r="H600" s="159"/>
      <c r="I600" s="159"/>
      <c r="J600" s="159"/>
      <c r="K600" s="305"/>
      <c r="L600" s="159"/>
      <c r="M600" s="304"/>
      <c r="N600" s="304"/>
      <c r="O600" s="159"/>
      <c r="P600" s="159"/>
      <c r="Q600" s="159"/>
      <c r="R600" s="159"/>
      <c r="S600" s="159"/>
      <c r="T600" s="159"/>
      <c r="U600" s="159"/>
      <c r="V600" s="159"/>
      <c r="W600" s="159"/>
      <c r="X600" s="159"/>
      <c r="Y600" s="159"/>
      <c r="Z600" s="159"/>
    </row>
    <row r="601" ht="11.25" customHeight="1">
      <c r="A601" s="159"/>
      <c r="B601" s="159"/>
      <c r="C601" s="159"/>
      <c r="D601" s="159"/>
      <c r="E601" s="159"/>
      <c r="F601" s="304"/>
      <c r="G601" s="159"/>
      <c r="H601" s="159"/>
      <c r="I601" s="159"/>
      <c r="J601" s="159"/>
      <c r="K601" s="305"/>
      <c r="L601" s="159"/>
      <c r="M601" s="304"/>
      <c r="N601" s="304"/>
      <c r="O601" s="159"/>
      <c r="P601" s="159"/>
      <c r="Q601" s="159"/>
      <c r="R601" s="159"/>
      <c r="S601" s="159"/>
      <c r="T601" s="159"/>
      <c r="U601" s="159"/>
      <c r="V601" s="159"/>
      <c r="W601" s="159"/>
      <c r="X601" s="159"/>
      <c r="Y601" s="159"/>
      <c r="Z601" s="159"/>
    </row>
    <row r="602" ht="11.25" customHeight="1">
      <c r="A602" s="159"/>
      <c r="B602" s="159"/>
      <c r="C602" s="159"/>
      <c r="D602" s="159"/>
      <c r="E602" s="159"/>
      <c r="F602" s="304"/>
      <c r="G602" s="159"/>
      <c r="H602" s="159"/>
      <c r="I602" s="159"/>
      <c r="J602" s="159"/>
      <c r="K602" s="305"/>
      <c r="L602" s="159"/>
      <c r="M602" s="304"/>
      <c r="N602" s="304"/>
      <c r="O602" s="159"/>
      <c r="P602" s="159"/>
      <c r="Q602" s="159"/>
      <c r="R602" s="159"/>
      <c r="S602" s="159"/>
      <c r="T602" s="159"/>
      <c r="U602" s="159"/>
      <c r="V602" s="159"/>
      <c r="W602" s="159"/>
      <c r="X602" s="159"/>
      <c r="Y602" s="159"/>
      <c r="Z602" s="159"/>
    </row>
    <row r="603" ht="11.25" customHeight="1">
      <c r="A603" s="159"/>
      <c r="B603" s="159"/>
      <c r="C603" s="159"/>
      <c r="D603" s="159"/>
      <c r="E603" s="159"/>
      <c r="F603" s="304"/>
      <c r="G603" s="159"/>
      <c r="H603" s="159"/>
      <c r="I603" s="159"/>
      <c r="J603" s="159"/>
      <c r="K603" s="305"/>
      <c r="L603" s="159"/>
      <c r="M603" s="304"/>
      <c r="N603" s="304"/>
      <c r="O603" s="159"/>
      <c r="P603" s="159"/>
      <c r="Q603" s="159"/>
      <c r="R603" s="159"/>
      <c r="S603" s="159"/>
      <c r="T603" s="159"/>
      <c r="U603" s="159"/>
      <c r="V603" s="159"/>
      <c r="W603" s="159"/>
      <c r="X603" s="159"/>
      <c r="Y603" s="159"/>
      <c r="Z603" s="159"/>
    </row>
    <row r="604" ht="11.25" customHeight="1">
      <c r="A604" s="159"/>
      <c r="B604" s="159"/>
      <c r="C604" s="159"/>
      <c r="D604" s="159"/>
      <c r="E604" s="159"/>
      <c r="F604" s="304"/>
      <c r="G604" s="159"/>
      <c r="H604" s="159"/>
      <c r="I604" s="159"/>
      <c r="J604" s="159"/>
      <c r="K604" s="305"/>
      <c r="L604" s="159"/>
      <c r="M604" s="304"/>
      <c r="N604" s="304"/>
      <c r="O604" s="159"/>
      <c r="P604" s="159"/>
      <c r="Q604" s="159"/>
      <c r="R604" s="159"/>
      <c r="S604" s="159"/>
      <c r="T604" s="159"/>
      <c r="U604" s="159"/>
      <c r="V604" s="159"/>
      <c r="W604" s="159"/>
      <c r="X604" s="159"/>
      <c r="Y604" s="159"/>
      <c r="Z604" s="159"/>
    </row>
    <row r="605" ht="11.25" customHeight="1">
      <c r="A605" s="159"/>
      <c r="B605" s="159"/>
      <c r="C605" s="159"/>
      <c r="D605" s="159"/>
      <c r="E605" s="159"/>
      <c r="F605" s="304"/>
      <c r="G605" s="159"/>
      <c r="H605" s="159"/>
      <c r="I605" s="159"/>
      <c r="J605" s="159"/>
      <c r="K605" s="305"/>
      <c r="L605" s="159"/>
      <c r="M605" s="304"/>
      <c r="N605" s="304"/>
      <c r="O605" s="159"/>
      <c r="P605" s="159"/>
      <c r="Q605" s="159"/>
      <c r="R605" s="159"/>
      <c r="S605" s="159"/>
      <c r="T605" s="159"/>
      <c r="U605" s="159"/>
      <c r="V605" s="159"/>
      <c r="W605" s="159"/>
      <c r="X605" s="159"/>
      <c r="Y605" s="159"/>
      <c r="Z605" s="159"/>
    </row>
    <row r="606" ht="11.25" customHeight="1">
      <c r="A606" s="159"/>
      <c r="B606" s="159"/>
      <c r="C606" s="159"/>
      <c r="D606" s="159"/>
      <c r="E606" s="159"/>
      <c r="F606" s="304"/>
      <c r="G606" s="159"/>
      <c r="H606" s="159"/>
      <c r="I606" s="159"/>
      <c r="J606" s="159"/>
      <c r="K606" s="305"/>
      <c r="L606" s="159"/>
      <c r="M606" s="304"/>
      <c r="N606" s="304"/>
      <c r="O606" s="159"/>
      <c r="P606" s="159"/>
      <c r="Q606" s="159"/>
      <c r="R606" s="159"/>
      <c r="S606" s="159"/>
      <c r="T606" s="159"/>
      <c r="U606" s="159"/>
      <c r="V606" s="159"/>
      <c r="W606" s="159"/>
      <c r="X606" s="159"/>
      <c r="Y606" s="159"/>
      <c r="Z606" s="159"/>
    </row>
    <row r="607" ht="11.25" customHeight="1">
      <c r="A607" s="159"/>
      <c r="B607" s="159"/>
      <c r="C607" s="159"/>
      <c r="D607" s="159"/>
      <c r="E607" s="159"/>
      <c r="F607" s="304"/>
      <c r="G607" s="159"/>
      <c r="H607" s="159"/>
      <c r="I607" s="159"/>
      <c r="J607" s="159"/>
      <c r="K607" s="305"/>
      <c r="L607" s="159"/>
      <c r="M607" s="304"/>
      <c r="N607" s="304"/>
      <c r="O607" s="159"/>
      <c r="P607" s="159"/>
      <c r="Q607" s="159"/>
      <c r="R607" s="159"/>
      <c r="S607" s="159"/>
      <c r="T607" s="159"/>
      <c r="U607" s="159"/>
      <c r="V607" s="159"/>
      <c r="W607" s="159"/>
      <c r="X607" s="159"/>
      <c r="Y607" s="159"/>
      <c r="Z607" s="159"/>
    </row>
    <row r="608" ht="11.25" customHeight="1">
      <c r="A608" s="159"/>
      <c r="B608" s="159"/>
      <c r="C608" s="159"/>
      <c r="D608" s="159"/>
      <c r="E608" s="159"/>
      <c r="F608" s="304"/>
      <c r="G608" s="159"/>
      <c r="H608" s="159"/>
      <c r="I608" s="159"/>
      <c r="J608" s="159"/>
      <c r="K608" s="305"/>
      <c r="L608" s="159"/>
      <c r="M608" s="304"/>
      <c r="N608" s="304"/>
      <c r="O608" s="159"/>
      <c r="P608" s="159"/>
      <c r="Q608" s="159"/>
      <c r="R608" s="159"/>
      <c r="S608" s="159"/>
      <c r="T608" s="159"/>
      <c r="U608" s="159"/>
      <c r="V608" s="159"/>
      <c r="W608" s="159"/>
      <c r="X608" s="159"/>
      <c r="Y608" s="159"/>
      <c r="Z608" s="159"/>
    </row>
    <row r="609" ht="11.25" customHeight="1">
      <c r="A609" s="159"/>
      <c r="B609" s="159"/>
      <c r="C609" s="159"/>
      <c r="D609" s="159"/>
      <c r="E609" s="159"/>
      <c r="F609" s="304"/>
      <c r="G609" s="159"/>
      <c r="H609" s="159"/>
      <c r="I609" s="159"/>
      <c r="J609" s="159"/>
      <c r="K609" s="305"/>
      <c r="L609" s="159"/>
      <c r="M609" s="304"/>
      <c r="N609" s="304"/>
      <c r="O609" s="159"/>
      <c r="P609" s="159"/>
      <c r="Q609" s="159"/>
      <c r="R609" s="159"/>
      <c r="S609" s="159"/>
      <c r="T609" s="159"/>
      <c r="U609" s="159"/>
      <c r="V609" s="159"/>
      <c r="W609" s="159"/>
      <c r="X609" s="159"/>
      <c r="Y609" s="159"/>
      <c r="Z609" s="159"/>
    </row>
    <row r="610" ht="11.25" customHeight="1">
      <c r="A610" s="159"/>
      <c r="B610" s="159"/>
      <c r="C610" s="159"/>
      <c r="D610" s="159"/>
      <c r="E610" s="159"/>
      <c r="F610" s="304"/>
      <c r="G610" s="159"/>
      <c r="H610" s="159"/>
      <c r="I610" s="159"/>
      <c r="J610" s="159"/>
      <c r="K610" s="305"/>
      <c r="L610" s="159"/>
      <c r="M610" s="304"/>
      <c r="N610" s="304"/>
      <c r="O610" s="159"/>
      <c r="P610" s="159"/>
      <c r="Q610" s="159"/>
      <c r="R610" s="159"/>
      <c r="S610" s="159"/>
      <c r="T610" s="159"/>
      <c r="U610" s="159"/>
      <c r="V610" s="159"/>
      <c r="W610" s="159"/>
      <c r="X610" s="159"/>
      <c r="Y610" s="159"/>
      <c r="Z610" s="159"/>
    </row>
    <row r="611" ht="11.25" customHeight="1">
      <c r="A611" s="159"/>
      <c r="B611" s="159"/>
      <c r="C611" s="159"/>
      <c r="D611" s="159"/>
      <c r="E611" s="159"/>
      <c r="F611" s="304"/>
      <c r="G611" s="159"/>
      <c r="H611" s="159"/>
      <c r="I611" s="159"/>
      <c r="J611" s="159"/>
      <c r="K611" s="305"/>
      <c r="L611" s="159"/>
      <c r="M611" s="304"/>
      <c r="N611" s="304"/>
      <c r="O611" s="159"/>
      <c r="P611" s="159"/>
      <c r="Q611" s="159"/>
      <c r="R611" s="159"/>
      <c r="S611" s="159"/>
      <c r="T611" s="159"/>
      <c r="U611" s="159"/>
      <c r="V611" s="159"/>
      <c r="W611" s="159"/>
      <c r="X611" s="159"/>
      <c r="Y611" s="159"/>
      <c r="Z611" s="159"/>
    </row>
    <row r="612" ht="11.25" customHeight="1">
      <c r="A612" s="159"/>
      <c r="B612" s="159"/>
      <c r="C612" s="159"/>
      <c r="D612" s="159"/>
      <c r="E612" s="159"/>
      <c r="F612" s="304"/>
      <c r="G612" s="159"/>
      <c r="H612" s="159"/>
      <c r="I612" s="159"/>
      <c r="J612" s="159"/>
      <c r="K612" s="305"/>
      <c r="L612" s="159"/>
      <c r="M612" s="304"/>
      <c r="N612" s="304"/>
      <c r="O612" s="159"/>
      <c r="P612" s="159"/>
      <c r="Q612" s="159"/>
      <c r="R612" s="159"/>
      <c r="S612" s="159"/>
      <c r="T612" s="159"/>
      <c r="U612" s="159"/>
      <c r="V612" s="159"/>
      <c r="W612" s="159"/>
      <c r="X612" s="159"/>
      <c r="Y612" s="159"/>
      <c r="Z612" s="159"/>
    </row>
    <row r="613" ht="11.25" customHeight="1">
      <c r="A613" s="159"/>
      <c r="B613" s="159"/>
      <c r="C613" s="159"/>
      <c r="D613" s="159"/>
      <c r="E613" s="159"/>
      <c r="F613" s="304"/>
      <c r="G613" s="159"/>
      <c r="H613" s="159"/>
      <c r="I613" s="159"/>
      <c r="J613" s="159"/>
      <c r="K613" s="305"/>
      <c r="L613" s="159"/>
      <c r="M613" s="304"/>
      <c r="N613" s="304"/>
      <c r="O613" s="159"/>
      <c r="P613" s="159"/>
      <c r="Q613" s="159"/>
      <c r="R613" s="159"/>
      <c r="S613" s="159"/>
      <c r="T613" s="159"/>
      <c r="U613" s="159"/>
      <c r="V613" s="159"/>
      <c r="W613" s="159"/>
      <c r="X613" s="159"/>
      <c r="Y613" s="159"/>
      <c r="Z613" s="159"/>
    </row>
    <row r="614" ht="11.25" customHeight="1">
      <c r="A614" s="159"/>
      <c r="B614" s="159"/>
      <c r="C614" s="159"/>
      <c r="D614" s="159"/>
      <c r="E614" s="159"/>
      <c r="F614" s="304"/>
      <c r="G614" s="159"/>
      <c r="H614" s="159"/>
      <c r="I614" s="159"/>
      <c r="J614" s="159"/>
      <c r="K614" s="305"/>
      <c r="L614" s="159"/>
      <c r="M614" s="304"/>
      <c r="N614" s="304"/>
      <c r="O614" s="159"/>
      <c r="P614" s="159"/>
      <c r="Q614" s="159"/>
      <c r="R614" s="159"/>
      <c r="S614" s="159"/>
      <c r="T614" s="159"/>
      <c r="U614" s="159"/>
      <c r="V614" s="159"/>
      <c r="W614" s="159"/>
      <c r="X614" s="159"/>
      <c r="Y614" s="159"/>
      <c r="Z614" s="159"/>
    </row>
    <row r="615" ht="11.25" customHeight="1">
      <c r="A615" s="159"/>
      <c r="B615" s="159"/>
      <c r="C615" s="159"/>
      <c r="D615" s="159"/>
      <c r="E615" s="159"/>
      <c r="F615" s="304"/>
      <c r="G615" s="159"/>
      <c r="H615" s="159"/>
      <c r="I615" s="159"/>
      <c r="J615" s="159"/>
      <c r="K615" s="305"/>
      <c r="L615" s="159"/>
      <c r="M615" s="304"/>
      <c r="N615" s="304"/>
      <c r="O615" s="159"/>
      <c r="P615" s="159"/>
      <c r="Q615" s="159"/>
      <c r="R615" s="159"/>
      <c r="S615" s="159"/>
      <c r="T615" s="159"/>
      <c r="U615" s="159"/>
      <c r="V615" s="159"/>
      <c r="W615" s="159"/>
      <c r="X615" s="159"/>
      <c r="Y615" s="159"/>
      <c r="Z615" s="159"/>
    </row>
    <row r="616" ht="11.25" customHeight="1">
      <c r="A616" s="159"/>
      <c r="B616" s="159"/>
      <c r="C616" s="159"/>
      <c r="D616" s="159"/>
      <c r="E616" s="159"/>
      <c r="F616" s="304"/>
      <c r="G616" s="159"/>
      <c r="H616" s="159"/>
      <c r="I616" s="159"/>
      <c r="J616" s="159"/>
      <c r="K616" s="305"/>
      <c r="L616" s="159"/>
      <c r="M616" s="304"/>
      <c r="N616" s="304"/>
      <c r="O616" s="159"/>
      <c r="P616" s="159"/>
      <c r="Q616" s="159"/>
      <c r="R616" s="159"/>
      <c r="S616" s="159"/>
      <c r="T616" s="159"/>
      <c r="U616" s="159"/>
      <c r="V616" s="159"/>
      <c r="W616" s="159"/>
      <c r="X616" s="159"/>
      <c r="Y616" s="159"/>
      <c r="Z616" s="159"/>
    </row>
    <row r="617" ht="11.25" customHeight="1">
      <c r="A617" s="159"/>
      <c r="B617" s="159"/>
      <c r="C617" s="159"/>
      <c r="D617" s="159"/>
      <c r="E617" s="159"/>
      <c r="F617" s="304"/>
      <c r="G617" s="159"/>
      <c r="H617" s="159"/>
      <c r="I617" s="159"/>
      <c r="J617" s="159"/>
      <c r="K617" s="305"/>
      <c r="L617" s="159"/>
      <c r="M617" s="304"/>
      <c r="N617" s="304"/>
      <c r="O617" s="159"/>
      <c r="P617" s="159"/>
      <c r="Q617" s="159"/>
      <c r="R617" s="159"/>
      <c r="S617" s="159"/>
      <c r="T617" s="159"/>
      <c r="U617" s="159"/>
      <c r="V617" s="159"/>
      <c r="W617" s="159"/>
      <c r="X617" s="159"/>
      <c r="Y617" s="159"/>
      <c r="Z617" s="159"/>
    </row>
    <row r="618" ht="11.25" customHeight="1">
      <c r="A618" s="159"/>
      <c r="B618" s="159"/>
      <c r="C618" s="159"/>
      <c r="D618" s="159"/>
      <c r="E618" s="159"/>
      <c r="F618" s="304"/>
      <c r="G618" s="159"/>
      <c r="H618" s="159"/>
      <c r="I618" s="159"/>
      <c r="J618" s="159"/>
      <c r="K618" s="305"/>
      <c r="L618" s="159"/>
      <c r="M618" s="304"/>
      <c r="N618" s="304"/>
      <c r="O618" s="159"/>
      <c r="P618" s="159"/>
      <c r="Q618" s="159"/>
      <c r="R618" s="159"/>
      <c r="S618" s="159"/>
      <c r="T618" s="159"/>
      <c r="U618" s="159"/>
      <c r="V618" s="159"/>
      <c r="W618" s="159"/>
      <c r="X618" s="159"/>
      <c r="Y618" s="159"/>
      <c r="Z618" s="159"/>
    </row>
    <row r="619" ht="11.25" customHeight="1">
      <c r="A619" s="159"/>
      <c r="B619" s="159"/>
      <c r="C619" s="159"/>
      <c r="D619" s="159"/>
      <c r="E619" s="159"/>
      <c r="F619" s="304"/>
      <c r="G619" s="159"/>
      <c r="H619" s="159"/>
      <c r="I619" s="159"/>
      <c r="J619" s="159"/>
      <c r="K619" s="305"/>
      <c r="L619" s="159"/>
      <c r="M619" s="304"/>
      <c r="N619" s="304"/>
      <c r="O619" s="159"/>
      <c r="P619" s="159"/>
      <c r="Q619" s="159"/>
      <c r="R619" s="159"/>
      <c r="S619" s="159"/>
      <c r="T619" s="159"/>
      <c r="U619" s="159"/>
      <c r="V619" s="159"/>
      <c r="W619" s="159"/>
      <c r="X619" s="159"/>
      <c r="Y619" s="159"/>
      <c r="Z619" s="159"/>
    </row>
    <row r="620" ht="11.25" customHeight="1">
      <c r="A620" s="159"/>
      <c r="B620" s="159"/>
      <c r="C620" s="159"/>
      <c r="D620" s="159"/>
      <c r="E620" s="159"/>
      <c r="F620" s="304"/>
      <c r="G620" s="159"/>
      <c r="H620" s="159"/>
      <c r="I620" s="159"/>
      <c r="J620" s="159"/>
      <c r="K620" s="305"/>
      <c r="L620" s="159"/>
      <c r="M620" s="304"/>
      <c r="N620" s="304"/>
      <c r="O620" s="159"/>
      <c r="P620" s="159"/>
      <c r="Q620" s="159"/>
      <c r="R620" s="159"/>
      <c r="S620" s="159"/>
      <c r="T620" s="159"/>
      <c r="U620" s="159"/>
      <c r="V620" s="159"/>
      <c r="W620" s="159"/>
      <c r="X620" s="159"/>
      <c r="Y620" s="159"/>
      <c r="Z620" s="159"/>
    </row>
    <row r="621" ht="11.25" customHeight="1">
      <c r="A621" s="159"/>
      <c r="B621" s="159"/>
      <c r="C621" s="159"/>
      <c r="D621" s="159"/>
      <c r="E621" s="159"/>
      <c r="F621" s="304"/>
      <c r="G621" s="159"/>
      <c r="H621" s="159"/>
      <c r="I621" s="159"/>
      <c r="J621" s="159"/>
      <c r="K621" s="305"/>
      <c r="L621" s="159"/>
      <c r="M621" s="304"/>
      <c r="N621" s="304"/>
      <c r="O621" s="159"/>
      <c r="P621" s="159"/>
      <c r="Q621" s="159"/>
      <c r="R621" s="159"/>
      <c r="S621" s="159"/>
      <c r="T621" s="159"/>
      <c r="U621" s="159"/>
      <c r="V621" s="159"/>
      <c r="W621" s="159"/>
      <c r="X621" s="159"/>
      <c r="Y621" s="159"/>
      <c r="Z621" s="159"/>
    </row>
    <row r="622" ht="11.25" customHeight="1">
      <c r="A622" s="159"/>
      <c r="B622" s="159"/>
      <c r="C622" s="159"/>
      <c r="D622" s="159"/>
      <c r="E622" s="159"/>
      <c r="F622" s="304"/>
      <c r="G622" s="159"/>
      <c r="H622" s="159"/>
      <c r="I622" s="159"/>
      <c r="J622" s="159"/>
      <c r="K622" s="305"/>
      <c r="L622" s="159"/>
      <c r="M622" s="304"/>
      <c r="N622" s="304"/>
      <c r="O622" s="159"/>
      <c r="P622" s="159"/>
      <c r="Q622" s="159"/>
      <c r="R622" s="159"/>
      <c r="S622" s="159"/>
      <c r="T622" s="159"/>
      <c r="U622" s="159"/>
      <c r="V622" s="159"/>
      <c r="W622" s="159"/>
      <c r="X622" s="159"/>
      <c r="Y622" s="159"/>
      <c r="Z622" s="159"/>
    </row>
    <row r="623" ht="11.25" customHeight="1">
      <c r="A623" s="159"/>
      <c r="B623" s="159"/>
      <c r="C623" s="159"/>
      <c r="D623" s="159"/>
      <c r="E623" s="159"/>
      <c r="F623" s="304"/>
      <c r="G623" s="159"/>
      <c r="H623" s="159"/>
      <c r="I623" s="159"/>
      <c r="J623" s="159"/>
      <c r="K623" s="305"/>
      <c r="L623" s="159"/>
      <c r="M623" s="304"/>
      <c r="N623" s="304"/>
      <c r="O623" s="159"/>
      <c r="P623" s="159"/>
      <c r="Q623" s="159"/>
      <c r="R623" s="159"/>
      <c r="S623" s="159"/>
      <c r="T623" s="159"/>
      <c r="U623" s="159"/>
      <c r="V623" s="159"/>
      <c r="W623" s="159"/>
      <c r="X623" s="159"/>
      <c r="Y623" s="159"/>
      <c r="Z623" s="159"/>
    </row>
    <row r="624" ht="11.25" customHeight="1">
      <c r="A624" s="159"/>
      <c r="B624" s="159"/>
      <c r="C624" s="159"/>
      <c r="D624" s="159"/>
      <c r="E624" s="159"/>
      <c r="F624" s="304"/>
      <c r="G624" s="159"/>
      <c r="H624" s="159"/>
      <c r="I624" s="159"/>
      <c r="J624" s="159"/>
      <c r="K624" s="305"/>
      <c r="L624" s="159"/>
      <c r="M624" s="304"/>
      <c r="N624" s="304"/>
      <c r="O624" s="159"/>
      <c r="P624" s="159"/>
      <c r="Q624" s="159"/>
      <c r="R624" s="159"/>
      <c r="S624" s="159"/>
      <c r="T624" s="159"/>
      <c r="U624" s="159"/>
      <c r="V624" s="159"/>
      <c r="W624" s="159"/>
      <c r="X624" s="159"/>
      <c r="Y624" s="159"/>
      <c r="Z624" s="159"/>
    </row>
    <row r="625" ht="11.25" customHeight="1">
      <c r="A625" s="159"/>
      <c r="B625" s="159"/>
      <c r="C625" s="159"/>
      <c r="D625" s="159"/>
      <c r="E625" s="159"/>
      <c r="F625" s="304"/>
      <c r="G625" s="159"/>
      <c r="H625" s="159"/>
      <c r="I625" s="159"/>
      <c r="J625" s="159"/>
      <c r="K625" s="305"/>
      <c r="L625" s="159"/>
      <c r="M625" s="304"/>
      <c r="N625" s="304"/>
      <c r="O625" s="159"/>
      <c r="P625" s="159"/>
      <c r="Q625" s="159"/>
      <c r="R625" s="159"/>
      <c r="S625" s="159"/>
      <c r="T625" s="159"/>
      <c r="U625" s="159"/>
      <c r="V625" s="159"/>
      <c r="W625" s="159"/>
      <c r="X625" s="159"/>
      <c r="Y625" s="159"/>
      <c r="Z625" s="159"/>
    </row>
    <row r="626" ht="11.25" customHeight="1">
      <c r="A626" s="159"/>
      <c r="B626" s="159"/>
      <c r="C626" s="159"/>
      <c r="D626" s="159"/>
      <c r="E626" s="159"/>
      <c r="F626" s="304"/>
      <c r="G626" s="159"/>
      <c r="H626" s="159"/>
      <c r="I626" s="159"/>
      <c r="J626" s="159"/>
      <c r="K626" s="305"/>
      <c r="L626" s="159"/>
      <c r="M626" s="304"/>
      <c r="N626" s="304"/>
      <c r="O626" s="159"/>
      <c r="P626" s="159"/>
      <c r="Q626" s="159"/>
      <c r="R626" s="159"/>
      <c r="S626" s="159"/>
      <c r="T626" s="159"/>
      <c r="U626" s="159"/>
      <c r="V626" s="159"/>
      <c r="W626" s="159"/>
      <c r="X626" s="159"/>
      <c r="Y626" s="159"/>
      <c r="Z626" s="159"/>
    </row>
    <row r="627" ht="11.25" customHeight="1">
      <c r="A627" s="159"/>
      <c r="B627" s="159"/>
      <c r="C627" s="159"/>
      <c r="D627" s="159"/>
      <c r="E627" s="159"/>
      <c r="F627" s="304"/>
      <c r="G627" s="159"/>
      <c r="H627" s="159"/>
      <c r="I627" s="159"/>
      <c r="J627" s="159"/>
      <c r="K627" s="305"/>
      <c r="L627" s="159"/>
      <c r="M627" s="304"/>
      <c r="N627" s="304"/>
      <c r="O627" s="159"/>
      <c r="P627" s="159"/>
      <c r="Q627" s="159"/>
      <c r="R627" s="159"/>
      <c r="S627" s="159"/>
      <c r="T627" s="159"/>
      <c r="U627" s="159"/>
      <c r="V627" s="159"/>
      <c r="W627" s="159"/>
      <c r="X627" s="159"/>
      <c r="Y627" s="159"/>
      <c r="Z627" s="159"/>
    </row>
    <row r="628" ht="11.25" customHeight="1">
      <c r="A628" s="159"/>
      <c r="B628" s="159"/>
      <c r="C628" s="159"/>
      <c r="D628" s="159"/>
      <c r="E628" s="159"/>
      <c r="F628" s="304"/>
      <c r="G628" s="159"/>
      <c r="H628" s="159"/>
      <c r="I628" s="159"/>
      <c r="J628" s="159"/>
      <c r="K628" s="305"/>
      <c r="L628" s="159"/>
      <c r="M628" s="304"/>
      <c r="N628" s="304"/>
      <c r="O628" s="159"/>
      <c r="P628" s="159"/>
      <c r="Q628" s="159"/>
      <c r="R628" s="159"/>
      <c r="S628" s="159"/>
      <c r="T628" s="159"/>
      <c r="U628" s="159"/>
      <c r="V628" s="159"/>
      <c r="W628" s="159"/>
      <c r="X628" s="159"/>
      <c r="Y628" s="159"/>
      <c r="Z628" s="159"/>
    </row>
    <row r="629" ht="11.25" customHeight="1">
      <c r="A629" s="159"/>
      <c r="B629" s="159"/>
      <c r="C629" s="159"/>
      <c r="D629" s="159"/>
      <c r="E629" s="159"/>
      <c r="F629" s="304"/>
      <c r="G629" s="159"/>
      <c r="H629" s="159"/>
      <c r="I629" s="159"/>
      <c r="J629" s="159"/>
      <c r="K629" s="305"/>
      <c r="L629" s="159"/>
      <c r="M629" s="304"/>
      <c r="N629" s="304"/>
      <c r="O629" s="159"/>
      <c r="P629" s="159"/>
      <c r="Q629" s="159"/>
      <c r="R629" s="159"/>
      <c r="S629" s="159"/>
      <c r="T629" s="159"/>
      <c r="U629" s="159"/>
      <c r="V629" s="159"/>
      <c r="W629" s="159"/>
      <c r="X629" s="159"/>
      <c r="Y629" s="159"/>
      <c r="Z629" s="159"/>
    </row>
    <row r="630" ht="11.25" customHeight="1">
      <c r="A630" s="159"/>
      <c r="B630" s="159"/>
      <c r="C630" s="159"/>
      <c r="D630" s="159"/>
      <c r="E630" s="159"/>
      <c r="F630" s="304"/>
      <c r="G630" s="159"/>
      <c r="H630" s="159"/>
      <c r="I630" s="159"/>
      <c r="J630" s="159"/>
      <c r="K630" s="305"/>
      <c r="L630" s="159"/>
      <c r="M630" s="304"/>
      <c r="N630" s="304"/>
      <c r="O630" s="159"/>
      <c r="P630" s="159"/>
      <c r="Q630" s="159"/>
      <c r="R630" s="159"/>
      <c r="S630" s="159"/>
      <c r="T630" s="159"/>
      <c r="U630" s="159"/>
      <c r="V630" s="159"/>
      <c r="W630" s="159"/>
      <c r="X630" s="159"/>
      <c r="Y630" s="159"/>
      <c r="Z630" s="159"/>
    </row>
    <row r="631" ht="11.25" customHeight="1">
      <c r="A631" s="159"/>
      <c r="B631" s="159"/>
      <c r="C631" s="159"/>
      <c r="D631" s="159"/>
      <c r="E631" s="159"/>
      <c r="F631" s="304"/>
      <c r="G631" s="159"/>
      <c r="H631" s="159"/>
      <c r="I631" s="159"/>
      <c r="J631" s="159"/>
      <c r="K631" s="305"/>
      <c r="L631" s="159"/>
      <c r="M631" s="304"/>
      <c r="N631" s="304"/>
      <c r="O631" s="159"/>
      <c r="P631" s="159"/>
      <c r="Q631" s="159"/>
      <c r="R631" s="159"/>
      <c r="S631" s="159"/>
      <c r="T631" s="159"/>
      <c r="U631" s="159"/>
      <c r="V631" s="159"/>
      <c r="W631" s="159"/>
      <c r="X631" s="159"/>
      <c r="Y631" s="159"/>
      <c r="Z631" s="159"/>
    </row>
    <row r="632" ht="11.25" customHeight="1">
      <c r="A632" s="159"/>
      <c r="B632" s="159"/>
      <c r="C632" s="159"/>
      <c r="D632" s="159"/>
      <c r="E632" s="159"/>
      <c r="F632" s="304"/>
      <c r="G632" s="159"/>
      <c r="H632" s="159"/>
      <c r="I632" s="159"/>
      <c r="J632" s="159"/>
      <c r="K632" s="305"/>
      <c r="L632" s="159"/>
      <c r="M632" s="304"/>
      <c r="N632" s="304"/>
      <c r="O632" s="159"/>
      <c r="P632" s="159"/>
      <c r="Q632" s="159"/>
      <c r="R632" s="159"/>
      <c r="S632" s="159"/>
      <c r="T632" s="159"/>
      <c r="U632" s="159"/>
      <c r="V632" s="159"/>
      <c r="W632" s="159"/>
      <c r="X632" s="159"/>
      <c r="Y632" s="159"/>
      <c r="Z632" s="159"/>
    </row>
    <row r="633" ht="11.25" customHeight="1">
      <c r="A633" s="159"/>
      <c r="B633" s="159"/>
      <c r="C633" s="159"/>
      <c r="D633" s="159"/>
      <c r="E633" s="159"/>
      <c r="F633" s="304"/>
      <c r="G633" s="159"/>
      <c r="H633" s="159"/>
      <c r="I633" s="159"/>
      <c r="J633" s="159"/>
      <c r="K633" s="305"/>
      <c r="L633" s="159"/>
      <c r="M633" s="304"/>
      <c r="N633" s="304"/>
      <c r="O633" s="159"/>
      <c r="P633" s="159"/>
      <c r="Q633" s="159"/>
      <c r="R633" s="159"/>
      <c r="S633" s="159"/>
      <c r="T633" s="159"/>
      <c r="U633" s="159"/>
      <c r="V633" s="159"/>
      <c r="W633" s="159"/>
      <c r="X633" s="159"/>
      <c r="Y633" s="159"/>
      <c r="Z633" s="159"/>
    </row>
    <row r="634" ht="11.25" customHeight="1">
      <c r="A634" s="159"/>
      <c r="B634" s="159"/>
      <c r="C634" s="159"/>
      <c r="D634" s="159"/>
      <c r="E634" s="159"/>
      <c r="F634" s="304"/>
      <c r="G634" s="159"/>
      <c r="H634" s="159"/>
      <c r="I634" s="159"/>
      <c r="J634" s="159"/>
      <c r="K634" s="305"/>
      <c r="L634" s="159"/>
      <c r="M634" s="304"/>
      <c r="N634" s="304"/>
      <c r="O634" s="159"/>
      <c r="P634" s="159"/>
      <c r="Q634" s="159"/>
      <c r="R634" s="159"/>
      <c r="S634" s="159"/>
      <c r="T634" s="159"/>
      <c r="U634" s="159"/>
      <c r="V634" s="159"/>
      <c r="W634" s="159"/>
      <c r="X634" s="159"/>
      <c r="Y634" s="159"/>
      <c r="Z634" s="159"/>
    </row>
    <row r="635" ht="11.25" customHeight="1">
      <c r="A635" s="159"/>
      <c r="B635" s="159"/>
      <c r="C635" s="159"/>
      <c r="D635" s="159"/>
      <c r="E635" s="159"/>
      <c r="F635" s="304"/>
      <c r="G635" s="159"/>
      <c r="H635" s="159"/>
      <c r="I635" s="159"/>
      <c r="J635" s="159"/>
      <c r="K635" s="305"/>
      <c r="L635" s="159"/>
      <c r="M635" s="304"/>
      <c r="N635" s="304"/>
      <c r="O635" s="159"/>
      <c r="P635" s="159"/>
      <c r="Q635" s="159"/>
      <c r="R635" s="159"/>
      <c r="S635" s="159"/>
      <c r="T635" s="159"/>
      <c r="U635" s="159"/>
      <c r="V635" s="159"/>
      <c r="W635" s="159"/>
      <c r="X635" s="159"/>
      <c r="Y635" s="159"/>
      <c r="Z635" s="159"/>
    </row>
    <row r="636" ht="11.25" customHeight="1">
      <c r="A636" s="159"/>
      <c r="B636" s="159"/>
      <c r="C636" s="159"/>
      <c r="D636" s="159"/>
      <c r="E636" s="159"/>
      <c r="F636" s="304"/>
      <c r="G636" s="159"/>
      <c r="H636" s="159"/>
      <c r="I636" s="159"/>
      <c r="J636" s="159"/>
      <c r="K636" s="305"/>
      <c r="L636" s="159"/>
      <c r="M636" s="304"/>
      <c r="N636" s="304"/>
      <c r="O636" s="159"/>
      <c r="P636" s="159"/>
      <c r="Q636" s="159"/>
      <c r="R636" s="159"/>
      <c r="S636" s="159"/>
      <c r="T636" s="159"/>
      <c r="U636" s="159"/>
      <c r="V636" s="159"/>
      <c r="W636" s="159"/>
      <c r="X636" s="159"/>
      <c r="Y636" s="159"/>
      <c r="Z636" s="159"/>
    </row>
    <row r="637" ht="11.25" customHeight="1">
      <c r="A637" s="159"/>
      <c r="B637" s="159"/>
      <c r="C637" s="159"/>
      <c r="D637" s="159"/>
      <c r="E637" s="159"/>
      <c r="F637" s="304"/>
      <c r="G637" s="159"/>
      <c r="H637" s="159"/>
      <c r="I637" s="159"/>
      <c r="J637" s="159"/>
      <c r="K637" s="305"/>
      <c r="L637" s="159"/>
      <c r="M637" s="304"/>
      <c r="N637" s="304"/>
      <c r="O637" s="159"/>
      <c r="P637" s="159"/>
      <c r="Q637" s="159"/>
      <c r="R637" s="159"/>
      <c r="S637" s="159"/>
      <c r="T637" s="159"/>
      <c r="U637" s="159"/>
      <c r="V637" s="159"/>
      <c r="W637" s="159"/>
      <c r="X637" s="159"/>
      <c r="Y637" s="159"/>
      <c r="Z637" s="159"/>
    </row>
    <row r="638" ht="11.25" customHeight="1">
      <c r="A638" s="159"/>
      <c r="B638" s="159"/>
      <c r="C638" s="159"/>
      <c r="D638" s="159"/>
      <c r="E638" s="159"/>
      <c r="F638" s="304"/>
      <c r="G638" s="159"/>
      <c r="H638" s="159"/>
      <c r="I638" s="159"/>
      <c r="J638" s="159"/>
      <c r="K638" s="305"/>
      <c r="L638" s="159"/>
      <c r="M638" s="304"/>
      <c r="N638" s="304"/>
      <c r="O638" s="159"/>
      <c r="P638" s="159"/>
      <c r="Q638" s="159"/>
      <c r="R638" s="159"/>
      <c r="S638" s="159"/>
      <c r="T638" s="159"/>
      <c r="U638" s="159"/>
      <c r="V638" s="159"/>
      <c r="W638" s="159"/>
      <c r="X638" s="159"/>
      <c r="Y638" s="159"/>
      <c r="Z638" s="159"/>
    </row>
    <row r="639" ht="11.25" customHeight="1">
      <c r="A639" s="159"/>
      <c r="B639" s="159"/>
      <c r="C639" s="159"/>
      <c r="D639" s="159"/>
      <c r="E639" s="159"/>
      <c r="F639" s="304"/>
      <c r="G639" s="159"/>
      <c r="H639" s="159"/>
      <c r="I639" s="159"/>
      <c r="J639" s="159"/>
      <c r="K639" s="305"/>
      <c r="L639" s="159"/>
      <c r="M639" s="304"/>
      <c r="N639" s="304"/>
      <c r="O639" s="159"/>
      <c r="P639" s="159"/>
      <c r="Q639" s="159"/>
      <c r="R639" s="159"/>
      <c r="S639" s="159"/>
      <c r="T639" s="159"/>
      <c r="U639" s="159"/>
      <c r="V639" s="159"/>
      <c r="W639" s="159"/>
      <c r="X639" s="159"/>
      <c r="Y639" s="159"/>
      <c r="Z639" s="159"/>
    </row>
    <row r="640" ht="11.25" customHeight="1">
      <c r="A640" s="159"/>
      <c r="B640" s="159"/>
      <c r="C640" s="159"/>
      <c r="D640" s="159"/>
      <c r="E640" s="159"/>
      <c r="F640" s="304"/>
      <c r="G640" s="159"/>
      <c r="H640" s="159"/>
      <c r="I640" s="159"/>
      <c r="J640" s="159"/>
      <c r="K640" s="305"/>
      <c r="L640" s="159"/>
      <c r="M640" s="304"/>
      <c r="N640" s="304"/>
      <c r="O640" s="159"/>
      <c r="P640" s="159"/>
      <c r="Q640" s="159"/>
      <c r="R640" s="159"/>
      <c r="S640" s="159"/>
      <c r="T640" s="159"/>
      <c r="U640" s="159"/>
      <c r="V640" s="159"/>
      <c r="W640" s="159"/>
      <c r="X640" s="159"/>
      <c r="Y640" s="159"/>
      <c r="Z640" s="159"/>
    </row>
    <row r="641" ht="11.25" customHeight="1">
      <c r="A641" s="159"/>
      <c r="B641" s="159"/>
      <c r="C641" s="159"/>
      <c r="D641" s="159"/>
      <c r="E641" s="159"/>
      <c r="F641" s="304"/>
      <c r="G641" s="159"/>
      <c r="H641" s="159"/>
      <c r="I641" s="159"/>
      <c r="J641" s="159"/>
      <c r="K641" s="305"/>
      <c r="L641" s="159"/>
      <c r="M641" s="304"/>
      <c r="N641" s="304"/>
      <c r="O641" s="159"/>
      <c r="P641" s="159"/>
      <c r="Q641" s="159"/>
      <c r="R641" s="159"/>
      <c r="S641" s="159"/>
      <c r="T641" s="159"/>
      <c r="U641" s="159"/>
      <c r="V641" s="159"/>
      <c r="W641" s="159"/>
      <c r="X641" s="159"/>
      <c r="Y641" s="159"/>
      <c r="Z641" s="159"/>
    </row>
    <row r="642" ht="11.25" customHeight="1">
      <c r="A642" s="159"/>
      <c r="B642" s="159"/>
      <c r="C642" s="159"/>
      <c r="D642" s="159"/>
      <c r="E642" s="159"/>
      <c r="F642" s="304"/>
      <c r="G642" s="159"/>
      <c r="H642" s="159"/>
      <c r="I642" s="159"/>
      <c r="J642" s="159"/>
      <c r="K642" s="305"/>
      <c r="L642" s="159"/>
      <c r="M642" s="304"/>
      <c r="N642" s="304"/>
      <c r="O642" s="159"/>
      <c r="P642" s="159"/>
      <c r="Q642" s="159"/>
      <c r="R642" s="159"/>
      <c r="S642" s="159"/>
      <c r="T642" s="159"/>
      <c r="U642" s="159"/>
      <c r="V642" s="159"/>
      <c r="W642" s="159"/>
      <c r="X642" s="159"/>
      <c r="Y642" s="159"/>
      <c r="Z642" s="159"/>
    </row>
    <row r="643" ht="11.25" customHeight="1">
      <c r="A643" s="159"/>
      <c r="B643" s="159"/>
      <c r="C643" s="159"/>
      <c r="D643" s="159"/>
      <c r="E643" s="159"/>
      <c r="F643" s="304"/>
      <c r="G643" s="159"/>
      <c r="H643" s="159"/>
      <c r="I643" s="159"/>
      <c r="J643" s="159"/>
      <c r="K643" s="305"/>
      <c r="L643" s="159"/>
      <c r="M643" s="304"/>
      <c r="N643" s="304"/>
      <c r="O643" s="159"/>
      <c r="P643" s="159"/>
      <c r="Q643" s="159"/>
      <c r="R643" s="159"/>
      <c r="S643" s="159"/>
      <c r="T643" s="159"/>
      <c r="U643" s="159"/>
      <c r="V643" s="159"/>
      <c r="W643" s="159"/>
      <c r="X643" s="159"/>
      <c r="Y643" s="159"/>
      <c r="Z643" s="159"/>
    </row>
    <row r="644" ht="11.25" customHeight="1">
      <c r="A644" s="159"/>
      <c r="B644" s="159"/>
      <c r="C644" s="159"/>
      <c r="D644" s="159"/>
      <c r="E644" s="159"/>
      <c r="F644" s="304"/>
      <c r="G644" s="159"/>
      <c r="H644" s="159"/>
      <c r="I644" s="159"/>
      <c r="J644" s="159"/>
      <c r="K644" s="305"/>
      <c r="L644" s="159"/>
      <c r="M644" s="304"/>
      <c r="N644" s="304"/>
      <c r="O644" s="159"/>
      <c r="P644" s="159"/>
      <c r="Q644" s="159"/>
      <c r="R644" s="159"/>
      <c r="S644" s="159"/>
      <c r="T644" s="159"/>
      <c r="U644" s="159"/>
      <c r="V644" s="159"/>
      <c r="W644" s="159"/>
      <c r="X644" s="159"/>
      <c r="Y644" s="159"/>
      <c r="Z644" s="159"/>
    </row>
    <row r="645" ht="11.25" customHeight="1">
      <c r="A645" s="159"/>
      <c r="B645" s="159"/>
      <c r="C645" s="159"/>
      <c r="D645" s="159"/>
      <c r="E645" s="159"/>
      <c r="F645" s="304"/>
      <c r="G645" s="159"/>
      <c r="H645" s="159"/>
      <c r="I645" s="159"/>
      <c r="J645" s="159"/>
      <c r="K645" s="305"/>
      <c r="L645" s="159"/>
      <c r="M645" s="304"/>
      <c r="N645" s="304"/>
      <c r="O645" s="159"/>
      <c r="P645" s="159"/>
      <c r="Q645" s="159"/>
      <c r="R645" s="159"/>
      <c r="S645" s="159"/>
      <c r="T645" s="159"/>
      <c r="U645" s="159"/>
      <c r="V645" s="159"/>
      <c r="W645" s="159"/>
      <c r="X645" s="159"/>
      <c r="Y645" s="159"/>
      <c r="Z645" s="159"/>
    </row>
    <row r="646" ht="11.25" customHeight="1">
      <c r="A646" s="159"/>
      <c r="B646" s="159"/>
      <c r="C646" s="159"/>
      <c r="D646" s="159"/>
      <c r="E646" s="159"/>
      <c r="F646" s="304"/>
      <c r="G646" s="159"/>
      <c r="H646" s="159"/>
      <c r="I646" s="159"/>
      <c r="J646" s="159"/>
      <c r="K646" s="305"/>
      <c r="L646" s="159"/>
      <c r="M646" s="304"/>
      <c r="N646" s="304"/>
      <c r="O646" s="159"/>
      <c r="P646" s="159"/>
      <c r="Q646" s="159"/>
      <c r="R646" s="159"/>
      <c r="S646" s="159"/>
      <c r="T646" s="159"/>
      <c r="U646" s="159"/>
      <c r="V646" s="159"/>
      <c r="W646" s="159"/>
      <c r="X646" s="159"/>
      <c r="Y646" s="159"/>
      <c r="Z646" s="159"/>
    </row>
    <row r="647" ht="11.25" customHeight="1">
      <c r="A647" s="159"/>
      <c r="B647" s="159"/>
      <c r="C647" s="159"/>
      <c r="D647" s="159"/>
      <c r="E647" s="159"/>
      <c r="F647" s="304"/>
      <c r="G647" s="159"/>
      <c r="H647" s="159"/>
      <c r="I647" s="159"/>
      <c r="J647" s="159"/>
      <c r="K647" s="305"/>
      <c r="L647" s="159"/>
      <c r="M647" s="304"/>
      <c r="N647" s="304"/>
      <c r="O647" s="159"/>
      <c r="P647" s="159"/>
      <c r="Q647" s="159"/>
      <c r="R647" s="159"/>
      <c r="S647" s="159"/>
      <c r="T647" s="159"/>
      <c r="U647" s="159"/>
      <c r="V647" s="159"/>
      <c r="W647" s="159"/>
      <c r="X647" s="159"/>
      <c r="Y647" s="159"/>
      <c r="Z647" s="159"/>
    </row>
    <row r="648" ht="11.25" customHeight="1">
      <c r="A648" s="159"/>
      <c r="B648" s="159"/>
      <c r="C648" s="159"/>
      <c r="D648" s="159"/>
      <c r="E648" s="159"/>
      <c r="F648" s="304"/>
      <c r="G648" s="159"/>
      <c r="H648" s="159"/>
      <c r="I648" s="159"/>
      <c r="J648" s="159"/>
      <c r="K648" s="305"/>
      <c r="L648" s="159"/>
      <c r="M648" s="304"/>
      <c r="N648" s="304"/>
      <c r="O648" s="159"/>
      <c r="P648" s="159"/>
      <c r="Q648" s="159"/>
      <c r="R648" s="159"/>
      <c r="S648" s="159"/>
      <c r="T648" s="159"/>
      <c r="U648" s="159"/>
      <c r="V648" s="159"/>
      <c r="W648" s="159"/>
      <c r="X648" s="159"/>
      <c r="Y648" s="159"/>
      <c r="Z648" s="159"/>
    </row>
    <row r="649" ht="11.25" customHeight="1">
      <c r="A649" s="159"/>
      <c r="B649" s="159"/>
      <c r="C649" s="159"/>
      <c r="D649" s="159"/>
      <c r="E649" s="159"/>
      <c r="F649" s="304"/>
      <c r="G649" s="159"/>
      <c r="H649" s="159"/>
      <c r="I649" s="159"/>
      <c r="J649" s="159"/>
      <c r="K649" s="305"/>
      <c r="L649" s="159"/>
      <c r="M649" s="304"/>
      <c r="N649" s="304"/>
      <c r="O649" s="159"/>
      <c r="P649" s="159"/>
      <c r="Q649" s="159"/>
      <c r="R649" s="159"/>
      <c r="S649" s="159"/>
      <c r="T649" s="159"/>
      <c r="U649" s="159"/>
      <c r="V649" s="159"/>
      <c r="W649" s="159"/>
      <c r="X649" s="159"/>
      <c r="Y649" s="159"/>
      <c r="Z649" s="159"/>
    </row>
    <row r="650" ht="11.25" customHeight="1">
      <c r="A650" s="159"/>
      <c r="B650" s="159"/>
      <c r="C650" s="159"/>
      <c r="D650" s="159"/>
      <c r="E650" s="159"/>
      <c r="F650" s="304"/>
      <c r="G650" s="159"/>
      <c r="H650" s="159"/>
      <c r="I650" s="159"/>
      <c r="J650" s="159"/>
      <c r="K650" s="305"/>
      <c r="L650" s="159"/>
      <c r="M650" s="304"/>
      <c r="N650" s="304"/>
      <c r="O650" s="159"/>
      <c r="P650" s="159"/>
      <c r="Q650" s="159"/>
      <c r="R650" s="159"/>
      <c r="S650" s="159"/>
      <c r="T650" s="159"/>
      <c r="U650" s="159"/>
      <c r="V650" s="159"/>
      <c r="W650" s="159"/>
      <c r="X650" s="159"/>
      <c r="Y650" s="159"/>
      <c r="Z650" s="159"/>
    </row>
    <row r="651" ht="11.25" customHeight="1">
      <c r="A651" s="159"/>
      <c r="B651" s="159"/>
      <c r="C651" s="159"/>
      <c r="D651" s="159"/>
      <c r="E651" s="159"/>
      <c r="F651" s="304"/>
      <c r="G651" s="159"/>
      <c r="H651" s="159"/>
      <c r="I651" s="159"/>
      <c r="J651" s="159"/>
      <c r="K651" s="305"/>
      <c r="L651" s="159"/>
      <c r="M651" s="304"/>
      <c r="N651" s="304"/>
      <c r="O651" s="159"/>
      <c r="P651" s="159"/>
      <c r="Q651" s="159"/>
      <c r="R651" s="159"/>
      <c r="S651" s="159"/>
      <c r="T651" s="159"/>
      <c r="U651" s="159"/>
      <c r="V651" s="159"/>
      <c r="W651" s="159"/>
      <c r="X651" s="159"/>
      <c r="Y651" s="159"/>
      <c r="Z651" s="159"/>
    </row>
    <row r="652" ht="11.25" customHeight="1">
      <c r="A652" s="159"/>
      <c r="B652" s="159"/>
      <c r="C652" s="159"/>
      <c r="D652" s="159"/>
      <c r="E652" s="159"/>
      <c r="F652" s="304"/>
      <c r="G652" s="159"/>
      <c r="H652" s="159"/>
      <c r="I652" s="159"/>
      <c r="J652" s="159"/>
      <c r="K652" s="305"/>
      <c r="L652" s="159"/>
      <c r="M652" s="304"/>
      <c r="N652" s="304"/>
      <c r="O652" s="159"/>
      <c r="P652" s="159"/>
      <c r="Q652" s="159"/>
      <c r="R652" s="159"/>
      <c r="S652" s="159"/>
      <c r="T652" s="159"/>
      <c r="U652" s="159"/>
      <c r="V652" s="159"/>
      <c r="W652" s="159"/>
      <c r="X652" s="159"/>
      <c r="Y652" s="159"/>
      <c r="Z652" s="159"/>
    </row>
    <row r="653" ht="11.25" customHeight="1">
      <c r="A653" s="159"/>
      <c r="B653" s="159"/>
      <c r="C653" s="159"/>
      <c r="D653" s="159"/>
      <c r="E653" s="159"/>
      <c r="F653" s="304"/>
      <c r="G653" s="159"/>
      <c r="H653" s="159"/>
      <c r="I653" s="159"/>
      <c r="J653" s="159"/>
      <c r="K653" s="305"/>
      <c r="L653" s="159"/>
      <c r="M653" s="304"/>
      <c r="N653" s="304"/>
      <c r="O653" s="159"/>
      <c r="P653" s="159"/>
      <c r="Q653" s="159"/>
      <c r="R653" s="159"/>
      <c r="S653" s="159"/>
      <c r="T653" s="159"/>
      <c r="U653" s="159"/>
      <c r="V653" s="159"/>
      <c r="W653" s="159"/>
      <c r="X653" s="159"/>
      <c r="Y653" s="159"/>
      <c r="Z653" s="159"/>
    </row>
    <row r="654" ht="11.25" customHeight="1">
      <c r="A654" s="159"/>
      <c r="B654" s="159"/>
      <c r="C654" s="159"/>
      <c r="D654" s="159"/>
      <c r="E654" s="159"/>
      <c r="F654" s="304"/>
      <c r="G654" s="159"/>
      <c r="H654" s="159"/>
      <c r="I654" s="159"/>
      <c r="J654" s="159"/>
      <c r="K654" s="305"/>
      <c r="L654" s="159"/>
      <c r="M654" s="304"/>
      <c r="N654" s="304"/>
      <c r="O654" s="159"/>
      <c r="P654" s="159"/>
      <c r="Q654" s="159"/>
      <c r="R654" s="159"/>
      <c r="S654" s="159"/>
      <c r="T654" s="159"/>
      <c r="U654" s="159"/>
      <c r="V654" s="159"/>
      <c r="W654" s="159"/>
      <c r="X654" s="159"/>
      <c r="Y654" s="159"/>
      <c r="Z654" s="159"/>
    </row>
    <row r="655" ht="11.25" customHeight="1">
      <c r="A655" s="159"/>
      <c r="B655" s="159"/>
      <c r="C655" s="159"/>
      <c r="D655" s="159"/>
      <c r="E655" s="159"/>
      <c r="F655" s="304"/>
      <c r="G655" s="159"/>
      <c r="H655" s="159"/>
      <c r="I655" s="159"/>
      <c r="J655" s="159"/>
      <c r="K655" s="305"/>
      <c r="L655" s="159"/>
      <c r="M655" s="304"/>
      <c r="N655" s="304"/>
      <c r="O655" s="159"/>
      <c r="P655" s="159"/>
      <c r="Q655" s="159"/>
      <c r="R655" s="159"/>
      <c r="S655" s="159"/>
      <c r="T655" s="159"/>
      <c r="U655" s="159"/>
      <c r="V655" s="159"/>
      <c r="W655" s="159"/>
      <c r="X655" s="159"/>
      <c r="Y655" s="159"/>
      <c r="Z655" s="159"/>
    </row>
    <row r="656" ht="11.25" customHeight="1">
      <c r="A656" s="159"/>
      <c r="B656" s="159"/>
      <c r="C656" s="159"/>
      <c r="D656" s="159"/>
      <c r="E656" s="159"/>
      <c r="F656" s="304"/>
      <c r="G656" s="159"/>
      <c r="H656" s="159"/>
      <c r="I656" s="159"/>
      <c r="J656" s="159"/>
      <c r="K656" s="305"/>
      <c r="L656" s="159"/>
      <c r="M656" s="304"/>
      <c r="N656" s="304"/>
      <c r="O656" s="159"/>
      <c r="P656" s="159"/>
      <c r="Q656" s="159"/>
      <c r="R656" s="159"/>
      <c r="S656" s="159"/>
      <c r="T656" s="159"/>
      <c r="U656" s="159"/>
      <c r="V656" s="159"/>
      <c r="W656" s="159"/>
      <c r="X656" s="159"/>
      <c r="Y656" s="159"/>
      <c r="Z656" s="159"/>
    </row>
    <row r="657" ht="11.25" customHeight="1">
      <c r="A657" s="159"/>
      <c r="B657" s="159"/>
      <c r="C657" s="159"/>
      <c r="D657" s="159"/>
      <c r="E657" s="159"/>
      <c r="F657" s="304"/>
      <c r="G657" s="159"/>
      <c r="H657" s="159"/>
      <c r="I657" s="159"/>
      <c r="J657" s="159"/>
      <c r="K657" s="305"/>
      <c r="L657" s="159"/>
      <c r="M657" s="304"/>
      <c r="N657" s="304"/>
      <c r="O657" s="159"/>
      <c r="P657" s="159"/>
      <c r="Q657" s="159"/>
      <c r="R657" s="159"/>
      <c r="S657" s="159"/>
      <c r="T657" s="159"/>
      <c r="U657" s="159"/>
      <c r="V657" s="159"/>
      <c r="W657" s="159"/>
      <c r="X657" s="159"/>
      <c r="Y657" s="159"/>
      <c r="Z657" s="159"/>
    </row>
    <row r="658" ht="11.25" customHeight="1">
      <c r="A658" s="159"/>
      <c r="B658" s="159"/>
      <c r="C658" s="159"/>
      <c r="D658" s="159"/>
      <c r="E658" s="159"/>
      <c r="F658" s="304"/>
      <c r="G658" s="159"/>
      <c r="H658" s="159"/>
      <c r="I658" s="159"/>
      <c r="J658" s="159"/>
      <c r="K658" s="305"/>
      <c r="L658" s="159"/>
      <c r="M658" s="304"/>
      <c r="N658" s="304"/>
      <c r="O658" s="159"/>
      <c r="P658" s="159"/>
      <c r="Q658" s="159"/>
      <c r="R658" s="159"/>
      <c r="S658" s="159"/>
      <c r="T658" s="159"/>
      <c r="U658" s="159"/>
      <c r="V658" s="159"/>
      <c r="W658" s="159"/>
      <c r="X658" s="159"/>
      <c r="Y658" s="159"/>
      <c r="Z658" s="159"/>
    </row>
    <row r="659" ht="11.25" customHeight="1">
      <c r="A659" s="159"/>
      <c r="B659" s="159"/>
      <c r="C659" s="159"/>
      <c r="D659" s="159"/>
      <c r="E659" s="159"/>
      <c r="F659" s="304"/>
      <c r="G659" s="159"/>
      <c r="H659" s="159"/>
      <c r="I659" s="159"/>
      <c r="J659" s="159"/>
      <c r="K659" s="305"/>
      <c r="L659" s="159"/>
      <c r="M659" s="304"/>
      <c r="N659" s="304"/>
      <c r="O659" s="159"/>
      <c r="P659" s="159"/>
      <c r="Q659" s="159"/>
      <c r="R659" s="159"/>
      <c r="S659" s="159"/>
      <c r="T659" s="159"/>
      <c r="U659" s="159"/>
      <c r="V659" s="159"/>
      <c r="W659" s="159"/>
      <c r="X659" s="159"/>
      <c r="Y659" s="159"/>
      <c r="Z659" s="159"/>
    </row>
    <row r="660" ht="11.25" customHeight="1">
      <c r="A660" s="159"/>
      <c r="B660" s="159"/>
      <c r="C660" s="159"/>
      <c r="D660" s="159"/>
      <c r="E660" s="159"/>
      <c r="F660" s="304"/>
      <c r="G660" s="159"/>
      <c r="H660" s="159"/>
      <c r="I660" s="159"/>
      <c r="J660" s="159"/>
      <c r="K660" s="305"/>
      <c r="L660" s="159"/>
      <c r="M660" s="304"/>
      <c r="N660" s="304"/>
      <c r="O660" s="159"/>
      <c r="P660" s="159"/>
      <c r="Q660" s="159"/>
      <c r="R660" s="159"/>
      <c r="S660" s="159"/>
      <c r="T660" s="159"/>
      <c r="U660" s="159"/>
      <c r="V660" s="159"/>
      <c r="W660" s="159"/>
      <c r="X660" s="159"/>
      <c r="Y660" s="159"/>
      <c r="Z660" s="159"/>
    </row>
    <row r="661" ht="11.25" customHeight="1">
      <c r="A661" s="159"/>
      <c r="B661" s="159"/>
      <c r="C661" s="159"/>
      <c r="D661" s="159"/>
      <c r="E661" s="159"/>
      <c r="F661" s="304"/>
      <c r="G661" s="159"/>
      <c r="H661" s="159"/>
      <c r="I661" s="159"/>
      <c r="J661" s="159"/>
      <c r="K661" s="305"/>
      <c r="L661" s="159"/>
      <c r="M661" s="304"/>
      <c r="N661" s="304"/>
      <c r="O661" s="159"/>
      <c r="P661" s="159"/>
      <c r="Q661" s="159"/>
      <c r="R661" s="159"/>
      <c r="S661" s="159"/>
      <c r="T661" s="159"/>
      <c r="U661" s="159"/>
      <c r="V661" s="159"/>
      <c r="W661" s="159"/>
      <c r="X661" s="159"/>
      <c r="Y661" s="159"/>
      <c r="Z661" s="159"/>
    </row>
    <row r="662" ht="11.25" customHeight="1">
      <c r="A662" s="159"/>
      <c r="B662" s="159"/>
      <c r="C662" s="159"/>
      <c r="D662" s="159"/>
      <c r="E662" s="159"/>
      <c r="F662" s="304"/>
      <c r="G662" s="159"/>
      <c r="H662" s="159"/>
      <c r="I662" s="159"/>
      <c r="J662" s="159"/>
      <c r="K662" s="305"/>
      <c r="L662" s="159"/>
      <c r="M662" s="304"/>
      <c r="N662" s="304"/>
      <c r="O662" s="159"/>
      <c r="P662" s="159"/>
      <c r="Q662" s="159"/>
      <c r="R662" s="159"/>
      <c r="S662" s="159"/>
      <c r="T662" s="159"/>
      <c r="U662" s="159"/>
      <c r="V662" s="159"/>
      <c r="W662" s="159"/>
      <c r="X662" s="159"/>
      <c r="Y662" s="159"/>
      <c r="Z662" s="159"/>
    </row>
    <row r="663" ht="11.25" customHeight="1">
      <c r="A663" s="159"/>
      <c r="B663" s="159"/>
      <c r="C663" s="159"/>
      <c r="D663" s="159"/>
      <c r="E663" s="159"/>
      <c r="F663" s="304"/>
      <c r="G663" s="159"/>
      <c r="H663" s="159"/>
      <c r="I663" s="159"/>
      <c r="J663" s="159"/>
      <c r="K663" s="305"/>
      <c r="L663" s="159"/>
      <c r="M663" s="304"/>
      <c r="N663" s="304"/>
      <c r="O663" s="159"/>
      <c r="P663" s="159"/>
      <c r="Q663" s="159"/>
      <c r="R663" s="159"/>
      <c r="S663" s="159"/>
      <c r="T663" s="159"/>
      <c r="U663" s="159"/>
      <c r="V663" s="159"/>
      <c r="W663" s="159"/>
      <c r="X663" s="159"/>
      <c r="Y663" s="159"/>
      <c r="Z663" s="159"/>
    </row>
    <row r="664" ht="11.25" customHeight="1">
      <c r="A664" s="159"/>
      <c r="B664" s="159"/>
      <c r="C664" s="159"/>
      <c r="D664" s="159"/>
      <c r="E664" s="159"/>
      <c r="F664" s="304"/>
      <c r="G664" s="159"/>
      <c r="H664" s="159"/>
      <c r="I664" s="159"/>
      <c r="J664" s="159"/>
      <c r="K664" s="305"/>
      <c r="L664" s="159"/>
      <c r="M664" s="304"/>
      <c r="N664" s="304"/>
      <c r="O664" s="159"/>
      <c r="P664" s="159"/>
      <c r="Q664" s="159"/>
      <c r="R664" s="159"/>
      <c r="S664" s="159"/>
      <c r="T664" s="159"/>
      <c r="U664" s="159"/>
      <c r="V664" s="159"/>
      <c r="W664" s="159"/>
      <c r="X664" s="159"/>
      <c r="Y664" s="159"/>
      <c r="Z664" s="159"/>
    </row>
    <row r="665" ht="11.25" customHeight="1">
      <c r="A665" s="159"/>
      <c r="B665" s="159"/>
      <c r="C665" s="159"/>
      <c r="D665" s="159"/>
      <c r="E665" s="159"/>
      <c r="F665" s="304"/>
      <c r="G665" s="159"/>
      <c r="H665" s="159"/>
      <c r="I665" s="159"/>
      <c r="J665" s="159"/>
      <c r="K665" s="305"/>
      <c r="L665" s="159"/>
      <c r="M665" s="304"/>
      <c r="N665" s="304"/>
      <c r="O665" s="159"/>
      <c r="P665" s="159"/>
      <c r="Q665" s="159"/>
      <c r="R665" s="159"/>
      <c r="S665" s="159"/>
      <c r="T665" s="159"/>
      <c r="U665" s="159"/>
      <c r="V665" s="159"/>
      <c r="W665" s="159"/>
      <c r="X665" s="159"/>
      <c r="Y665" s="159"/>
      <c r="Z665" s="159"/>
    </row>
    <row r="666" ht="11.25" customHeight="1">
      <c r="A666" s="159"/>
      <c r="B666" s="159"/>
      <c r="C666" s="159"/>
      <c r="D666" s="159"/>
      <c r="E666" s="159"/>
      <c r="F666" s="304"/>
      <c r="G666" s="159"/>
      <c r="H666" s="159"/>
      <c r="I666" s="159"/>
      <c r="J666" s="159"/>
      <c r="K666" s="305"/>
      <c r="L666" s="159"/>
      <c r="M666" s="304"/>
      <c r="N666" s="304"/>
      <c r="O666" s="159"/>
      <c r="P666" s="159"/>
      <c r="Q666" s="159"/>
      <c r="R666" s="159"/>
      <c r="S666" s="159"/>
      <c r="T666" s="159"/>
      <c r="U666" s="159"/>
      <c r="V666" s="159"/>
      <c r="W666" s="159"/>
      <c r="X666" s="159"/>
      <c r="Y666" s="159"/>
      <c r="Z666" s="159"/>
    </row>
    <row r="667" ht="11.25" customHeight="1">
      <c r="A667" s="159"/>
      <c r="B667" s="159"/>
      <c r="C667" s="159"/>
      <c r="D667" s="159"/>
      <c r="E667" s="159"/>
      <c r="F667" s="304"/>
      <c r="G667" s="159"/>
      <c r="H667" s="159"/>
      <c r="I667" s="159"/>
      <c r="J667" s="159"/>
      <c r="K667" s="305"/>
      <c r="L667" s="159"/>
      <c r="M667" s="304"/>
      <c r="N667" s="304"/>
      <c r="O667" s="159"/>
      <c r="P667" s="159"/>
      <c r="Q667" s="159"/>
      <c r="R667" s="159"/>
      <c r="S667" s="159"/>
      <c r="T667" s="159"/>
      <c r="U667" s="159"/>
      <c r="V667" s="159"/>
      <c r="W667" s="159"/>
      <c r="X667" s="159"/>
      <c r="Y667" s="159"/>
      <c r="Z667" s="159"/>
    </row>
    <row r="668" ht="11.25" customHeight="1">
      <c r="A668" s="159"/>
      <c r="B668" s="159"/>
      <c r="C668" s="159"/>
      <c r="D668" s="159"/>
      <c r="E668" s="159"/>
      <c r="F668" s="304"/>
      <c r="G668" s="159"/>
      <c r="H668" s="159"/>
      <c r="I668" s="159"/>
      <c r="J668" s="159"/>
      <c r="K668" s="305"/>
      <c r="L668" s="159"/>
      <c r="M668" s="304"/>
      <c r="N668" s="304"/>
      <c r="O668" s="159"/>
      <c r="P668" s="159"/>
      <c r="Q668" s="159"/>
      <c r="R668" s="159"/>
      <c r="S668" s="159"/>
      <c r="T668" s="159"/>
      <c r="U668" s="159"/>
      <c r="V668" s="159"/>
      <c r="W668" s="159"/>
      <c r="X668" s="159"/>
      <c r="Y668" s="159"/>
      <c r="Z668" s="159"/>
    </row>
    <row r="669" ht="11.25" customHeight="1">
      <c r="A669" s="159"/>
      <c r="B669" s="159"/>
      <c r="C669" s="159"/>
      <c r="D669" s="159"/>
      <c r="E669" s="159"/>
      <c r="F669" s="304"/>
      <c r="G669" s="159"/>
      <c r="H669" s="159"/>
      <c r="I669" s="159"/>
      <c r="J669" s="159"/>
      <c r="K669" s="305"/>
      <c r="L669" s="159"/>
      <c r="M669" s="304"/>
      <c r="N669" s="304"/>
      <c r="O669" s="159"/>
      <c r="P669" s="159"/>
      <c r="Q669" s="159"/>
      <c r="R669" s="159"/>
      <c r="S669" s="159"/>
      <c r="T669" s="159"/>
      <c r="U669" s="159"/>
      <c r="V669" s="159"/>
      <c r="W669" s="159"/>
      <c r="X669" s="159"/>
      <c r="Y669" s="159"/>
      <c r="Z669" s="159"/>
    </row>
    <row r="670" ht="11.25" customHeight="1">
      <c r="A670" s="159"/>
      <c r="B670" s="159"/>
      <c r="C670" s="159"/>
      <c r="D670" s="159"/>
      <c r="E670" s="159"/>
      <c r="F670" s="304"/>
      <c r="G670" s="159"/>
      <c r="H670" s="159"/>
      <c r="I670" s="159"/>
      <c r="J670" s="159"/>
      <c r="K670" s="305"/>
      <c r="L670" s="159"/>
      <c r="M670" s="304"/>
      <c r="N670" s="304"/>
      <c r="O670" s="159"/>
      <c r="P670" s="159"/>
      <c r="Q670" s="159"/>
      <c r="R670" s="159"/>
      <c r="S670" s="159"/>
      <c r="T670" s="159"/>
      <c r="U670" s="159"/>
      <c r="V670" s="159"/>
      <c r="W670" s="159"/>
      <c r="X670" s="159"/>
      <c r="Y670" s="159"/>
      <c r="Z670" s="159"/>
    </row>
    <row r="671" ht="11.25" customHeight="1">
      <c r="A671" s="159"/>
      <c r="B671" s="159"/>
      <c r="C671" s="159"/>
      <c r="D671" s="159"/>
      <c r="E671" s="159"/>
      <c r="F671" s="304"/>
      <c r="G671" s="159"/>
      <c r="H671" s="159"/>
      <c r="I671" s="159"/>
      <c r="J671" s="159"/>
      <c r="K671" s="305"/>
      <c r="L671" s="159"/>
      <c r="M671" s="304"/>
      <c r="N671" s="304"/>
      <c r="O671" s="159"/>
      <c r="P671" s="159"/>
      <c r="Q671" s="159"/>
      <c r="R671" s="159"/>
      <c r="S671" s="159"/>
      <c r="T671" s="159"/>
      <c r="U671" s="159"/>
      <c r="V671" s="159"/>
      <c r="W671" s="159"/>
      <c r="X671" s="159"/>
      <c r="Y671" s="159"/>
      <c r="Z671" s="159"/>
    </row>
    <row r="672" ht="11.25" customHeight="1">
      <c r="A672" s="159"/>
      <c r="B672" s="159"/>
      <c r="C672" s="159"/>
      <c r="D672" s="159"/>
      <c r="E672" s="159"/>
      <c r="F672" s="304"/>
      <c r="G672" s="159"/>
      <c r="H672" s="159"/>
      <c r="I672" s="159"/>
      <c r="J672" s="159"/>
      <c r="K672" s="305"/>
      <c r="L672" s="159"/>
      <c r="M672" s="304"/>
      <c r="N672" s="304"/>
      <c r="O672" s="159"/>
      <c r="P672" s="159"/>
      <c r="Q672" s="159"/>
      <c r="R672" s="159"/>
      <c r="S672" s="159"/>
      <c r="T672" s="159"/>
      <c r="U672" s="159"/>
      <c r="V672" s="159"/>
      <c r="W672" s="159"/>
      <c r="X672" s="159"/>
      <c r="Y672" s="159"/>
      <c r="Z672" s="159"/>
    </row>
    <row r="673" ht="11.25" customHeight="1">
      <c r="A673" s="159"/>
      <c r="B673" s="159"/>
      <c r="C673" s="159"/>
      <c r="D673" s="159"/>
      <c r="E673" s="159"/>
      <c r="F673" s="304"/>
      <c r="G673" s="159"/>
      <c r="H673" s="159"/>
      <c r="I673" s="159"/>
      <c r="J673" s="159"/>
      <c r="K673" s="305"/>
      <c r="L673" s="159"/>
      <c r="M673" s="304"/>
      <c r="N673" s="304"/>
      <c r="O673" s="159"/>
      <c r="P673" s="159"/>
      <c r="Q673" s="159"/>
      <c r="R673" s="159"/>
      <c r="S673" s="159"/>
      <c r="T673" s="159"/>
      <c r="U673" s="159"/>
      <c r="V673" s="159"/>
      <c r="W673" s="159"/>
      <c r="X673" s="159"/>
      <c r="Y673" s="159"/>
      <c r="Z673" s="159"/>
    </row>
    <row r="674" ht="11.25" customHeight="1">
      <c r="A674" s="159"/>
      <c r="B674" s="159"/>
      <c r="C674" s="159"/>
      <c r="D674" s="159"/>
      <c r="E674" s="159"/>
      <c r="F674" s="304"/>
      <c r="G674" s="159"/>
      <c r="H674" s="159"/>
      <c r="I674" s="159"/>
      <c r="J674" s="159"/>
      <c r="K674" s="305"/>
      <c r="L674" s="159"/>
      <c r="M674" s="304"/>
      <c r="N674" s="304"/>
      <c r="O674" s="159"/>
      <c r="P674" s="159"/>
      <c r="Q674" s="159"/>
      <c r="R674" s="159"/>
      <c r="S674" s="159"/>
      <c r="T674" s="159"/>
      <c r="U674" s="159"/>
      <c r="V674" s="159"/>
      <c r="W674" s="159"/>
      <c r="X674" s="159"/>
      <c r="Y674" s="159"/>
      <c r="Z674" s="159"/>
    </row>
    <row r="675" ht="11.25" customHeight="1">
      <c r="A675" s="159"/>
      <c r="B675" s="159"/>
      <c r="C675" s="159"/>
      <c r="D675" s="159"/>
      <c r="E675" s="159"/>
      <c r="F675" s="304"/>
      <c r="G675" s="159"/>
      <c r="H675" s="159"/>
      <c r="I675" s="159"/>
      <c r="J675" s="159"/>
      <c r="K675" s="305"/>
      <c r="L675" s="159"/>
      <c r="M675" s="304"/>
      <c r="N675" s="304"/>
      <c r="O675" s="159"/>
      <c r="P675" s="159"/>
      <c r="Q675" s="159"/>
      <c r="R675" s="159"/>
      <c r="S675" s="159"/>
      <c r="T675" s="159"/>
      <c r="U675" s="159"/>
      <c r="V675" s="159"/>
      <c r="W675" s="159"/>
      <c r="X675" s="159"/>
      <c r="Y675" s="159"/>
      <c r="Z675" s="159"/>
    </row>
    <row r="676" ht="11.25" customHeight="1">
      <c r="A676" s="159"/>
      <c r="B676" s="159"/>
      <c r="C676" s="159"/>
      <c r="D676" s="159"/>
      <c r="E676" s="159"/>
      <c r="F676" s="304"/>
      <c r="G676" s="159"/>
      <c r="H676" s="159"/>
      <c r="I676" s="159"/>
      <c r="J676" s="159"/>
      <c r="K676" s="305"/>
      <c r="L676" s="159"/>
      <c r="M676" s="304"/>
      <c r="N676" s="304"/>
      <c r="O676" s="159"/>
      <c r="P676" s="159"/>
      <c r="Q676" s="159"/>
      <c r="R676" s="159"/>
      <c r="S676" s="159"/>
      <c r="T676" s="159"/>
      <c r="U676" s="159"/>
      <c r="V676" s="159"/>
      <c r="W676" s="159"/>
      <c r="X676" s="159"/>
      <c r="Y676" s="159"/>
      <c r="Z676" s="159"/>
    </row>
    <row r="677" ht="11.25" customHeight="1">
      <c r="A677" s="159"/>
      <c r="B677" s="159"/>
      <c r="C677" s="159"/>
      <c r="D677" s="159"/>
      <c r="E677" s="159"/>
      <c r="F677" s="304"/>
      <c r="G677" s="159"/>
      <c r="H677" s="159"/>
      <c r="I677" s="159"/>
      <c r="J677" s="159"/>
      <c r="K677" s="305"/>
      <c r="L677" s="159"/>
      <c r="M677" s="304"/>
      <c r="N677" s="304"/>
      <c r="O677" s="159"/>
      <c r="P677" s="159"/>
      <c r="Q677" s="159"/>
      <c r="R677" s="159"/>
      <c r="S677" s="159"/>
      <c r="T677" s="159"/>
      <c r="U677" s="159"/>
      <c r="V677" s="159"/>
      <c r="W677" s="159"/>
      <c r="X677" s="159"/>
      <c r="Y677" s="159"/>
      <c r="Z677" s="159"/>
    </row>
    <row r="678" ht="11.25" customHeight="1">
      <c r="A678" s="159"/>
      <c r="B678" s="159"/>
      <c r="C678" s="159"/>
      <c r="D678" s="159"/>
      <c r="E678" s="159"/>
      <c r="F678" s="304"/>
      <c r="G678" s="159"/>
      <c r="H678" s="159"/>
      <c r="I678" s="159"/>
      <c r="J678" s="159"/>
      <c r="K678" s="305"/>
      <c r="L678" s="159"/>
      <c r="M678" s="304"/>
      <c r="N678" s="304"/>
      <c r="O678" s="159"/>
      <c r="P678" s="159"/>
      <c r="Q678" s="159"/>
      <c r="R678" s="159"/>
      <c r="S678" s="159"/>
      <c r="T678" s="159"/>
      <c r="U678" s="159"/>
      <c r="V678" s="159"/>
      <c r="W678" s="159"/>
      <c r="X678" s="159"/>
      <c r="Y678" s="159"/>
      <c r="Z678" s="159"/>
    </row>
    <row r="679" ht="11.25" customHeight="1">
      <c r="A679" s="159"/>
      <c r="B679" s="159"/>
      <c r="C679" s="159"/>
      <c r="D679" s="159"/>
      <c r="E679" s="159"/>
      <c r="F679" s="304"/>
      <c r="G679" s="159"/>
      <c r="H679" s="159"/>
      <c r="I679" s="159"/>
      <c r="J679" s="159"/>
      <c r="K679" s="305"/>
      <c r="L679" s="159"/>
      <c r="M679" s="304"/>
      <c r="N679" s="304"/>
      <c r="O679" s="159"/>
      <c r="P679" s="159"/>
      <c r="Q679" s="159"/>
      <c r="R679" s="159"/>
      <c r="S679" s="159"/>
      <c r="T679" s="159"/>
      <c r="U679" s="159"/>
      <c r="V679" s="159"/>
      <c r="W679" s="159"/>
      <c r="X679" s="159"/>
      <c r="Y679" s="159"/>
      <c r="Z679" s="159"/>
    </row>
    <row r="680" ht="11.25" customHeight="1">
      <c r="A680" s="159"/>
      <c r="B680" s="159"/>
      <c r="C680" s="159"/>
      <c r="D680" s="159"/>
      <c r="E680" s="159"/>
      <c r="F680" s="304"/>
      <c r="G680" s="159"/>
      <c r="H680" s="159"/>
      <c r="I680" s="159"/>
      <c r="J680" s="159"/>
      <c r="K680" s="305"/>
      <c r="L680" s="159"/>
      <c r="M680" s="304"/>
      <c r="N680" s="304"/>
      <c r="O680" s="159"/>
      <c r="P680" s="159"/>
      <c r="Q680" s="159"/>
      <c r="R680" s="159"/>
      <c r="S680" s="159"/>
      <c r="T680" s="159"/>
      <c r="U680" s="159"/>
      <c r="V680" s="159"/>
      <c r="W680" s="159"/>
      <c r="X680" s="159"/>
      <c r="Y680" s="159"/>
      <c r="Z680" s="159"/>
    </row>
    <row r="681" ht="11.25" customHeight="1">
      <c r="A681" s="159"/>
      <c r="B681" s="159"/>
      <c r="C681" s="159"/>
      <c r="D681" s="159"/>
      <c r="E681" s="159"/>
      <c r="F681" s="304"/>
      <c r="G681" s="159"/>
      <c r="H681" s="159"/>
      <c r="I681" s="159"/>
      <c r="J681" s="159"/>
      <c r="K681" s="305"/>
      <c r="L681" s="159"/>
      <c r="M681" s="304"/>
      <c r="N681" s="304"/>
      <c r="O681" s="159"/>
      <c r="P681" s="159"/>
      <c r="Q681" s="159"/>
      <c r="R681" s="159"/>
      <c r="S681" s="159"/>
      <c r="T681" s="159"/>
      <c r="U681" s="159"/>
      <c r="V681" s="159"/>
      <c r="W681" s="159"/>
      <c r="X681" s="159"/>
      <c r="Y681" s="159"/>
      <c r="Z681" s="159"/>
    </row>
    <row r="682" ht="11.25" customHeight="1">
      <c r="A682" s="159"/>
      <c r="B682" s="159"/>
      <c r="C682" s="159"/>
      <c r="D682" s="159"/>
      <c r="E682" s="159"/>
      <c r="F682" s="304"/>
      <c r="G682" s="159"/>
      <c r="H682" s="159"/>
      <c r="I682" s="159"/>
      <c r="J682" s="159"/>
      <c r="K682" s="305"/>
      <c r="L682" s="159"/>
      <c r="M682" s="304"/>
      <c r="N682" s="304"/>
      <c r="O682" s="159"/>
      <c r="P682" s="159"/>
      <c r="Q682" s="159"/>
      <c r="R682" s="159"/>
      <c r="S682" s="159"/>
      <c r="T682" s="159"/>
      <c r="U682" s="159"/>
      <c r="V682" s="159"/>
      <c r="W682" s="159"/>
      <c r="X682" s="159"/>
      <c r="Y682" s="159"/>
      <c r="Z682" s="159"/>
    </row>
    <row r="683" ht="11.25" customHeight="1">
      <c r="A683" s="159"/>
      <c r="B683" s="159"/>
      <c r="C683" s="159"/>
      <c r="D683" s="159"/>
      <c r="E683" s="159"/>
      <c r="F683" s="304"/>
      <c r="G683" s="159"/>
      <c r="H683" s="159"/>
      <c r="I683" s="159"/>
      <c r="J683" s="159"/>
      <c r="K683" s="305"/>
      <c r="L683" s="159"/>
      <c r="M683" s="304"/>
      <c r="N683" s="304"/>
      <c r="O683" s="159"/>
      <c r="P683" s="159"/>
      <c r="Q683" s="159"/>
      <c r="R683" s="159"/>
      <c r="S683" s="159"/>
      <c r="T683" s="159"/>
      <c r="U683" s="159"/>
      <c r="V683" s="159"/>
      <c r="W683" s="159"/>
      <c r="X683" s="159"/>
      <c r="Y683" s="159"/>
      <c r="Z683" s="159"/>
    </row>
    <row r="684" ht="11.25" customHeight="1">
      <c r="A684" s="159"/>
      <c r="B684" s="159"/>
      <c r="C684" s="159"/>
      <c r="D684" s="159"/>
      <c r="E684" s="159"/>
      <c r="F684" s="304"/>
      <c r="G684" s="159"/>
      <c r="H684" s="159"/>
      <c r="I684" s="159"/>
      <c r="J684" s="159"/>
      <c r="K684" s="305"/>
      <c r="L684" s="159"/>
      <c r="M684" s="304"/>
      <c r="N684" s="304"/>
      <c r="O684" s="159"/>
      <c r="P684" s="159"/>
      <c r="Q684" s="159"/>
      <c r="R684" s="159"/>
      <c r="S684" s="159"/>
      <c r="T684" s="159"/>
      <c r="U684" s="159"/>
      <c r="V684" s="159"/>
      <c r="W684" s="159"/>
      <c r="X684" s="159"/>
      <c r="Y684" s="159"/>
      <c r="Z684" s="159"/>
    </row>
    <row r="685" ht="11.25" customHeight="1">
      <c r="A685" s="159"/>
      <c r="B685" s="159"/>
      <c r="C685" s="159"/>
      <c r="D685" s="159"/>
      <c r="E685" s="159"/>
      <c r="F685" s="304"/>
      <c r="G685" s="159"/>
      <c r="H685" s="159"/>
      <c r="I685" s="159"/>
      <c r="J685" s="159"/>
      <c r="K685" s="305"/>
      <c r="L685" s="159"/>
      <c r="M685" s="304"/>
      <c r="N685" s="304"/>
      <c r="O685" s="159"/>
      <c r="P685" s="159"/>
      <c r="Q685" s="159"/>
      <c r="R685" s="159"/>
      <c r="S685" s="159"/>
      <c r="T685" s="159"/>
      <c r="U685" s="159"/>
      <c r="V685" s="159"/>
      <c r="W685" s="159"/>
      <c r="X685" s="159"/>
      <c r="Y685" s="159"/>
      <c r="Z685" s="159"/>
    </row>
    <row r="686" ht="11.25" customHeight="1">
      <c r="A686" s="159"/>
      <c r="B686" s="159"/>
      <c r="C686" s="159"/>
      <c r="D686" s="159"/>
      <c r="E686" s="159"/>
      <c r="F686" s="304"/>
      <c r="G686" s="159"/>
      <c r="H686" s="159"/>
      <c r="I686" s="159"/>
      <c r="J686" s="159"/>
      <c r="K686" s="305"/>
      <c r="L686" s="159"/>
      <c r="M686" s="304"/>
      <c r="N686" s="304"/>
      <c r="O686" s="159"/>
      <c r="P686" s="159"/>
      <c r="Q686" s="159"/>
      <c r="R686" s="159"/>
      <c r="S686" s="159"/>
      <c r="T686" s="159"/>
      <c r="U686" s="159"/>
      <c r="V686" s="159"/>
      <c r="W686" s="159"/>
      <c r="X686" s="159"/>
      <c r="Y686" s="159"/>
      <c r="Z686" s="159"/>
    </row>
    <row r="687" ht="11.25" customHeight="1">
      <c r="A687" s="159"/>
      <c r="B687" s="159"/>
      <c r="C687" s="159"/>
      <c r="D687" s="159"/>
      <c r="E687" s="159"/>
      <c r="F687" s="304"/>
      <c r="G687" s="159"/>
      <c r="H687" s="159"/>
      <c r="I687" s="159"/>
      <c r="J687" s="159"/>
      <c r="K687" s="305"/>
      <c r="L687" s="159"/>
      <c r="M687" s="304"/>
      <c r="N687" s="304"/>
      <c r="O687" s="159"/>
      <c r="P687" s="159"/>
      <c r="Q687" s="159"/>
      <c r="R687" s="159"/>
      <c r="S687" s="159"/>
      <c r="T687" s="159"/>
      <c r="U687" s="159"/>
      <c r="V687" s="159"/>
      <c r="W687" s="159"/>
      <c r="X687" s="159"/>
      <c r="Y687" s="159"/>
      <c r="Z687" s="159"/>
    </row>
    <row r="688" ht="11.25" customHeight="1">
      <c r="A688" s="159"/>
      <c r="B688" s="159"/>
      <c r="C688" s="159"/>
      <c r="D688" s="159"/>
      <c r="E688" s="159"/>
      <c r="F688" s="304"/>
      <c r="G688" s="159"/>
      <c r="H688" s="159"/>
      <c r="I688" s="159"/>
      <c r="J688" s="159"/>
      <c r="K688" s="305"/>
      <c r="L688" s="159"/>
      <c r="M688" s="304"/>
      <c r="N688" s="304"/>
      <c r="O688" s="159"/>
      <c r="P688" s="159"/>
      <c r="Q688" s="159"/>
      <c r="R688" s="159"/>
      <c r="S688" s="159"/>
      <c r="T688" s="159"/>
      <c r="U688" s="159"/>
      <c r="V688" s="159"/>
      <c r="W688" s="159"/>
      <c r="X688" s="159"/>
      <c r="Y688" s="159"/>
      <c r="Z688" s="159"/>
    </row>
    <row r="689" ht="11.25" customHeight="1">
      <c r="A689" s="159"/>
      <c r="B689" s="159"/>
      <c r="C689" s="159"/>
      <c r="D689" s="159"/>
      <c r="E689" s="159"/>
      <c r="F689" s="304"/>
      <c r="G689" s="159"/>
      <c r="H689" s="159"/>
      <c r="I689" s="159"/>
      <c r="J689" s="159"/>
      <c r="K689" s="305"/>
      <c r="L689" s="159"/>
      <c r="M689" s="304"/>
      <c r="N689" s="304"/>
      <c r="O689" s="159"/>
      <c r="P689" s="159"/>
      <c r="Q689" s="159"/>
      <c r="R689" s="159"/>
      <c r="S689" s="159"/>
      <c r="T689" s="159"/>
      <c r="U689" s="159"/>
      <c r="V689" s="159"/>
      <c r="W689" s="159"/>
      <c r="X689" s="159"/>
      <c r="Y689" s="159"/>
      <c r="Z689" s="159"/>
    </row>
    <row r="690" ht="11.25" customHeight="1">
      <c r="A690" s="159"/>
      <c r="B690" s="159"/>
      <c r="C690" s="159"/>
      <c r="D690" s="159"/>
      <c r="E690" s="159"/>
      <c r="F690" s="304"/>
      <c r="G690" s="159"/>
      <c r="H690" s="159"/>
      <c r="I690" s="159"/>
      <c r="J690" s="159"/>
      <c r="K690" s="305"/>
      <c r="L690" s="159"/>
      <c r="M690" s="304"/>
      <c r="N690" s="304"/>
      <c r="O690" s="159"/>
      <c r="P690" s="159"/>
      <c r="Q690" s="159"/>
      <c r="R690" s="159"/>
      <c r="S690" s="159"/>
      <c r="T690" s="159"/>
      <c r="U690" s="159"/>
      <c r="V690" s="159"/>
      <c r="W690" s="159"/>
      <c r="X690" s="159"/>
      <c r="Y690" s="159"/>
      <c r="Z690" s="159"/>
    </row>
    <row r="691" ht="11.25" customHeight="1">
      <c r="A691" s="159"/>
      <c r="B691" s="159"/>
      <c r="C691" s="159"/>
      <c r="D691" s="159"/>
      <c r="E691" s="159"/>
      <c r="F691" s="304"/>
      <c r="G691" s="159"/>
      <c r="H691" s="159"/>
      <c r="I691" s="159"/>
      <c r="J691" s="159"/>
      <c r="K691" s="305"/>
      <c r="L691" s="159"/>
      <c r="M691" s="304"/>
      <c r="N691" s="304"/>
      <c r="O691" s="159"/>
      <c r="P691" s="159"/>
      <c r="Q691" s="159"/>
      <c r="R691" s="159"/>
      <c r="S691" s="159"/>
      <c r="T691" s="159"/>
      <c r="U691" s="159"/>
      <c r="V691" s="159"/>
      <c r="W691" s="159"/>
      <c r="X691" s="159"/>
      <c r="Y691" s="159"/>
      <c r="Z691" s="159"/>
    </row>
    <row r="692" ht="11.25" customHeight="1">
      <c r="A692" s="159"/>
      <c r="B692" s="159"/>
      <c r="C692" s="159"/>
      <c r="D692" s="159"/>
      <c r="E692" s="159"/>
      <c r="F692" s="304"/>
      <c r="G692" s="159"/>
      <c r="H692" s="159"/>
      <c r="I692" s="159"/>
      <c r="J692" s="159"/>
      <c r="K692" s="305"/>
      <c r="L692" s="159"/>
      <c r="M692" s="304"/>
      <c r="N692" s="304"/>
      <c r="O692" s="159"/>
      <c r="P692" s="159"/>
      <c r="Q692" s="159"/>
      <c r="R692" s="159"/>
      <c r="S692" s="159"/>
      <c r="T692" s="159"/>
      <c r="U692" s="159"/>
      <c r="V692" s="159"/>
      <c r="W692" s="159"/>
      <c r="X692" s="159"/>
      <c r="Y692" s="159"/>
      <c r="Z692" s="159"/>
    </row>
    <row r="693" ht="11.25" customHeight="1">
      <c r="A693" s="159"/>
      <c r="B693" s="159"/>
      <c r="C693" s="159"/>
      <c r="D693" s="159"/>
      <c r="E693" s="159"/>
      <c r="F693" s="304"/>
      <c r="G693" s="159"/>
      <c r="H693" s="159"/>
      <c r="I693" s="159"/>
      <c r="J693" s="159"/>
      <c r="K693" s="305"/>
      <c r="L693" s="159"/>
      <c r="M693" s="304"/>
      <c r="N693" s="304"/>
      <c r="O693" s="159"/>
      <c r="P693" s="159"/>
      <c r="Q693" s="159"/>
      <c r="R693" s="159"/>
      <c r="S693" s="159"/>
      <c r="T693" s="159"/>
      <c r="U693" s="159"/>
      <c r="V693" s="159"/>
      <c r="W693" s="159"/>
      <c r="X693" s="159"/>
      <c r="Y693" s="159"/>
      <c r="Z693" s="159"/>
    </row>
    <row r="694" ht="11.25" customHeight="1">
      <c r="A694" s="159"/>
      <c r="B694" s="159"/>
      <c r="C694" s="159"/>
      <c r="D694" s="159"/>
      <c r="E694" s="159"/>
      <c r="F694" s="304"/>
      <c r="G694" s="159"/>
      <c r="H694" s="159"/>
      <c r="I694" s="159"/>
      <c r="J694" s="159"/>
      <c r="K694" s="305"/>
      <c r="L694" s="159"/>
      <c r="M694" s="304"/>
      <c r="N694" s="304"/>
      <c r="O694" s="159"/>
      <c r="P694" s="159"/>
      <c r="Q694" s="159"/>
      <c r="R694" s="159"/>
      <c r="S694" s="159"/>
      <c r="T694" s="159"/>
      <c r="U694" s="159"/>
      <c r="V694" s="159"/>
      <c r="W694" s="159"/>
      <c r="X694" s="159"/>
      <c r="Y694" s="159"/>
      <c r="Z694" s="159"/>
    </row>
    <row r="695" ht="11.25" customHeight="1">
      <c r="A695" s="159"/>
      <c r="B695" s="159"/>
      <c r="C695" s="159"/>
      <c r="D695" s="159"/>
      <c r="E695" s="159"/>
      <c r="F695" s="304"/>
      <c r="G695" s="159"/>
      <c r="H695" s="159"/>
      <c r="I695" s="159"/>
      <c r="J695" s="159"/>
      <c r="K695" s="305"/>
      <c r="L695" s="159"/>
      <c r="M695" s="304"/>
      <c r="N695" s="304"/>
      <c r="O695" s="159"/>
      <c r="P695" s="159"/>
      <c r="Q695" s="159"/>
      <c r="R695" s="159"/>
      <c r="S695" s="159"/>
      <c r="T695" s="159"/>
      <c r="U695" s="159"/>
      <c r="V695" s="159"/>
      <c r="W695" s="159"/>
      <c r="X695" s="159"/>
      <c r="Y695" s="159"/>
      <c r="Z695" s="159"/>
    </row>
    <row r="696" ht="11.25" customHeight="1">
      <c r="A696" s="159"/>
      <c r="B696" s="159"/>
      <c r="C696" s="159"/>
      <c r="D696" s="159"/>
      <c r="E696" s="159"/>
      <c r="F696" s="304"/>
      <c r="G696" s="159"/>
      <c r="H696" s="159"/>
      <c r="I696" s="159"/>
      <c r="J696" s="159"/>
      <c r="K696" s="305"/>
      <c r="L696" s="159"/>
      <c r="M696" s="304"/>
      <c r="N696" s="304"/>
      <c r="O696" s="159"/>
      <c r="P696" s="159"/>
      <c r="Q696" s="159"/>
      <c r="R696" s="159"/>
      <c r="S696" s="159"/>
      <c r="T696" s="159"/>
      <c r="U696" s="159"/>
      <c r="V696" s="159"/>
      <c r="W696" s="159"/>
      <c r="X696" s="159"/>
      <c r="Y696" s="159"/>
      <c r="Z696" s="159"/>
    </row>
    <row r="697" ht="11.25" customHeight="1">
      <c r="A697" s="159"/>
      <c r="B697" s="159"/>
      <c r="C697" s="159"/>
      <c r="D697" s="159"/>
      <c r="E697" s="159"/>
      <c r="F697" s="304"/>
      <c r="G697" s="159"/>
      <c r="H697" s="159"/>
      <c r="I697" s="159"/>
      <c r="J697" s="159"/>
      <c r="K697" s="305"/>
      <c r="L697" s="159"/>
      <c r="M697" s="304"/>
      <c r="N697" s="304"/>
      <c r="O697" s="159"/>
      <c r="P697" s="159"/>
      <c r="Q697" s="159"/>
      <c r="R697" s="159"/>
      <c r="S697" s="159"/>
      <c r="T697" s="159"/>
      <c r="U697" s="159"/>
      <c r="V697" s="159"/>
      <c r="W697" s="159"/>
      <c r="X697" s="159"/>
      <c r="Y697" s="159"/>
      <c r="Z697" s="159"/>
    </row>
    <row r="698" ht="11.25" customHeight="1">
      <c r="A698" s="159"/>
      <c r="B698" s="159"/>
      <c r="C698" s="159"/>
      <c r="D698" s="159"/>
      <c r="E698" s="159"/>
      <c r="F698" s="304"/>
      <c r="G698" s="159"/>
      <c r="H698" s="159"/>
      <c r="I698" s="159"/>
      <c r="J698" s="159"/>
      <c r="K698" s="305"/>
      <c r="L698" s="159"/>
      <c r="M698" s="304"/>
      <c r="N698" s="304"/>
      <c r="O698" s="159"/>
      <c r="P698" s="159"/>
      <c r="Q698" s="159"/>
      <c r="R698" s="159"/>
      <c r="S698" s="159"/>
      <c r="T698" s="159"/>
      <c r="U698" s="159"/>
      <c r="V698" s="159"/>
      <c r="W698" s="159"/>
      <c r="X698" s="159"/>
      <c r="Y698" s="159"/>
      <c r="Z698" s="159"/>
    </row>
    <row r="699" ht="11.25" customHeight="1">
      <c r="A699" s="159"/>
      <c r="B699" s="159"/>
      <c r="C699" s="159"/>
      <c r="D699" s="159"/>
      <c r="E699" s="159"/>
      <c r="F699" s="304"/>
      <c r="G699" s="159"/>
      <c r="H699" s="159"/>
      <c r="I699" s="159"/>
      <c r="J699" s="159"/>
      <c r="K699" s="305"/>
      <c r="L699" s="159"/>
      <c r="M699" s="304"/>
      <c r="N699" s="304"/>
      <c r="O699" s="159"/>
      <c r="P699" s="159"/>
      <c r="Q699" s="159"/>
      <c r="R699" s="159"/>
      <c r="S699" s="159"/>
      <c r="T699" s="159"/>
      <c r="U699" s="159"/>
      <c r="V699" s="159"/>
      <c r="W699" s="159"/>
      <c r="X699" s="159"/>
      <c r="Y699" s="159"/>
      <c r="Z699" s="159"/>
    </row>
    <row r="700" ht="11.25" customHeight="1">
      <c r="A700" s="159"/>
      <c r="B700" s="159"/>
      <c r="C700" s="159"/>
      <c r="D700" s="159"/>
      <c r="E700" s="159"/>
      <c r="F700" s="304"/>
      <c r="G700" s="159"/>
      <c r="H700" s="159"/>
      <c r="I700" s="159"/>
      <c r="J700" s="159"/>
      <c r="K700" s="305"/>
      <c r="L700" s="159"/>
      <c r="M700" s="304"/>
      <c r="N700" s="304"/>
      <c r="O700" s="159"/>
      <c r="P700" s="159"/>
      <c r="Q700" s="159"/>
      <c r="R700" s="159"/>
      <c r="S700" s="159"/>
      <c r="T700" s="159"/>
      <c r="U700" s="159"/>
      <c r="V700" s="159"/>
      <c r="W700" s="159"/>
      <c r="X700" s="159"/>
      <c r="Y700" s="159"/>
      <c r="Z700" s="159"/>
    </row>
    <row r="701" ht="11.25" customHeight="1">
      <c r="A701" s="159"/>
      <c r="B701" s="159"/>
      <c r="C701" s="159"/>
      <c r="D701" s="159"/>
      <c r="E701" s="159"/>
      <c r="F701" s="304"/>
      <c r="G701" s="159"/>
      <c r="H701" s="159"/>
      <c r="I701" s="159"/>
      <c r="J701" s="159"/>
      <c r="K701" s="305"/>
      <c r="L701" s="159"/>
      <c r="M701" s="304"/>
      <c r="N701" s="304"/>
      <c r="O701" s="159"/>
      <c r="P701" s="159"/>
      <c r="Q701" s="159"/>
      <c r="R701" s="159"/>
      <c r="S701" s="159"/>
      <c r="T701" s="159"/>
      <c r="U701" s="159"/>
      <c r="V701" s="159"/>
      <c r="W701" s="159"/>
      <c r="X701" s="159"/>
      <c r="Y701" s="159"/>
      <c r="Z701" s="159"/>
    </row>
    <row r="702" ht="11.25" customHeight="1">
      <c r="A702" s="159"/>
      <c r="B702" s="159"/>
      <c r="C702" s="159"/>
      <c r="D702" s="159"/>
      <c r="E702" s="159"/>
      <c r="F702" s="304"/>
      <c r="G702" s="159"/>
      <c r="H702" s="159"/>
      <c r="I702" s="159"/>
      <c r="J702" s="159"/>
      <c r="K702" s="305"/>
      <c r="L702" s="159"/>
      <c r="M702" s="304"/>
      <c r="N702" s="304"/>
      <c r="O702" s="159"/>
      <c r="P702" s="159"/>
      <c r="Q702" s="159"/>
      <c r="R702" s="159"/>
      <c r="S702" s="159"/>
      <c r="T702" s="159"/>
      <c r="U702" s="159"/>
      <c r="V702" s="159"/>
      <c r="W702" s="159"/>
      <c r="X702" s="159"/>
      <c r="Y702" s="159"/>
      <c r="Z702" s="159"/>
    </row>
    <row r="703" ht="11.25" customHeight="1">
      <c r="A703" s="159"/>
      <c r="B703" s="159"/>
      <c r="C703" s="159"/>
      <c r="D703" s="159"/>
      <c r="E703" s="159"/>
      <c r="F703" s="304"/>
      <c r="G703" s="159"/>
      <c r="H703" s="159"/>
      <c r="I703" s="159"/>
      <c r="J703" s="159"/>
      <c r="K703" s="305"/>
      <c r="L703" s="159"/>
      <c r="M703" s="304"/>
      <c r="N703" s="304"/>
      <c r="O703" s="159"/>
      <c r="P703" s="159"/>
      <c r="Q703" s="159"/>
      <c r="R703" s="159"/>
      <c r="S703" s="159"/>
      <c r="T703" s="159"/>
      <c r="U703" s="159"/>
      <c r="V703" s="159"/>
      <c r="W703" s="159"/>
      <c r="X703" s="159"/>
      <c r="Y703" s="159"/>
      <c r="Z703" s="159"/>
    </row>
    <row r="704" ht="11.25" customHeight="1">
      <c r="A704" s="159"/>
      <c r="B704" s="159"/>
      <c r="C704" s="159"/>
      <c r="D704" s="159"/>
      <c r="E704" s="159"/>
      <c r="F704" s="304"/>
      <c r="G704" s="159"/>
      <c r="H704" s="159"/>
      <c r="I704" s="159"/>
      <c r="J704" s="159"/>
      <c r="K704" s="305"/>
      <c r="L704" s="159"/>
      <c r="M704" s="304"/>
      <c r="N704" s="304"/>
      <c r="O704" s="159"/>
      <c r="P704" s="159"/>
      <c r="Q704" s="159"/>
      <c r="R704" s="159"/>
      <c r="S704" s="159"/>
      <c r="T704" s="159"/>
      <c r="U704" s="159"/>
      <c r="V704" s="159"/>
      <c r="W704" s="159"/>
      <c r="X704" s="159"/>
      <c r="Y704" s="159"/>
      <c r="Z704" s="159"/>
    </row>
    <row r="705" ht="11.25" customHeight="1">
      <c r="A705" s="159"/>
      <c r="B705" s="159"/>
      <c r="C705" s="159"/>
      <c r="D705" s="159"/>
      <c r="E705" s="159"/>
      <c r="F705" s="304"/>
      <c r="G705" s="159"/>
      <c r="H705" s="159"/>
      <c r="I705" s="159"/>
      <c r="J705" s="159"/>
      <c r="K705" s="305"/>
      <c r="L705" s="159"/>
      <c r="M705" s="304"/>
      <c r="N705" s="304"/>
      <c r="O705" s="159"/>
      <c r="P705" s="159"/>
      <c r="Q705" s="159"/>
      <c r="R705" s="159"/>
      <c r="S705" s="159"/>
      <c r="T705" s="159"/>
      <c r="U705" s="159"/>
      <c r="V705" s="159"/>
      <c r="W705" s="159"/>
      <c r="X705" s="159"/>
      <c r="Y705" s="159"/>
      <c r="Z705" s="159"/>
    </row>
    <row r="706" ht="11.25" customHeight="1">
      <c r="A706" s="159"/>
      <c r="B706" s="159"/>
      <c r="C706" s="159"/>
      <c r="D706" s="159"/>
      <c r="E706" s="159"/>
      <c r="F706" s="304"/>
      <c r="G706" s="159"/>
      <c r="H706" s="159"/>
      <c r="I706" s="159"/>
      <c r="J706" s="159"/>
      <c r="K706" s="305"/>
      <c r="L706" s="159"/>
      <c r="M706" s="304"/>
      <c r="N706" s="304"/>
      <c r="O706" s="159"/>
      <c r="P706" s="159"/>
      <c r="Q706" s="159"/>
      <c r="R706" s="159"/>
      <c r="S706" s="159"/>
      <c r="T706" s="159"/>
      <c r="U706" s="159"/>
      <c r="V706" s="159"/>
      <c r="W706" s="159"/>
      <c r="X706" s="159"/>
      <c r="Y706" s="159"/>
      <c r="Z706" s="159"/>
    </row>
    <row r="707" ht="11.25" customHeight="1">
      <c r="A707" s="159"/>
      <c r="B707" s="159"/>
      <c r="C707" s="159"/>
      <c r="D707" s="159"/>
      <c r="E707" s="159"/>
      <c r="F707" s="304"/>
      <c r="G707" s="159"/>
      <c r="H707" s="159"/>
      <c r="I707" s="159"/>
      <c r="J707" s="159"/>
      <c r="K707" s="305"/>
      <c r="L707" s="159"/>
      <c r="M707" s="304"/>
      <c r="N707" s="304"/>
      <c r="O707" s="159"/>
      <c r="P707" s="159"/>
      <c r="Q707" s="159"/>
      <c r="R707" s="159"/>
      <c r="S707" s="159"/>
      <c r="T707" s="159"/>
      <c r="U707" s="159"/>
      <c r="V707" s="159"/>
      <c r="W707" s="159"/>
      <c r="X707" s="159"/>
      <c r="Y707" s="159"/>
      <c r="Z707" s="159"/>
    </row>
    <row r="708" ht="11.25" customHeight="1">
      <c r="A708" s="159"/>
      <c r="B708" s="159"/>
      <c r="C708" s="159"/>
      <c r="D708" s="159"/>
      <c r="E708" s="159"/>
      <c r="F708" s="304"/>
      <c r="G708" s="159"/>
      <c r="H708" s="159"/>
      <c r="I708" s="159"/>
      <c r="J708" s="159"/>
      <c r="K708" s="305"/>
      <c r="L708" s="159"/>
      <c r="M708" s="304"/>
      <c r="N708" s="304"/>
      <c r="O708" s="159"/>
      <c r="P708" s="159"/>
      <c r="Q708" s="159"/>
      <c r="R708" s="159"/>
      <c r="S708" s="159"/>
      <c r="T708" s="159"/>
      <c r="U708" s="159"/>
      <c r="V708" s="159"/>
      <c r="W708" s="159"/>
      <c r="X708" s="159"/>
      <c r="Y708" s="159"/>
      <c r="Z708" s="159"/>
    </row>
    <row r="709" ht="11.25" customHeight="1">
      <c r="A709" s="159"/>
      <c r="B709" s="159"/>
      <c r="C709" s="159"/>
      <c r="D709" s="159"/>
      <c r="E709" s="159"/>
      <c r="F709" s="304"/>
      <c r="G709" s="159"/>
      <c r="H709" s="159"/>
      <c r="I709" s="159"/>
      <c r="J709" s="159"/>
      <c r="K709" s="305"/>
      <c r="L709" s="159"/>
      <c r="M709" s="304"/>
      <c r="N709" s="304"/>
      <c r="O709" s="159"/>
      <c r="P709" s="159"/>
      <c r="Q709" s="159"/>
      <c r="R709" s="159"/>
      <c r="S709" s="159"/>
      <c r="T709" s="159"/>
      <c r="U709" s="159"/>
      <c r="V709" s="159"/>
      <c r="W709" s="159"/>
      <c r="X709" s="159"/>
      <c r="Y709" s="159"/>
      <c r="Z709" s="159"/>
    </row>
    <row r="710" ht="11.25" customHeight="1">
      <c r="A710" s="159"/>
      <c r="B710" s="159"/>
      <c r="C710" s="159"/>
      <c r="D710" s="159"/>
      <c r="E710" s="159"/>
      <c r="F710" s="304"/>
      <c r="G710" s="159"/>
      <c r="H710" s="159"/>
      <c r="I710" s="159"/>
      <c r="J710" s="159"/>
      <c r="K710" s="305"/>
      <c r="L710" s="159"/>
      <c r="M710" s="304"/>
      <c r="N710" s="304"/>
      <c r="O710" s="159"/>
      <c r="P710" s="159"/>
      <c r="Q710" s="159"/>
      <c r="R710" s="159"/>
      <c r="S710" s="159"/>
      <c r="T710" s="159"/>
      <c r="U710" s="159"/>
      <c r="V710" s="159"/>
      <c r="W710" s="159"/>
      <c r="X710" s="159"/>
      <c r="Y710" s="159"/>
      <c r="Z710" s="159"/>
    </row>
    <row r="711" ht="11.25" customHeight="1">
      <c r="A711" s="159"/>
      <c r="B711" s="159"/>
      <c r="C711" s="159"/>
      <c r="D711" s="159"/>
      <c r="E711" s="159"/>
      <c r="F711" s="304"/>
      <c r="G711" s="159"/>
      <c r="H711" s="159"/>
      <c r="I711" s="159"/>
      <c r="J711" s="159"/>
      <c r="K711" s="305"/>
      <c r="L711" s="159"/>
      <c r="M711" s="304"/>
      <c r="N711" s="304"/>
      <c r="O711" s="159"/>
      <c r="P711" s="159"/>
      <c r="Q711" s="159"/>
      <c r="R711" s="159"/>
      <c r="S711" s="159"/>
      <c r="T711" s="159"/>
      <c r="U711" s="159"/>
      <c r="V711" s="159"/>
      <c r="W711" s="159"/>
      <c r="X711" s="159"/>
      <c r="Y711" s="159"/>
      <c r="Z711" s="159"/>
    </row>
    <row r="712" ht="11.25" customHeight="1">
      <c r="A712" s="159"/>
      <c r="B712" s="159"/>
      <c r="C712" s="159"/>
      <c r="D712" s="159"/>
      <c r="E712" s="159"/>
      <c r="F712" s="304"/>
      <c r="G712" s="159"/>
      <c r="H712" s="159"/>
      <c r="I712" s="159"/>
      <c r="J712" s="159"/>
      <c r="K712" s="305"/>
      <c r="L712" s="159"/>
      <c r="M712" s="304"/>
      <c r="N712" s="304"/>
      <c r="O712" s="159"/>
      <c r="P712" s="159"/>
      <c r="Q712" s="159"/>
      <c r="R712" s="159"/>
      <c r="S712" s="159"/>
      <c r="T712" s="159"/>
      <c r="U712" s="159"/>
      <c r="V712" s="159"/>
      <c r="W712" s="159"/>
      <c r="X712" s="159"/>
      <c r="Y712" s="159"/>
      <c r="Z712" s="159"/>
    </row>
    <row r="713" ht="11.25" customHeight="1">
      <c r="A713" s="159"/>
      <c r="B713" s="159"/>
      <c r="C713" s="159"/>
      <c r="D713" s="159"/>
      <c r="E713" s="159"/>
      <c r="F713" s="304"/>
      <c r="G713" s="159"/>
      <c r="H713" s="159"/>
      <c r="I713" s="159"/>
      <c r="J713" s="159"/>
      <c r="K713" s="305"/>
      <c r="L713" s="159"/>
      <c r="M713" s="304"/>
      <c r="N713" s="304"/>
      <c r="O713" s="159"/>
      <c r="P713" s="159"/>
      <c r="Q713" s="159"/>
      <c r="R713" s="159"/>
      <c r="S713" s="159"/>
      <c r="T713" s="159"/>
      <c r="U713" s="159"/>
      <c r="V713" s="159"/>
      <c r="W713" s="159"/>
      <c r="X713" s="159"/>
      <c r="Y713" s="159"/>
      <c r="Z713" s="159"/>
    </row>
    <row r="714" ht="11.25" customHeight="1">
      <c r="A714" s="159"/>
      <c r="B714" s="159"/>
      <c r="C714" s="159"/>
      <c r="D714" s="159"/>
      <c r="E714" s="159"/>
      <c r="F714" s="304"/>
      <c r="G714" s="159"/>
      <c r="H714" s="159"/>
      <c r="I714" s="159"/>
      <c r="J714" s="159"/>
      <c r="K714" s="305"/>
      <c r="L714" s="159"/>
      <c r="M714" s="304"/>
      <c r="N714" s="304"/>
      <c r="O714" s="159"/>
      <c r="P714" s="159"/>
      <c r="Q714" s="159"/>
      <c r="R714" s="159"/>
      <c r="S714" s="159"/>
      <c r="T714" s="159"/>
      <c r="U714" s="159"/>
      <c r="V714" s="159"/>
      <c r="W714" s="159"/>
      <c r="X714" s="159"/>
      <c r="Y714" s="159"/>
      <c r="Z714" s="159"/>
    </row>
    <row r="715" ht="11.25" customHeight="1">
      <c r="A715" s="159"/>
      <c r="B715" s="159"/>
      <c r="C715" s="159"/>
      <c r="D715" s="159"/>
      <c r="E715" s="159"/>
      <c r="F715" s="304"/>
      <c r="G715" s="159"/>
      <c r="H715" s="159"/>
      <c r="I715" s="159"/>
      <c r="J715" s="159"/>
      <c r="K715" s="305"/>
      <c r="L715" s="159"/>
      <c r="M715" s="304"/>
      <c r="N715" s="304"/>
      <c r="O715" s="159"/>
      <c r="P715" s="159"/>
      <c r="Q715" s="159"/>
      <c r="R715" s="159"/>
      <c r="S715" s="159"/>
      <c r="T715" s="159"/>
      <c r="U715" s="159"/>
      <c r="V715" s="159"/>
      <c r="W715" s="159"/>
      <c r="X715" s="159"/>
      <c r="Y715" s="159"/>
      <c r="Z715" s="159"/>
    </row>
    <row r="716" ht="11.25" customHeight="1">
      <c r="A716" s="159"/>
      <c r="B716" s="159"/>
      <c r="C716" s="159"/>
      <c r="D716" s="159"/>
      <c r="E716" s="159"/>
      <c r="F716" s="304"/>
      <c r="G716" s="159"/>
      <c r="H716" s="159"/>
      <c r="I716" s="159"/>
      <c r="J716" s="159"/>
      <c r="K716" s="305"/>
      <c r="L716" s="159"/>
      <c r="M716" s="304"/>
      <c r="N716" s="304"/>
      <c r="O716" s="159"/>
      <c r="P716" s="159"/>
      <c r="Q716" s="159"/>
      <c r="R716" s="159"/>
      <c r="S716" s="159"/>
      <c r="T716" s="159"/>
      <c r="U716" s="159"/>
      <c r="V716" s="159"/>
      <c r="W716" s="159"/>
      <c r="X716" s="159"/>
      <c r="Y716" s="159"/>
      <c r="Z716" s="159"/>
    </row>
    <row r="717" ht="11.25" customHeight="1">
      <c r="A717" s="159"/>
      <c r="B717" s="159"/>
      <c r="C717" s="159"/>
      <c r="D717" s="159"/>
      <c r="E717" s="159"/>
      <c r="F717" s="304"/>
      <c r="G717" s="159"/>
      <c r="H717" s="159"/>
      <c r="I717" s="159"/>
      <c r="J717" s="159"/>
      <c r="K717" s="305"/>
      <c r="L717" s="159"/>
      <c r="M717" s="304"/>
      <c r="N717" s="304"/>
      <c r="O717" s="159"/>
      <c r="P717" s="159"/>
      <c r="Q717" s="159"/>
      <c r="R717" s="159"/>
      <c r="S717" s="159"/>
      <c r="T717" s="159"/>
      <c r="U717" s="159"/>
      <c r="V717" s="159"/>
      <c r="W717" s="159"/>
      <c r="X717" s="159"/>
      <c r="Y717" s="159"/>
      <c r="Z717" s="159"/>
    </row>
    <row r="718" ht="11.25" customHeight="1">
      <c r="A718" s="159"/>
      <c r="B718" s="159"/>
      <c r="C718" s="159"/>
      <c r="D718" s="159"/>
      <c r="E718" s="159"/>
      <c r="F718" s="304"/>
      <c r="G718" s="159"/>
      <c r="H718" s="159"/>
      <c r="I718" s="159"/>
      <c r="J718" s="159"/>
      <c r="K718" s="305"/>
      <c r="L718" s="159"/>
      <c r="M718" s="304"/>
      <c r="N718" s="304"/>
      <c r="O718" s="159"/>
      <c r="P718" s="159"/>
      <c r="Q718" s="159"/>
      <c r="R718" s="159"/>
      <c r="S718" s="159"/>
      <c r="T718" s="159"/>
      <c r="U718" s="159"/>
      <c r="V718" s="159"/>
      <c r="W718" s="159"/>
      <c r="X718" s="159"/>
      <c r="Y718" s="159"/>
      <c r="Z718" s="159"/>
    </row>
    <row r="719" ht="11.25" customHeight="1">
      <c r="A719" s="159"/>
      <c r="B719" s="159"/>
      <c r="C719" s="159"/>
      <c r="D719" s="159"/>
      <c r="E719" s="159"/>
      <c r="F719" s="304"/>
      <c r="G719" s="159"/>
      <c r="H719" s="159"/>
      <c r="I719" s="159"/>
      <c r="J719" s="159"/>
      <c r="K719" s="305"/>
      <c r="L719" s="159"/>
      <c r="M719" s="304"/>
      <c r="N719" s="304"/>
      <c r="O719" s="159"/>
      <c r="P719" s="159"/>
      <c r="Q719" s="159"/>
      <c r="R719" s="159"/>
      <c r="S719" s="159"/>
      <c r="T719" s="159"/>
      <c r="U719" s="159"/>
      <c r="V719" s="159"/>
      <c r="W719" s="159"/>
      <c r="X719" s="159"/>
      <c r="Y719" s="159"/>
      <c r="Z719" s="159"/>
    </row>
    <row r="720" ht="11.25" customHeight="1">
      <c r="A720" s="159"/>
      <c r="B720" s="159"/>
      <c r="C720" s="159"/>
      <c r="D720" s="159"/>
      <c r="E720" s="159"/>
      <c r="F720" s="304"/>
      <c r="G720" s="159"/>
      <c r="H720" s="159"/>
      <c r="I720" s="159"/>
      <c r="J720" s="159"/>
      <c r="K720" s="305"/>
      <c r="L720" s="159"/>
      <c r="M720" s="304"/>
      <c r="N720" s="304"/>
      <c r="O720" s="159"/>
      <c r="P720" s="159"/>
      <c r="Q720" s="159"/>
      <c r="R720" s="159"/>
      <c r="S720" s="159"/>
      <c r="T720" s="159"/>
      <c r="U720" s="159"/>
      <c r="V720" s="159"/>
      <c r="W720" s="159"/>
      <c r="X720" s="159"/>
      <c r="Y720" s="159"/>
      <c r="Z720" s="159"/>
    </row>
    <row r="721" ht="11.25" customHeight="1">
      <c r="A721" s="159"/>
      <c r="B721" s="159"/>
      <c r="C721" s="159"/>
      <c r="D721" s="159"/>
      <c r="E721" s="159"/>
      <c r="F721" s="304"/>
      <c r="G721" s="159"/>
      <c r="H721" s="159"/>
      <c r="I721" s="159"/>
      <c r="J721" s="159"/>
      <c r="K721" s="305"/>
      <c r="L721" s="159"/>
      <c r="M721" s="304"/>
      <c r="N721" s="304"/>
      <c r="O721" s="159"/>
      <c r="P721" s="159"/>
      <c r="Q721" s="159"/>
      <c r="R721" s="159"/>
      <c r="S721" s="159"/>
      <c r="T721" s="159"/>
      <c r="U721" s="159"/>
      <c r="V721" s="159"/>
      <c r="W721" s="159"/>
      <c r="X721" s="159"/>
      <c r="Y721" s="159"/>
      <c r="Z721" s="159"/>
    </row>
    <row r="722" ht="11.25" customHeight="1">
      <c r="A722" s="159"/>
      <c r="B722" s="159"/>
      <c r="C722" s="159"/>
      <c r="D722" s="159"/>
      <c r="E722" s="159"/>
      <c r="F722" s="304"/>
      <c r="G722" s="159"/>
      <c r="H722" s="159"/>
      <c r="I722" s="159"/>
      <c r="J722" s="159"/>
      <c r="K722" s="305"/>
      <c r="L722" s="159"/>
      <c r="M722" s="304"/>
      <c r="N722" s="304"/>
      <c r="O722" s="159"/>
      <c r="P722" s="159"/>
      <c r="Q722" s="159"/>
      <c r="R722" s="159"/>
      <c r="S722" s="159"/>
      <c r="T722" s="159"/>
      <c r="U722" s="159"/>
      <c r="V722" s="159"/>
      <c r="W722" s="159"/>
      <c r="X722" s="159"/>
      <c r="Y722" s="159"/>
      <c r="Z722" s="159"/>
    </row>
    <row r="723" ht="11.25" customHeight="1">
      <c r="A723" s="159"/>
      <c r="B723" s="159"/>
      <c r="C723" s="159"/>
      <c r="D723" s="159"/>
      <c r="E723" s="159"/>
      <c r="F723" s="304"/>
      <c r="G723" s="159"/>
      <c r="H723" s="159"/>
      <c r="I723" s="159"/>
      <c r="J723" s="159"/>
      <c r="K723" s="305"/>
      <c r="L723" s="159"/>
      <c r="M723" s="304"/>
      <c r="N723" s="304"/>
      <c r="O723" s="159"/>
      <c r="P723" s="159"/>
      <c r="Q723" s="159"/>
      <c r="R723" s="159"/>
      <c r="S723" s="159"/>
      <c r="T723" s="159"/>
      <c r="U723" s="159"/>
      <c r="V723" s="159"/>
      <c r="W723" s="159"/>
      <c r="X723" s="159"/>
      <c r="Y723" s="159"/>
      <c r="Z723" s="159"/>
    </row>
    <row r="724" ht="11.25" customHeight="1">
      <c r="A724" s="159"/>
      <c r="B724" s="159"/>
      <c r="C724" s="159"/>
      <c r="D724" s="159"/>
      <c r="E724" s="159"/>
      <c r="F724" s="304"/>
      <c r="G724" s="159"/>
      <c r="H724" s="159"/>
      <c r="I724" s="159"/>
      <c r="J724" s="159"/>
      <c r="K724" s="305"/>
      <c r="L724" s="159"/>
      <c r="M724" s="304"/>
      <c r="N724" s="304"/>
      <c r="O724" s="159"/>
      <c r="P724" s="159"/>
      <c r="Q724" s="159"/>
      <c r="R724" s="159"/>
      <c r="S724" s="159"/>
      <c r="T724" s="159"/>
      <c r="U724" s="159"/>
      <c r="V724" s="159"/>
      <c r="W724" s="159"/>
      <c r="X724" s="159"/>
      <c r="Y724" s="159"/>
      <c r="Z724" s="159"/>
    </row>
    <row r="725" ht="11.25" customHeight="1">
      <c r="A725" s="159"/>
      <c r="B725" s="159"/>
      <c r="C725" s="159"/>
      <c r="D725" s="159"/>
      <c r="E725" s="159"/>
      <c r="F725" s="304"/>
      <c r="G725" s="159"/>
      <c r="H725" s="159"/>
      <c r="I725" s="159"/>
      <c r="J725" s="159"/>
      <c r="K725" s="305"/>
      <c r="L725" s="159"/>
      <c r="M725" s="304"/>
      <c r="N725" s="304"/>
      <c r="O725" s="159"/>
      <c r="P725" s="159"/>
      <c r="Q725" s="159"/>
      <c r="R725" s="159"/>
      <c r="S725" s="159"/>
      <c r="T725" s="159"/>
      <c r="U725" s="159"/>
      <c r="V725" s="159"/>
      <c r="W725" s="159"/>
      <c r="X725" s="159"/>
      <c r="Y725" s="159"/>
      <c r="Z725" s="159"/>
    </row>
    <row r="726" ht="11.25" customHeight="1">
      <c r="A726" s="159"/>
      <c r="B726" s="159"/>
      <c r="C726" s="159"/>
      <c r="D726" s="159"/>
      <c r="E726" s="159"/>
      <c r="F726" s="304"/>
      <c r="G726" s="159"/>
      <c r="H726" s="159"/>
      <c r="I726" s="159"/>
      <c r="J726" s="159"/>
      <c r="K726" s="305"/>
      <c r="L726" s="159"/>
      <c r="M726" s="304"/>
      <c r="N726" s="304"/>
      <c r="O726" s="159"/>
      <c r="P726" s="159"/>
      <c r="Q726" s="159"/>
      <c r="R726" s="159"/>
      <c r="S726" s="159"/>
      <c r="T726" s="159"/>
      <c r="U726" s="159"/>
      <c r="V726" s="159"/>
      <c r="W726" s="159"/>
      <c r="X726" s="159"/>
      <c r="Y726" s="159"/>
      <c r="Z726" s="159"/>
    </row>
    <row r="727" ht="11.25" customHeight="1">
      <c r="A727" s="159"/>
      <c r="B727" s="159"/>
      <c r="C727" s="159"/>
      <c r="D727" s="159"/>
      <c r="E727" s="159"/>
      <c r="F727" s="304"/>
      <c r="G727" s="159"/>
      <c r="H727" s="159"/>
      <c r="I727" s="159"/>
      <c r="J727" s="159"/>
      <c r="K727" s="305"/>
      <c r="L727" s="159"/>
      <c r="M727" s="304"/>
      <c r="N727" s="304"/>
      <c r="O727" s="159"/>
      <c r="P727" s="159"/>
      <c r="Q727" s="159"/>
      <c r="R727" s="159"/>
      <c r="S727" s="159"/>
      <c r="T727" s="159"/>
      <c r="U727" s="159"/>
      <c r="V727" s="159"/>
      <c r="W727" s="159"/>
      <c r="X727" s="159"/>
      <c r="Y727" s="159"/>
      <c r="Z727" s="159"/>
    </row>
    <row r="728" ht="11.25" customHeight="1">
      <c r="A728" s="159"/>
      <c r="B728" s="159"/>
      <c r="C728" s="159"/>
      <c r="D728" s="159"/>
      <c r="E728" s="159"/>
      <c r="F728" s="304"/>
      <c r="G728" s="159"/>
      <c r="H728" s="159"/>
      <c r="I728" s="159"/>
      <c r="J728" s="159"/>
      <c r="K728" s="305"/>
      <c r="L728" s="159"/>
      <c r="M728" s="304"/>
      <c r="N728" s="304"/>
      <c r="O728" s="159"/>
      <c r="P728" s="159"/>
      <c r="Q728" s="159"/>
      <c r="R728" s="159"/>
      <c r="S728" s="159"/>
      <c r="T728" s="159"/>
      <c r="U728" s="159"/>
      <c r="V728" s="159"/>
      <c r="W728" s="159"/>
      <c r="X728" s="159"/>
      <c r="Y728" s="159"/>
      <c r="Z728" s="159"/>
    </row>
    <row r="729" ht="11.25" customHeight="1">
      <c r="A729" s="159"/>
      <c r="B729" s="159"/>
      <c r="C729" s="159"/>
      <c r="D729" s="159"/>
      <c r="E729" s="159"/>
      <c r="F729" s="304"/>
      <c r="G729" s="159"/>
      <c r="H729" s="159"/>
      <c r="I729" s="159"/>
      <c r="J729" s="159"/>
      <c r="K729" s="305"/>
      <c r="L729" s="159"/>
      <c r="M729" s="304"/>
      <c r="N729" s="304"/>
      <c r="O729" s="159"/>
      <c r="P729" s="159"/>
      <c r="Q729" s="159"/>
      <c r="R729" s="159"/>
      <c r="S729" s="159"/>
      <c r="T729" s="159"/>
      <c r="U729" s="159"/>
      <c r="V729" s="159"/>
      <c r="W729" s="159"/>
      <c r="X729" s="159"/>
      <c r="Y729" s="159"/>
      <c r="Z729" s="159"/>
    </row>
    <row r="730" ht="11.25" customHeight="1">
      <c r="A730" s="159"/>
      <c r="B730" s="159"/>
      <c r="C730" s="159"/>
      <c r="D730" s="159"/>
      <c r="E730" s="159"/>
      <c r="F730" s="304"/>
      <c r="G730" s="159"/>
      <c r="H730" s="159"/>
      <c r="I730" s="159"/>
      <c r="J730" s="159"/>
      <c r="K730" s="305"/>
      <c r="L730" s="159"/>
      <c r="M730" s="304"/>
      <c r="N730" s="304"/>
      <c r="O730" s="159"/>
      <c r="P730" s="159"/>
      <c r="Q730" s="159"/>
      <c r="R730" s="159"/>
      <c r="S730" s="159"/>
      <c r="T730" s="159"/>
      <c r="U730" s="159"/>
      <c r="V730" s="159"/>
      <c r="W730" s="159"/>
      <c r="X730" s="159"/>
      <c r="Y730" s="159"/>
      <c r="Z730" s="159"/>
    </row>
    <row r="731" ht="11.25" customHeight="1">
      <c r="A731" s="159"/>
      <c r="B731" s="159"/>
      <c r="C731" s="159"/>
      <c r="D731" s="159"/>
      <c r="E731" s="159"/>
      <c r="F731" s="304"/>
      <c r="G731" s="159"/>
      <c r="H731" s="159"/>
      <c r="I731" s="159"/>
      <c r="J731" s="159"/>
      <c r="K731" s="305"/>
      <c r="L731" s="159"/>
      <c r="M731" s="304"/>
      <c r="N731" s="304"/>
      <c r="O731" s="159"/>
      <c r="P731" s="159"/>
      <c r="Q731" s="159"/>
      <c r="R731" s="159"/>
      <c r="S731" s="159"/>
      <c r="T731" s="159"/>
      <c r="U731" s="159"/>
      <c r="V731" s="159"/>
      <c r="W731" s="159"/>
      <c r="X731" s="159"/>
      <c r="Y731" s="159"/>
      <c r="Z731" s="159"/>
    </row>
    <row r="732" ht="11.25" customHeight="1">
      <c r="A732" s="159"/>
      <c r="B732" s="159"/>
      <c r="C732" s="159"/>
      <c r="D732" s="159"/>
      <c r="E732" s="159"/>
      <c r="F732" s="304"/>
      <c r="G732" s="159"/>
      <c r="H732" s="159"/>
      <c r="I732" s="159"/>
      <c r="J732" s="159"/>
      <c r="K732" s="305"/>
      <c r="L732" s="159"/>
      <c r="M732" s="304"/>
      <c r="N732" s="304"/>
      <c r="O732" s="159"/>
      <c r="P732" s="159"/>
      <c r="Q732" s="159"/>
      <c r="R732" s="159"/>
      <c r="S732" s="159"/>
      <c r="T732" s="159"/>
      <c r="U732" s="159"/>
      <c r="V732" s="159"/>
      <c r="W732" s="159"/>
      <c r="X732" s="159"/>
      <c r="Y732" s="159"/>
      <c r="Z732" s="159"/>
    </row>
    <row r="733" ht="11.25" customHeight="1">
      <c r="A733" s="159"/>
      <c r="B733" s="159"/>
      <c r="C733" s="159"/>
      <c r="D733" s="159"/>
      <c r="E733" s="159"/>
      <c r="F733" s="304"/>
      <c r="G733" s="159"/>
      <c r="H733" s="159"/>
      <c r="I733" s="159"/>
      <c r="J733" s="159"/>
      <c r="K733" s="305"/>
      <c r="L733" s="159"/>
      <c r="M733" s="304"/>
      <c r="N733" s="304"/>
      <c r="O733" s="159"/>
      <c r="P733" s="159"/>
      <c r="Q733" s="159"/>
      <c r="R733" s="159"/>
      <c r="S733" s="159"/>
      <c r="T733" s="159"/>
      <c r="U733" s="159"/>
      <c r="V733" s="159"/>
      <c r="W733" s="159"/>
      <c r="X733" s="159"/>
      <c r="Y733" s="159"/>
      <c r="Z733" s="159"/>
    </row>
    <row r="734" ht="11.25" customHeight="1">
      <c r="A734" s="159"/>
      <c r="B734" s="159"/>
      <c r="C734" s="159"/>
      <c r="D734" s="159"/>
      <c r="E734" s="159"/>
      <c r="F734" s="304"/>
      <c r="G734" s="159"/>
      <c r="H734" s="159"/>
      <c r="I734" s="159"/>
      <c r="J734" s="159"/>
      <c r="K734" s="305"/>
      <c r="L734" s="159"/>
      <c r="M734" s="304"/>
      <c r="N734" s="304"/>
      <c r="O734" s="159"/>
      <c r="P734" s="159"/>
      <c r="Q734" s="159"/>
      <c r="R734" s="159"/>
      <c r="S734" s="159"/>
      <c r="T734" s="159"/>
      <c r="U734" s="159"/>
      <c r="V734" s="159"/>
      <c r="W734" s="159"/>
      <c r="X734" s="159"/>
      <c r="Y734" s="159"/>
      <c r="Z734" s="159"/>
    </row>
    <row r="735" ht="11.25" customHeight="1">
      <c r="A735" s="159"/>
      <c r="B735" s="159"/>
      <c r="C735" s="159"/>
      <c r="D735" s="159"/>
      <c r="E735" s="159"/>
      <c r="F735" s="304"/>
      <c r="G735" s="159"/>
      <c r="H735" s="159"/>
      <c r="I735" s="159"/>
      <c r="J735" s="159"/>
      <c r="K735" s="305"/>
      <c r="L735" s="159"/>
      <c r="M735" s="304"/>
      <c r="N735" s="304"/>
      <c r="O735" s="159"/>
      <c r="P735" s="159"/>
      <c r="Q735" s="159"/>
      <c r="R735" s="159"/>
      <c r="S735" s="159"/>
      <c r="T735" s="159"/>
      <c r="U735" s="159"/>
      <c r="V735" s="159"/>
      <c r="W735" s="159"/>
      <c r="X735" s="159"/>
      <c r="Y735" s="159"/>
      <c r="Z735" s="159"/>
    </row>
    <row r="736" ht="11.25" customHeight="1">
      <c r="A736" s="159"/>
      <c r="B736" s="159"/>
      <c r="C736" s="159"/>
      <c r="D736" s="159"/>
      <c r="E736" s="159"/>
      <c r="F736" s="304"/>
      <c r="G736" s="159"/>
      <c r="H736" s="159"/>
      <c r="I736" s="159"/>
      <c r="J736" s="159"/>
      <c r="K736" s="305"/>
      <c r="L736" s="159"/>
      <c r="M736" s="304"/>
      <c r="N736" s="304"/>
      <c r="O736" s="159"/>
      <c r="P736" s="159"/>
      <c r="Q736" s="159"/>
      <c r="R736" s="159"/>
      <c r="S736" s="159"/>
      <c r="T736" s="159"/>
      <c r="U736" s="159"/>
      <c r="V736" s="159"/>
      <c r="W736" s="159"/>
      <c r="X736" s="159"/>
      <c r="Y736" s="159"/>
      <c r="Z736" s="159"/>
    </row>
    <row r="737" ht="11.25" customHeight="1">
      <c r="A737" s="159"/>
      <c r="B737" s="159"/>
      <c r="C737" s="159"/>
      <c r="D737" s="159"/>
      <c r="E737" s="159"/>
      <c r="F737" s="304"/>
      <c r="G737" s="159"/>
      <c r="H737" s="159"/>
      <c r="I737" s="159"/>
      <c r="J737" s="159"/>
      <c r="K737" s="305"/>
      <c r="L737" s="159"/>
      <c r="M737" s="304"/>
      <c r="N737" s="304"/>
      <c r="O737" s="159"/>
      <c r="P737" s="159"/>
      <c r="Q737" s="159"/>
      <c r="R737" s="159"/>
      <c r="S737" s="159"/>
      <c r="T737" s="159"/>
      <c r="U737" s="159"/>
      <c r="V737" s="159"/>
      <c r="W737" s="159"/>
      <c r="X737" s="159"/>
      <c r="Y737" s="159"/>
      <c r="Z737" s="159"/>
    </row>
    <row r="738" ht="11.25" customHeight="1">
      <c r="A738" s="159"/>
      <c r="B738" s="159"/>
      <c r="C738" s="159"/>
      <c r="D738" s="159"/>
      <c r="E738" s="159"/>
      <c r="F738" s="304"/>
      <c r="G738" s="159"/>
      <c r="H738" s="159"/>
      <c r="I738" s="159"/>
      <c r="J738" s="159"/>
      <c r="K738" s="305"/>
      <c r="L738" s="159"/>
      <c r="M738" s="304"/>
      <c r="N738" s="304"/>
      <c r="O738" s="159"/>
      <c r="P738" s="159"/>
      <c r="Q738" s="159"/>
      <c r="R738" s="159"/>
      <c r="S738" s="159"/>
      <c r="T738" s="159"/>
      <c r="U738" s="159"/>
      <c r="V738" s="159"/>
      <c r="W738" s="159"/>
      <c r="X738" s="159"/>
      <c r="Y738" s="159"/>
      <c r="Z738" s="159"/>
    </row>
    <row r="739" ht="11.25" customHeight="1">
      <c r="A739" s="159"/>
      <c r="B739" s="159"/>
      <c r="C739" s="159"/>
      <c r="D739" s="159"/>
      <c r="E739" s="159"/>
      <c r="F739" s="304"/>
      <c r="G739" s="159"/>
      <c r="H739" s="159"/>
      <c r="I739" s="159"/>
      <c r="J739" s="159"/>
      <c r="K739" s="305"/>
      <c r="L739" s="159"/>
      <c r="M739" s="304"/>
      <c r="N739" s="304"/>
      <c r="O739" s="159"/>
      <c r="P739" s="159"/>
      <c r="Q739" s="159"/>
      <c r="R739" s="159"/>
      <c r="S739" s="159"/>
      <c r="T739" s="159"/>
      <c r="U739" s="159"/>
      <c r="V739" s="159"/>
      <c r="W739" s="159"/>
      <c r="X739" s="159"/>
      <c r="Y739" s="159"/>
      <c r="Z739" s="159"/>
    </row>
    <row r="740" ht="11.25" customHeight="1">
      <c r="A740" s="159"/>
      <c r="B740" s="159"/>
      <c r="C740" s="159"/>
      <c r="D740" s="159"/>
      <c r="E740" s="159"/>
      <c r="F740" s="304"/>
      <c r="G740" s="159"/>
      <c r="H740" s="159"/>
      <c r="I740" s="159"/>
      <c r="J740" s="159"/>
      <c r="K740" s="305"/>
      <c r="L740" s="159"/>
      <c r="M740" s="304"/>
      <c r="N740" s="304"/>
      <c r="O740" s="159"/>
      <c r="P740" s="159"/>
      <c r="Q740" s="159"/>
      <c r="R740" s="159"/>
      <c r="S740" s="159"/>
      <c r="T740" s="159"/>
      <c r="U740" s="159"/>
      <c r="V740" s="159"/>
      <c r="W740" s="159"/>
      <c r="X740" s="159"/>
      <c r="Y740" s="159"/>
      <c r="Z740" s="159"/>
    </row>
    <row r="741" ht="11.25" customHeight="1">
      <c r="A741" s="159"/>
      <c r="B741" s="159"/>
      <c r="C741" s="159"/>
      <c r="D741" s="159"/>
      <c r="E741" s="159"/>
      <c r="F741" s="304"/>
      <c r="G741" s="159"/>
      <c r="H741" s="159"/>
      <c r="I741" s="159"/>
      <c r="J741" s="159"/>
      <c r="K741" s="305"/>
      <c r="L741" s="159"/>
      <c r="M741" s="304"/>
      <c r="N741" s="304"/>
      <c r="O741" s="159"/>
      <c r="P741" s="159"/>
      <c r="Q741" s="159"/>
      <c r="R741" s="159"/>
      <c r="S741" s="159"/>
      <c r="T741" s="159"/>
      <c r="U741" s="159"/>
      <c r="V741" s="159"/>
      <c r="W741" s="159"/>
      <c r="X741" s="159"/>
      <c r="Y741" s="159"/>
      <c r="Z741" s="159"/>
    </row>
    <row r="742" ht="11.25" customHeight="1">
      <c r="A742" s="159"/>
      <c r="B742" s="159"/>
      <c r="C742" s="159"/>
      <c r="D742" s="159"/>
      <c r="E742" s="159"/>
      <c r="F742" s="304"/>
      <c r="G742" s="159"/>
      <c r="H742" s="159"/>
      <c r="I742" s="159"/>
      <c r="J742" s="159"/>
      <c r="K742" s="305"/>
      <c r="L742" s="159"/>
      <c r="M742" s="304"/>
      <c r="N742" s="304"/>
      <c r="O742" s="159"/>
      <c r="P742" s="159"/>
      <c r="Q742" s="159"/>
      <c r="R742" s="159"/>
      <c r="S742" s="159"/>
      <c r="T742" s="159"/>
      <c r="U742" s="159"/>
      <c r="V742" s="159"/>
      <c r="W742" s="159"/>
      <c r="X742" s="159"/>
      <c r="Y742" s="159"/>
      <c r="Z742" s="159"/>
    </row>
    <row r="743" ht="11.25" customHeight="1">
      <c r="A743" s="159"/>
      <c r="B743" s="159"/>
      <c r="C743" s="159"/>
      <c r="D743" s="159"/>
      <c r="E743" s="159"/>
      <c r="F743" s="304"/>
      <c r="G743" s="159"/>
      <c r="H743" s="159"/>
      <c r="I743" s="159"/>
      <c r="J743" s="159"/>
      <c r="K743" s="305"/>
      <c r="L743" s="159"/>
      <c r="M743" s="304"/>
      <c r="N743" s="304"/>
      <c r="O743" s="159"/>
      <c r="P743" s="159"/>
      <c r="Q743" s="159"/>
      <c r="R743" s="159"/>
      <c r="S743" s="159"/>
      <c r="T743" s="159"/>
      <c r="U743" s="159"/>
      <c r="V743" s="159"/>
      <c r="W743" s="159"/>
      <c r="X743" s="159"/>
      <c r="Y743" s="159"/>
      <c r="Z743" s="159"/>
    </row>
    <row r="744" ht="11.25" customHeight="1">
      <c r="A744" s="159"/>
      <c r="B744" s="159"/>
      <c r="C744" s="159"/>
      <c r="D744" s="159"/>
      <c r="E744" s="159"/>
      <c r="F744" s="304"/>
      <c r="G744" s="159"/>
      <c r="H744" s="159"/>
      <c r="I744" s="159"/>
      <c r="J744" s="159"/>
      <c r="K744" s="305"/>
      <c r="L744" s="159"/>
      <c r="M744" s="304"/>
      <c r="N744" s="304"/>
      <c r="O744" s="159"/>
      <c r="P744" s="159"/>
      <c r="Q744" s="159"/>
      <c r="R744" s="159"/>
      <c r="S744" s="159"/>
      <c r="T744" s="159"/>
      <c r="U744" s="159"/>
      <c r="V744" s="159"/>
      <c r="W744" s="159"/>
      <c r="X744" s="159"/>
      <c r="Y744" s="159"/>
      <c r="Z744" s="159"/>
    </row>
    <row r="745" ht="11.25" customHeight="1">
      <c r="A745" s="159"/>
      <c r="B745" s="159"/>
      <c r="C745" s="159"/>
      <c r="D745" s="159"/>
      <c r="E745" s="159"/>
      <c r="F745" s="304"/>
      <c r="G745" s="159"/>
      <c r="H745" s="159"/>
      <c r="I745" s="159"/>
      <c r="J745" s="159"/>
      <c r="K745" s="305"/>
      <c r="L745" s="159"/>
      <c r="M745" s="304"/>
      <c r="N745" s="304"/>
      <c r="O745" s="159"/>
      <c r="P745" s="159"/>
      <c r="Q745" s="159"/>
      <c r="R745" s="159"/>
      <c r="S745" s="159"/>
      <c r="T745" s="159"/>
      <c r="U745" s="159"/>
      <c r="V745" s="159"/>
      <c r="W745" s="159"/>
      <c r="X745" s="159"/>
      <c r="Y745" s="159"/>
      <c r="Z745" s="159"/>
    </row>
    <row r="746" ht="11.25" customHeight="1">
      <c r="A746" s="159"/>
      <c r="B746" s="159"/>
      <c r="C746" s="159"/>
      <c r="D746" s="159"/>
      <c r="E746" s="159"/>
      <c r="F746" s="304"/>
      <c r="G746" s="159"/>
      <c r="H746" s="159"/>
      <c r="I746" s="159"/>
      <c r="J746" s="159"/>
      <c r="K746" s="305"/>
      <c r="L746" s="159"/>
      <c r="M746" s="304"/>
      <c r="N746" s="304"/>
      <c r="O746" s="159"/>
      <c r="P746" s="159"/>
      <c r="Q746" s="159"/>
      <c r="R746" s="159"/>
      <c r="S746" s="159"/>
      <c r="T746" s="159"/>
      <c r="U746" s="159"/>
      <c r="V746" s="159"/>
      <c r="W746" s="159"/>
      <c r="X746" s="159"/>
      <c r="Y746" s="159"/>
      <c r="Z746" s="159"/>
    </row>
    <row r="747" ht="11.25" customHeight="1">
      <c r="A747" s="159"/>
      <c r="B747" s="159"/>
      <c r="C747" s="159"/>
      <c r="D747" s="159"/>
      <c r="E747" s="159"/>
      <c r="F747" s="304"/>
      <c r="G747" s="159"/>
      <c r="H747" s="159"/>
      <c r="I747" s="159"/>
      <c r="J747" s="159"/>
      <c r="K747" s="305"/>
      <c r="L747" s="159"/>
      <c r="M747" s="304"/>
      <c r="N747" s="304"/>
      <c r="O747" s="159"/>
      <c r="P747" s="159"/>
      <c r="Q747" s="159"/>
      <c r="R747" s="159"/>
      <c r="S747" s="159"/>
      <c r="T747" s="159"/>
      <c r="U747" s="159"/>
      <c r="V747" s="159"/>
      <c r="W747" s="159"/>
      <c r="X747" s="159"/>
      <c r="Y747" s="159"/>
      <c r="Z747" s="159"/>
    </row>
    <row r="748" ht="11.25" customHeight="1">
      <c r="A748" s="159"/>
      <c r="B748" s="159"/>
      <c r="C748" s="159"/>
      <c r="D748" s="159"/>
      <c r="E748" s="159"/>
      <c r="F748" s="304"/>
      <c r="G748" s="159"/>
      <c r="H748" s="159"/>
      <c r="I748" s="159"/>
      <c r="J748" s="159"/>
      <c r="K748" s="305"/>
      <c r="L748" s="159"/>
      <c r="M748" s="304"/>
      <c r="N748" s="304"/>
      <c r="O748" s="159"/>
      <c r="P748" s="159"/>
      <c r="Q748" s="159"/>
      <c r="R748" s="159"/>
      <c r="S748" s="159"/>
      <c r="T748" s="159"/>
      <c r="U748" s="159"/>
      <c r="V748" s="159"/>
      <c r="W748" s="159"/>
      <c r="X748" s="159"/>
      <c r="Y748" s="159"/>
      <c r="Z748" s="159"/>
    </row>
    <row r="749" ht="11.25" customHeight="1">
      <c r="A749" s="159"/>
      <c r="B749" s="159"/>
      <c r="C749" s="159"/>
      <c r="D749" s="159"/>
      <c r="E749" s="159"/>
      <c r="F749" s="304"/>
      <c r="G749" s="159"/>
      <c r="H749" s="159"/>
      <c r="I749" s="159"/>
      <c r="J749" s="159"/>
      <c r="K749" s="305"/>
      <c r="L749" s="159"/>
      <c r="M749" s="304"/>
      <c r="N749" s="304"/>
      <c r="O749" s="159"/>
      <c r="P749" s="159"/>
      <c r="Q749" s="159"/>
      <c r="R749" s="159"/>
      <c r="S749" s="159"/>
      <c r="T749" s="159"/>
      <c r="U749" s="159"/>
      <c r="V749" s="159"/>
      <c r="W749" s="159"/>
      <c r="X749" s="159"/>
      <c r="Y749" s="159"/>
      <c r="Z749" s="159"/>
    </row>
    <row r="750" ht="11.25" customHeight="1">
      <c r="A750" s="159"/>
      <c r="B750" s="159"/>
      <c r="C750" s="159"/>
      <c r="D750" s="159"/>
      <c r="E750" s="159"/>
      <c r="F750" s="304"/>
      <c r="G750" s="159"/>
      <c r="H750" s="159"/>
      <c r="I750" s="159"/>
      <c r="J750" s="159"/>
      <c r="K750" s="305"/>
      <c r="L750" s="159"/>
      <c r="M750" s="304"/>
      <c r="N750" s="304"/>
      <c r="O750" s="159"/>
      <c r="P750" s="159"/>
      <c r="Q750" s="159"/>
      <c r="R750" s="159"/>
      <c r="S750" s="159"/>
      <c r="T750" s="159"/>
      <c r="U750" s="159"/>
      <c r="V750" s="159"/>
      <c r="W750" s="159"/>
      <c r="X750" s="159"/>
      <c r="Y750" s="159"/>
      <c r="Z750" s="159"/>
    </row>
    <row r="751" ht="11.25" customHeight="1">
      <c r="A751" s="159"/>
      <c r="B751" s="159"/>
      <c r="C751" s="159"/>
      <c r="D751" s="159"/>
      <c r="E751" s="159"/>
      <c r="F751" s="304"/>
      <c r="G751" s="159"/>
      <c r="H751" s="159"/>
      <c r="I751" s="159"/>
      <c r="J751" s="159"/>
      <c r="K751" s="305"/>
      <c r="L751" s="159"/>
      <c r="M751" s="304"/>
      <c r="N751" s="304"/>
      <c r="O751" s="159"/>
      <c r="P751" s="159"/>
      <c r="Q751" s="159"/>
      <c r="R751" s="159"/>
      <c r="S751" s="159"/>
      <c r="T751" s="159"/>
      <c r="U751" s="159"/>
      <c r="V751" s="159"/>
      <c r="W751" s="159"/>
      <c r="X751" s="159"/>
      <c r="Y751" s="159"/>
      <c r="Z751" s="159"/>
    </row>
    <row r="752" ht="11.25" customHeight="1">
      <c r="A752" s="159"/>
      <c r="B752" s="159"/>
      <c r="C752" s="159"/>
      <c r="D752" s="159"/>
      <c r="E752" s="159"/>
      <c r="F752" s="304"/>
      <c r="G752" s="159"/>
      <c r="H752" s="159"/>
      <c r="I752" s="159"/>
      <c r="J752" s="159"/>
      <c r="K752" s="305"/>
      <c r="L752" s="159"/>
      <c r="M752" s="304"/>
      <c r="N752" s="304"/>
      <c r="O752" s="159"/>
      <c r="P752" s="159"/>
      <c r="Q752" s="159"/>
      <c r="R752" s="159"/>
      <c r="S752" s="159"/>
      <c r="T752" s="159"/>
      <c r="U752" s="159"/>
      <c r="V752" s="159"/>
      <c r="W752" s="159"/>
      <c r="X752" s="159"/>
      <c r="Y752" s="159"/>
      <c r="Z752" s="159"/>
    </row>
    <row r="753" ht="11.25" customHeight="1">
      <c r="A753" s="159"/>
      <c r="B753" s="159"/>
      <c r="C753" s="159"/>
      <c r="D753" s="159"/>
      <c r="E753" s="159"/>
      <c r="F753" s="304"/>
      <c r="G753" s="159"/>
      <c r="H753" s="159"/>
      <c r="I753" s="159"/>
      <c r="J753" s="159"/>
      <c r="K753" s="305"/>
      <c r="L753" s="159"/>
      <c r="M753" s="304"/>
      <c r="N753" s="304"/>
      <c r="O753" s="159"/>
      <c r="P753" s="159"/>
      <c r="Q753" s="159"/>
      <c r="R753" s="159"/>
      <c r="S753" s="159"/>
      <c r="T753" s="159"/>
      <c r="U753" s="159"/>
      <c r="V753" s="159"/>
      <c r="W753" s="159"/>
      <c r="X753" s="159"/>
      <c r="Y753" s="159"/>
      <c r="Z753" s="159"/>
    </row>
    <row r="754" ht="11.25" customHeight="1">
      <c r="A754" s="159"/>
      <c r="B754" s="159"/>
      <c r="C754" s="159"/>
      <c r="D754" s="159"/>
      <c r="E754" s="159"/>
      <c r="F754" s="304"/>
      <c r="G754" s="159"/>
      <c r="H754" s="159"/>
      <c r="I754" s="159"/>
      <c r="J754" s="159"/>
      <c r="K754" s="305"/>
      <c r="L754" s="159"/>
      <c r="M754" s="304"/>
      <c r="N754" s="304"/>
      <c r="O754" s="159"/>
      <c r="P754" s="159"/>
      <c r="Q754" s="159"/>
      <c r="R754" s="159"/>
      <c r="S754" s="159"/>
      <c r="T754" s="159"/>
      <c r="U754" s="159"/>
      <c r="V754" s="159"/>
      <c r="W754" s="159"/>
      <c r="X754" s="159"/>
      <c r="Y754" s="159"/>
      <c r="Z754" s="159"/>
    </row>
    <row r="755" ht="11.25" customHeight="1">
      <c r="A755" s="159"/>
      <c r="B755" s="159"/>
      <c r="C755" s="159"/>
      <c r="D755" s="159"/>
      <c r="E755" s="159"/>
      <c r="F755" s="304"/>
      <c r="G755" s="159"/>
      <c r="H755" s="159"/>
      <c r="I755" s="159"/>
      <c r="J755" s="159"/>
      <c r="K755" s="305"/>
      <c r="L755" s="159"/>
      <c r="M755" s="304"/>
      <c r="N755" s="304"/>
      <c r="O755" s="159"/>
      <c r="P755" s="159"/>
      <c r="Q755" s="159"/>
      <c r="R755" s="159"/>
      <c r="S755" s="159"/>
      <c r="T755" s="159"/>
      <c r="U755" s="159"/>
      <c r="V755" s="159"/>
      <c r="W755" s="159"/>
      <c r="X755" s="159"/>
      <c r="Y755" s="159"/>
      <c r="Z755" s="159"/>
    </row>
    <row r="756" ht="11.25" customHeight="1">
      <c r="A756" s="159"/>
      <c r="B756" s="159"/>
      <c r="C756" s="159"/>
      <c r="D756" s="159"/>
      <c r="E756" s="159"/>
      <c r="F756" s="304"/>
      <c r="G756" s="159"/>
      <c r="H756" s="159"/>
      <c r="I756" s="159"/>
      <c r="J756" s="159"/>
      <c r="K756" s="305"/>
      <c r="L756" s="159"/>
      <c r="M756" s="304"/>
      <c r="N756" s="304"/>
      <c r="O756" s="159"/>
      <c r="P756" s="159"/>
      <c r="Q756" s="159"/>
      <c r="R756" s="159"/>
      <c r="S756" s="159"/>
      <c r="T756" s="159"/>
      <c r="U756" s="159"/>
      <c r="V756" s="159"/>
      <c r="W756" s="159"/>
      <c r="X756" s="159"/>
      <c r="Y756" s="159"/>
      <c r="Z756" s="159"/>
    </row>
    <row r="757" ht="11.25" customHeight="1">
      <c r="A757" s="159"/>
      <c r="B757" s="159"/>
      <c r="C757" s="159"/>
      <c r="D757" s="159"/>
      <c r="E757" s="159"/>
      <c r="F757" s="304"/>
      <c r="G757" s="159"/>
      <c r="H757" s="159"/>
      <c r="I757" s="159"/>
      <c r="J757" s="159"/>
      <c r="K757" s="305"/>
      <c r="L757" s="159"/>
      <c r="M757" s="304"/>
      <c r="N757" s="304"/>
      <c r="O757" s="159"/>
      <c r="P757" s="159"/>
      <c r="Q757" s="159"/>
      <c r="R757" s="159"/>
      <c r="S757" s="159"/>
      <c r="T757" s="159"/>
      <c r="U757" s="159"/>
      <c r="V757" s="159"/>
      <c r="W757" s="159"/>
      <c r="X757" s="159"/>
      <c r="Y757" s="159"/>
      <c r="Z757" s="159"/>
    </row>
    <row r="758" ht="11.25" customHeight="1">
      <c r="A758" s="159"/>
      <c r="B758" s="159"/>
      <c r="C758" s="159"/>
      <c r="D758" s="159"/>
      <c r="E758" s="159"/>
      <c r="F758" s="304"/>
      <c r="G758" s="159"/>
      <c r="H758" s="159"/>
      <c r="I758" s="159"/>
      <c r="J758" s="159"/>
      <c r="K758" s="305"/>
      <c r="L758" s="159"/>
      <c r="M758" s="304"/>
      <c r="N758" s="304"/>
      <c r="O758" s="159"/>
      <c r="P758" s="159"/>
      <c r="Q758" s="159"/>
      <c r="R758" s="159"/>
      <c r="S758" s="159"/>
      <c r="T758" s="159"/>
      <c r="U758" s="159"/>
      <c r="V758" s="159"/>
      <c r="W758" s="159"/>
      <c r="X758" s="159"/>
      <c r="Y758" s="159"/>
      <c r="Z758" s="159"/>
    </row>
    <row r="759" ht="11.25" customHeight="1">
      <c r="A759" s="159"/>
      <c r="B759" s="159"/>
      <c r="C759" s="159"/>
      <c r="D759" s="159"/>
      <c r="E759" s="159"/>
      <c r="F759" s="304"/>
      <c r="G759" s="159"/>
      <c r="H759" s="159"/>
      <c r="I759" s="159"/>
      <c r="J759" s="159"/>
      <c r="K759" s="305"/>
      <c r="L759" s="159"/>
      <c r="M759" s="304"/>
      <c r="N759" s="304"/>
      <c r="O759" s="159"/>
      <c r="P759" s="159"/>
      <c r="Q759" s="159"/>
      <c r="R759" s="159"/>
      <c r="S759" s="159"/>
      <c r="T759" s="159"/>
      <c r="U759" s="159"/>
      <c r="V759" s="159"/>
      <c r="W759" s="159"/>
      <c r="X759" s="159"/>
      <c r="Y759" s="159"/>
      <c r="Z759" s="159"/>
    </row>
    <row r="760" ht="11.25" customHeight="1">
      <c r="A760" s="159"/>
      <c r="B760" s="159"/>
      <c r="C760" s="159"/>
      <c r="D760" s="159"/>
      <c r="E760" s="159"/>
      <c r="F760" s="304"/>
      <c r="G760" s="159"/>
      <c r="H760" s="159"/>
      <c r="I760" s="159"/>
      <c r="J760" s="159"/>
      <c r="K760" s="305"/>
      <c r="L760" s="159"/>
      <c r="M760" s="304"/>
      <c r="N760" s="304"/>
      <c r="O760" s="159"/>
      <c r="P760" s="159"/>
      <c r="Q760" s="159"/>
      <c r="R760" s="159"/>
      <c r="S760" s="159"/>
      <c r="T760" s="159"/>
      <c r="U760" s="159"/>
      <c r="V760" s="159"/>
      <c r="W760" s="159"/>
      <c r="X760" s="159"/>
      <c r="Y760" s="159"/>
      <c r="Z760" s="159"/>
    </row>
    <row r="761" ht="11.25" customHeight="1">
      <c r="A761" s="159"/>
      <c r="B761" s="159"/>
      <c r="C761" s="159"/>
      <c r="D761" s="159"/>
      <c r="E761" s="159"/>
      <c r="F761" s="304"/>
      <c r="G761" s="159"/>
      <c r="H761" s="159"/>
      <c r="I761" s="159"/>
      <c r="J761" s="159"/>
      <c r="K761" s="305"/>
      <c r="L761" s="159"/>
      <c r="M761" s="304"/>
      <c r="N761" s="304"/>
      <c r="O761" s="159"/>
      <c r="P761" s="159"/>
      <c r="Q761" s="159"/>
      <c r="R761" s="159"/>
      <c r="S761" s="159"/>
      <c r="T761" s="159"/>
      <c r="U761" s="159"/>
      <c r="V761" s="159"/>
      <c r="W761" s="159"/>
      <c r="X761" s="159"/>
      <c r="Y761" s="159"/>
      <c r="Z761" s="159"/>
    </row>
    <row r="762" ht="11.25" customHeight="1">
      <c r="A762" s="159"/>
      <c r="B762" s="159"/>
      <c r="C762" s="159"/>
      <c r="D762" s="159"/>
      <c r="E762" s="159"/>
      <c r="F762" s="304"/>
      <c r="G762" s="159"/>
      <c r="H762" s="159"/>
      <c r="I762" s="159"/>
      <c r="J762" s="159"/>
      <c r="K762" s="305"/>
      <c r="L762" s="159"/>
      <c r="M762" s="304"/>
      <c r="N762" s="304"/>
      <c r="O762" s="159"/>
      <c r="P762" s="159"/>
      <c r="Q762" s="159"/>
      <c r="R762" s="159"/>
      <c r="S762" s="159"/>
      <c r="T762" s="159"/>
      <c r="U762" s="159"/>
      <c r="V762" s="159"/>
      <c r="W762" s="159"/>
      <c r="X762" s="159"/>
      <c r="Y762" s="159"/>
      <c r="Z762" s="159"/>
    </row>
    <row r="763" ht="11.25" customHeight="1">
      <c r="A763" s="159"/>
      <c r="B763" s="159"/>
      <c r="C763" s="159"/>
      <c r="D763" s="159"/>
      <c r="E763" s="159"/>
      <c r="F763" s="304"/>
      <c r="G763" s="159"/>
      <c r="H763" s="159"/>
      <c r="I763" s="159"/>
      <c r="J763" s="159"/>
      <c r="K763" s="305"/>
      <c r="L763" s="159"/>
      <c r="M763" s="304"/>
      <c r="N763" s="304"/>
      <c r="O763" s="159"/>
      <c r="P763" s="159"/>
      <c r="Q763" s="159"/>
      <c r="R763" s="159"/>
      <c r="S763" s="159"/>
      <c r="T763" s="159"/>
      <c r="U763" s="159"/>
      <c r="V763" s="159"/>
      <c r="W763" s="159"/>
      <c r="X763" s="159"/>
      <c r="Y763" s="159"/>
      <c r="Z763" s="159"/>
    </row>
    <row r="764" ht="11.25" customHeight="1">
      <c r="A764" s="159"/>
      <c r="B764" s="159"/>
      <c r="C764" s="159"/>
      <c r="D764" s="159"/>
      <c r="E764" s="159"/>
      <c r="F764" s="304"/>
      <c r="G764" s="159"/>
      <c r="H764" s="159"/>
      <c r="I764" s="159"/>
      <c r="J764" s="159"/>
      <c r="K764" s="305"/>
      <c r="L764" s="159"/>
      <c r="M764" s="304"/>
      <c r="N764" s="304"/>
      <c r="O764" s="159"/>
      <c r="P764" s="159"/>
      <c r="Q764" s="159"/>
      <c r="R764" s="159"/>
      <c r="S764" s="159"/>
      <c r="T764" s="159"/>
      <c r="U764" s="159"/>
      <c r="V764" s="159"/>
      <c r="W764" s="159"/>
      <c r="X764" s="159"/>
      <c r="Y764" s="159"/>
      <c r="Z764" s="159"/>
    </row>
    <row r="765" ht="11.25" customHeight="1">
      <c r="A765" s="159"/>
      <c r="B765" s="159"/>
      <c r="C765" s="159"/>
      <c r="D765" s="159"/>
      <c r="E765" s="159"/>
      <c r="F765" s="304"/>
      <c r="G765" s="159"/>
      <c r="H765" s="159"/>
      <c r="I765" s="159"/>
      <c r="J765" s="159"/>
      <c r="K765" s="305"/>
      <c r="L765" s="159"/>
      <c r="M765" s="304"/>
      <c r="N765" s="304"/>
      <c r="O765" s="159"/>
      <c r="P765" s="159"/>
      <c r="Q765" s="159"/>
      <c r="R765" s="159"/>
      <c r="S765" s="159"/>
      <c r="T765" s="159"/>
      <c r="U765" s="159"/>
      <c r="V765" s="159"/>
      <c r="W765" s="159"/>
      <c r="X765" s="159"/>
      <c r="Y765" s="159"/>
      <c r="Z765" s="159"/>
    </row>
    <row r="766" ht="11.25" customHeight="1">
      <c r="A766" s="159"/>
      <c r="B766" s="159"/>
      <c r="C766" s="159"/>
      <c r="D766" s="159"/>
      <c r="E766" s="159"/>
      <c r="F766" s="304"/>
      <c r="G766" s="159"/>
      <c r="H766" s="159"/>
      <c r="I766" s="159"/>
      <c r="J766" s="159"/>
      <c r="K766" s="305"/>
      <c r="L766" s="159"/>
      <c r="M766" s="304"/>
      <c r="N766" s="304"/>
      <c r="O766" s="159"/>
      <c r="P766" s="159"/>
      <c r="Q766" s="159"/>
      <c r="R766" s="159"/>
      <c r="S766" s="159"/>
      <c r="T766" s="159"/>
      <c r="U766" s="159"/>
      <c r="V766" s="159"/>
      <c r="W766" s="159"/>
      <c r="X766" s="159"/>
      <c r="Y766" s="159"/>
      <c r="Z766" s="159"/>
    </row>
    <row r="767" ht="11.25" customHeight="1">
      <c r="A767" s="159"/>
      <c r="B767" s="159"/>
      <c r="C767" s="159"/>
      <c r="D767" s="159"/>
      <c r="E767" s="159"/>
      <c r="F767" s="304"/>
      <c r="G767" s="159"/>
      <c r="H767" s="159"/>
      <c r="I767" s="159"/>
      <c r="J767" s="159"/>
      <c r="K767" s="305"/>
      <c r="L767" s="159"/>
      <c r="M767" s="304"/>
      <c r="N767" s="304"/>
      <c r="O767" s="159"/>
      <c r="P767" s="159"/>
      <c r="Q767" s="159"/>
      <c r="R767" s="159"/>
      <c r="S767" s="159"/>
      <c r="T767" s="159"/>
      <c r="U767" s="159"/>
      <c r="V767" s="159"/>
      <c r="W767" s="159"/>
      <c r="X767" s="159"/>
      <c r="Y767" s="159"/>
      <c r="Z767" s="159"/>
    </row>
    <row r="768" ht="11.25" customHeight="1">
      <c r="A768" s="159"/>
      <c r="B768" s="159"/>
      <c r="C768" s="159"/>
      <c r="D768" s="159"/>
      <c r="E768" s="159"/>
      <c r="F768" s="304"/>
      <c r="G768" s="159"/>
      <c r="H768" s="159"/>
      <c r="I768" s="159"/>
      <c r="J768" s="159"/>
      <c r="K768" s="305"/>
      <c r="L768" s="159"/>
      <c r="M768" s="304"/>
      <c r="N768" s="304"/>
      <c r="O768" s="159"/>
      <c r="P768" s="159"/>
      <c r="Q768" s="159"/>
      <c r="R768" s="159"/>
      <c r="S768" s="159"/>
      <c r="T768" s="159"/>
      <c r="U768" s="159"/>
      <c r="V768" s="159"/>
      <c r="W768" s="159"/>
      <c r="X768" s="159"/>
      <c r="Y768" s="159"/>
      <c r="Z768" s="159"/>
    </row>
    <row r="769" ht="11.25" customHeight="1">
      <c r="A769" s="159"/>
      <c r="B769" s="159"/>
      <c r="C769" s="159"/>
      <c r="D769" s="159"/>
      <c r="E769" s="159"/>
      <c r="F769" s="304"/>
      <c r="G769" s="159"/>
      <c r="H769" s="159"/>
      <c r="I769" s="159"/>
      <c r="J769" s="159"/>
      <c r="K769" s="305"/>
      <c r="L769" s="159"/>
      <c r="M769" s="304"/>
      <c r="N769" s="304"/>
      <c r="O769" s="159"/>
      <c r="P769" s="159"/>
      <c r="Q769" s="159"/>
      <c r="R769" s="159"/>
      <c r="S769" s="159"/>
      <c r="T769" s="159"/>
      <c r="U769" s="159"/>
      <c r="V769" s="159"/>
      <c r="W769" s="159"/>
      <c r="X769" s="159"/>
      <c r="Y769" s="159"/>
      <c r="Z769" s="159"/>
    </row>
    <row r="770" ht="11.25" customHeight="1">
      <c r="A770" s="159"/>
      <c r="B770" s="159"/>
      <c r="C770" s="159"/>
      <c r="D770" s="159"/>
      <c r="E770" s="159"/>
      <c r="F770" s="304"/>
      <c r="G770" s="159"/>
      <c r="H770" s="159"/>
      <c r="I770" s="159"/>
      <c r="J770" s="159"/>
      <c r="K770" s="305"/>
      <c r="L770" s="159"/>
      <c r="M770" s="304"/>
      <c r="N770" s="304"/>
      <c r="O770" s="159"/>
      <c r="P770" s="159"/>
      <c r="Q770" s="159"/>
      <c r="R770" s="159"/>
      <c r="S770" s="159"/>
      <c r="T770" s="159"/>
      <c r="U770" s="159"/>
      <c r="V770" s="159"/>
      <c r="W770" s="159"/>
      <c r="X770" s="159"/>
      <c r="Y770" s="159"/>
      <c r="Z770" s="159"/>
    </row>
    <row r="771" ht="11.25" customHeight="1">
      <c r="A771" s="159"/>
      <c r="B771" s="159"/>
      <c r="C771" s="159"/>
      <c r="D771" s="159"/>
      <c r="E771" s="159"/>
      <c r="F771" s="304"/>
      <c r="G771" s="159"/>
      <c r="H771" s="159"/>
      <c r="I771" s="159"/>
      <c r="J771" s="159"/>
      <c r="K771" s="305"/>
      <c r="L771" s="159"/>
      <c r="M771" s="304"/>
      <c r="N771" s="304"/>
      <c r="O771" s="159"/>
      <c r="P771" s="159"/>
      <c r="Q771" s="159"/>
      <c r="R771" s="159"/>
      <c r="S771" s="159"/>
      <c r="T771" s="159"/>
      <c r="U771" s="159"/>
      <c r="V771" s="159"/>
      <c r="W771" s="159"/>
      <c r="X771" s="159"/>
      <c r="Y771" s="159"/>
      <c r="Z771" s="159"/>
    </row>
    <row r="772" ht="11.25" customHeight="1">
      <c r="A772" s="159"/>
      <c r="B772" s="159"/>
      <c r="C772" s="159"/>
      <c r="D772" s="159"/>
      <c r="E772" s="159"/>
      <c r="F772" s="304"/>
      <c r="G772" s="159"/>
      <c r="H772" s="159"/>
      <c r="I772" s="159"/>
      <c r="J772" s="159"/>
      <c r="K772" s="305"/>
      <c r="L772" s="159"/>
      <c r="M772" s="304"/>
      <c r="N772" s="304"/>
      <c r="O772" s="159"/>
      <c r="P772" s="159"/>
      <c r="Q772" s="159"/>
      <c r="R772" s="159"/>
      <c r="S772" s="159"/>
      <c r="T772" s="159"/>
      <c r="U772" s="159"/>
      <c r="V772" s="159"/>
      <c r="W772" s="159"/>
      <c r="X772" s="159"/>
      <c r="Y772" s="159"/>
      <c r="Z772" s="159"/>
    </row>
    <row r="773" ht="11.25" customHeight="1">
      <c r="A773" s="159"/>
      <c r="B773" s="159"/>
      <c r="C773" s="159"/>
      <c r="D773" s="159"/>
      <c r="E773" s="159"/>
      <c r="F773" s="304"/>
      <c r="G773" s="159"/>
      <c r="H773" s="159"/>
      <c r="I773" s="159"/>
      <c r="J773" s="159"/>
      <c r="K773" s="305"/>
      <c r="L773" s="159"/>
      <c r="M773" s="304"/>
      <c r="N773" s="304"/>
      <c r="O773" s="159"/>
      <c r="P773" s="159"/>
      <c r="Q773" s="159"/>
      <c r="R773" s="159"/>
      <c r="S773" s="159"/>
      <c r="T773" s="159"/>
      <c r="U773" s="159"/>
      <c r="V773" s="159"/>
      <c r="W773" s="159"/>
      <c r="X773" s="159"/>
      <c r="Y773" s="159"/>
      <c r="Z773" s="159"/>
    </row>
    <row r="774" ht="11.25" customHeight="1">
      <c r="A774" s="159"/>
      <c r="B774" s="159"/>
      <c r="C774" s="159"/>
      <c r="D774" s="159"/>
      <c r="E774" s="159"/>
      <c r="F774" s="304"/>
      <c r="G774" s="159"/>
      <c r="H774" s="159"/>
      <c r="I774" s="159"/>
      <c r="J774" s="159"/>
      <c r="K774" s="305"/>
      <c r="L774" s="159"/>
      <c r="M774" s="304"/>
      <c r="N774" s="304"/>
      <c r="O774" s="159"/>
      <c r="P774" s="159"/>
      <c r="Q774" s="159"/>
      <c r="R774" s="159"/>
      <c r="S774" s="159"/>
      <c r="T774" s="159"/>
      <c r="U774" s="159"/>
      <c r="V774" s="159"/>
      <c r="W774" s="159"/>
      <c r="X774" s="159"/>
      <c r="Y774" s="159"/>
      <c r="Z774" s="159"/>
    </row>
    <row r="775" ht="11.25" customHeight="1">
      <c r="A775" s="159"/>
      <c r="B775" s="159"/>
      <c r="C775" s="159"/>
      <c r="D775" s="159"/>
      <c r="E775" s="159"/>
      <c r="F775" s="304"/>
      <c r="G775" s="159"/>
      <c r="H775" s="159"/>
      <c r="I775" s="159"/>
      <c r="J775" s="159"/>
      <c r="K775" s="305"/>
      <c r="L775" s="159"/>
      <c r="M775" s="304"/>
      <c r="N775" s="304"/>
      <c r="O775" s="159"/>
      <c r="P775" s="159"/>
      <c r="Q775" s="159"/>
      <c r="R775" s="159"/>
      <c r="S775" s="159"/>
      <c r="T775" s="159"/>
      <c r="U775" s="159"/>
      <c r="V775" s="159"/>
      <c r="W775" s="159"/>
      <c r="X775" s="159"/>
      <c r="Y775" s="159"/>
      <c r="Z775" s="159"/>
    </row>
    <row r="776" ht="11.25" customHeight="1">
      <c r="A776" s="159"/>
      <c r="B776" s="159"/>
      <c r="C776" s="159"/>
      <c r="D776" s="159"/>
      <c r="E776" s="159"/>
      <c r="F776" s="304"/>
      <c r="G776" s="159"/>
      <c r="H776" s="159"/>
      <c r="I776" s="159"/>
      <c r="J776" s="159"/>
      <c r="K776" s="305"/>
      <c r="L776" s="159"/>
      <c r="M776" s="304"/>
      <c r="N776" s="304"/>
      <c r="O776" s="159"/>
      <c r="P776" s="159"/>
      <c r="Q776" s="159"/>
      <c r="R776" s="159"/>
      <c r="S776" s="159"/>
      <c r="T776" s="159"/>
      <c r="U776" s="159"/>
      <c r="V776" s="159"/>
      <c r="W776" s="159"/>
      <c r="X776" s="159"/>
      <c r="Y776" s="159"/>
      <c r="Z776" s="159"/>
    </row>
    <row r="777" ht="11.25" customHeight="1">
      <c r="A777" s="159"/>
      <c r="B777" s="159"/>
      <c r="C777" s="159"/>
      <c r="D777" s="159"/>
      <c r="E777" s="159"/>
      <c r="F777" s="304"/>
      <c r="G777" s="159"/>
      <c r="H777" s="159"/>
      <c r="I777" s="159"/>
      <c r="J777" s="159"/>
      <c r="K777" s="305"/>
      <c r="L777" s="159"/>
      <c r="M777" s="304"/>
      <c r="N777" s="304"/>
      <c r="O777" s="159"/>
      <c r="P777" s="159"/>
      <c r="Q777" s="159"/>
      <c r="R777" s="159"/>
      <c r="S777" s="159"/>
      <c r="T777" s="159"/>
      <c r="U777" s="159"/>
      <c r="V777" s="159"/>
      <c r="W777" s="159"/>
      <c r="X777" s="159"/>
      <c r="Y777" s="159"/>
      <c r="Z777" s="159"/>
    </row>
    <row r="778" ht="11.25" customHeight="1">
      <c r="A778" s="159"/>
      <c r="B778" s="159"/>
      <c r="C778" s="159"/>
      <c r="D778" s="159"/>
      <c r="E778" s="159"/>
      <c r="F778" s="304"/>
      <c r="G778" s="159"/>
      <c r="H778" s="159"/>
      <c r="I778" s="159"/>
      <c r="J778" s="159"/>
      <c r="K778" s="305"/>
      <c r="L778" s="159"/>
      <c r="M778" s="304"/>
      <c r="N778" s="304"/>
      <c r="O778" s="159"/>
      <c r="P778" s="159"/>
      <c r="Q778" s="159"/>
      <c r="R778" s="159"/>
      <c r="S778" s="159"/>
      <c r="T778" s="159"/>
      <c r="U778" s="159"/>
      <c r="V778" s="159"/>
      <c r="W778" s="159"/>
      <c r="X778" s="159"/>
      <c r="Y778" s="159"/>
      <c r="Z778" s="159"/>
    </row>
    <row r="779" ht="11.25" customHeight="1">
      <c r="A779" s="159"/>
      <c r="B779" s="159"/>
      <c r="C779" s="159"/>
      <c r="D779" s="159"/>
      <c r="E779" s="159"/>
      <c r="F779" s="304"/>
      <c r="G779" s="159"/>
      <c r="H779" s="159"/>
      <c r="I779" s="159"/>
      <c r="J779" s="159"/>
      <c r="K779" s="305"/>
      <c r="L779" s="159"/>
      <c r="M779" s="304"/>
      <c r="N779" s="304"/>
      <c r="O779" s="159"/>
      <c r="P779" s="159"/>
      <c r="Q779" s="159"/>
      <c r="R779" s="159"/>
      <c r="S779" s="159"/>
      <c r="T779" s="159"/>
      <c r="U779" s="159"/>
      <c r="V779" s="159"/>
      <c r="W779" s="159"/>
      <c r="X779" s="159"/>
      <c r="Y779" s="159"/>
      <c r="Z779" s="159"/>
    </row>
    <row r="780" ht="11.25" customHeight="1">
      <c r="A780" s="159"/>
      <c r="B780" s="159"/>
      <c r="C780" s="159"/>
      <c r="D780" s="159"/>
      <c r="E780" s="159"/>
      <c r="F780" s="304"/>
      <c r="G780" s="159"/>
      <c r="H780" s="159"/>
      <c r="I780" s="159"/>
      <c r="J780" s="159"/>
      <c r="K780" s="305"/>
      <c r="L780" s="159"/>
      <c r="M780" s="304"/>
      <c r="N780" s="304"/>
      <c r="O780" s="159"/>
      <c r="P780" s="159"/>
      <c r="Q780" s="159"/>
      <c r="R780" s="159"/>
      <c r="S780" s="159"/>
      <c r="T780" s="159"/>
      <c r="U780" s="159"/>
      <c r="V780" s="159"/>
      <c r="W780" s="159"/>
      <c r="X780" s="159"/>
      <c r="Y780" s="159"/>
      <c r="Z780" s="159"/>
    </row>
    <row r="781" ht="11.25" customHeight="1">
      <c r="A781" s="159"/>
      <c r="B781" s="159"/>
      <c r="C781" s="159"/>
      <c r="D781" s="159"/>
      <c r="E781" s="159"/>
      <c r="F781" s="304"/>
      <c r="G781" s="159"/>
      <c r="H781" s="159"/>
      <c r="I781" s="159"/>
      <c r="J781" s="159"/>
      <c r="K781" s="305"/>
      <c r="L781" s="159"/>
      <c r="M781" s="304"/>
      <c r="N781" s="304"/>
      <c r="O781" s="159"/>
      <c r="P781" s="159"/>
      <c r="Q781" s="159"/>
      <c r="R781" s="159"/>
      <c r="S781" s="159"/>
      <c r="T781" s="159"/>
      <c r="U781" s="159"/>
      <c r="V781" s="159"/>
      <c r="W781" s="159"/>
      <c r="X781" s="159"/>
      <c r="Y781" s="159"/>
      <c r="Z781" s="159"/>
    </row>
    <row r="782" ht="11.25" customHeight="1">
      <c r="A782" s="159"/>
      <c r="B782" s="159"/>
      <c r="C782" s="159"/>
      <c r="D782" s="159"/>
      <c r="E782" s="159"/>
      <c r="F782" s="304"/>
      <c r="G782" s="159"/>
      <c r="H782" s="159"/>
      <c r="I782" s="159"/>
      <c r="J782" s="159"/>
      <c r="K782" s="305"/>
      <c r="L782" s="159"/>
      <c r="M782" s="304"/>
      <c r="N782" s="304"/>
      <c r="O782" s="159"/>
      <c r="P782" s="159"/>
      <c r="Q782" s="159"/>
      <c r="R782" s="159"/>
      <c r="S782" s="159"/>
      <c r="T782" s="159"/>
      <c r="U782" s="159"/>
      <c r="V782" s="159"/>
      <c r="W782" s="159"/>
      <c r="X782" s="159"/>
      <c r="Y782" s="159"/>
      <c r="Z782" s="159"/>
    </row>
    <row r="783" ht="11.25" customHeight="1">
      <c r="A783" s="159"/>
      <c r="B783" s="159"/>
      <c r="C783" s="159"/>
      <c r="D783" s="159"/>
      <c r="E783" s="159"/>
      <c r="F783" s="304"/>
      <c r="G783" s="159"/>
      <c r="H783" s="159"/>
      <c r="I783" s="159"/>
      <c r="J783" s="159"/>
      <c r="K783" s="305"/>
      <c r="L783" s="159"/>
      <c r="M783" s="304"/>
      <c r="N783" s="304"/>
      <c r="O783" s="159"/>
      <c r="P783" s="159"/>
      <c r="Q783" s="159"/>
      <c r="R783" s="159"/>
      <c r="S783" s="159"/>
      <c r="T783" s="159"/>
      <c r="U783" s="159"/>
      <c r="V783" s="159"/>
      <c r="W783" s="159"/>
      <c r="X783" s="159"/>
      <c r="Y783" s="159"/>
      <c r="Z783" s="159"/>
    </row>
    <row r="784" ht="11.25" customHeight="1">
      <c r="A784" s="159"/>
      <c r="B784" s="159"/>
      <c r="C784" s="159"/>
      <c r="D784" s="159"/>
      <c r="E784" s="159"/>
      <c r="F784" s="304"/>
      <c r="G784" s="159"/>
      <c r="H784" s="159"/>
      <c r="I784" s="159"/>
      <c r="J784" s="159"/>
      <c r="K784" s="305"/>
      <c r="L784" s="159"/>
      <c r="M784" s="304"/>
      <c r="N784" s="304"/>
      <c r="O784" s="159"/>
      <c r="P784" s="159"/>
      <c r="Q784" s="159"/>
      <c r="R784" s="159"/>
      <c r="S784" s="159"/>
      <c r="T784" s="159"/>
      <c r="U784" s="159"/>
      <c r="V784" s="159"/>
      <c r="W784" s="159"/>
      <c r="X784" s="159"/>
      <c r="Y784" s="159"/>
      <c r="Z784" s="159"/>
    </row>
    <row r="785" ht="11.25" customHeight="1">
      <c r="A785" s="159"/>
      <c r="B785" s="159"/>
      <c r="C785" s="159"/>
      <c r="D785" s="159"/>
      <c r="E785" s="159"/>
      <c r="F785" s="304"/>
      <c r="G785" s="159"/>
      <c r="H785" s="159"/>
      <c r="I785" s="159"/>
      <c r="J785" s="159"/>
      <c r="K785" s="305"/>
      <c r="L785" s="159"/>
      <c r="M785" s="304"/>
      <c r="N785" s="304"/>
      <c r="O785" s="159"/>
      <c r="P785" s="159"/>
      <c r="Q785" s="159"/>
      <c r="R785" s="159"/>
      <c r="S785" s="159"/>
      <c r="T785" s="159"/>
      <c r="U785" s="159"/>
      <c r="V785" s="159"/>
      <c r="W785" s="159"/>
      <c r="X785" s="159"/>
      <c r="Y785" s="159"/>
      <c r="Z785" s="159"/>
    </row>
    <row r="786" ht="11.25" customHeight="1">
      <c r="A786" s="159"/>
      <c r="B786" s="159"/>
      <c r="C786" s="159"/>
      <c r="D786" s="159"/>
      <c r="E786" s="159"/>
      <c r="F786" s="304"/>
      <c r="G786" s="159"/>
      <c r="H786" s="159"/>
      <c r="I786" s="159"/>
      <c r="J786" s="159"/>
      <c r="K786" s="305"/>
      <c r="L786" s="159"/>
      <c r="M786" s="304"/>
      <c r="N786" s="304"/>
      <c r="O786" s="159"/>
      <c r="P786" s="159"/>
      <c r="Q786" s="159"/>
      <c r="R786" s="159"/>
      <c r="S786" s="159"/>
      <c r="T786" s="159"/>
      <c r="U786" s="159"/>
      <c r="V786" s="159"/>
      <c r="W786" s="159"/>
      <c r="X786" s="159"/>
      <c r="Y786" s="159"/>
      <c r="Z786" s="159"/>
    </row>
    <row r="787" ht="11.25" customHeight="1">
      <c r="A787" s="159"/>
      <c r="B787" s="159"/>
      <c r="C787" s="159"/>
      <c r="D787" s="159"/>
      <c r="E787" s="159"/>
      <c r="F787" s="304"/>
      <c r="G787" s="159"/>
      <c r="H787" s="159"/>
      <c r="I787" s="159"/>
      <c r="J787" s="159"/>
      <c r="K787" s="305"/>
      <c r="L787" s="159"/>
      <c r="M787" s="304"/>
      <c r="N787" s="304"/>
      <c r="O787" s="159"/>
      <c r="P787" s="159"/>
      <c r="Q787" s="159"/>
      <c r="R787" s="159"/>
      <c r="S787" s="159"/>
      <c r="T787" s="159"/>
      <c r="U787" s="159"/>
      <c r="V787" s="159"/>
      <c r="W787" s="159"/>
      <c r="X787" s="159"/>
      <c r="Y787" s="159"/>
      <c r="Z787" s="159"/>
    </row>
    <row r="788" ht="11.25" customHeight="1">
      <c r="A788" s="159"/>
      <c r="B788" s="159"/>
      <c r="C788" s="159"/>
      <c r="D788" s="159"/>
      <c r="E788" s="159"/>
      <c r="F788" s="304"/>
      <c r="G788" s="159"/>
      <c r="H788" s="159"/>
      <c r="I788" s="159"/>
      <c r="J788" s="159"/>
      <c r="K788" s="305"/>
      <c r="L788" s="159"/>
      <c r="M788" s="304"/>
      <c r="N788" s="304"/>
      <c r="O788" s="159"/>
      <c r="P788" s="159"/>
      <c r="Q788" s="159"/>
      <c r="R788" s="159"/>
      <c r="S788" s="159"/>
      <c r="T788" s="159"/>
      <c r="U788" s="159"/>
      <c r="V788" s="159"/>
      <c r="W788" s="159"/>
      <c r="X788" s="159"/>
      <c r="Y788" s="159"/>
      <c r="Z788" s="159"/>
    </row>
    <row r="789" ht="11.25" customHeight="1">
      <c r="A789" s="159"/>
      <c r="B789" s="159"/>
      <c r="C789" s="159"/>
      <c r="D789" s="159"/>
      <c r="E789" s="159"/>
      <c r="F789" s="304"/>
      <c r="G789" s="159"/>
      <c r="H789" s="159"/>
      <c r="I789" s="159"/>
      <c r="J789" s="159"/>
      <c r="K789" s="305"/>
      <c r="L789" s="159"/>
      <c r="M789" s="304"/>
      <c r="N789" s="304"/>
      <c r="O789" s="159"/>
      <c r="P789" s="159"/>
      <c r="Q789" s="159"/>
      <c r="R789" s="159"/>
      <c r="S789" s="159"/>
      <c r="T789" s="159"/>
      <c r="U789" s="159"/>
      <c r="V789" s="159"/>
      <c r="W789" s="159"/>
      <c r="X789" s="159"/>
      <c r="Y789" s="159"/>
      <c r="Z789" s="159"/>
    </row>
    <row r="790" ht="11.25" customHeight="1">
      <c r="A790" s="159"/>
      <c r="B790" s="159"/>
      <c r="C790" s="159"/>
      <c r="D790" s="159"/>
      <c r="E790" s="159"/>
      <c r="F790" s="304"/>
      <c r="G790" s="159"/>
      <c r="H790" s="159"/>
      <c r="I790" s="159"/>
      <c r="J790" s="159"/>
      <c r="K790" s="305"/>
      <c r="L790" s="159"/>
      <c r="M790" s="304"/>
      <c r="N790" s="304"/>
      <c r="O790" s="159"/>
      <c r="P790" s="159"/>
      <c r="Q790" s="159"/>
      <c r="R790" s="159"/>
      <c r="S790" s="159"/>
      <c r="T790" s="159"/>
      <c r="U790" s="159"/>
      <c r="V790" s="159"/>
      <c r="W790" s="159"/>
      <c r="X790" s="159"/>
      <c r="Y790" s="159"/>
      <c r="Z790" s="159"/>
    </row>
    <row r="791" ht="11.25" customHeight="1">
      <c r="A791" s="159"/>
      <c r="B791" s="159"/>
      <c r="C791" s="159"/>
      <c r="D791" s="159"/>
      <c r="E791" s="159"/>
      <c r="F791" s="304"/>
      <c r="G791" s="159"/>
      <c r="H791" s="159"/>
      <c r="I791" s="159"/>
      <c r="J791" s="159"/>
      <c r="K791" s="305"/>
      <c r="L791" s="159"/>
      <c r="M791" s="304"/>
      <c r="N791" s="304"/>
      <c r="O791" s="159"/>
      <c r="P791" s="159"/>
      <c r="Q791" s="159"/>
      <c r="R791" s="159"/>
      <c r="S791" s="159"/>
      <c r="T791" s="159"/>
      <c r="U791" s="159"/>
      <c r="V791" s="159"/>
      <c r="W791" s="159"/>
      <c r="X791" s="159"/>
      <c r="Y791" s="159"/>
      <c r="Z791" s="159"/>
    </row>
    <row r="792" ht="11.25" customHeight="1">
      <c r="A792" s="159"/>
      <c r="B792" s="159"/>
      <c r="C792" s="159"/>
      <c r="D792" s="159"/>
      <c r="E792" s="159"/>
      <c r="F792" s="304"/>
      <c r="G792" s="159"/>
      <c r="H792" s="159"/>
      <c r="I792" s="159"/>
      <c r="J792" s="159"/>
      <c r="K792" s="305"/>
      <c r="L792" s="159"/>
      <c r="M792" s="304"/>
      <c r="N792" s="304"/>
      <c r="O792" s="159"/>
      <c r="P792" s="159"/>
      <c r="Q792" s="159"/>
      <c r="R792" s="159"/>
      <c r="S792" s="159"/>
      <c r="T792" s="159"/>
      <c r="U792" s="159"/>
      <c r="V792" s="159"/>
      <c r="W792" s="159"/>
      <c r="X792" s="159"/>
      <c r="Y792" s="159"/>
      <c r="Z792" s="159"/>
    </row>
    <row r="793" ht="11.25" customHeight="1">
      <c r="A793" s="159"/>
      <c r="B793" s="159"/>
      <c r="C793" s="159"/>
      <c r="D793" s="159"/>
      <c r="E793" s="159"/>
      <c r="F793" s="304"/>
      <c r="G793" s="159"/>
      <c r="H793" s="159"/>
      <c r="I793" s="159"/>
      <c r="J793" s="159"/>
      <c r="K793" s="305"/>
      <c r="L793" s="159"/>
      <c r="M793" s="304"/>
      <c r="N793" s="304"/>
      <c r="O793" s="159"/>
      <c r="P793" s="159"/>
      <c r="Q793" s="159"/>
      <c r="R793" s="159"/>
      <c r="S793" s="159"/>
      <c r="T793" s="159"/>
      <c r="U793" s="159"/>
      <c r="V793" s="159"/>
      <c r="W793" s="159"/>
      <c r="X793" s="159"/>
      <c r="Y793" s="159"/>
      <c r="Z793" s="159"/>
    </row>
    <row r="794" ht="11.25" customHeight="1">
      <c r="A794" s="159"/>
      <c r="B794" s="159"/>
      <c r="C794" s="159"/>
      <c r="D794" s="159"/>
      <c r="E794" s="159"/>
      <c r="F794" s="304"/>
      <c r="G794" s="159"/>
      <c r="H794" s="159"/>
      <c r="I794" s="159"/>
      <c r="J794" s="159"/>
      <c r="K794" s="305"/>
      <c r="L794" s="159"/>
      <c r="M794" s="304"/>
      <c r="N794" s="304"/>
      <c r="O794" s="159"/>
      <c r="P794" s="159"/>
      <c r="Q794" s="159"/>
      <c r="R794" s="159"/>
      <c r="S794" s="159"/>
      <c r="T794" s="159"/>
      <c r="U794" s="159"/>
      <c r="V794" s="159"/>
      <c r="W794" s="159"/>
      <c r="X794" s="159"/>
      <c r="Y794" s="159"/>
      <c r="Z794" s="159"/>
    </row>
    <row r="795" ht="11.25" customHeight="1">
      <c r="A795" s="159"/>
      <c r="B795" s="159"/>
      <c r="C795" s="159"/>
      <c r="D795" s="159"/>
      <c r="E795" s="159"/>
      <c r="F795" s="304"/>
      <c r="G795" s="159"/>
      <c r="H795" s="159"/>
      <c r="I795" s="159"/>
      <c r="J795" s="159"/>
      <c r="K795" s="305"/>
      <c r="L795" s="159"/>
      <c r="M795" s="304"/>
      <c r="N795" s="304"/>
      <c r="O795" s="159"/>
      <c r="P795" s="159"/>
      <c r="Q795" s="159"/>
      <c r="R795" s="159"/>
      <c r="S795" s="159"/>
      <c r="T795" s="159"/>
      <c r="U795" s="159"/>
      <c r="V795" s="159"/>
      <c r="W795" s="159"/>
      <c r="X795" s="159"/>
      <c r="Y795" s="159"/>
      <c r="Z795" s="159"/>
    </row>
    <row r="796" ht="11.25" customHeight="1">
      <c r="A796" s="159"/>
      <c r="B796" s="159"/>
      <c r="C796" s="159"/>
      <c r="D796" s="159"/>
      <c r="E796" s="159"/>
      <c r="F796" s="304"/>
      <c r="G796" s="159"/>
      <c r="H796" s="159"/>
      <c r="I796" s="159"/>
      <c r="J796" s="159"/>
      <c r="K796" s="305"/>
      <c r="L796" s="159"/>
      <c r="M796" s="304"/>
      <c r="N796" s="304"/>
      <c r="O796" s="159"/>
      <c r="P796" s="159"/>
      <c r="Q796" s="159"/>
      <c r="R796" s="159"/>
      <c r="S796" s="159"/>
      <c r="T796" s="159"/>
      <c r="U796" s="159"/>
      <c r="V796" s="159"/>
      <c r="W796" s="159"/>
      <c r="X796" s="159"/>
      <c r="Y796" s="159"/>
      <c r="Z796" s="159"/>
    </row>
    <row r="797" ht="11.25" customHeight="1">
      <c r="A797" s="159"/>
      <c r="B797" s="159"/>
      <c r="C797" s="159"/>
      <c r="D797" s="159"/>
      <c r="E797" s="159"/>
      <c r="F797" s="304"/>
      <c r="G797" s="159"/>
      <c r="H797" s="159"/>
      <c r="I797" s="159"/>
      <c r="J797" s="159"/>
      <c r="K797" s="305"/>
      <c r="L797" s="159"/>
      <c r="M797" s="304"/>
      <c r="N797" s="304"/>
      <c r="O797" s="159"/>
      <c r="P797" s="159"/>
      <c r="Q797" s="159"/>
      <c r="R797" s="159"/>
      <c r="S797" s="159"/>
      <c r="T797" s="159"/>
      <c r="U797" s="159"/>
      <c r="V797" s="159"/>
      <c r="W797" s="159"/>
      <c r="X797" s="159"/>
      <c r="Y797" s="159"/>
      <c r="Z797" s="159"/>
    </row>
    <row r="798" ht="11.25" customHeight="1">
      <c r="A798" s="159"/>
      <c r="B798" s="159"/>
      <c r="C798" s="159"/>
      <c r="D798" s="159"/>
      <c r="E798" s="159"/>
      <c r="F798" s="304"/>
      <c r="G798" s="159"/>
      <c r="H798" s="159"/>
      <c r="I798" s="159"/>
      <c r="J798" s="159"/>
      <c r="K798" s="305"/>
      <c r="L798" s="159"/>
      <c r="M798" s="304"/>
      <c r="N798" s="304"/>
      <c r="O798" s="159"/>
      <c r="P798" s="159"/>
      <c r="Q798" s="159"/>
      <c r="R798" s="159"/>
      <c r="S798" s="159"/>
      <c r="T798" s="159"/>
      <c r="U798" s="159"/>
      <c r="V798" s="159"/>
      <c r="W798" s="159"/>
      <c r="X798" s="159"/>
      <c r="Y798" s="159"/>
      <c r="Z798" s="159"/>
    </row>
    <row r="799" ht="11.25" customHeight="1">
      <c r="A799" s="159"/>
      <c r="B799" s="159"/>
      <c r="C799" s="159"/>
      <c r="D799" s="159"/>
      <c r="E799" s="159"/>
      <c r="F799" s="304"/>
      <c r="G799" s="159"/>
      <c r="H799" s="159"/>
      <c r="I799" s="159"/>
      <c r="J799" s="159"/>
      <c r="K799" s="305"/>
      <c r="L799" s="159"/>
      <c r="M799" s="304"/>
      <c r="N799" s="304"/>
      <c r="O799" s="159"/>
      <c r="P799" s="159"/>
      <c r="Q799" s="159"/>
      <c r="R799" s="159"/>
      <c r="S799" s="159"/>
      <c r="T799" s="159"/>
      <c r="U799" s="159"/>
      <c r="V799" s="159"/>
      <c r="W799" s="159"/>
      <c r="X799" s="159"/>
      <c r="Y799" s="159"/>
      <c r="Z799" s="159"/>
    </row>
    <row r="800" ht="11.25" customHeight="1">
      <c r="A800" s="159"/>
      <c r="B800" s="159"/>
      <c r="C800" s="159"/>
      <c r="D800" s="159"/>
      <c r="E800" s="159"/>
      <c r="F800" s="304"/>
      <c r="G800" s="159"/>
      <c r="H800" s="159"/>
      <c r="I800" s="159"/>
      <c r="J800" s="159"/>
      <c r="K800" s="305"/>
      <c r="L800" s="159"/>
      <c r="M800" s="304"/>
      <c r="N800" s="304"/>
      <c r="O800" s="159"/>
      <c r="P800" s="159"/>
      <c r="Q800" s="159"/>
      <c r="R800" s="159"/>
      <c r="S800" s="159"/>
      <c r="T800" s="159"/>
      <c r="U800" s="159"/>
      <c r="V800" s="159"/>
      <c r="W800" s="159"/>
      <c r="X800" s="159"/>
      <c r="Y800" s="159"/>
      <c r="Z800" s="159"/>
    </row>
    <row r="801" ht="11.25" customHeight="1">
      <c r="A801" s="159"/>
      <c r="B801" s="159"/>
      <c r="C801" s="159"/>
      <c r="D801" s="159"/>
      <c r="E801" s="159"/>
      <c r="F801" s="304"/>
      <c r="G801" s="159"/>
      <c r="H801" s="159"/>
      <c r="I801" s="159"/>
      <c r="J801" s="159"/>
      <c r="K801" s="305"/>
      <c r="L801" s="159"/>
      <c r="M801" s="304"/>
      <c r="N801" s="304"/>
      <c r="O801" s="159"/>
      <c r="P801" s="159"/>
      <c r="Q801" s="159"/>
      <c r="R801" s="159"/>
      <c r="S801" s="159"/>
      <c r="T801" s="159"/>
      <c r="U801" s="159"/>
      <c r="V801" s="159"/>
      <c r="W801" s="159"/>
      <c r="X801" s="159"/>
      <c r="Y801" s="159"/>
      <c r="Z801" s="159"/>
    </row>
    <row r="802" ht="11.25" customHeight="1">
      <c r="A802" s="159"/>
      <c r="B802" s="159"/>
      <c r="C802" s="159"/>
      <c r="D802" s="159"/>
      <c r="E802" s="159"/>
      <c r="F802" s="304"/>
      <c r="G802" s="159"/>
      <c r="H802" s="159"/>
      <c r="I802" s="159"/>
      <c r="J802" s="159"/>
      <c r="K802" s="305"/>
      <c r="L802" s="159"/>
      <c r="M802" s="304"/>
      <c r="N802" s="304"/>
      <c r="O802" s="159"/>
      <c r="P802" s="159"/>
      <c r="Q802" s="159"/>
      <c r="R802" s="159"/>
      <c r="S802" s="159"/>
      <c r="T802" s="159"/>
      <c r="U802" s="159"/>
      <c r="V802" s="159"/>
      <c r="W802" s="159"/>
      <c r="X802" s="159"/>
      <c r="Y802" s="159"/>
      <c r="Z802" s="159"/>
    </row>
    <row r="803" ht="11.25" customHeight="1">
      <c r="A803" s="159"/>
      <c r="B803" s="159"/>
      <c r="C803" s="159"/>
      <c r="D803" s="159"/>
      <c r="E803" s="159"/>
      <c r="F803" s="304"/>
      <c r="G803" s="159"/>
      <c r="H803" s="159"/>
      <c r="I803" s="159"/>
      <c r="J803" s="159"/>
      <c r="K803" s="305"/>
      <c r="L803" s="159"/>
      <c r="M803" s="304"/>
      <c r="N803" s="304"/>
      <c r="O803" s="159"/>
      <c r="P803" s="159"/>
      <c r="Q803" s="159"/>
      <c r="R803" s="159"/>
      <c r="S803" s="159"/>
      <c r="T803" s="159"/>
      <c r="U803" s="159"/>
      <c r="V803" s="159"/>
      <c r="W803" s="159"/>
      <c r="X803" s="159"/>
      <c r="Y803" s="159"/>
      <c r="Z803" s="159"/>
    </row>
    <row r="804" ht="11.25" customHeight="1">
      <c r="A804" s="159"/>
      <c r="B804" s="159"/>
      <c r="C804" s="159"/>
      <c r="D804" s="159"/>
      <c r="E804" s="159"/>
      <c r="F804" s="304"/>
      <c r="G804" s="159"/>
      <c r="H804" s="159"/>
      <c r="I804" s="159"/>
      <c r="J804" s="159"/>
      <c r="K804" s="305"/>
      <c r="L804" s="159"/>
      <c r="M804" s="304"/>
      <c r="N804" s="304"/>
      <c r="O804" s="159"/>
      <c r="P804" s="159"/>
      <c r="Q804" s="159"/>
      <c r="R804" s="159"/>
      <c r="S804" s="159"/>
      <c r="T804" s="159"/>
      <c r="U804" s="159"/>
      <c r="V804" s="159"/>
      <c r="W804" s="159"/>
      <c r="X804" s="159"/>
      <c r="Y804" s="159"/>
      <c r="Z804" s="159"/>
    </row>
    <row r="805" ht="11.25" customHeight="1">
      <c r="A805" s="159"/>
      <c r="B805" s="159"/>
      <c r="C805" s="159"/>
      <c r="D805" s="159"/>
      <c r="E805" s="159"/>
      <c r="F805" s="304"/>
      <c r="G805" s="159"/>
      <c r="H805" s="159"/>
      <c r="I805" s="159"/>
      <c r="J805" s="159"/>
      <c r="K805" s="305"/>
      <c r="L805" s="159"/>
      <c r="M805" s="304"/>
      <c r="N805" s="304"/>
      <c r="O805" s="159"/>
      <c r="P805" s="159"/>
      <c r="Q805" s="159"/>
      <c r="R805" s="159"/>
      <c r="S805" s="159"/>
      <c r="T805" s="159"/>
      <c r="U805" s="159"/>
      <c r="V805" s="159"/>
      <c r="W805" s="159"/>
      <c r="X805" s="159"/>
      <c r="Y805" s="159"/>
      <c r="Z805" s="159"/>
    </row>
    <row r="806" ht="11.25" customHeight="1">
      <c r="A806" s="159"/>
      <c r="B806" s="159"/>
      <c r="C806" s="159"/>
      <c r="D806" s="159"/>
      <c r="E806" s="159"/>
      <c r="F806" s="304"/>
      <c r="G806" s="159"/>
      <c r="H806" s="159"/>
      <c r="I806" s="159"/>
      <c r="J806" s="159"/>
      <c r="K806" s="305"/>
      <c r="L806" s="159"/>
      <c r="M806" s="304"/>
      <c r="N806" s="304"/>
      <c r="O806" s="159"/>
      <c r="P806" s="159"/>
      <c r="Q806" s="159"/>
      <c r="R806" s="159"/>
      <c r="S806" s="159"/>
      <c r="T806" s="159"/>
      <c r="U806" s="159"/>
      <c r="V806" s="159"/>
      <c r="W806" s="159"/>
      <c r="X806" s="159"/>
      <c r="Y806" s="159"/>
      <c r="Z806" s="159"/>
    </row>
    <row r="807" ht="11.25" customHeight="1">
      <c r="A807" s="159"/>
      <c r="B807" s="159"/>
      <c r="C807" s="159"/>
      <c r="D807" s="159"/>
      <c r="E807" s="159"/>
      <c r="F807" s="304"/>
      <c r="G807" s="159"/>
      <c r="H807" s="159"/>
      <c r="I807" s="159"/>
      <c r="J807" s="159"/>
      <c r="K807" s="305"/>
      <c r="L807" s="159"/>
      <c r="M807" s="304"/>
      <c r="N807" s="304"/>
      <c r="O807" s="159"/>
      <c r="P807" s="159"/>
      <c r="Q807" s="159"/>
      <c r="R807" s="159"/>
      <c r="S807" s="159"/>
      <c r="T807" s="159"/>
      <c r="U807" s="159"/>
      <c r="V807" s="159"/>
      <c r="W807" s="159"/>
      <c r="X807" s="159"/>
      <c r="Y807" s="159"/>
      <c r="Z807" s="159"/>
    </row>
    <row r="808" ht="11.25" customHeight="1">
      <c r="A808" s="159"/>
      <c r="B808" s="159"/>
      <c r="C808" s="159"/>
      <c r="D808" s="159"/>
      <c r="E808" s="159"/>
      <c r="F808" s="304"/>
      <c r="G808" s="159"/>
      <c r="H808" s="159"/>
      <c r="I808" s="159"/>
      <c r="J808" s="159"/>
      <c r="K808" s="305"/>
      <c r="L808" s="159"/>
      <c r="M808" s="304"/>
      <c r="N808" s="304"/>
      <c r="O808" s="159"/>
      <c r="P808" s="159"/>
      <c r="Q808" s="159"/>
      <c r="R808" s="159"/>
      <c r="S808" s="159"/>
      <c r="T808" s="159"/>
      <c r="U808" s="159"/>
      <c r="V808" s="159"/>
      <c r="W808" s="159"/>
      <c r="X808" s="159"/>
      <c r="Y808" s="159"/>
      <c r="Z808" s="159"/>
    </row>
    <row r="809" ht="11.25" customHeight="1">
      <c r="A809" s="159"/>
      <c r="B809" s="159"/>
      <c r="C809" s="159"/>
      <c r="D809" s="159"/>
      <c r="E809" s="159"/>
      <c r="F809" s="304"/>
      <c r="G809" s="159"/>
      <c r="H809" s="159"/>
      <c r="I809" s="159"/>
      <c r="J809" s="159"/>
      <c r="K809" s="305"/>
      <c r="L809" s="159"/>
      <c r="M809" s="304"/>
      <c r="N809" s="304"/>
      <c r="O809" s="159"/>
      <c r="P809" s="159"/>
      <c r="Q809" s="159"/>
      <c r="R809" s="159"/>
      <c r="S809" s="159"/>
      <c r="T809" s="159"/>
      <c r="U809" s="159"/>
      <c r="V809" s="159"/>
      <c r="W809" s="159"/>
      <c r="X809" s="159"/>
      <c r="Y809" s="159"/>
      <c r="Z809" s="159"/>
    </row>
    <row r="810" ht="11.25" customHeight="1">
      <c r="A810" s="159"/>
      <c r="B810" s="159"/>
      <c r="C810" s="159"/>
      <c r="D810" s="159"/>
      <c r="E810" s="159"/>
      <c r="F810" s="304"/>
      <c r="G810" s="159"/>
      <c r="H810" s="159"/>
      <c r="I810" s="159"/>
      <c r="J810" s="159"/>
      <c r="K810" s="305"/>
      <c r="L810" s="159"/>
      <c r="M810" s="304"/>
      <c r="N810" s="304"/>
      <c r="O810" s="159"/>
      <c r="P810" s="159"/>
      <c r="Q810" s="159"/>
      <c r="R810" s="159"/>
      <c r="S810" s="159"/>
      <c r="T810" s="159"/>
      <c r="U810" s="159"/>
      <c r="V810" s="159"/>
      <c r="W810" s="159"/>
      <c r="X810" s="159"/>
      <c r="Y810" s="159"/>
      <c r="Z810" s="159"/>
    </row>
    <row r="811" ht="11.25" customHeight="1">
      <c r="A811" s="159"/>
      <c r="B811" s="159"/>
      <c r="C811" s="159"/>
      <c r="D811" s="159"/>
      <c r="E811" s="159"/>
      <c r="F811" s="304"/>
      <c r="G811" s="159"/>
      <c r="H811" s="159"/>
      <c r="I811" s="159"/>
      <c r="J811" s="159"/>
      <c r="K811" s="305"/>
      <c r="L811" s="159"/>
      <c r="M811" s="304"/>
      <c r="N811" s="304"/>
      <c r="O811" s="159"/>
      <c r="P811" s="159"/>
      <c r="Q811" s="159"/>
      <c r="R811" s="159"/>
      <c r="S811" s="159"/>
      <c r="T811" s="159"/>
      <c r="U811" s="159"/>
      <c r="V811" s="159"/>
      <c r="W811" s="159"/>
      <c r="X811" s="159"/>
      <c r="Y811" s="159"/>
      <c r="Z811" s="159"/>
    </row>
    <row r="812" ht="11.25" customHeight="1">
      <c r="A812" s="159"/>
      <c r="B812" s="159"/>
      <c r="C812" s="159"/>
      <c r="D812" s="159"/>
      <c r="E812" s="159"/>
      <c r="F812" s="304"/>
      <c r="G812" s="159"/>
      <c r="H812" s="159"/>
      <c r="I812" s="159"/>
      <c r="J812" s="159"/>
      <c r="K812" s="305"/>
      <c r="L812" s="159"/>
      <c r="M812" s="304"/>
      <c r="N812" s="304"/>
      <c r="O812" s="159"/>
      <c r="P812" s="159"/>
      <c r="Q812" s="159"/>
      <c r="R812" s="159"/>
      <c r="S812" s="159"/>
      <c r="T812" s="159"/>
      <c r="U812" s="159"/>
      <c r="V812" s="159"/>
      <c r="W812" s="159"/>
      <c r="X812" s="159"/>
      <c r="Y812" s="159"/>
      <c r="Z812" s="159"/>
    </row>
    <row r="813" ht="11.25" customHeight="1">
      <c r="A813" s="159"/>
      <c r="B813" s="159"/>
      <c r="C813" s="159"/>
      <c r="D813" s="159"/>
      <c r="E813" s="159"/>
      <c r="F813" s="304"/>
      <c r="G813" s="159"/>
      <c r="H813" s="159"/>
      <c r="I813" s="159"/>
      <c r="J813" s="159"/>
      <c r="K813" s="305"/>
      <c r="L813" s="159"/>
      <c r="M813" s="304"/>
      <c r="N813" s="304"/>
      <c r="O813" s="159"/>
      <c r="P813" s="159"/>
      <c r="Q813" s="159"/>
      <c r="R813" s="159"/>
      <c r="S813" s="159"/>
      <c r="T813" s="159"/>
      <c r="U813" s="159"/>
      <c r="V813" s="159"/>
      <c r="W813" s="159"/>
      <c r="X813" s="159"/>
      <c r="Y813" s="159"/>
      <c r="Z813" s="159"/>
    </row>
    <row r="814" ht="11.25" customHeight="1">
      <c r="A814" s="159"/>
      <c r="B814" s="159"/>
      <c r="C814" s="159"/>
      <c r="D814" s="159"/>
      <c r="E814" s="159"/>
      <c r="F814" s="304"/>
      <c r="G814" s="159"/>
      <c r="H814" s="159"/>
      <c r="I814" s="159"/>
      <c r="J814" s="159"/>
      <c r="K814" s="305"/>
      <c r="L814" s="159"/>
      <c r="M814" s="304"/>
      <c r="N814" s="304"/>
      <c r="O814" s="159"/>
      <c r="P814" s="159"/>
      <c r="Q814" s="159"/>
      <c r="R814" s="159"/>
      <c r="S814" s="159"/>
      <c r="T814" s="159"/>
      <c r="U814" s="159"/>
      <c r="V814" s="159"/>
      <c r="W814" s="159"/>
      <c r="X814" s="159"/>
      <c r="Y814" s="159"/>
      <c r="Z814" s="159"/>
    </row>
    <row r="815" ht="11.25" customHeight="1">
      <c r="A815" s="159"/>
      <c r="B815" s="159"/>
      <c r="C815" s="159"/>
      <c r="D815" s="159"/>
      <c r="E815" s="159"/>
      <c r="F815" s="304"/>
      <c r="G815" s="159"/>
      <c r="H815" s="159"/>
      <c r="I815" s="159"/>
      <c r="J815" s="159"/>
      <c r="K815" s="305"/>
      <c r="L815" s="159"/>
      <c r="M815" s="304"/>
      <c r="N815" s="304"/>
      <c r="O815" s="159"/>
      <c r="P815" s="159"/>
      <c r="Q815" s="159"/>
      <c r="R815" s="159"/>
      <c r="S815" s="159"/>
      <c r="T815" s="159"/>
      <c r="U815" s="159"/>
      <c r="V815" s="159"/>
      <c r="W815" s="159"/>
      <c r="X815" s="159"/>
      <c r="Y815" s="159"/>
      <c r="Z815" s="159"/>
    </row>
    <row r="816" ht="11.25" customHeight="1">
      <c r="A816" s="159"/>
      <c r="B816" s="159"/>
      <c r="C816" s="159"/>
      <c r="D816" s="159"/>
      <c r="E816" s="159"/>
      <c r="F816" s="304"/>
      <c r="G816" s="159"/>
      <c r="H816" s="159"/>
      <c r="I816" s="159"/>
      <c r="J816" s="159"/>
      <c r="K816" s="305"/>
      <c r="L816" s="159"/>
      <c r="M816" s="304"/>
      <c r="N816" s="304"/>
      <c r="O816" s="159"/>
      <c r="P816" s="159"/>
      <c r="Q816" s="159"/>
      <c r="R816" s="159"/>
      <c r="S816" s="159"/>
      <c r="T816" s="159"/>
      <c r="U816" s="159"/>
      <c r="V816" s="159"/>
      <c r="W816" s="159"/>
      <c r="X816" s="159"/>
      <c r="Y816" s="159"/>
      <c r="Z816" s="159"/>
    </row>
    <row r="817" ht="11.25" customHeight="1">
      <c r="A817" s="159"/>
      <c r="B817" s="159"/>
      <c r="C817" s="159"/>
      <c r="D817" s="159"/>
      <c r="E817" s="159"/>
      <c r="F817" s="304"/>
      <c r="G817" s="159"/>
      <c r="H817" s="159"/>
      <c r="I817" s="159"/>
      <c r="J817" s="159"/>
      <c r="K817" s="305"/>
      <c r="L817" s="159"/>
      <c r="M817" s="304"/>
      <c r="N817" s="304"/>
      <c r="O817" s="159"/>
      <c r="P817" s="159"/>
      <c r="Q817" s="159"/>
      <c r="R817" s="159"/>
      <c r="S817" s="159"/>
      <c r="T817" s="159"/>
      <c r="U817" s="159"/>
      <c r="V817" s="159"/>
      <c r="W817" s="159"/>
      <c r="X817" s="159"/>
      <c r="Y817" s="159"/>
      <c r="Z817" s="159"/>
    </row>
    <row r="818" ht="11.25" customHeight="1">
      <c r="A818" s="159"/>
      <c r="B818" s="159"/>
      <c r="C818" s="159"/>
      <c r="D818" s="159"/>
      <c r="E818" s="159"/>
      <c r="F818" s="304"/>
      <c r="G818" s="159"/>
      <c r="H818" s="159"/>
      <c r="I818" s="159"/>
      <c r="J818" s="159"/>
      <c r="K818" s="305"/>
      <c r="L818" s="159"/>
      <c r="M818" s="304"/>
      <c r="N818" s="304"/>
      <c r="O818" s="159"/>
      <c r="P818" s="159"/>
      <c r="Q818" s="159"/>
      <c r="R818" s="159"/>
      <c r="S818" s="159"/>
      <c r="T818" s="159"/>
      <c r="U818" s="159"/>
      <c r="V818" s="159"/>
      <c r="W818" s="159"/>
      <c r="X818" s="159"/>
      <c r="Y818" s="159"/>
      <c r="Z818" s="159"/>
    </row>
    <row r="819" ht="11.25" customHeight="1">
      <c r="A819" s="159"/>
      <c r="B819" s="159"/>
      <c r="C819" s="159"/>
      <c r="D819" s="159"/>
      <c r="E819" s="159"/>
      <c r="F819" s="304"/>
      <c r="G819" s="159"/>
      <c r="H819" s="159"/>
      <c r="I819" s="159"/>
      <c r="J819" s="159"/>
      <c r="K819" s="305"/>
      <c r="L819" s="159"/>
      <c r="M819" s="304"/>
      <c r="N819" s="304"/>
      <c r="O819" s="159"/>
      <c r="P819" s="159"/>
      <c r="Q819" s="159"/>
      <c r="R819" s="159"/>
      <c r="S819" s="159"/>
      <c r="T819" s="159"/>
      <c r="U819" s="159"/>
      <c r="V819" s="159"/>
      <c r="W819" s="159"/>
      <c r="X819" s="159"/>
      <c r="Y819" s="159"/>
      <c r="Z819" s="159"/>
    </row>
    <row r="820" ht="11.25" customHeight="1">
      <c r="A820" s="159"/>
      <c r="B820" s="159"/>
      <c r="C820" s="159"/>
      <c r="D820" s="159"/>
      <c r="E820" s="159"/>
      <c r="F820" s="304"/>
      <c r="G820" s="159"/>
      <c r="H820" s="159"/>
      <c r="I820" s="159"/>
      <c r="J820" s="159"/>
      <c r="K820" s="305"/>
      <c r="L820" s="159"/>
      <c r="M820" s="304"/>
      <c r="N820" s="304"/>
      <c r="O820" s="159"/>
      <c r="P820" s="159"/>
      <c r="Q820" s="159"/>
      <c r="R820" s="159"/>
      <c r="S820" s="159"/>
      <c r="T820" s="159"/>
      <c r="U820" s="159"/>
      <c r="V820" s="159"/>
      <c r="W820" s="159"/>
      <c r="X820" s="159"/>
      <c r="Y820" s="159"/>
      <c r="Z820" s="159"/>
    </row>
    <row r="821" ht="11.25" customHeight="1">
      <c r="A821" s="159"/>
      <c r="B821" s="159"/>
      <c r="C821" s="159"/>
      <c r="D821" s="159"/>
      <c r="E821" s="159"/>
      <c r="F821" s="304"/>
      <c r="G821" s="159"/>
      <c r="H821" s="159"/>
      <c r="I821" s="159"/>
      <c r="J821" s="159"/>
      <c r="K821" s="305"/>
      <c r="L821" s="159"/>
      <c r="M821" s="304"/>
      <c r="N821" s="304"/>
      <c r="O821" s="159"/>
      <c r="P821" s="159"/>
      <c r="Q821" s="159"/>
      <c r="R821" s="159"/>
      <c r="S821" s="159"/>
      <c r="T821" s="159"/>
      <c r="U821" s="159"/>
      <c r="V821" s="159"/>
      <c r="W821" s="159"/>
      <c r="X821" s="159"/>
      <c r="Y821" s="159"/>
      <c r="Z821" s="159"/>
    </row>
    <row r="822" ht="11.25" customHeight="1">
      <c r="A822" s="159"/>
      <c r="B822" s="159"/>
      <c r="C822" s="159"/>
      <c r="D822" s="159"/>
      <c r="E822" s="159"/>
      <c r="F822" s="304"/>
      <c r="G822" s="159"/>
      <c r="H822" s="159"/>
      <c r="I822" s="159"/>
      <c r="J822" s="159"/>
      <c r="K822" s="305"/>
      <c r="L822" s="159"/>
      <c r="M822" s="304"/>
      <c r="N822" s="304"/>
      <c r="O822" s="159"/>
      <c r="P822" s="159"/>
      <c r="Q822" s="159"/>
      <c r="R822" s="159"/>
      <c r="S822" s="159"/>
      <c r="T822" s="159"/>
      <c r="U822" s="159"/>
      <c r="V822" s="159"/>
      <c r="W822" s="159"/>
      <c r="X822" s="159"/>
      <c r="Y822" s="159"/>
      <c r="Z822" s="159"/>
    </row>
    <row r="823" ht="11.25" customHeight="1">
      <c r="A823" s="159"/>
      <c r="B823" s="159"/>
      <c r="C823" s="159"/>
      <c r="D823" s="159"/>
      <c r="E823" s="159"/>
      <c r="F823" s="304"/>
      <c r="G823" s="159"/>
      <c r="H823" s="159"/>
      <c r="I823" s="159"/>
      <c r="J823" s="159"/>
      <c r="K823" s="305"/>
      <c r="L823" s="159"/>
      <c r="M823" s="304"/>
      <c r="N823" s="304"/>
      <c r="O823" s="159"/>
      <c r="P823" s="159"/>
      <c r="Q823" s="159"/>
      <c r="R823" s="159"/>
      <c r="S823" s="159"/>
      <c r="T823" s="159"/>
      <c r="U823" s="159"/>
      <c r="V823" s="159"/>
      <c r="W823" s="159"/>
      <c r="X823" s="159"/>
      <c r="Y823" s="159"/>
      <c r="Z823" s="159"/>
    </row>
    <row r="824" ht="11.25" customHeight="1">
      <c r="A824" s="159"/>
      <c r="B824" s="159"/>
      <c r="C824" s="159"/>
      <c r="D824" s="159"/>
      <c r="E824" s="159"/>
      <c r="F824" s="304"/>
      <c r="G824" s="159"/>
      <c r="H824" s="159"/>
      <c r="I824" s="159"/>
      <c r="J824" s="159"/>
      <c r="K824" s="305"/>
      <c r="L824" s="159"/>
      <c r="M824" s="304"/>
      <c r="N824" s="304"/>
      <c r="O824" s="159"/>
      <c r="P824" s="159"/>
      <c r="Q824" s="159"/>
      <c r="R824" s="159"/>
      <c r="S824" s="159"/>
      <c r="T824" s="159"/>
      <c r="U824" s="159"/>
      <c r="V824" s="159"/>
      <c r="W824" s="159"/>
      <c r="X824" s="159"/>
      <c r="Y824" s="159"/>
      <c r="Z824" s="159"/>
    </row>
    <row r="825" ht="11.25" customHeight="1">
      <c r="A825" s="159"/>
      <c r="B825" s="159"/>
      <c r="C825" s="159"/>
      <c r="D825" s="159"/>
      <c r="E825" s="159"/>
      <c r="F825" s="304"/>
      <c r="G825" s="159"/>
      <c r="H825" s="159"/>
      <c r="I825" s="159"/>
      <c r="J825" s="159"/>
      <c r="K825" s="305"/>
      <c r="L825" s="159"/>
      <c r="M825" s="304"/>
      <c r="N825" s="304"/>
      <c r="O825" s="159"/>
      <c r="P825" s="159"/>
      <c r="Q825" s="159"/>
      <c r="R825" s="159"/>
      <c r="S825" s="159"/>
      <c r="T825" s="159"/>
      <c r="U825" s="159"/>
      <c r="V825" s="159"/>
      <c r="W825" s="159"/>
      <c r="X825" s="159"/>
      <c r="Y825" s="159"/>
      <c r="Z825" s="159"/>
    </row>
    <row r="826" ht="11.25" customHeight="1">
      <c r="A826" s="159"/>
      <c r="B826" s="159"/>
      <c r="C826" s="159"/>
      <c r="D826" s="159"/>
      <c r="E826" s="159"/>
      <c r="F826" s="304"/>
      <c r="G826" s="159"/>
      <c r="H826" s="159"/>
      <c r="I826" s="159"/>
      <c r="J826" s="159"/>
      <c r="K826" s="305"/>
      <c r="L826" s="159"/>
      <c r="M826" s="304"/>
      <c r="N826" s="304"/>
      <c r="O826" s="159"/>
      <c r="P826" s="159"/>
      <c r="Q826" s="159"/>
      <c r="R826" s="159"/>
      <c r="S826" s="159"/>
      <c r="T826" s="159"/>
      <c r="U826" s="159"/>
      <c r="V826" s="159"/>
      <c r="W826" s="159"/>
      <c r="X826" s="159"/>
      <c r="Y826" s="159"/>
      <c r="Z826" s="159"/>
    </row>
    <row r="827" ht="11.25" customHeight="1">
      <c r="A827" s="159"/>
      <c r="B827" s="159"/>
      <c r="C827" s="159"/>
      <c r="D827" s="159"/>
      <c r="E827" s="159"/>
      <c r="F827" s="304"/>
      <c r="G827" s="159"/>
      <c r="H827" s="159"/>
      <c r="I827" s="159"/>
      <c r="J827" s="159"/>
      <c r="K827" s="305"/>
      <c r="L827" s="159"/>
      <c r="M827" s="304"/>
      <c r="N827" s="304"/>
      <c r="O827" s="159"/>
      <c r="P827" s="159"/>
      <c r="Q827" s="159"/>
      <c r="R827" s="159"/>
      <c r="S827" s="159"/>
      <c r="T827" s="159"/>
      <c r="U827" s="159"/>
      <c r="V827" s="159"/>
      <c r="W827" s="159"/>
      <c r="X827" s="159"/>
      <c r="Y827" s="159"/>
      <c r="Z827" s="159"/>
    </row>
    <row r="828" ht="11.25" customHeight="1">
      <c r="A828" s="159"/>
      <c r="B828" s="159"/>
      <c r="C828" s="159"/>
      <c r="D828" s="159"/>
      <c r="E828" s="159"/>
      <c r="F828" s="304"/>
      <c r="G828" s="159"/>
      <c r="H828" s="159"/>
      <c r="I828" s="159"/>
      <c r="J828" s="159"/>
      <c r="K828" s="305"/>
      <c r="L828" s="159"/>
      <c r="M828" s="304"/>
      <c r="N828" s="304"/>
      <c r="O828" s="159"/>
      <c r="P828" s="159"/>
      <c r="Q828" s="159"/>
      <c r="R828" s="159"/>
      <c r="S828" s="159"/>
      <c r="T828" s="159"/>
      <c r="U828" s="159"/>
      <c r="V828" s="159"/>
      <c r="W828" s="159"/>
      <c r="X828" s="159"/>
      <c r="Y828" s="159"/>
      <c r="Z828" s="159"/>
    </row>
    <row r="829" ht="11.25" customHeight="1">
      <c r="A829" s="159"/>
      <c r="B829" s="159"/>
      <c r="C829" s="159"/>
      <c r="D829" s="159"/>
      <c r="E829" s="159"/>
      <c r="F829" s="304"/>
      <c r="G829" s="159"/>
      <c r="H829" s="159"/>
      <c r="I829" s="159"/>
      <c r="J829" s="159"/>
      <c r="K829" s="305"/>
      <c r="L829" s="159"/>
      <c r="M829" s="304"/>
      <c r="N829" s="304"/>
      <c r="O829" s="159"/>
      <c r="P829" s="159"/>
      <c r="Q829" s="159"/>
      <c r="R829" s="159"/>
      <c r="S829" s="159"/>
      <c r="T829" s="159"/>
      <c r="U829" s="159"/>
      <c r="V829" s="159"/>
      <c r="W829" s="159"/>
      <c r="X829" s="159"/>
      <c r="Y829" s="159"/>
      <c r="Z829" s="159"/>
    </row>
    <row r="830" ht="11.25" customHeight="1">
      <c r="A830" s="159"/>
      <c r="B830" s="159"/>
      <c r="C830" s="159"/>
      <c r="D830" s="159"/>
      <c r="E830" s="159"/>
      <c r="F830" s="304"/>
      <c r="G830" s="159"/>
      <c r="H830" s="159"/>
      <c r="I830" s="159"/>
      <c r="J830" s="159"/>
      <c r="K830" s="305"/>
      <c r="L830" s="159"/>
      <c r="M830" s="304"/>
      <c r="N830" s="304"/>
      <c r="O830" s="159"/>
      <c r="P830" s="159"/>
      <c r="Q830" s="159"/>
      <c r="R830" s="159"/>
      <c r="S830" s="159"/>
      <c r="T830" s="159"/>
      <c r="U830" s="159"/>
      <c r="V830" s="159"/>
      <c r="W830" s="159"/>
      <c r="X830" s="159"/>
      <c r="Y830" s="159"/>
      <c r="Z830" s="159"/>
    </row>
    <row r="831" ht="11.25" customHeight="1">
      <c r="A831" s="159"/>
      <c r="B831" s="159"/>
      <c r="C831" s="159"/>
      <c r="D831" s="159"/>
      <c r="E831" s="159"/>
      <c r="F831" s="304"/>
      <c r="G831" s="159"/>
      <c r="H831" s="159"/>
      <c r="I831" s="159"/>
      <c r="J831" s="159"/>
      <c r="K831" s="305"/>
      <c r="L831" s="159"/>
      <c r="M831" s="304"/>
      <c r="N831" s="304"/>
      <c r="O831" s="159"/>
      <c r="P831" s="159"/>
      <c r="Q831" s="159"/>
      <c r="R831" s="159"/>
      <c r="S831" s="159"/>
      <c r="T831" s="159"/>
      <c r="U831" s="159"/>
      <c r="V831" s="159"/>
      <c r="W831" s="159"/>
      <c r="X831" s="159"/>
      <c r="Y831" s="159"/>
      <c r="Z831" s="159"/>
    </row>
    <row r="832" ht="11.25" customHeight="1">
      <c r="A832" s="159"/>
      <c r="B832" s="159"/>
      <c r="C832" s="159"/>
      <c r="D832" s="159"/>
      <c r="E832" s="159"/>
      <c r="F832" s="304"/>
      <c r="G832" s="159"/>
      <c r="H832" s="159"/>
      <c r="I832" s="159"/>
      <c r="J832" s="159"/>
      <c r="K832" s="305"/>
      <c r="L832" s="159"/>
      <c r="M832" s="304"/>
      <c r="N832" s="304"/>
      <c r="O832" s="159"/>
      <c r="P832" s="159"/>
      <c r="Q832" s="159"/>
      <c r="R832" s="159"/>
      <c r="S832" s="159"/>
      <c r="T832" s="159"/>
      <c r="U832" s="159"/>
      <c r="V832" s="159"/>
      <c r="W832" s="159"/>
      <c r="X832" s="159"/>
      <c r="Y832" s="159"/>
      <c r="Z832" s="159"/>
    </row>
    <row r="833" ht="11.25" customHeight="1">
      <c r="A833" s="159"/>
      <c r="B833" s="159"/>
      <c r="C833" s="159"/>
      <c r="D833" s="159"/>
      <c r="E833" s="159"/>
      <c r="F833" s="304"/>
      <c r="G833" s="159"/>
      <c r="H833" s="159"/>
      <c r="I833" s="159"/>
      <c r="J833" s="159"/>
      <c r="K833" s="305"/>
      <c r="L833" s="159"/>
      <c r="M833" s="304"/>
      <c r="N833" s="304"/>
      <c r="O833" s="159"/>
      <c r="P833" s="159"/>
      <c r="Q833" s="159"/>
      <c r="R833" s="159"/>
      <c r="S833" s="159"/>
      <c r="T833" s="159"/>
      <c r="U833" s="159"/>
      <c r="V833" s="159"/>
      <c r="W833" s="159"/>
      <c r="X833" s="159"/>
      <c r="Y833" s="159"/>
      <c r="Z833" s="159"/>
    </row>
    <row r="834" ht="11.25" customHeight="1">
      <c r="A834" s="159"/>
      <c r="B834" s="159"/>
      <c r="C834" s="159"/>
      <c r="D834" s="159"/>
      <c r="E834" s="159"/>
      <c r="F834" s="304"/>
      <c r="G834" s="159"/>
      <c r="H834" s="159"/>
      <c r="I834" s="159"/>
      <c r="J834" s="159"/>
      <c r="K834" s="305"/>
      <c r="L834" s="159"/>
      <c r="M834" s="304"/>
      <c r="N834" s="304"/>
      <c r="O834" s="159"/>
      <c r="P834" s="159"/>
      <c r="Q834" s="159"/>
      <c r="R834" s="159"/>
      <c r="S834" s="159"/>
      <c r="T834" s="159"/>
      <c r="U834" s="159"/>
      <c r="V834" s="159"/>
      <c r="W834" s="159"/>
      <c r="X834" s="159"/>
      <c r="Y834" s="159"/>
      <c r="Z834" s="159"/>
    </row>
    <row r="835" ht="11.25" customHeight="1">
      <c r="A835" s="159"/>
      <c r="B835" s="159"/>
      <c r="C835" s="159"/>
      <c r="D835" s="159"/>
      <c r="E835" s="159"/>
      <c r="F835" s="304"/>
      <c r="G835" s="159"/>
      <c r="H835" s="159"/>
      <c r="I835" s="159"/>
      <c r="J835" s="159"/>
      <c r="K835" s="305"/>
      <c r="L835" s="159"/>
      <c r="M835" s="304"/>
      <c r="N835" s="304"/>
      <c r="O835" s="159"/>
      <c r="P835" s="159"/>
      <c r="Q835" s="159"/>
      <c r="R835" s="159"/>
      <c r="S835" s="159"/>
      <c r="T835" s="159"/>
      <c r="U835" s="159"/>
      <c r="V835" s="159"/>
      <c r="W835" s="159"/>
      <c r="X835" s="159"/>
      <c r="Y835" s="159"/>
      <c r="Z835" s="159"/>
    </row>
    <row r="836" ht="11.25" customHeight="1">
      <c r="A836" s="159"/>
      <c r="B836" s="159"/>
      <c r="C836" s="159"/>
      <c r="D836" s="159"/>
      <c r="E836" s="159"/>
      <c r="F836" s="304"/>
      <c r="G836" s="159"/>
      <c r="H836" s="159"/>
      <c r="I836" s="159"/>
      <c r="J836" s="159"/>
      <c r="K836" s="305"/>
      <c r="L836" s="159"/>
      <c r="M836" s="304"/>
      <c r="N836" s="304"/>
      <c r="O836" s="159"/>
      <c r="P836" s="159"/>
      <c r="Q836" s="159"/>
      <c r="R836" s="159"/>
      <c r="S836" s="159"/>
      <c r="T836" s="159"/>
      <c r="U836" s="159"/>
      <c r="V836" s="159"/>
      <c r="W836" s="159"/>
      <c r="X836" s="159"/>
      <c r="Y836" s="159"/>
      <c r="Z836" s="159"/>
    </row>
    <row r="837" ht="11.25" customHeight="1">
      <c r="A837" s="159"/>
      <c r="B837" s="159"/>
      <c r="C837" s="159"/>
      <c r="D837" s="159"/>
      <c r="E837" s="159"/>
      <c r="F837" s="304"/>
      <c r="G837" s="159"/>
      <c r="H837" s="159"/>
      <c r="I837" s="159"/>
      <c r="J837" s="159"/>
      <c r="K837" s="305"/>
      <c r="L837" s="159"/>
      <c r="M837" s="304"/>
      <c r="N837" s="304"/>
      <c r="O837" s="159"/>
      <c r="P837" s="159"/>
      <c r="Q837" s="159"/>
      <c r="R837" s="159"/>
      <c r="S837" s="159"/>
      <c r="T837" s="159"/>
      <c r="U837" s="159"/>
      <c r="V837" s="159"/>
      <c r="W837" s="159"/>
      <c r="X837" s="159"/>
      <c r="Y837" s="159"/>
      <c r="Z837" s="159"/>
    </row>
    <row r="838" ht="11.25" customHeight="1">
      <c r="A838" s="159"/>
      <c r="B838" s="159"/>
      <c r="C838" s="159"/>
      <c r="D838" s="159"/>
      <c r="E838" s="159"/>
      <c r="F838" s="304"/>
      <c r="G838" s="159"/>
      <c r="H838" s="159"/>
      <c r="I838" s="159"/>
      <c r="J838" s="159"/>
      <c r="K838" s="305"/>
      <c r="L838" s="159"/>
      <c r="M838" s="304"/>
      <c r="N838" s="304"/>
      <c r="O838" s="159"/>
      <c r="P838" s="159"/>
      <c r="Q838" s="159"/>
      <c r="R838" s="159"/>
      <c r="S838" s="159"/>
      <c r="T838" s="159"/>
      <c r="U838" s="159"/>
      <c r="V838" s="159"/>
      <c r="W838" s="159"/>
      <c r="X838" s="159"/>
      <c r="Y838" s="159"/>
      <c r="Z838" s="159"/>
    </row>
    <row r="839" ht="11.25" customHeight="1">
      <c r="A839" s="159"/>
      <c r="B839" s="159"/>
      <c r="C839" s="159"/>
      <c r="D839" s="159"/>
      <c r="E839" s="159"/>
      <c r="F839" s="304"/>
      <c r="G839" s="159"/>
      <c r="H839" s="159"/>
      <c r="I839" s="159"/>
      <c r="J839" s="159"/>
      <c r="K839" s="305"/>
      <c r="L839" s="159"/>
      <c r="M839" s="304"/>
      <c r="N839" s="304"/>
      <c r="O839" s="159"/>
      <c r="P839" s="159"/>
      <c r="Q839" s="159"/>
      <c r="R839" s="159"/>
      <c r="S839" s="159"/>
      <c r="T839" s="159"/>
      <c r="U839" s="159"/>
      <c r="V839" s="159"/>
      <c r="W839" s="159"/>
      <c r="X839" s="159"/>
      <c r="Y839" s="159"/>
      <c r="Z839" s="159"/>
    </row>
    <row r="840" ht="11.25" customHeight="1">
      <c r="A840" s="159"/>
      <c r="B840" s="159"/>
      <c r="C840" s="159"/>
      <c r="D840" s="159"/>
      <c r="E840" s="159"/>
      <c r="F840" s="304"/>
      <c r="G840" s="159"/>
      <c r="H840" s="159"/>
      <c r="I840" s="159"/>
      <c r="J840" s="159"/>
      <c r="K840" s="305"/>
      <c r="L840" s="159"/>
      <c r="M840" s="304"/>
      <c r="N840" s="304"/>
      <c r="O840" s="159"/>
      <c r="P840" s="159"/>
      <c r="Q840" s="159"/>
      <c r="R840" s="159"/>
      <c r="S840" s="159"/>
      <c r="T840" s="159"/>
      <c r="U840" s="159"/>
      <c r="V840" s="159"/>
      <c r="W840" s="159"/>
      <c r="X840" s="159"/>
      <c r="Y840" s="159"/>
      <c r="Z840" s="159"/>
    </row>
    <row r="841" ht="11.25" customHeight="1">
      <c r="A841" s="159"/>
      <c r="B841" s="159"/>
      <c r="C841" s="159"/>
      <c r="D841" s="159"/>
      <c r="E841" s="159"/>
      <c r="F841" s="304"/>
      <c r="G841" s="159"/>
      <c r="H841" s="159"/>
      <c r="I841" s="159"/>
      <c r="J841" s="159"/>
      <c r="K841" s="305"/>
      <c r="L841" s="159"/>
      <c r="M841" s="304"/>
      <c r="N841" s="304"/>
      <c r="O841" s="159"/>
      <c r="P841" s="159"/>
      <c r="Q841" s="159"/>
      <c r="R841" s="159"/>
      <c r="S841" s="159"/>
      <c r="T841" s="159"/>
      <c r="U841" s="159"/>
      <c r="V841" s="159"/>
      <c r="W841" s="159"/>
      <c r="X841" s="159"/>
      <c r="Y841" s="159"/>
      <c r="Z841" s="159"/>
    </row>
    <row r="842" ht="11.25" customHeight="1">
      <c r="A842" s="159"/>
      <c r="B842" s="159"/>
      <c r="C842" s="159"/>
      <c r="D842" s="159"/>
      <c r="E842" s="159"/>
      <c r="F842" s="304"/>
      <c r="G842" s="159"/>
      <c r="H842" s="159"/>
      <c r="I842" s="159"/>
      <c r="J842" s="159"/>
      <c r="K842" s="305"/>
      <c r="L842" s="159"/>
      <c r="M842" s="304"/>
      <c r="N842" s="304"/>
      <c r="O842" s="159"/>
      <c r="P842" s="159"/>
      <c r="Q842" s="159"/>
      <c r="R842" s="159"/>
      <c r="S842" s="159"/>
      <c r="T842" s="159"/>
      <c r="U842" s="159"/>
      <c r="V842" s="159"/>
      <c r="W842" s="159"/>
      <c r="X842" s="159"/>
      <c r="Y842" s="159"/>
      <c r="Z842" s="159"/>
    </row>
    <row r="843" ht="11.25" customHeight="1">
      <c r="A843" s="159"/>
      <c r="B843" s="159"/>
      <c r="C843" s="159"/>
      <c r="D843" s="159"/>
      <c r="E843" s="159"/>
      <c r="F843" s="304"/>
      <c r="G843" s="159"/>
      <c r="H843" s="159"/>
      <c r="I843" s="159"/>
      <c r="J843" s="159"/>
      <c r="K843" s="305"/>
      <c r="L843" s="159"/>
      <c r="M843" s="304"/>
      <c r="N843" s="304"/>
      <c r="O843" s="159"/>
      <c r="P843" s="159"/>
      <c r="Q843" s="159"/>
      <c r="R843" s="159"/>
      <c r="S843" s="159"/>
      <c r="T843" s="159"/>
      <c r="U843" s="159"/>
      <c r="V843" s="159"/>
      <c r="W843" s="159"/>
      <c r="X843" s="159"/>
      <c r="Y843" s="159"/>
      <c r="Z843" s="159"/>
    </row>
    <row r="844" ht="11.25" customHeight="1">
      <c r="A844" s="159"/>
      <c r="B844" s="159"/>
      <c r="C844" s="159"/>
      <c r="D844" s="159"/>
      <c r="E844" s="159"/>
      <c r="F844" s="304"/>
      <c r="G844" s="159"/>
      <c r="H844" s="159"/>
      <c r="I844" s="159"/>
      <c r="J844" s="159"/>
      <c r="K844" s="305"/>
      <c r="L844" s="159"/>
      <c r="M844" s="304"/>
      <c r="N844" s="304"/>
      <c r="O844" s="159"/>
      <c r="P844" s="159"/>
      <c r="Q844" s="159"/>
      <c r="R844" s="159"/>
      <c r="S844" s="159"/>
      <c r="T844" s="159"/>
      <c r="U844" s="159"/>
      <c r="V844" s="159"/>
      <c r="W844" s="159"/>
      <c r="X844" s="159"/>
      <c r="Y844" s="159"/>
      <c r="Z844" s="159"/>
    </row>
    <row r="845" ht="11.25" customHeight="1">
      <c r="A845" s="159"/>
      <c r="B845" s="159"/>
      <c r="C845" s="159"/>
      <c r="D845" s="159"/>
      <c r="E845" s="159"/>
      <c r="F845" s="304"/>
      <c r="G845" s="159"/>
      <c r="H845" s="159"/>
      <c r="I845" s="159"/>
      <c r="J845" s="159"/>
      <c r="K845" s="305"/>
      <c r="L845" s="159"/>
      <c r="M845" s="304"/>
      <c r="N845" s="304"/>
      <c r="O845" s="159"/>
      <c r="P845" s="159"/>
      <c r="Q845" s="159"/>
      <c r="R845" s="159"/>
      <c r="S845" s="159"/>
      <c r="T845" s="159"/>
      <c r="U845" s="159"/>
      <c r="V845" s="159"/>
      <c r="W845" s="159"/>
      <c r="X845" s="159"/>
      <c r="Y845" s="159"/>
      <c r="Z845" s="159"/>
    </row>
    <row r="846" ht="11.25" customHeight="1">
      <c r="A846" s="159"/>
      <c r="B846" s="159"/>
      <c r="C846" s="159"/>
      <c r="D846" s="159"/>
      <c r="E846" s="159"/>
      <c r="F846" s="304"/>
      <c r="G846" s="159"/>
      <c r="H846" s="159"/>
      <c r="I846" s="159"/>
      <c r="J846" s="159"/>
      <c r="K846" s="305"/>
      <c r="L846" s="159"/>
      <c r="M846" s="304"/>
      <c r="N846" s="304"/>
      <c r="O846" s="159"/>
      <c r="P846" s="159"/>
      <c r="Q846" s="159"/>
      <c r="R846" s="159"/>
      <c r="S846" s="159"/>
      <c r="T846" s="159"/>
      <c r="U846" s="159"/>
      <c r="V846" s="159"/>
      <c r="W846" s="159"/>
      <c r="X846" s="159"/>
      <c r="Y846" s="159"/>
      <c r="Z846" s="159"/>
    </row>
    <row r="847" ht="11.25" customHeight="1">
      <c r="A847" s="159"/>
      <c r="B847" s="159"/>
      <c r="C847" s="159"/>
      <c r="D847" s="159"/>
      <c r="E847" s="159"/>
      <c r="F847" s="304"/>
      <c r="G847" s="159"/>
      <c r="H847" s="159"/>
      <c r="I847" s="159"/>
      <c r="J847" s="159"/>
      <c r="K847" s="305"/>
      <c r="L847" s="159"/>
      <c r="M847" s="304"/>
      <c r="N847" s="304"/>
      <c r="O847" s="159"/>
      <c r="P847" s="159"/>
      <c r="Q847" s="159"/>
      <c r="R847" s="159"/>
      <c r="S847" s="159"/>
      <c r="T847" s="159"/>
      <c r="U847" s="159"/>
      <c r="V847" s="159"/>
      <c r="W847" s="159"/>
      <c r="X847" s="159"/>
      <c r="Y847" s="159"/>
      <c r="Z847" s="159"/>
    </row>
    <row r="848" ht="11.25" customHeight="1">
      <c r="A848" s="159"/>
      <c r="B848" s="159"/>
      <c r="C848" s="159"/>
      <c r="D848" s="159"/>
      <c r="E848" s="159"/>
      <c r="F848" s="304"/>
      <c r="G848" s="159"/>
      <c r="H848" s="159"/>
      <c r="I848" s="159"/>
      <c r="J848" s="159"/>
      <c r="K848" s="305"/>
      <c r="L848" s="159"/>
      <c r="M848" s="304"/>
      <c r="N848" s="304"/>
      <c r="O848" s="159"/>
      <c r="P848" s="159"/>
      <c r="Q848" s="159"/>
      <c r="R848" s="159"/>
      <c r="S848" s="159"/>
      <c r="T848" s="159"/>
      <c r="U848" s="159"/>
      <c r="V848" s="159"/>
      <c r="W848" s="159"/>
      <c r="X848" s="159"/>
      <c r="Y848" s="159"/>
      <c r="Z848" s="159"/>
    </row>
    <row r="849" ht="11.25" customHeight="1">
      <c r="A849" s="159"/>
      <c r="B849" s="159"/>
      <c r="C849" s="159"/>
      <c r="D849" s="159"/>
      <c r="E849" s="159"/>
      <c r="F849" s="304"/>
      <c r="G849" s="159"/>
      <c r="H849" s="159"/>
      <c r="I849" s="159"/>
      <c r="J849" s="159"/>
      <c r="K849" s="305"/>
      <c r="L849" s="159"/>
      <c r="M849" s="304"/>
      <c r="N849" s="304"/>
      <c r="O849" s="159"/>
      <c r="P849" s="159"/>
      <c r="Q849" s="159"/>
      <c r="R849" s="159"/>
      <c r="S849" s="159"/>
      <c r="T849" s="159"/>
      <c r="U849" s="159"/>
      <c r="V849" s="159"/>
      <c r="W849" s="159"/>
      <c r="X849" s="159"/>
      <c r="Y849" s="159"/>
      <c r="Z849" s="159"/>
    </row>
    <row r="850" ht="11.25" customHeight="1">
      <c r="A850" s="159"/>
      <c r="B850" s="159"/>
      <c r="C850" s="159"/>
      <c r="D850" s="159"/>
      <c r="E850" s="159"/>
      <c r="F850" s="304"/>
      <c r="G850" s="159"/>
      <c r="H850" s="159"/>
      <c r="I850" s="159"/>
      <c r="J850" s="159"/>
      <c r="K850" s="305"/>
      <c r="L850" s="159"/>
      <c r="M850" s="304"/>
      <c r="N850" s="304"/>
      <c r="O850" s="159"/>
      <c r="P850" s="159"/>
      <c r="Q850" s="159"/>
      <c r="R850" s="159"/>
      <c r="S850" s="159"/>
      <c r="T850" s="159"/>
      <c r="U850" s="159"/>
      <c r="V850" s="159"/>
      <c r="W850" s="159"/>
      <c r="X850" s="159"/>
      <c r="Y850" s="159"/>
      <c r="Z850" s="159"/>
    </row>
    <row r="851" ht="11.25" customHeight="1">
      <c r="A851" s="159"/>
      <c r="B851" s="159"/>
      <c r="C851" s="159"/>
      <c r="D851" s="159"/>
      <c r="E851" s="159"/>
      <c r="F851" s="304"/>
      <c r="G851" s="159"/>
      <c r="H851" s="159"/>
      <c r="I851" s="159"/>
      <c r="J851" s="159"/>
      <c r="K851" s="305"/>
      <c r="L851" s="159"/>
      <c r="M851" s="304"/>
      <c r="N851" s="304"/>
      <c r="O851" s="159"/>
      <c r="P851" s="159"/>
      <c r="Q851" s="159"/>
      <c r="R851" s="159"/>
      <c r="S851" s="159"/>
      <c r="T851" s="159"/>
      <c r="U851" s="159"/>
      <c r="V851" s="159"/>
      <c r="W851" s="159"/>
      <c r="X851" s="159"/>
      <c r="Y851" s="159"/>
      <c r="Z851" s="159"/>
    </row>
    <row r="852" ht="11.25" customHeight="1">
      <c r="A852" s="159"/>
      <c r="B852" s="159"/>
      <c r="C852" s="159"/>
      <c r="D852" s="159"/>
      <c r="E852" s="159"/>
      <c r="F852" s="304"/>
      <c r="G852" s="159"/>
      <c r="H852" s="159"/>
      <c r="I852" s="159"/>
      <c r="J852" s="159"/>
      <c r="K852" s="305"/>
      <c r="L852" s="159"/>
      <c r="M852" s="304"/>
      <c r="N852" s="304"/>
      <c r="O852" s="159"/>
      <c r="P852" s="159"/>
      <c r="Q852" s="159"/>
      <c r="R852" s="159"/>
      <c r="S852" s="159"/>
      <c r="T852" s="159"/>
      <c r="U852" s="159"/>
      <c r="V852" s="159"/>
      <c r="W852" s="159"/>
      <c r="X852" s="159"/>
      <c r="Y852" s="159"/>
      <c r="Z852" s="159"/>
    </row>
    <row r="853" ht="11.25" customHeight="1">
      <c r="A853" s="159"/>
      <c r="B853" s="159"/>
      <c r="C853" s="159"/>
      <c r="D853" s="159"/>
      <c r="E853" s="159"/>
      <c r="F853" s="304"/>
      <c r="G853" s="159"/>
      <c r="H853" s="159"/>
      <c r="I853" s="159"/>
      <c r="J853" s="159"/>
      <c r="K853" s="305"/>
      <c r="L853" s="159"/>
      <c r="M853" s="304"/>
      <c r="N853" s="304"/>
      <c r="O853" s="159"/>
      <c r="P853" s="159"/>
      <c r="Q853" s="159"/>
      <c r="R853" s="159"/>
      <c r="S853" s="159"/>
      <c r="T853" s="159"/>
      <c r="U853" s="159"/>
      <c r="V853" s="159"/>
      <c r="W853" s="159"/>
      <c r="X853" s="159"/>
      <c r="Y853" s="159"/>
      <c r="Z853" s="159"/>
    </row>
    <row r="854" ht="11.25" customHeight="1">
      <c r="A854" s="159"/>
      <c r="B854" s="159"/>
      <c r="C854" s="159"/>
      <c r="D854" s="159"/>
      <c r="E854" s="159"/>
      <c r="F854" s="304"/>
      <c r="G854" s="159"/>
      <c r="H854" s="159"/>
      <c r="I854" s="159"/>
      <c r="J854" s="159"/>
      <c r="K854" s="305"/>
      <c r="L854" s="159"/>
      <c r="M854" s="304"/>
      <c r="N854" s="304"/>
      <c r="O854" s="159"/>
      <c r="P854" s="159"/>
      <c r="Q854" s="159"/>
      <c r="R854" s="159"/>
      <c r="S854" s="159"/>
      <c r="T854" s="159"/>
      <c r="U854" s="159"/>
      <c r="V854" s="159"/>
      <c r="W854" s="159"/>
      <c r="X854" s="159"/>
      <c r="Y854" s="159"/>
      <c r="Z854" s="159"/>
    </row>
    <row r="855" ht="11.25" customHeight="1">
      <c r="A855" s="159"/>
      <c r="B855" s="159"/>
      <c r="C855" s="159"/>
      <c r="D855" s="159"/>
      <c r="E855" s="159"/>
      <c r="F855" s="304"/>
      <c r="G855" s="159"/>
      <c r="H855" s="159"/>
      <c r="I855" s="159"/>
      <c r="J855" s="159"/>
      <c r="K855" s="305"/>
      <c r="L855" s="159"/>
      <c r="M855" s="304"/>
      <c r="N855" s="304"/>
      <c r="O855" s="159"/>
      <c r="P855" s="159"/>
      <c r="Q855" s="159"/>
      <c r="R855" s="159"/>
      <c r="S855" s="159"/>
      <c r="T855" s="159"/>
      <c r="U855" s="159"/>
      <c r="V855" s="159"/>
      <c r="W855" s="159"/>
      <c r="X855" s="159"/>
      <c r="Y855" s="159"/>
      <c r="Z855" s="159"/>
    </row>
    <row r="856" ht="11.25" customHeight="1">
      <c r="A856" s="159"/>
      <c r="B856" s="159"/>
      <c r="C856" s="159"/>
      <c r="D856" s="159"/>
      <c r="E856" s="159"/>
      <c r="F856" s="304"/>
      <c r="G856" s="159"/>
      <c r="H856" s="159"/>
      <c r="I856" s="159"/>
      <c r="J856" s="159"/>
      <c r="K856" s="305"/>
      <c r="L856" s="159"/>
      <c r="M856" s="304"/>
      <c r="N856" s="304"/>
      <c r="O856" s="159"/>
      <c r="P856" s="159"/>
      <c r="Q856" s="159"/>
      <c r="R856" s="159"/>
      <c r="S856" s="159"/>
      <c r="T856" s="159"/>
      <c r="U856" s="159"/>
      <c r="V856" s="159"/>
      <c r="W856" s="159"/>
      <c r="X856" s="159"/>
      <c r="Y856" s="159"/>
      <c r="Z856" s="159"/>
    </row>
    <row r="857" ht="11.25" customHeight="1">
      <c r="A857" s="159"/>
      <c r="B857" s="159"/>
      <c r="C857" s="159"/>
      <c r="D857" s="159"/>
      <c r="E857" s="159"/>
      <c r="F857" s="304"/>
      <c r="G857" s="159"/>
      <c r="H857" s="159"/>
      <c r="I857" s="159"/>
      <c r="J857" s="159"/>
      <c r="K857" s="305"/>
      <c r="L857" s="159"/>
      <c r="M857" s="304"/>
      <c r="N857" s="304"/>
      <c r="O857" s="159"/>
      <c r="P857" s="159"/>
      <c r="Q857" s="159"/>
      <c r="R857" s="159"/>
      <c r="S857" s="159"/>
      <c r="T857" s="159"/>
      <c r="U857" s="159"/>
      <c r="V857" s="159"/>
      <c r="W857" s="159"/>
      <c r="X857" s="159"/>
      <c r="Y857" s="159"/>
      <c r="Z857" s="159"/>
    </row>
    <row r="858" ht="11.25" customHeight="1">
      <c r="A858" s="159"/>
      <c r="B858" s="159"/>
      <c r="C858" s="159"/>
      <c r="D858" s="159"/>
      <c r="E858" s="159"/>
      <c r="F858" s="304"/>
      <c r="G858" s="159"/>
      <c r="H858" s="159"/>
      <c r="I858" s="159"/>
      <c r="J858" s="159"/>
      <c r="K858" s="305"/>
      <c r="L858" s="159"/>
      <c r="M858" s="304"/>
      <c r="N858" s="304"/>
      <c r="O858" s="159"/>
      <c r="P858" s="159"/>
      <c r="Q858" s="159"/>
      <c r="R858" s="159"/>
      <c r="S858" s="159"/>
      <c r="T858" s="159"/>
      <c r="U858" s="159"/>
      <c r="V858" s="159"/>
      <c r="W858" s="159"/>
      <c r="X858" s="159"/>
      <c r="Y858" s="159"/>
      <c r="Z858" s="159"/>
    </row>
    <row r="859" ht="11.25" customHeight="1">
      <c r="A859" s="159"/>
      <c r="B859" s="159"/>
      <c r="C859" s="159"/>
      <c r="D859" s="159"/>
      <c r="E859" s="159"/>
      <c r="F859" s="304"/>
      <c r="G859" s="159"/>
      <c r="H859" s="159"/>
      <c r="I859" s="159"/>
      <c r="J859" s="159"/>
      <c r="K859" s="305"/>
      <c r="L859" s="159"/>
      <c r="M859" s="304"/>
      <c r="N859" s="304"/>
      <c r="O859" s="159"/>
      <c r="P859" s="159"/>
      <c r="Q859" s="159"/>
      <c r="R859" s="159"/>
      <c r="S859" s="159"/>
      <c r="T859" s="159"/>
      <c r="U859" s="159"/>
      <c r="V859" s="159"/>
      <c r="W859" s="159"/>
      <c r="X859" s="159"/>
      <c r="Y859" s="159"/>
      <c r="Z859" s="159"/>
    </row>
    <row r="860" ht="11.25" customHeight="1">
      <c r="A860" s="159"/>
      <c r="B860" s="159"/>
      <c r="C860" s="159"/>
      <c r="D860" s="159"/>
      <c r="E860" s="159"/>
      <c r="F860" s="304"/>
      <c r="G860" s="159"/>
      <c r="H860" s="159"/>
      <c r="I860" s="159"/>
      <c r="J860" s="159"/>
      <c r="K860" s="305"/>
      <c r="L860" s="159"/>
      <c r="M860" s="304"/>
      <c r="N860" s="304"/>
      <c r="O860" s="159"/>
      <c r="P860" s="159"/>
      <c r="Q860" s="159"/>
      <c r="R860" s="159"/>
      <c r="S860" s="159"/>
      <c r="T860" s="159"/>
      <c r="U860" s="159"/>
      <c r="V860" s="159"/>
      <c r="W860" s="159"/>
      <c r="X860" s="159"/>
      <c r="Y860" s="159"/>
      <c r="Z860" s="159"/>
    </row>
    <row r="861" ht="11.25" customHeight="1">
      <c r="A861" s="159"/>
      <c r="B861" s="159"/>
      <c r="C861" s="159"/>
      <c r="D861" s="159"/>
      <c r="E861" s="159"/>
      <c r="F861" s="304"/>
      <c r="G861" s="159"/>
      <c r="H861" s="159"/>
      <c r="I861" s="159"/>
      <c r="J861" s="159"/>
      <c r="K861" s="305"/>
      <c r="L861" s="159"/>
      <c r="M861" s="304"/>
      <c r="N861" s="304"/>
      <c r="O861" s="159"/>
      <c r="P861" s="159"/>
      <c r="Q861" s="159"/>
      <c r="R861" s="159"/>
      <c r="S861" s="159"/>
      <c r="T861" s="159"/>
      <c r="U861" s="159"/>
      <c r="V861" s="159"/>
      <c r="W861" s="159"/>
      <c r="X861" s="159"/>
      <c r="Y861" s="159"/>
      <c r="Z861" s="159"/>
    </row>
    <row r="862" ht="11.25" customHeight="1">
      <c r="A862" s="159"/>
      <c r="B862" s="159"/>
      <c r="C862" s="159"/>
      <c r="D862" s="159"/>
      <c r="E862" s="159"/>
      <c r="F862" s="304"/>
      <c r="G862" s="159"/>
      <c r="H862" s="159"/>
      <c r="I862" s="159"/>
      <c r="J862" s="159"/>
      <c r="K862" s="305"/>
      <c r="L862" s="159"/>
      <c r="M862" s="304"/>
      <c r="N862" s="304"/>
      <c r="O862" s="159"/>
      <c r="P862" s="159"/>
      <c r="Q862" s="159"/>
      <c r="R862" s="159"/>
      <c r="S862" s="159"/>
      <c r="T862" s="159"/>
      <c r="U862" s="159"/>
      <c r="V862" s="159"/>
      <c r="W862" s="159"/>
      <c r="X862" s="159"/>
      <c r="Y862" s="159"/>
      <c r="Z862" s="159"/>
    </row>
    <row r="863" ht="11.25" customHeight="1">
      <c r="A863" s="159"/>
      <c r="B863" s="159"/>
      <c r="C863" s="159"/>
      <c r="D863" s="159"/>
      <c r="E863" s="159"/>
      <c r="F863" s="304"/>
      <c r="G863" s="159"/>
      <c r="H863" s="159"/>
      <c r="I863" s="159"/>
      <c r="J863" s="159"/>
      <c r="K863" s="305"/>
      <c r="L863" s="159"/>
      <c r="M863" s="304"/>
      <c r="N863" s="304"/>
      <c r="O863" s="159"/>
      <c r="P863" s="159"/>
      <c r="Q863" s="159"/>
      <c r="R863" s="159"/>
      <c r="S863" s="159"/>
      <c r="T863" s="159"/>
      <c r="U863" s="159"/>
      <c r="V863" s="159"/>
      <c r="W863" s="159"/>
      <c r="X863" s="159"/>
      <c r="Y863" s="159"/>
      <c r="Z863" s="159"/>
    </row>
    <row r="864" ht="11.25" customHeight="1">
      <c r="A864" s="159"/>
      <c r="B864" s="159"/>
      <c r="C864" s="159"/>
      <c r="D864" s="159"/>
      <c r="E864" s="159"/>
      <c r="F864" s="304"/>
      <c r="G864" s="159"/>
      <c r="H864" s="159"/>
      <c r="I864" s="159"/>
      <c r="J864" s="159"/>
      <c r="K864" s="305"/>
      <c r="L864" s="159"/>
      <c r="M864" s="304"/>
      <c r="N864" s="304"/>
      <c r="O864" s="159"/>
      <c r="P864" s="159"/>
      <c r="Q864" s="159"/>
      <c r="R864" s="159"/>
      <c r="S864" s="159"/>
      <c r="T864" s="159"/>
      <c r="U864" s="159"/>
      <c r="V864" s="159"/>
      <c r="W864" s="159"/>
      <c r="X864" s="159"/>
      <c r="Y864" s="159"/>
      <c r="Z864" s="159"/>
    </row>
    <row r="865" ht="11.25" customHeight="1">
      <c r="A865" s="159"/>
      <c r="B865" s="159"/>
      <c r="C865" s="159"/>
      <c r="D865" s="159"/>
      <c r="E865" s="159"/>
      <c r="F865" s="304"/>
      <c r="G865" s="159"/>
      <c r="H865" s="159"/>
      <c r="I865" s="159"/>
      <c r="J865" s="159"/>
      <c r="K865" s="305"/>
      <c r="L865" s="159"/>
      <c r="M865" s="304"/>
      <c r="N865" s="304"/>
      <c r="O865" s="159"/>
      <c r="P865" s="159"/>
      <c r="Q865" s="159"/>
      <c r="R865" s="159"/>
      <c r="S865" s="159"/>
      <c r="T865" s="159"/>
      <c r="U865" s="159"/>
      <c r="V865" s="159"/>
      <c r="W865" s="159"/>
      <c r="X865" s="159"/>
      <c r="Y865" s="159"/>
      <c r="Z865" s="159"/>
    </row>
    <row r="866" ht="11.25" customHeight="1">
      <c r="A866" s="159"/>
      <c r="B866" s="159"/>
      <c r="C866" s="159"/>
      <c r="D866" s="159"/>
      <c r="E866" s="159"/>
      <c r="F866" s="304"/>
      <c r="G866" s="159"/>
      <c r="H866" s="159"/>
      <c r="I866" s="159"/>
      <c r="J866" s="159"/>
      <c r="K866" s="305"/>
      <c r="L866" s="159"/>
      <c r="M866" s="304"/>
      <c r="N866" s="304"/>
      <c r="O866" s="159"/>
      <c r="P866" s="159"/>
      <c r="Q866" s="159"/>
      <c r="R866" s="159"/>
      <c r="S866" s="159"/>
      <c r="T866" s="159"/>
      <c r="U866" s="159"/>
      <c r="V866" s="159"/>
      <c r="W866" s="159"/>
      <c r="X866" s="159"/>
      <c r="Y866" s="159"/>
      <c r="Z866" s="159"/>
    </row>
    <row r="867" ht="11.25" customHeight="1">
      <c r="A867" s="159"/>
      <c r="B867" s="159"/>
      <c r="C867" s="159"/>
      <c r="D867" s="159"/>
      <c r="E867" s="159"/>
      <c r="F867" s="304"/>
      <c r="G867" s="159"/>
      <c r="H867" s="159"/>
      <c r="I867" s="159"/>
      <c r="J867" s="159"/>
      <c r="K867" s="305"/>
      <c r="L867" s="159"/>
      <c r="M867" s="304"/>
      <c r="N867" s="304"/>
      <c r="O867" s="159"/>
      <c r="P867" s="159"/>
      <c r="Q867" s="159"/>
      <c r="R867" s="159"/>
      <c r="S867" s="159"/>
      <c r="T867" s="159"/>
      <c r="U867" s="159"/>
      <c r="V867" s="159"/>
      <c r="W867" s="159"/>
      <c r="X867" s="159"/>
      <c r="Y867" s="159"/>
      <c r="Z867" s="159"/>
    </row>
    <row r="868" ht="11.25" customHeight="1">
      <c r="A868" s="159"/>
      <c r="B868" s="159"/>
      <c r="C868" s="159"/>
      <c r="D868" s="159"/>
      <c r="E868" s="159"/>
      <c r="F868" s="304"/>
      <c r="G868" s="159"/>
      <c r="H868" s="159"/>
      <c r="I868" s="159"/>
      <c r="J868" s="159"/>
      <c r="K868" s="305"/>
      <c r="L868" s="159"/>
      <c r="M868" s="304"/>
      <c r="N868" s="304"/>
      <c r="O868" s="159"/>
      <c r="P868" s="159"/>
      <c r="Q868" s="159"/>
      <c r="R868" s="159"/>
      <c r="S868" s="159"/>
      <c r="T868" s="159"/>
      <c r="U868" s="159"/>
      <c r="V868" s="159"/>
      <c r="W868" s="159"/>
      <c r="X868" s="159"/>
      <c r="Y868" s="159"/>
      <c r="Z868" s="159"/>
    </row>
    <row r="869" ht="11.25" customHeight="1">
      <c r="A869" s="159"/>
      <c r="B869" s="159"/>
      <c r="C869" s="159"/>
      <c r="D869" s="159"/>
      <c r="E869" s="159"/>
      <c r="F869" s="304"/>
      <c r="G869" s="159"/>
      <c r="H869" s="159"/>
      <c r="I869" s="159"/>
      <c r="J869" s="159"/>
      <c r="K869" s="305"/>
      <c r="L869" s="159"/>
      <c r="M869" s="304"/>
      <c r="N869" s="304"/>
      <c r="O869" s="159"/>
      <c r="P869" s="159"/>
      <c r="Q869" s="159"/>
      <c r="R869" s="159"/>
      <c r="S869" s="159"/>
      <c r="T869" s="159"/>
      <c r="U869" s="159"/>
      <c r="V869" s="159"/>
      <c r="W869" s="159"/>
      <c r="X869" s="159"/>
      <c r="Y869" s="159"/>
      <c r="Z869" s="159"/>
    </row>
    <row r="870" ht="11.25" customHeight="1">
      <c r="A870" s="159"/>
      <c r="B870" s="159"/>
      <c r="C870" s="159"/>
      <c r="D870" s="159"/>
      <c r="E870" s="159"/>
      <c r="F870" s="304"/>
      <c r="G870" s="159"/>
      <c r="H870" s="159"/>
      <c r="I870" s="159"/>
      <c r="J870" s="159"/>
      <c r="K870" s="305"/>
      <c r="L870" s="159"/>
      <c r="M870" s="304"/>
      <c r="N870" s="304"/>
      <c r="O870" s="159"/>
      <c r="P870" s="159"/>
      <c r="Q870" s="159"/>
      <c r="R870" s="159"/>
      <c r="S870" s="159"/>
      <c r="T870" s="159"/>
      <c r="U870" s="159"/>
      <c r="V870" s="159"/>
      <c r="W870" s="159"/>
      <c r="X870" s="159"/>
      <c r="Y870" s="159"/>
      <c r="Z870" s="159"/>
    </row>
    <row r="871" ht="11.25" customHeight="1">
      <c r="A871" s="159"/>
      <c r="B871" s="159"/>
      <c r="C871" s="159"/>
      <c r="D871" s="159"/>
      <c r="E871" s="159"/>
      <c r="F871" s="304"/>
      <c r="G871" s="159"/>
      <c r="H871" s="159"/>
      <c r="I871" s="159"/>
      <c r="J871" s="159"/>
      <c r="K871" s="305"/>
      <c r="L871" s="159"/>
      <c r="M871" s="304"/>
      <c r="N871" s="304"/>
      <c r="O871" s="159"/>
      <c r="P871" s="159"/>
      <c r="Q871" s="159"/>
      <c r="R871" s="159"/>
      <c r="S871" s="159"/>
      <c r="T871" s="159"/>
      <c r="U871" s="159"/>
      <c r="V871" s="159"/>
      <c r="W871" s="159"/>
      <c r="X871" s="159"/>
      <c r="Y871" s="159"/>
      <c r="Z871" s="159"/>
    </row>
    <row r="872" ht="11.25" customHeight="1">
      <c r="A872" s="159"/>
      <c r="B872" s="159"/>
      <c r="C872" s="159"/>
      <c r="D872" s="159"/>
      <c r="E872" s="159"/>
      <c r="F872" s="304"/>
      <c r="G872" s="159"/>
      <c r="H872" s="159"/>
      <c r="I872" s="159"/>
      <c r="J872" s="159"/>
      <c r="K872" s="305"/>
      <c r="L872" s="159"/>
      <c r="M872" s="304"/>
      <c r="N872" s="304"/>
      <c r="O872" s="159"/>
      <c r="P872" s="159"/>
      <c r="Q872" s="159"/>
      <c r="R872" s="159"/>
      <c r="S872" s="159"/>
      <c r="T872" s="159"/>
      <c r="U872" s="159"/>
      <c r="V872" s="159"/>
      <c r="W872" s="159"/>
      <c r="X872" s="159"/>
      <c r="Y872" s="159"/>
      <c r="Z872" s="159"/>
    </row>
    <row r="873" ht="11.25" customHeight="1">
      <c r="A873" s="159"/>
      <c r="B873" s="159"/>
      <c r="C873" s="159"/>
      <c r="D873" s="159"/>
      <c r="E873" s="159"/>
      <c r="F873" s="304"/>
      <c r="G873" s="159"/>
      <c r="H873" s="159"/>
      <c r="I873" s="159"/>
      <c r="J873" s="159"/>
      <c r="K873" s="305"/>
      <c r="L873" s="159"/>
      <c r="M873" s="304"/>
      <c r="N873" s="304"/>
      <c r="O873" s="159"/>
      <c r="P873" s="159"/>
      <c r="Q873" s="159"/>
      <c r="R873" s="159"/>
      <c r="S873" s="159"/>
      <c r="T873" s="159"/>
      <c r="U873" s="159"/>
      <c r="V873" s="159"/>
      <c r="W873" s="159"/>
      <c r="X873" s="159"/>
      <c r="Y873" s="159"/>
      <c r="Z873" s="159"/>
    </row>
    <row r="874" ht="11.25" customHeight="1">
      <c r="A874" s="159"/>
      <c r="B874" s="159"/>
      <c r="C874" s="159"/>
      <c r="D874" s="159"/>
      <c r="E874" s="159"/>
      <c r="F874" s="304"/>
      <c r="G874" s="159"/>
      <c r="H874" s="159"/>
      <c r="I874" s="159"/>
      <c r="J874" s="159"/>
      <c r="K874" s="305"/>
      <c r="L874" s="159"/>
      <c r="M874" s="304"/>
      <c r="N874" s="304"/>
      <c r="O874" s="159"/>
      <c r="P874" s="159"/>
      <c r="Q874" s="159"/>
      <c r="R874" s="159"/>
      <c r="S874" s="159"/>
      <c r="T874" s="159"/>
      <c r="U874" s="159"/>
      <c r="V874" s="159"/>
      <c r="W874" s="159"/>
      <c r="X874" s="159"/>
      <c r="Y874" s="159"/>
      <c r="Z874" s="159"/>
    </row>
    <row r="875" ht="11.25" customHeight="1">
      <c r="A875" s="159"/>
      <c r="B875" s="159"/>
      <c r="C875" s="159"/>
      <c r="D875" s="159"/>
      <c r="E875" s="159"/>
      <c r="F875" s="304"/>
      <c r="G875" s="159"/>
      <c r="H875" s="159"/>
      <c r="I875" s="159"/>
      <c r="J875" s="159"/>
      <c r="K875" s="305"/>
      <c r="L875" s="159"/>
      <c r="M875" s="304"/>
      <c r="N875" s="304"/>
      <c r="O875" s="159"/>
      <c r="P875" s="159"/>
      <c r="Q875" s="159"/>
      <c r="R875" s="159"/>
      <c r="S875" s="159"/>
      <c r="T875" s="159"/>
      <c r="U875" s="159"/>
      <c r="V875" s="159"/>
      <c r="W875" s="159"/>
      <c r="X875" s="159"/>
      <c r="Y875" s="159"/>
      <c r="Z875" s="159"/>
    </row>
    <row r="876" ht="11.25" customHeight="1">
      <c r="A876" s="159"/>
      <c r="B876" s="159"/>
      <c r="C876" s="159"/>
      <c r="D876" s="159"/>
      <c r="E876" s="159"/>
      <c r="F876" s="304"/>
      <c r="G876" s="159"/>
      <c r="H876" s="159"/>
      <c r="I876" s="159"/>
      <c r="J876" s="159"/>
      <c r="K876" s="305"/>
      <c r="L876" s="159"/>
      <c r="M876" s="304"/>
      <c r="N876" s="304"/>
      <c r="O876" s="159"/>
      <c r="P876" s="159"/>
      <c r="Q876" s="159"/>
      <c r="R876" s="159"/>
      <c r="S876" s="159"/>
      <c r="T876" s="159"/>
      <c r="U876" s="159"/>
      <c r="V876" s="159"/>
      <c r="W876" s="159"/>
      <c r="X876" s="159"/>
      <c r="Y876" s="159"/>
      <c r="Z876" s="159"/>
    </row>
    <row r="877" ht="11.25" customHeight="1">
      <c r="A877" s="159"/>
      <c r="B877" s="159"/>
      <c r="C877" s="159"/>
      <c r="D877" s="159"/>
      <c r="E877" s="159"/>
      <c r="F877" s="304"/>
      <c r="G877" s="159"/>
      <c r="H877" s="159"/>
      <c r="I877" s="159"/>
      <c r="J877" s="159"/>
      <c r="K877" s="305"/>
      <c r="L877" s="159"/>
      <c r="M877" s="304"/>
      <c r="N877" s="304"/>
      <c r="O877" s="159"/>
      <c r="P877" s="159"/>
      <c r="Q877" s="159"/>
      <c r="R877" s="159"/>
      <c r="S877" s="159"/>
      <c r="T877" s="159"/>
      <c r="U877" s="159"/>
      <c r="V877" s="159"/>
      <c r="W877" s="159"/>
      <c r="X877" s="159"/>
      <c r="Y877" s="159"/>
      <c r="Z877" s="159"/>
    </row>
    <row r="878" ht="11.25" customHeight="1">
      <c r="A878" s="159"/>
      <c r="B878" s="159"/>
      <c r="C878" s="159"/>
      <c r="D878" s="159"/>
      <c r="E878" s="159"/>
      <c r="F878" s="304"/>
      <c r="G878" s="159"/>
      <c r="H878" s="159"/>
      <c r="I878" s="159"/>
      <c r="J878" s="159"/>
      <c r="K878" s="305"/>
      <c r="L878" s="159"/>
      <c r="M878" s="304"/>
      <c r="N878" s="304"/>
      <c r="O878" s="159"/>
      <c r="P878" s="159"/>
      <c r="Q878" s="159"/>
      <c r="R878" s="159"/>
      <c r="S878" s="159"/>
      <c r="T878" s="159"/>
      <c r="U878" s="159"/>
      <c r="V878" s="159"/>
      <c r="W878" s="159"/>
      <c r="X878" s="159"/>
      <c r="Y878" s="159"/>
      <c r="Z878" s="159"/>
    </row>
    <row r="879" ht="11.25" customHeight="1">
      <c r="A879" s="159"/>
      <c r="B879" s="159"/>
      <c r="C879" s="159"/>
      <c r="D879" s="159"/>
      <c r="E879" s="159"/>
      <c r="F879" s="304"/>
      <c r="G879" s="159"/>
      <c r="H879" s="159"/>
      <c r="I879" s="159"/>
      <c r="J879" s="159"/>
      <c r="K879" s="305"/>
      <c r="L879" s="159"/>
      <c r="M879" s="304"/>
      <c r="N879" s="304"/>
      <c r="O879" s="159"/>
      <c r="P879" s="159"/>
      <c r="Q879" s="159"/>
      <c r="R879" s="159"/>
      <c r="S879" s="159"/>
      <c r="T879" s="159"/>
      <c r="U879" s="159"/>
      <c r="V879" s="159"/>
      <c r="W879" s="159"/>
      <c r="X879" s="159"/>
      <c r="Y879" s="159"/>
      <c r="Z879" s="159"/>
    </row>
    <row r="880" ht="11.25" customHeight="1">
      <c r="A880" s="159"/>
      <c r="B880" s="159"/>
      <c r="C880" s="159"/>
      <c r="D880" s="159"/>
      <c r="E880" s="159"/>
      <c r="F880" s="304"/>
      <c r="G880" s="159"/>
      <c r="H880" s="159"/>
      <c r="I880" s="159"/>
      <c r="J880" s="159"/>
      <c r="K880" s="305"/>
      <c r="L880" s="159"/>
      <c r="M880" s="304"/>
      <c r="N880" s="304"/>
      <c r="O880" s="159"/>
      <c r="P880" s="159"/>
      <c r="Q880" s="159"/>
      <c r="R880" s="159"/>
      <c r="S880" s="159"/>
      <c r="T880" s="159"/>
      <c r="U880" s="159"/>
      <c r="V880" s="159"/>
      <c r="W880" s="159"/>
      <c r="X880" s="159"/>
      <c r="Y880" s="159"/>
      <c r="Z880" s="159"/>
    </row>
    <row r="881" ht="11.25" customHeight="1">
      <c r="A881" s="159"/>
      <c r="B881" s="159"/>
      <c r="C881" s="159"/>
      <c r="D881" s="159"/>
      <c r="E881" s="159"/>
      <c r="F881" s="304"/>
      <c r="G881" s="159"/>
      <c r="H881" s="159"/>
      <c r="I881" s="159"/>
      <c r="J881" s="159"/>
      <c r="K881" s="305"/>
      <c r="L881" s="159"/>
      <c r="M881" s="304"/>
      <c r="N881" s="304"/>
      <c r="O881" s="159"/>
      <c r="P881" s="159"/>
      <c r="Q881" s="159"/>
      <c r="R881" s="159"/>
      <c r="S881" s="159"/>
      <c r="T881" s="159"/>
      <c r="U881" s="159"/>
      <c r="V881" s="159"/>
      <c r="W881" s="159"/>
      <c r="X881" s="159"/>
      <c r="Y881" s="159"/>
      <c r="Z881" s="159"/>
    </row>
    <row r="882" ht="11.25" customHeight="1">
      <c r="A882" s="159"/>
      <c r="B882" s="159"/>
      <c r="C882" s="159"/>
      <c r="D882" s="159"/>
      <c r="E882" s="159"/>
      <c r="F882" s="304"/>
      <c r="G882" s="159"/>
      <c r="H882" s="159"/>
      <c r="I882" s="159"/>
      <c r="J882" s="159"/>
      <c r="K882" s="305"/>
      <c r="L882" s="159"/>
      <c r="M882" s="304"/>
      <c r="N882" s="304"/>
      <c r="O882" s="159"/>
      <c r="P882" s="159"/>
      <c r="Q882" s="159"/>
      <c r="R882" s="159"/>
      <c r="S882" s="159"/>
      <c r="T882" s="159"/>
      <c r="U882" s="159"/>
      <c r="V882" s="159"/>
      <c r="W882" s="159"/>
      <c r="X882" s="159"/>
      <c r="Y882" s="159"/>
      <c r="Z882" s="159"/>
    </row>
    <row r="883" ht="11.25" customHeight="1">
      <c r="A883" s="159"/>
      <c r="B883" s="159"/>
      <c r="C883" s="159"/>
      <c r="D883" s="159"/>
      <c r="E883" s="159"/>
      <c r="F883" s="304"/>
      <c r="G883" s="159"/>
      <c r="H883" s="159"/>
      <c r="I883" s="159"/>
      <c r="J883" s="159"/>
      <c r="K883" s="305"/>
      <c r="L883" s="159"/>
      <c r="M883" s="304"/>
      <c r="N883" s="304"/>
      <c r="O883" s="159"/>
      <c r="P883" s="159"/>
      <c r="Q883" s="159"/>
      <c r="R883" s="159"/>
      <c r="S883" s="159"/>
      <c r="T883" s="159"/>
      <c r="U883" s="159"/>
      <c r="V883" s="159"/>
      <c r="W883" s="159"/>
      <c r="X883" s="159"/>
      <c r="Y883" s="159"/>
      <c r="Z883" s="159"/>
    </row>
    <row r="884" ht="11.25" customHeight="1">
      <c r="A884" s="159"/>
      <c r="B884" s="159"/>
      <c r="C884" s="159"/>
      <c r="D884" s="159"/>
      <c r="E884" s="159"/>
      <c r="F884" s="304"/>
      <c r="G884" s="159"/>
      <c r="H884" s="159"/>
      <c r="I884" s="159"/>
      <c r="J884" s="159"/>
      <c r="K884" s="305"/>
      <c r="L884" s="159"/>
      <c r="M884" s="304"/>
      <c r="N884" s="304"/>
      <c r="O884" s="159"/>
      <c r="P884" s="159"/>
      <c r="Q884" s="159"/>
      <c r="R884" s="159"/>
      <c r="S884" s="159"/>
      <c r="T884" s="159"/>
      <c r="U884" s="159"/>
      <c r="V884" s="159"/>
      <c r="W884" s="159"/>
      <c r="X884" s="159"/>
      <c r="Y884" s="159"/>
      <c r="Z884" s="159"/>
    </row>
    <row r="885" ht="11.25" customHeight="1">
      <c r="A885" s="159"/>
      <c r="B885" s="159"/>
      <c r="C885" s="159"/>
      <c r="D885" s="159"/>
      <c r="E885" s="159"/>
      <c r="F885" s="304"/>
      <c r="G885" s="159"/>
      <c r="H885" s="159"/>
      <c r="I885" s="159"/>
      <c r="J885" s="159"/>
      <c r="K885" s="305"/>
      <c r="L885" s="159"/>
      <c r="M885" s="304"/>
      <c r="N885" s="304"/>
      <c r="O885" s="159"/>
      <c r="P885" s="159"/>
      <c r="Q885" s="159"/>
      <c r="R885" s="159"/>
      <c r="S885" s="159"/>
      <c r="T885" s="159"/>
      <c r="U885" s="159"/>
      <c r="V885" s="159"/>
      <c r="W885" s="159"/>
      <c r="X885" s="159"/>
      <c r="Y885" s="159"/>
      <c r="Z885" s="159"/>
    </row>
    <row r="886" ht="11.25" customHeight="1">
      <c r="A886" s="159"/>
      <c r="B886" s="159"/>
      <c r="C886" s="159"/>
      <c r="D886" s="159"/>
      <c r="E886" s="159"/>
      <c r="F886" s="304"/>
      <c r="G886" s="159"/>
      <c r="H886" s="159"/>
      <c r="I886" s="159"/>
      <c r="J886" s="159"/>
      <c r="K886" s="305"/>
      <c r="L886" s="159"/>
      <c r="M886" s="304"/>
      <c r="N886" s="304"/>
      <c r="O886" s="159"/>
      <c r="P886" s="159"/>
      <c r="Q886" s="159"/>
      <c r="R886" s="159"/>
      <c r="S886" s="159"/>
      <c r="T886" s="159"/>
      <c r="U886" s="159"/>
      <c r="V886" s="159"/>
      <c r="W886" s="159"/>
      <c r="X886" s="159"/>
      <c r="Y886" s="159"/>
      <c r="Z886" s="159"/>
    </row>
    <row r="887" ht="11.25" customHeight="1">
      <c r="A887" s="159"/>
      <c r="B887" s="159"/>
      <c r="C887" s="159"/>
      <c r="D887" s="159"/>
      <c r="E887" s="159"/>
      <c r="F887" s="304"/>
      <c r="G887" s="159"/>
      <c r="H887" s="159"/>
      <c r="I887" s="159"/>
      <c r="J887" s="159"/>
      <c r="K887" s="305"/>
      <c r="L887" s="159"/>
      <c r="M887" s="304"/>
      <c r="N887" s="304"/>
      <c r="O887" s="159"/>
      <c r="P887" s="159"/>
      <c r="Q887" s="159"/>
      <c r="R887" s="159"/>
      <c r="S887" s="159"/>
      <c r="T887" s="159"/>
      <c r="U887" s="159"/>
      <c r="V887" s="159"/>
      <c r="W887" s="159"/>
      <c r="X887" s="159"/>
      <c r="Y887" s="159"/>
      <c r="Z887" s="159"/>
    </row>
    <row r="888" ht="11.25" customHeight="1">
      <c r="A888" s="159"/>
      <c r="B888" s="159"/>
      <c r="C888" s="159"/>
      <c r="D888" s="159"/>
      <c r="E888" s="159"/>
      <c r="F888" s="304"/>
      <c r="G888" s="159"/>
      <c r="H888" s="159"/>
      <c r="I888" s="159"/>
      <c r="J888" s="159"/>
      <c r="K888" s="305"/>
      <c r="L888" s="159"/>
      <c r="M888" s="304"/>
      <c r="N888" s="304"/>
      <c r="O888" s="159"/>
      <c r="P888" s="159"/>
      <c r="Q888" s="159"/>
      <c r="R888" s="159"/>
      <c r="S888" s="159"/>
      <c r="T888" s="159"/>
      <c r="U888" s="159"/>
      <c r="V888" s="159"/>
      <c r="W888" s="159"/>
      <c r="X888" s="159"/>
      <c r="Y888" s="159"/>
      <c r="Z888" s="159"/>
    </row>
    <row r="889" ht="11.25" customHeight="1">
      <c r="A889" s="159"/>
      <c r="B889" s="159"/>
      <c r="C889" s="159"/>
      <c r="D889" s="159"/>
      <c r="E889" s="159"/>
      <c r="F889" s="304"/>
      <c r="G889" s="159"/>
      <c r="H889" s="159"/>
      <c r="I889" s="159"/>
      <c r="J889" s="159"/>
      <c r="K889" s="305"/>
      <c r="L889" s="159"/>
      <c r="M889" s="304"/>
      <c r="N889" s="304"/>
      <c r="O889" s="159"/>
      <c r="P889" s="159"/>
      <c r="Q889" s="159"/>
      <c r="R889" s="159"/>
      <c r="S889" s="159"/>
      <c r="T889" s="159"/>
      <c r="U889" s="159"/>
      <c r="V889" s="159"/>
      <c r="W889" s="159"/>
      <c r="X889" s="159"/>
      <c r="Y889" s="159"/>
      <c r="Z889" s="159"/>
    </row>
    <row r="890" ht="11.25" customHeight="1">
      <c r="A890" s="159"/>
      <c r="B890" s="159"/>
      <c r="C890" s="159"/>
      <c r="D890" s="159"/>
      <c r="E890" s="159"/>
      <c r="F890" s="304"/>
      <c r="G890" s="159"/>
      <c r="H890" s="159"/>
      <c r="I890" s="159"/>
      <c r="J890" s="159"/>
      <c r="K890" s="305"/>
      <c r="L890" s="159"/>
      <c r="M890" s="304"/>
      <c r="N890" s="304"/>
      <c r="O890" s="159"/>
      <c r="P890" s="159"/>
      <c r="Q890" s="159"/>
      <c r="R890" s="159"/>
      <c r="S890" s="159"/>
      <c r="T890" s="159"/>
      <c r="U890" s="159"/>
      <c r="V890" s="159"/>
      <c r="W890" s="159"/>
      <c r="X890" s="159"/>
      <c r="Y890" s="159"/>
      <c r="Z890" s="159"/>
    </row>
    <row r="891" ht="11.25" customHeight="1">
      <c r="A891" s="159"/>
      <c r="B891" s="159"/>
      <c r="C891" s="159"/>
      <c r="D891" s="159"/>
      <c r="E891" s="159"/>
      <c r="F891" s="304"/>
      <c r="G891" s="159"/>
      <c r="H891" s="159"/>
      <c r="I891" s="159"/>
      <c r="J891" s="159"/>
      <c r="K891" s="305"/>
      <c r="L891" s="159"/>
      <c r="M891" s="304"/>
      <c r="N891" s="304"/>
      <c r="O891" s="159"/>
      <c r="P891" s="159"/>
      <c r="Q891" s="159"/>
      <c r="R891" s="159"/>
      <c r="S891" s="159"/>
      <c r="T891" s="159"/>
      <c r="U891" s="159"/>
      <c r="V891" s="159"/>
      <c r="W891" s="159"/>
      <c r="X891" s="159"/>
      <c r="Y891" s="159"/>
      <c r="Z891" s="159"/>
    </row>
    <row r="892" ht="11.25" customHeight="1">
      <c r="A892" s="159"/>
      <c r="B892" s="159"/>
      <c r="C892" s="159"/>
      <c r="D892" s="159"/>
      <c r="E892" s="159"/>
      <c r="F892" s="304"/>
      <c r="G892" s="159"/>
      <c r="H892" s="159"/>
      <c r="I892" s="159"/>
      <c r="J892" s="159"/>
      <c r="K892" s="305"/>
      <c r="L892" s="159"/>
      <c r="M892" s="304"/>
      <c r="N892" s="304"/>
      <c r="O892" s="159"/>
      <c r="P892" s="159"/>
      <c r="Q892" s="159"/>
      <c r="R892" s="159"/>
      <c r="S892" s="159"/>
      <c r="T892" s="159"/>
      <c r="U892" s="159"/>
      <c r="V892" s="159"/>
      <c r="W892" s="159"/>
      <c r="X892" s="159"/>
      <c r="Y892" s="159"/>
      <c r="Z892" s="159"/>
    </row>
    <row r="893" ht="11.25" customHeight="1">
      <c r="A893" s="159"/>
      <c r="B893" s="159"/>
      <c r="C893" s="159"/>
      <c r="D893" s="159"/>
      <c r="E893" s="159"/>
      <c r="F893" s="304"/>
      <c r="G893" s="159"/>
      <c r="H893" s="159"/>
      <c r="I893" s="159"/>
      <c r="J893" s="159"/>
      <c r="K893" s="305"/>
      <c r="L893" s="159"/>
      <c r="M893" s="304"/>
      <c r="N893" s="304"/>
      <c r="O893" s="159"/>
      <c r="P893" s="159"/>
      <c r="Q893" s="159"/>
      <c r="R893" s="159"/>
      <c r="S893" s="159"/>
      <c r="T893" s="159"/>
      <c r="U893" s="159"/>
      <c r="V893" s="159"/>
      <c r="W893" s="159"/>
      <c r="X893" s="159"/>
      <c r="Y893" s="159"/>
      <c r="Z893" s="159"/>
    </row>
    <row r="894" ht="11.25" customHeight="1">
      <c r="A894" s="159"/>
      <c r="B894" s="159"/>
      <c r="C894" s="159"/>
      <c r="D894" s="159"/>
      <c r="E894" s="159"/>
      <c r="F894" s="304"/>
      <c r="G894" s="159"/>
      <c r="H894" s="159"/>
      <c r="I894" s="159"/>
      <c r="J894" s="159"/>
      <c r="K894" s="305"/>
      <c r="L894" s="159"/>
      <c r="M894" s="304"/>
      <c r="N894" s="304"/>
      <c r="O894" s="159"/>
      <c r="P894" s="159"/>
      <c r="Q894" s="159"/>
      <c r="R894" s="159"/>
      <c r="S894" s="159"/>
      <c r="T894" s="159"/>
      <c r="U894" s="159"/>
      <c r="V894" s="159"/>
      <c r="W894" s="159"/>
      <c r="X894" s="159"/>
      <c r="Y894" s="159"/>
      <c r="Z894" s="159"/>
    </row>
    <row r="895" ht="11.25" customHeight="1">
      <c r="A895" s="159"/>
      <c r="B895" s="159"/>
      <c r="C895" s="159"/>
      <c r="D895" s="159"/>
      <c r="E895" s="159"/>
      <c r="F895" s="304"/>
      <c r="G895" s="159"/>
      <c r="H895" s="159"/>
      <c r="I895" s="159"/>
      <c r="J895" s="159"/>
      <c r="K895" s="305"/>
      <c r="L895" s="159"/>
      <c r="M895" s="304"/>
      <c r="N895" s="304"/>
      <c r="O895" s="159"/>
      <c r="P895" s="159"/>
      <c r="Q895" s="159"/>
      <c r="R895" s="159"/>
      <c r="S895" s="159"/>
      <c r="T895" s="159"/>
      <c r="U895" s="159"/>
      <c r="V895" s="159"/>
      <c r="W895" s="159"/>
      <c r="X895" s="159"/>
      <c r="Y895" s="159"/>
      <c r="Z895" s="159"/>
    </row>
    <row r="896" ht="11.25" customHeight="1">
      <c r="A896" s="159"/>
      <c r="B896" s="159"/>
      <c r="C896" s="159"/>
      <c r="D896" s="159"/>
      <c r="E896" s="159"/>
      <c r="F896" s="304"/>
      <c r="G896" s="159"/>
      <c r="H896" s="159"/>
      <c r="I896" s="159"/>
      <c r="J896" s="159"/>
      <c r="K896" s="305"/>
      <c r="L896" s="159"/>
      <c r="M896" s="304"/>
      <c r="N896" s="304"/>
      <c r="O896" s="159"/>
      <c r="P896" s="159"/>
      <c r="Q896" s="159"/>
      <c r="R896" s="159"/>
      <c r="S896" s="159"/>
      <c r="T896" s="159"/>
      <c r="U896" s="159"/>
      <c r="V896" s="159"/>
      <c r="W896" s="159"/>
      <c r="X896" s="159"/>
      <c r="Y896" s="159"/>
      <c r="Z896" s="159"/>
    </row>
    <row r="897" ht="11.25" customHeight="1">
      <c r="A897" s="159"/>
      <c r="B897" s="159"/>
      <c r="C897" s="159"/>
      <c r="D897" s="159"/>
      <c r="E897" s="159"/>
      <c r="F897" s="304"/>
      <c r="G897" s="159"/>
      <c r="H897" s="159"/>
      <c r="I897" s="159"/>
      <c r="J897" s="159"/>
      <c r="K897" s="305"/>
      <c r="L897" s="159"/>
      <c r="M897" s="304"/>
      <c r="N897" s="304"/>
      <c r="O897" s="159"/>
      <c r="P897" s="159"/>
      <c r="Q897" s="159"/>
      <c r="R897" s="159"/>
      <c r="S897" s="159"/>
      <c r="T897" s="159"/>
      <c r="U897" s="159"/>
      <c r="V897" s="159"/>
      <c r="W897" s="159"/>
      <c r="X897" s="159"/>
      <c r="Y897" s="159"/>
      <c r="Z897" s="159"/>
    </row>
    <row r="898" ht="11.25" customHeight="1">
      <c r="A898" s="159"/>
      <c r="B898" s="159"/>
      <c r="C898" s="159"/>
      <c r="D898" s="159"/>
      <c r="E898" s="159"/>
      <c r="F898" s="304"/>
      <c r="G898" s="159"/>
      <c r="H898" s="159"/>
      <c r="I898" s="159"/>
      <c r="J898" s="159"/>
      <c r="K898" s="305"/>
      <c r="L898" s="159"/>
      <c r="M898" s="304"/>
      <c r="N898" s="304"/>
      <c r="O898" s="159"/>
      <c r="P898" s="159"/>
      <c r="Q898" s="159"/>
      <c r="R898" s="159"/>
      <c r="S898" s="159"/>
      <c r="T898" s="159"/>
      <c r="U898" s="159"/>
      <c r="V898" s="159"/>
      <c r="W898" s="159"/>
      <c r="X898" s="159"/>
      <c r="Y898" s="159"/>
      <c r="Z898" s="159"/>
    </row>
    <row r="899" ht="11.25" customHeight="1">
      <c r="A899" s="159"/>
      <c r="B899" s="159"/>
      <c r="C899" s="159"/>
      <c r="D899" s="159"/>
      <c r="E899" s="159"/>
      <c r="F899" s="304"/>
      <c r="G899" s="159"/>
      <c r="H899" s="159"/>
      <c r="I899" s="159"/>
      <c r="J899" s="159"/>
      <c r="K899" s="305"/>
      <c r="L899" s="159"/>
      <c r="M899" s="304"/>
      <c r="N899" s="304"/>
      <c r="O899" s="159"/>
      <c r="P899" s="159"/>
      <c r="Q899" s="159"/>
      <c r="R899" s="159"/>
      <c r="S899" s="159"/>
      <c r="T899" s="159"/>
      <c r="U899" s="159"/>
      <c r="V899" s="159"/>
      <c r="W899" s="159"/>
      <c r="X899" s="159"/>
      <c r="Y899" s="159"/>
      <c r="Z899" s="159"/>
    </row>
    <row r="900" ht="11.25" customHeight="1">
      <c r="A900" s="159"/>
      <c r="B900" s="159"/>
      <c r="C900" s="159"/>
      <c r="D900" s="159"/>
      <c r="E900" s="159"/>
      <c r="F900" s="304"/>
      <c r="G900" s="159"/>
      <c r="H900" s="159"/>
      <c r="I900" s="159"/>
      <c r="J900" s="159"/>
      <c r="K900" s="305"/>
      <c r="L900" s="159"/>
      <c r="M900" s="304"/>
      <c r="N900" s="304"/>
      <c r="O900" s="159"/>
      <c r="P900" s="159"/>
      <c r="Q900" s="159"/>
      <c r="R900" s="159"/>
      <c r="S900" s="159"/>
      <c r="T900" s="159"/>
      <c r="U900" s="159"/>
      <c r="V900" s="159"/>
      <c r="W900" s="159"/>
      <c r="X900" s="159"/>
      <c r="Y900" s="159"/>
      <c r="Z900" s="159"/>
    </row>
    <row r="901" ht="11.25" customHeight="1">
      <c r="A901" s="159"/>
      <c r="B901" s="159"/>
      <c r="C901" s="159"/>
      <c r="D901" s="159"/>
      <c r="E901" s="159"/>
      <c r="F901" s="304"/>
      <c r="G901" s="159"/>
      <c r="H901" s="159"/>
      <c r="I901" s="159"/>
      <c r="J901" s="159"/>
      <c r="K901" s="305"/>
      <c r="L901" s="159"/>
      <c r="M901" s="304"/>
      <c r="N901" s="304"/>
      <c r="O901" s="159"/>
      <c r="P901" s="159"/>
      <c r="Q901" s="159"/>
      <c r="R901" s="159"/>
      <c r="S901" s="159"/>
      <c r="T901" s="159"/>
      <c r="U901" s="159"/>
      <c r="V901" s="159"/>
      <c r="W901" s="159"/>
      <c r="X901" s="159"/>
      <c r="Y901" s="159"/>
      <c r="Z901" s="159"/>
    </row>
    <row r="902" ht="11.25" customHeight="1">
      <c r="A902" s="159"/>
      <c r="B902" s="159"/>
      <c r="C902" s="159"/>
      <c r="D902" s="159"/>
      <c r="E902" s="159"/>
      <c r="F902" s="304"/>
      <c r="G902" s="159"/>
      <c r="H902" s="159"/>
      <c r="I902" s="159"/>
      <c r="J902" s="159"/>
      <c r="K902" s="305"/>
      <c r="L902" s="159"/>
      <c r="M902" s="304"/>
      <c r="N902" s="304"/>
      <c r="O902" s="159"/>
      <c r="P902" s="159"/>
      <c r="Q902" s="159"/>
      <c r="R902" s="159"/>
      <c r="S902" s="159"/>
      <c r="T902" s="159"/>
      <c r="U902" s="159"/>
      <c r="V902" s="159"/>
      <c r="W902" s="159"/>
      <c r="X902" s="159"/>
      <c r="Y902" s="159"/>
      <c r="Z902" s="159"/>
    </row>
    <row r="903" ht="11.25" customHeight="1">
      <c r="A903" s="159"/>
      <c r="B903" s="159"/>
      <c r="C903" s="159"/>
      <c r="D903" s="159"/>
      <c r="E903" s="159"/>
      <c r="F903" s="304"/>
      <c r="G903" s="159"/>
      <c r="H903" s="159"/>
      <c r="I903" s="159"/>
      <c r="J903" s="159"/>
      <c r="K903" s="305"/>
      <c r="L903" s="159"/>
      <c r="M903" s="304"/>
      <c r="N903" s="304"/>
      <c r="O903" s="159"/>
      <c r="P903" s="159"/>
      <c r="Q903" s="159"/>
      <c r="R903" s="159"/>
      <c r="S903" s="159"/>
      <c r="T903" s="159"/>
      <c r="U903" s="159"/>
      <c r="V903" s="159"/>
      <c r="W903" s="159"/>
      <c r="X903" s="159"/>
      <c r="Y903" s="159"/>
      <c r="Z903" s="159"/>
    </row>
    <row r="904" ht="11.25" customHeight="1">
      <c r="A904" s="159"/>
      <c r="B904" s="159"/>
      <c r="C904" s="159"/>
      <c r="D904" s="159"/>
      <c r="E904" s="159"/>
      <c r="F904" s="304"/>
      <c r="G904" s="159"/>
      <c r="H904" s="159"/>
      <c r="I904" s="159"/>
      <c r="J904" s="159"/>
      <c r="K904" s="305"/>
      <c r="L904" s="159"/>
      <c r="M904" s="304"/>
      <c r="N904" s="304"/>
      <c r="O904" s="159"/>
      <c r="P904" s="159"/>
      <c r="Q904" s="159"/>
      <c r="R904" s="159"/>
      <c r="S904" s="159"/>
      <c r="T904" s="159"/>
      <c r="U904" s="159"/>
      <c r="V904" s="159"/>
      <c r="W904" s="159"/>
      <c r="X904" s="159"/>
      <c r="Y904" s="159"/>
      <c r="Z904" s="159"/>
    </row>
    <row r="905" ht="11.25" customHeight="1">
      <c r="A905" s="159"/>
      <c r="B905" s="159"/>
      <c r="C905" s="159"/>
      <c r="D905" s="159"/>
      <c r="E905" s="159"/>
      <c r="F905" s="304"/>
      <c r="G905" s="159"/>
      <c r="H905" s="159"/>
      <c r="I905" s="159"/>
      <c r="J905" s="159"/>
      <c r="K905" s="305"/>
      <c r="L905" s="159"/>
      <c r="M905" s="304"/>
      <c r="N905" s="304"/>
      <c r="O905" s="159"/>
      <c r="P905" s="159"/>
      <c r="Q905" s="159"/>
      <c r="R905" s="159"/>
      <c r="S905" s="159"/>
      <c r="T905" s="159"/>
      <c r="U905" s="159"/>
      <c r="V905" s="159"/>
      <c r="W905" s="159"/>
      <c r="X905" s="159"/>
      <c r="Y905" s="159"/>
      <c r="Z905" s="159"/>
    </row>
    <row r="906" ht="11.25" customHeight="1">
      <c r="A906" s="159"/>
      <c r="B906" s="159"/>
      <c r="C906" s="159"/>
      <c r="D906" s="159"/>
      <c r="E906" s="159"/>
      <c r="F906" s="304"/>
      <c r="G906" s="159"/>
      <c r="H906" s="159"/>
      <c r="I906" s="159"/>
      <c r="J906" s="159"/>
      <c r="K906" s="305"/>
      <c r="L906" s="159"/>
      <c r="M906" s="304"/>
      <c r="N906" s="304"/>
      <c r="O906" s="159"/>
      <c r="P906" s="159"/>
      <c r="Q906" s="159"/>
      <c r="R906" s="159"/>
      <c r="S906" s="159"/>
      <c r="T906" s="159"/>
      <c r="U906" s="159"/>
      <c r="V906" s="159"/>
      <c r="W906" s="159"/>
      <c r="X906" s="159"/>
      <c r="Y906" s="159"/>
      <c r="Z906" s="159"/>
    </row>
    <row r="907" ht="11.25" customHeight="1">
      <c r="A907" s="159"/>
      <c r="B907" s="159"/>
      <c r="C907" s="159"/>
      <c r="D907" s="159"/>
      <c r="E907" s="159"/>
      <c r="F907" s="304"/>
      <c r="G907" s="159"/>
      <c r="H907" s="159"/>
      <c r="I907" s="159"/>
      <c r="J907" s="159"/>
      <c r="K907" s="305"/>
      <c r="L907" s="159"/>
      <c r="M907" s="304"/>
      <c r="N907" s="304"/>
      <c r="O907" s="159"/>
      <c r="P907" s="159"/>
      <c r="Q907" s="159"/>
      <c r="R907" s="159"/>
      <c r="S907" s="159"/>
      <c r="T907" s="159"/>
      <c r="U907" s="159"/>
      <c r="V907" s="159"/>
      <c r="W907" s="159"/>
      <c r="X907" s="159"/>
      <c r="Y907" s="159"/>
      <c r="Z907" s="159"/>
    </row>
    <row r="908" ht="11.25" customHeight="1">
      <c r="A908" s="159"/>
      <c r="B908" s="159"/>
      <c r="C908" s="159"/>
      <c r="D908" s="159"/>
      <c r="E908" s="159"/>
      <c r="F908" s="304"/>
      <c r="G908" s="159"/>
      <c r="H908" s="159"/>
      <c r="I908" s="159"/>
      <c r="J908" s="159"/>
      <c r="K908" s="305"/>
      <c r="L908" s="159"/>
      <c r="M908" s="304"/>
      <c r="N908" s="304"/>
      <c r="O908" s="159"/>
      <c r="P908" s="159"/>
      <c r="Q908" s="159"/>
      <c r="R908" s="159"/>
      <c r="S908" s="159"/>
      <c r="T908" s="159"/>
      <c r="U908" s="159"/>
      <c r="V908" s="159"/>
      <c r="W908" s="159"/>
      <c r="X908" s="159"/>
      <c r="Y908" s="159"/>
      <c r="Z908" s="159"/>
    </row>
    <row r="909" ht="11.25" customHeight="1">
      <c r="A909" s="159"/>
      <c r="B909" s="159"/>
      <c r="C909" s="159"/>
      <c r="D909" s="159"/>
      <c r="E909" s="159"/>
      <c r="F909" s="304"/>
      <c r="G909" s="159"/>
      <c r="H909" s="159"/>
      <c r="I909" s="159"/>
      <c r="J909" s="159"/>
      <c r="K909" s="305"/>
      <c r="L909" s="159"/>
      <c r="M909" s="304"/>
      <c r="N909" s="304"/>
      <c r="O909" s="159"/>
      <c r="P909" s="159"/>
      <c r="Q909" s="159"/>
      <c r="R909" s="159"/>
      <c r="S909" s="159"/>
      <c r="T909" s="159"/>
      <c r="U909" s="159"/>
      <c r="V909" s="159"/>
      <c r="W909" s="159"/>
      <c r="X909" s="159"/>
      <c r="Y909" s="159"/>
      <c r="Z909" s="159"/>
    </row>
    <row r="910" ht="11.25" customHeight="1">
      <c r="A910" s="159"/>
      <c r="B910" s="159"/>
      <c r="C910" s="159"/>
      <c r="D910" s="159"/>
      <c r="E910" s="159"/>
      <c r="F910" s="304"/>
      <c r="G910" s="159"/>
      <c r="H910" s="159"/>
      <c r="I910" s="159"/>
      <c r="J910" s="159"/>
      <c r="K910" s="305"/>
      <c r="L910" s="159"/>
      <c r="M910" s="304"/>
      <c r="N910" s="304"/>
      <c r="O910" s="159"/>
      <c r="P910" s="159"/>
      <c r="Q910" s="159"/>
      <c r="R910" s="159"/>
      <c r="S910" s="159"/>
      <c r="T910" s="159"/>
      <c r="U910" s="159"/>
      <c r="V910" s="159"/>
      <c r="W910" s="159"/>
      <c r="X910" s="159"/>
      <c r="Y910" s="159"/>
      <c r="Z910" s="159"/>
    </row>
    <row r="911" ht="11.25" customHeight="1">
      <c r="A911" s="159"/>
      <c r="B911" s="159"/>
      <c r="C911" s="159"/>
      <c r="D911" s="159"/>
      <c r="E911" s="159"/>
      <c r="F911" s="304"/>
      <c r="G911" s="159"/>
      <c r="H911" s="159"/>
      <c r="I911" s="159"/>
      <c r="J911" s="159"/>
      <c r="K911" s="305"/>
      <c r="L911" s="159"/>
      <c r="M911" s="304"/>
      <c r="N911" s="304"/>
      <c r="O911" s="159"/>
      <c r="P911" s="159"/>
      <c r="Q911" s="159"/>
      <c r="R911" s="159"/>
      <c r="S911" s="159"/>
      <c r="T911" s="159"/>
      <c r="U911" s="159"/>
      <c r="V911" s="159"/>
      <c r="W911" s="159"/>
      <c r="X911" s="159"/>
      <c r="Y911" s="159"/>
      <c r="Z911" s="159"/>
    </row>
    <row r="912" ht="11.25" customHeight="1">
      <c r="A912" s="159"/>
      <c r="B912" s="159"/>
      <c r="C912" s="159"/>
      <c r="D912" s="159"/>
      <c r="E912" s="159"/>
      <c r="F912" s="304"/>
      <c r="G912" s="159"/>
      <c r="H912" s="159"/>
      <c r="I912" s="159"/>
      <c r="J912" s="159"/>
      <c r="K912" s="305"/>
      <c r="L912" s="159"/>
      <c r="M912" s="304"/>
      <c r="N912" s="304"/>
      <c r="O912" s="159"/>
      <c r="P912" s="159"/>
      <c r="Q912" s="159"/>
      <c r="R912" s="159"/>
      <c r="S912" s="159"/>
      <c r="T912" s="159"/>
      <c r="U912" s="159"/>
      <c r="V912" s="159"/>
      <c r="W912" s="159"/>
      <c r="X912" s="159"/>
      <c r="Y912" s="159"/>
      <c r="Z912" s="159"/>
    </row>
    <row r="913" ht="11.25" customHeight="1">
      <c r="A913" s="159"/>
      <c r="B913" s="159"/>
      <c r="C913" s="159"/>
      <c r="D913" s="159"/>
      <c r="E913" s="159"/>
      <c r="F913" s="304"/>
      <c r="G913" s="159"/>
      <c r="H913" s="159"/>
      <c r="I913" s="159"/>
      <c r="J913" s="159"/>
      <c r="K913" s="305"/>
      <c r="L913" s="159"/>
      <c r="M913" s="304"/>
      <c r="N913" s="304"/>
      <c r="O913" s="159"/>
      <c r="P913" s="159"/>
      <c r="Q913" s="159"/>
      <c r="R913" s="159"/>
      <c r="S913" s="159"/>
      <c r="T913" s="159"/>
      <c r="U913" s="159"/>
      <c r="V913" s="159"/>
      <c r="W913" s="159"/>
      <c r="X913" s="159"/>
      <c r="Y913" s="159"/>
      <c r="Z913" s="159"/>
    </row>
    <row r="914" ht="11.25" customHeight="1">
      <c r="A914" s="159"/>
      <c r="B914" s="159"/>
      <c r="C914" s="159"/>
      <c r="D914" s="159"/>
      <c r="E914" s="159"/>
      <c r="F914" s="304"/>
      <c r="G914" s="159"/>
      <c r="H914" s="159"/>
      <c r="I914" s="159"/>
      <c r="J914" s="159"/>
      <c r="K914" s="305"/>
      <c r="L914" s="159"/>
      <c r="M914" s="304"/>
      <c r="N914" s="304"/>
      <c r="O914" s="159"/>
      <c r="P914" s="159"/>
      <c r="Q914" s="159"/>
      <c r="R914" s="159"/>
      <c r="S914" s="159"/>
      <c r="T914" s="159"/>
      <c r="U914" s="159"/>
      <c r="V914" s="159"/>
      <c r="W914" s="159"/>
      <c r="X914" s="159"/>
      <c r="Y914" s="159"/>
      <c r="Z914" s="159"/>
    </row>
    <row r="915" ht="11.25" customHeight="1">
      <c r="A915" s="159"/>
      <c r="B915" s="159"/>
      <c r="C915" s="159"/>
      <c r="D915" s="159"/>
      <c r="E915" s="159"/>
      <c r="F915" s="304"/>
      <c r="G915" s="159"/>
      <c r="H915" s="159"/>
      <c r="I915" s="159"/>
      <c r="J915" s="159"/>
      <c r="K915" s="305"/>
      <c r="L915" s="159"/>
      <c r="M915" s="304"/>
      <c r="N915" s="304"/>
      <c r="O915" s="159"/>
      <c r="P915" s="159"/>
      <c r="Q915" s="159"/>
      <c r="R915" s="159"/>
      <c r="S915" s="159"/>
      <c r="T915" s="159"/>
      <c r="U915" s="159"/>
      <c r="V915" s="159"/>
      <c r="W915" s="159"/>
      <c r="X915" s="159"/>
      <c r="Y915" s="159"/>
      <c r="Z915" s="159"/>
    </row>
    <row r="916" ht="11.25" customHeight="1">
      <c r="A916" s="159"/>
      <c r="B916" s="159"/>
      <c r="C916" s="159"/>
      <c r="D916" s="159"/>
      <c r="E916" s="159"/>
      <c r="F916" s="304"/>
      <c r="G916" s="159"/>
      <c r="H916" s="159"/>
      <c r="I916" s="159"/>
      <c r="J916" s="159"/>
      <c r="K916" s="305"/>
      <c r="L916" s="159"/>
      <c r="M916" s="304"/>
      <c r="N916" s="304"/>
      <c r="O916" s="159"/>
      <c r="P916" s="159"/>
      <c r="Q916" s="159"/>
      <c r="R916" s="159"/>
      <c r="S916" s="159"/>
      <c r="T916" s="159"/>
      <c r="U916" s="159"/>
      <c r="V916" s="159"/>
      <c r="W916" s="159"/>
      <c r="X916" s="159"/>
      <c r="Y916" s="159"/>
      <c r="Z916" s="159"/>
    </row>
    <row r="917" ht="11.25" customHeight="1">
      <c r="A917" s="159"/>
      <c r="B917" s="159"/>
      <c r="C917" s="159"/>
      <c r="D917" s="159"/>
      <c r="E917" s="159"/>
      <c r="F917" s="304"/>
      <c r="G917" s="159"/>
      <c r="H917" s="159"/>
      <c r="I917" s="159"/>
      <c r="J917" s="159"/>
      <c r="K917" s="305"/>
      <c r="L917" s="159"/>
      <c r="M917" s="304"/>
      <c r="N917" s="304"/>
      <c r="O917" s="159"/>
      <c r="P917" s="159"/>
      <c r="Q917" s="159"/>
      <c r="R917" s="159"/>
      <c r="S917" s="159"/>
      <c r="T917" s="159"/>
      <c r="U917" s="159"/>
      <c r="V917" s="159"/>
      <c r="W917" s="159"/>
      <c r="X917" s="159"/>
      <c r="Y917" s="159"/>
      <c r="Z917" s="159"/>
    </row>
    <row r="918" ht="11.25" customHeight="1">
      <c r="A918" s="159"/>
      <c r="B918" s="159"/>
      <c r="C918" s="159"/>
      <c r="D918" s="159"/>
      <c r="E918" s="159"/>
      <c r="F918" s="304"/>
      <c r="G918" s="159"/>
      <c r="H918" s="159"/>
      <c r="I918" s="159"/>
      <c r="J918" s="159"/>
      <c r="K918" s="305"/>
      <c r="L918" s="159"/>
      <c r="M918" s="304"/>
      <c r="N918" s="304"/>
      <c r="O918" s="159"/>
      <c r="P918" s="159"/>
      <c r="Q918" s="159"/>
      <c r="R918" s="159"/>
      <c r="S918" s="159"/>
      <c r="T918" s="159"/>
      <c r="U918" s="159"/>
      <c r="V918" s="159"/>
      <c r="W918" s="159"/>
      <c r="X918" s="159"/>
      <c r="Y918" s="159"/>
      <c r="Z918" s="159"/>
    </row>
    <row r="919" ht="11.25" customHeight="1">
      <c r="A919" s="159"/>
      <c r="B919" s="159"/>
      <c r="C919" s="159"/>
      <c r="D919" s="159"/>
      <c r="E919" s="159"/>
      <c r="F919" s="304"/>
      <c r="G919" s="159"/>
      <c r="H919" s="159"/>
      <c r="I919" s="159"/>
      <c r="J919" s="159"/>
      <c r="K919" s="305"/>
      <c r="L919" s="159"/>
      <c r="M919" s="304"/>
      <c r="N919" s="304"/>
      <c r="O919" s="159"/>
      <c r="P919" s="159"/>
      <c r="Q919" s="159"/>
      <c r="R919" s="159"/>
      <c r="S919" s="159"/>
      <c r="T919" s="159"/>
      <c r="U919" s="159"/>
      <c r="V919" s="159"/>
      <c r="W919" s="159"/>
      <c r="X919" s="159"/>
      <c r="Y919" s="159"/>
      <c r="Z919" s="159"/>
    </row>
    <row r="920" ht="11.25" customHeight="1">
      <c r="A920" s="159"/>
      <c r="B920" s="159"/>
      <c r="C920" s="159"/>
      <c r="D920" s="159"/>
      <c r="E920" s="159"/>
      <c r="F920" s="304"/>
      <c r="G920" s="159"/>
      <c r="H920" s="159"/>
      <c r="I920" s="159"/>
      <c r="J920" s="159"/>
      <c r="K920" s="305"/>
      <c r="L920" s="159"/>
      <c r="M920" s="304"/>
      <c r="N920" s="304"/>
      <c r="O920" s="159"/>
      <c r="P920" s="159"/>
      <c r="Q920" s="159"/>
      <c r="R920" s="159"/>
      <c r="S920" s="159"/>
      <c r="T920" s="159"/>
      <c r="U920" s="159"/>
      <c r="V920" s="159"/>
      <c r="W920" s="159"/>
      <c r="X920" s="159"/>
      <c r="Y920" s="159"/>
      <c r="Z920" s="159"/>
    </row>
    <row r="921" ht="11.25" customHeight="1">
      <c r="A921" s="159"/>
      <c r="B921" s="159"/>
      <c r="C921" s="159"/>
      <c r="D921" s="159"/>
      <c r="E921" s="159"/>
      <c r="F921" s="304"/>
      <c r="G921" s="159"/>
      <c r="H921" s="159"/>
      <c r="I921" s="159"/>
      <c r="J921" s="159"/>
      <c r="K921" s="305"/>
      <c r="L921" s="159"/>
      <c r="M921" s="304"/>
      <c r="N921" s="304"/>
      <c r="O921" s="159"/>
      <c r="P921" s="159"/>
      <c r="Q921" s="159"/>
      <c r="R921" s="159"/>
      <c r="S921" s="159"/>
      <c r="T921" s="159"/>
      <c r="U921" s="159"/>
      <c r="V921" s="159"/>
      <c r="W921" s="159"/>
      <c r="X921" s="159"/>
      <c r="Y921" s="159"/>
      <c r="Z921" s="159"/>
    </row>
    <row r="922" ht="11.25" customHeight="1">
      <c r="A922" s="159"/>
      <c r="B922" s="159"/>
      <c r="C922" s="159"/>
      <c r="D922" s="159"/>
      <c r="E922" s="159"/>
      <c r="F922" s="304"/>
      <c r="G922" s="159"/>
      <c r="H922" s="159"/>
      <c r="I922" s="159"/>
      <c r="J922" s="159"/>
      <c r="K922" s="305"/>
      <c r="L922" s="159"/>
      <c r="M922" s="304"/>
      <c r="N922" s="304"/>
      <c r="O922" s="159"/>
      <c r="P922" s="159"/>
      <c r="Q922" s="159"/>
      <c r="R922" s="159"/>
      <c r="S922" s="159"/>
      <c r="T922" s="159"/>
      <c r="U922" s="159"/>
      <c r="V922" s="159"/>
      <c r="W922" s="159"/>
      <c r="X922" s="159"/>
      <c r="Y922" s="159"/>
      <c r="Z922" s="159"/>
    </row>
    <row r="923" ht="11.25" customHeight="1">
      <c r="A923" s="159"/>
      <c r="B923" s="159"/>
      <c r="C923" s="159"/>
      <c r="D923" s="159"/>
      <c r="E923" s="159"/>
      <c r="F923" s="304"/>
      <c r="G923" s="159"/>
      <c r="H923" s="159"/>
      <c r="I923" s="159"/>
      <c r="J923" s="159"/>
      <c r="K923" s="305"/>
      <c r="L923" s="159"/>
      <c r="M923" s="304"/>
      <c r="N923" s="304"/>
      <c r="O923" s="159"/>
      <c r="P923" s="159"/>
      <c r="Q923" s="159"/>
      <c r="R923" s="159"/>
      <c r="S923" s="159"/>
      <c r="T923" s="159"/>
      <c r="U923" s="159"/>
      <c r="V923" s="159"/>
      <c r="W923" s="159"/>
      <c r="X923" s="159"/>
      <c r="Y923" s="159"/>
      <c r="Z923" s="159"/>
    </row>
    <row r="924" ht="11.25" customHeight="1">
      <c r="A924" s="159"/>
      <c r="B924" s="159"/>
      <c r="C924" s="159"/>
      <c r="D924" s="159"/>
      <c r="E924" s="159"/>
      <c r="F924" s="304"/>
      <c r="G924" s="159"/>
      <c r="H924" s="159"/>
      <c r="I924" s="159"/>
      <c r="J924" s="159"/>
      <c r="K924" s="305"/>
      <c r="L924" s="159"/>
      <c r="M924" s="304"/>
      <c r="N924" s="304"/>
      <c r="O924" s="159"/>
      <c r="P924" s="159"/>
      <c r="Q924" s="159"/>
      <c r="R924" s="159"/>
      <c r="S924" s="159"/>
      <c r="T924" s="159"/>
      <c r="U924" s="159"/>
      <c r="V924" s="159"/>
      <c r="W924" s="159"/>
      <c r="X924" s="159"/>
      <c r="Y924" s="159"/>
      <c r="Z924" s="159"/>
    </row>
    <row r="925" ht="11.25" customHeight="1">
      <c r="A925" s="159"/>
      <c r="B925" s="159"/>
      <c r="C925" s="159"/>
      <c r="D925" s="159"/>
      <c r="E925" s="159"/>
      <c r="F925" s="304"/>
      <c r="G925" s="159"/>
      <c r="H925" s="159"/>
      <c r="I925" s="159"/>
      <c r="J925" s="159"/>
      <c r="K925" s="305"/>
      <c r="L925" s="159"/>
      <c r="M925" s="304"/>
      <c r="N925" s="304"/>
      <c r="O925" s="159"/>
      <c r="P925" s="159"/>
      <c r="Q925" s="159"/>
      <c r="R925" s="159"/>
      <c r="S925" s="159"/>
      <c r="T925" s="159"/>
      <c r="U925" s="159"/>
      <c r="V925" s="159"/>
      <c r="W925" s="159"/>
      <c r="X925" s="159"/>
      <c r="Y925" s="159"/>
      <c r="Z925" s="159"/>
    </row>
    <row r="926" ht="11.25" customHeight="1">
      <c r="A926" s="159"/>
      <c r="B926" s="159"/>
      <c r="C926" s="159"/>
      <c r="D926" s="159"/>
      <c r="E926" s="159"/>
      <c r="F926" s="304"/>
      <c r="G926" s="159"/>
      <c r="H926" s="159"/>
      <c r="I926" s="159"/>
      <c r="J926" s="159"/>
      <c r="K926" s="305"/>
      <c r="L926" s="159"/>
      <c r="M926" s="304"/>
      <c r="N926" s="304"/>
      <c r="O926" s="159"/>
      <c r="P926" s="159"/>
      <c r="Q926" s="159"/>
      <c r="R926" s="159"/>
      <c r="S926" s="159"/>
      <c r="T926" s="159"/>
      <c r="U926" s="159"/>
      <c r="V926" s="159"/>
      <c r="W926" s="159"/>
      <c r="X926" s="159"/>
      <c r="Y926" s="159"/>
      <c r="Z926" s="159"/>
    </row>
    <row r="927" ht="11.25" customHeight="1">
      <c r="A927" s="159"/>
      <c r="B927" s="159"/>
      <c r="C927" s="159"/>
      <c r="D927" s="159"/>
      <c r="E927" s="159"/>
      <c r="F927" s="304"/>
      <c r="G927" s="159"/>
      <c r="H927" s="159"/>
      <c r="I927" s="159"/>
      <c r="J927" s="159"/>
      <c r="K927" s="305"/>
      <c r="L927" s="159"/>
      <c r="M927" s="304"/>
      <c r="N927" s="304"/>
      <c r="O927" s="159"/>
      <c r="P927" s="159"/>
      <c r="Q927" s="159"/>
      <c r="R927" s="159"/>
      <c r="S927" s="159"/>
      <c r="T927" s="159"/>
      <c r="U927" s="159"/>
      <c r="V927" s="159"/>
      <c r="W927" s="159"/>
      <c r="X927" s="159"/>
      <c r="Y927" s="159"/>
      <c r="Z927" s="159"/>
    </row>
    <row r="928" ht="11.25" customHeight="1">
      <c r="A928" s="159"/>
      <c r="B928" s="159"/>
      <c r="C928" s="159"/>
      <c r="D928" s="159"/>
      <c r="E928" s="159"/>
      <c r="F928" s="304"/>
      <c r="G928" s="159"/>
      <c r="H928" s="159"/>
      <c r="I928" s="159"/>
      <c r="J928" s="159"/>
      <c r="K928" s="305"/>
      <c r="L928" s="159"/>
      <c r="M928" s="304"/>
      <c r="N928" s="304"/>
      <c r="O928" s="159"/>
      <c r="P928" s="159"/>
      <c r="Q928" s="159"/>
      <c r="R928" s="159"/>
      <c r="S928" s="159"/>
      <c r="T928" s="159"/>
      <c r="U928" s="159"/>
      <c r="V928" s="159"/>
      <c r="W928" s="159"/>
      <c r="X928" s="159"/>
      <c r="Y928" s="159"/>
      <c r="Z928" s="159"/>
    </row>
    <row r="929" ht="11.25" customHeight="1">
      <c r="A929" s="159"/>
      <c r="B929" s="159"/>
      <c r="C929" s="159"/>
      <c r="D929" s="159"/>
      <c r="E929" s="159"/>
      <c r="F929" s="304"/>
      <c r="G929" s="159"/>
      <c r="H929" s="159"/>
      <c r="I929" s="159"/>
      <c r="J929" s="159"/>
      <c r="K929" s="305"/>
      <c r="L929" s="159"/>
      <c r="M929" s="304"/>
      <c r="N929" s="304"/>
      <c r="O929" s="159"/>
      <c r="P929" s="159"/>
      <c r="Q929" s="159"/>
      <c r="R929" s="159"/>
      <c r="S929" s="159"/>
      <c r="T929" s="159"/>
      <c r="U929" s="159"/>
      <c r="V929" s="159"/>
      <c r="W929" s="159"/>
      <c r="X929" s="159"/>
      <c r="Y929" s="159"/>
      <c r="Z929" s="159"/>
    </row>
    <row r="930" ht="11.25" customHeight="1">
      <c r="A930" s="159"/>
      <c r="B930" s="159"/>
      <c r="C930" s="159"/>
      <c r="D930" s="159"/>
      <c r="E930" s="159"/>
      <c r="F930" s="304"/>
      <c r="G930" s="159"/>
      <c r="H930" s="159"/>
      <c r="I930" s="159"/>
      <c r="J930" s="159"/>
      <c r="K930" s="305"/>
      <c r="L930" s="159"/>
      <c r="M930" s="304"/>
      <c r="N930" s="304"/>
      <c r="O930" s="159"/>
      <c r="P930" s="159"/>
      <c r="Q930" s="159"/>
      <c r="R930" s="159"/>
      <c r="S930" s="159"/>
      <c r="T930" s="159"/>
      <c r="U930" s="159"/>
      <c r="V930" s="159"/>
      <c r="W930" s="159"/>
      <c r="X930" s="159"/>
      <c r="Y930" s="159"/>
      <c r="Z930" s="159"/>
    </row>
    <row r="931" ht="11.25" customHeight="1">
      <c r="A931" s="159"/>
      <c r="B931" s="159"/>
      <c r="C931" s="159"/>
      <c r="D931" s="159"/>
      <c r="E931" s="159"/>
      <c r="F931" s="304"/>
      <c r="G931" s="159"/>
      <c r="H931" s="159"/>
      <c r="I931" s="159"/>
      <c r="J931" s="159"/>
      <c r="K931" s="305"/>
      <c r="L931" s="159"/>
      <c r="M931" s="304"/>
      <c r="N931" s="304"/>
      <c r="O931" s="159"/>
      <c r="P931" s="159"/>
      <c r="Q931" s="159"/>
      <c r="R931" s="159"/>
      <c r="S931" s="159"/>
      <c r="T931" s="159"/>
      <c r="U931" s="159"/>
      <c r="V931" s="159"/>
      <c r="W931" s="159"/>
      <c r="X931" s="159"/>
      <c r="Y931" s="159"/>
      <c r="Z931" s="159"/>
    </row>
    <row r="932" ht="11.25" customHeight="1">
      <c r="A932" s="159"/>
      <c r="B932" s="159"/>
      <c r="C932" s="159"/>
      <c r="D932" s="159"/>
      <c r="E932" s="159"/>
      <c r="F932" s="304"/>
      <c r="G932" s="159"/>
      <c r="H932" s="159"/>
      <c r="I932" s="159"/>
      <c r="J932" s="159"/>
      <c r="K932" s="305"/>
      <c r="L932" s="159"/>
      <c r="M932" s="304"/>
      <c r="N932" s="304"/>
      <c r="O932" s="159"/>
      <c r="P932" s="159"/>
      <c r="Q932" s="159"/>
      <c r="R932" s="159"/>
      <c r="S932" s="159"/>
      <c r="T932" s="159"/>
      <c r="U932" s="159"/>
      <c r="V932" s="159"/>
      <c r="W932" s="159"/>
      <c r="X932" s="159"/>
      <c r="Y932" s="159"/>
      <c r="Z932" s="159"/>
    </row>
    <row r="933" ht="11.25" customHeight="1">
      <c r="A933" s="159"/>
      <c r="B933" s="159"/>
      <c r="C933" s="159"/>
      <c r="D933" s="159"/>
      <c r="E933" s="159"/>
      <c r="F933" s="304"/>
      <c r="G933" s="159"/>
      <c r="H933" s="159"/>
      <c r="I933" s="159"/>
      <c r="J933" s="159"/>
      <c r="K933" s="305"/>
      <c r="L933" s="159"/>
      <c r="M933" s="304"/>
      <c r="N933" s="304"/>
      <c r="O933" s="159"/>
      <c r="P933" s="159"/>
      <c r="Q933" s="159"/>
      <c r="R933" s="159"/>
      <c r="S933" s="159"/>
      <c r="T933" s="159"/>
      <c r="U933" s="159"/>
      <c r="V933" s="159"/>
      <c r="W933" s="159"/>
      <c r="X933" s="159"/>
      <c r="Y933" s="159"/>
      <c r="Z933" s="159"/>
    </row>
    <row r="934" ht="11.25" customHeight="1">
      <c r="A934" s="159"/>
      <c r="B934" s="159"/>
      <c r="C934" s="159"/>
      <c r="D934" s="159"/>
      <c r="E934" s="159"/>
      <c r="F934" s="304"/>
      <c r="G934" s="159"/>
      <c r="H934" s="159"/>
      <c r="I934" s="159"/>
      <c r="J934" s="159"/>
      <c r="K934" s="305"/>
      <c r="L934" s="159"/>
      <c r="M934" s="304"/>
      <c r="N934" s="304"/>
      <c r="O934" s="159"/>
      <c r="P934" s="159"/>
      <c r="Q934" s="159"/>
      <c r="R934" s="159"/>
      <c r="S934" s="159"/>
      <c r="T934" s="159"/>
      <c r="U934" s="159"/>
      <c r="V934" s="159"/>
      <c r="W934" s="159"/>
      <c r="X934" s="159"/>
      <c r="Y934" s="159"/>
      <c r="Z934" s="159"/>
    </row>
    <row r="935" ht="11.25" customHeight="1">
      <c r="A935" s="159"/>
      <c r="B935" s="159"/>
      <c r="C935" s="159"/>
      <c r="D935" s="159"/>
      <c r="E935" s="159"/>
      <c r="F935" s="304"/>
      <c r="G935" s="159"/>
      <c r="H935" s="159"/>
      <c r="I935" s="159"/>
      <c r="J935" s="159"/>
      <c r="K935" s="305"/>
      <c r="L935" s="159"/>
      <c r="M935" s="304"/>
      <c r="N935" s="304"/>
      <c r="O935" s="159"/>
      <c r="P935" s="159"/>
      <c r="Q935" s="159"/>
      <c r="R935" s="159"/>
      <c r="S935" s="159"/>
      <c r="T935" s="159"/>
      <c r="U935" s="159"/>
      <c r="V935" s="159"/>
      <c r="W935" s="159"/>
      <c r="X935" s="159"/>
      <c r="Y935" s="159"/>
      <c r="Z935" s="159"/>
    </row>
    <row r="936" ht="11.25" customHeight="1">
      <c r="A936" s="159"/>
      <c r="B936" s="159"/>
      <c r="C936" s="159"/>
      <c r="D936" s="159"/>
      <c r="E936" s="159"/>
      <c r="F936" s="304"/>
      <c r="G936" s="159"/>
      <c r="H936" s="159"/>
      <c r="I936" s="159"/>
      <c r="J936" s="159"/>
      <c r="K936" s="305"/>
      <c r="L936" s="159"/>
      <c r="M936" s="304"/>
      <c r="N936" s="304"/>
      <c r="O936" s="159"/>
      <c r="P936" s="159"/>
      <c r="Q936" s="159"/>
      <c r="R936" s="159"/>
      <c r="S936" s="159"/>
      <c r="T936" s="159"/>
      <c r="U936" s="159"/>
      <c r="V936" s="159"/>
      <c r="W936" s="159"/>
      <c r="X936" s="159"/>
      <c r="Y936" s="159"/>
      <c r="Z936" s="159"/>
    </row>
    <row r="937" ht="11.25" customHeight="1">
      <c r="A937" s="159"/>
      <c r="B937" s="159"/>
      <c r="C937" s="159"/>
      <c r="D937" s="159"/>
      <c r="E937" s="159"/>
      <c r="F937" s="304"/>
      <c r="G937" s="159"/>
      <c r="H937" s="159"/>
      <c r="I937" s="159"/>
      <c r="J937" s="159"/>
      <c r="K937" s="305"/>
      <c r="L937" s="159"/>
      <c r="M937" s="304"/>
      <c r="N937" s="304"/>
      <c r="O937" s="159"/>
      <c r="P937" s="159"/>
      <c r="Q937" s="159"/>
      <c r="R937" s="159"/>
      <c r="S937" s="159"/>
      <c r="T937" s="159"/>
      <c r="U937" s="159"/>
      <c r="V937" s="159"/>
      <c r="W937" s="159"/>
      <c r="X937" s="159"/>
      <c r="Y937" s="159"/>
      <c r="Z937" s="159"/>
    </row>
    <row r="938" ht="11.25" customHeight="1">
      <c r="A938" s="159"/>
      <c r="B938" s="159"/>
      <c r="C938" s="159"/>
      <c r="D938" s="159"/>
      <c r="E938" s="159"/>
      <c r="F938" s="304"/>
      <c r="G938" s="159"/>
      <c r="H938" s="159"/>
      <c r="I938" s="159"/>
      <c r="J938" s="159"/>
      <c r="K938" s="305"/>
      <c r="L938" s="159"/>
      <c r="M938" s="304"/>
      <c r="N938" s="304"/>
      <c r="O938" s="159"/>
      <c r="P938" s="159"/>
      <c r="Q938" s="159"/>
      <c r="R938" s="159"/>
      <c r="S938" s="159"/>
      <c r="T938" s="159"/>
      <c r="U938" s="159"/>
      <c r="V938" s="159"/>
      <c r="W938" s="159"/>
      <c r="X938" s="159"/>
      <c r="Y938" s="159"/>
      <c r="Z938" s="159"/>
    </row>
    <row r="939" ht="11.25" customHeight="1">
      <c r="A939" s="159"/>
      <c r="B939" s="159"/>
      <c r="C939" s="159"/>
      <c r="D939" s="159"/>
      <c r="E939" s="159"/>
      <c r="F939" s="304"/>
      <c r="G939" s="159"/>
      <c r="H939" s="159"/>
      <c r="I939" s="159"/>
      <c r="J939" s="159"/>
      <c r="K939" s="305"/>
      <c r="L939" s="159"/>
      <c r="M939" s="304"/>
      <c r="N939" s="304"/>
      <c r="O939" s="159"/>
      <c r="P939" s="159"/>
      <c r="Q939" s="159"/>
      <c r="R939" s="159"/>
      <c r="S939" s="159"/>
      <c r="T939" s="159"/>
      <c r="U939" s="159"/>
      <c r="V939" s="159"/>
      <c r="W939" s="159"/>
      <c r="X939" s="159"/>
      <c r="Y939" s="159"/>
      <c r="Z939" s="159"/>
    </row>
    <row r="940" ht="11.25" customHeight="1">
      <c r="A940" s="159"/>
      <c r="B940" s="159"/>
      <c r="C940" s="159"/>
      <c r="D940" s="159"/>
      <c r="E940" s="159"/>
      <c r="F940" s="304"/>
      <c r="G940" s="159"/>
      <c r="H940" s="159"/>
      <c r="I940" s="159"/>
      <c r="J940" s="159"/>
      <c r="K940" s="305"/>
      <c r="L940" s="159"/>
      <c r="M940" s="304"/>
      <c r="N940" s="304"/>
      <c r="O940" s="159"/>
      <c r="P940" s="159"/>
      <c r="Q940" s="159"/>
      <c r="R940" s="159"/>
      <c r="S940" s="159"/>
      <c r="T940" s="159"/>
      <c r="U940" s="159"/>
      <c r="V940" s="159"/>
      <c r="W940" s="159"/>
      <c r="X940" s="159"/>
      <c r="Y940" s="159"/>
      <c r="Z940" s="159"/>
    </row>
    <row r="941" ht="11.25" customHeight="1">
      <c r="A941" s="159"/>
      <c r="B941" s="159"/>
      <c r="C941" s="159"/>
      <c r="D941" s="159"/>
      <c r="E941" s="159"/>
      <c r="F941" s="304"/>
      <c r="G941" s="159"/>
      <c r="H941" s="159"/>
      <c r="I941" s="159"/>
      <c r="J941" s="159"/>
      <c r="K941" s="305"/>
      <c r="L941" s="159"/>
      <c r="M941" s="304"/>
      <c r="N941" s="304"/>
      <c r="O941" s="159"/>
      <c r="P941" s="159"/>
      <c r="Q941" s="159"/>
      <c r="R941" s="159"/>
      <c r="S941" s="159"/>
      <c r="T941" s="159"/>
      <c r="U941" s="159"/>
      <c r="V941" s="159"/>
      <c r="W941" s="159"/>
      <c r="X941" s="159"/>
      <c r="Y941" s="159"/>
      <c r="Z941" s="159"/>
    </row>
    <row r="942" ht="11.25" customHeight="1">
      <c r="A942" s="159"/>
      <c r="B942" s="159"/>
      <c r="C942" s="159"/>
      <c r="D942" s="159"/>
      <c r="E942" s="159"/>
      <c r="F942" s="304"/>
      <c r="G942" s="159"/>
      <c r="H942" s="159"/>
      <c r="I942" s="159"/>
      <c r="J942" s="159"/>
      <c r="K942" s="305"/>
      <c r="L942" s="159"/>
      <c r="M942" s="304"/>
      <c r="N942" s="304"/>
      <c r="O942" s="159"/>
      <c r="P942" s="159"/>
      <c r="Q942" s="159"/>
      <c r="R942" s="159"/>
      <c r="S942" s="159"/>
      <c r="T942" s="159"/>
      <c r="U942" s="159"/>
      <c r="V942" s="159"/>
      <c r="W942" s="159"/>
      <c r="X942" s="159"/>
      <c r="Y942" s="159"/>
      <c r="Z942" s="159"/>
    </row>
    <row r="943" ht="11.25" customHeight="1">
      <c r="A943" s="159"/>
      <c r="B943" s="159"/>
      <c r="C943" s="159"/>
      <c r="D943" s="159"/>
      <c r="E943" s="159"/>
      <c r="F943" s="304"/>
      <c r="G943" s="159"/>
      <c r="H943" s="159"/>
      <c r="I943" s="159"/>
      <c r="J943" s="159"/>
      <c r="K943" s="305"/>
      <c r="L943" s="159"/>
      <c r="M943" s="304"/>
      <c r="N943" s="304"/>
      <c r="O943" s="159"/>
      <c r="P943" s="159"/>
      <c r="Q943" s="159"/>
      <c r="R943" s="159"/>
      <c r="S943" s="159"/>
      <c r="T943" s="159"/>
      <c r="U943" s="159"/>
      <c r="V943" s="159"/>
      <c r="W943" s="159"/>
      <c r="X943" s="159"/>
      <c r="Y943" s="159"/>
      <c r="Z943" s="159"/>
    </row>
    <row r="944" ht="11.25" customHeight="1">
      <c r="A944" s="159"/>
      <c r="B944" s="159"/>
      <c r="C944" s="159"/>
      <c r="D944" s="159"/>
      <c r="E944" s="159"/>
      <c r="F944" s="304"/>
      <c r="G944" s="159"/>
      <c r="H944" s="159"/>
      <c r="I944" s="159"/>
      <c r="J944" s="159"/>
      <c r="K944" s="305"/>
      <c r="L944" s="159"/>
      <c r="M944" s="304"/>
      <c r="N944" s="304"/>
      <c r="O944" s="159"/>
      <c r="P944" s="159"/>
      <c r="Q944" s="159"/>
      <c r="R944" s="159"/>
      <c r="S944" s="159"/>
      <c r="T944" s="159"/>
      <c r="U944" s="159"/>
      <c r="V944" s="159"/>
      <c r="W944" s="159"/>
      <c r="X944" s="159"/>
      <c r="Y944" s="159"/>
      <c r="Z944" s="159"/>
    </row>
    <row r="945" ht="11.25" customHeight="1">
      <c r="A945" s="159"/>
      <c r="B945" s="159"/>
      <c r="C945" s="159"/>
      <c r="D945" s="159"/>
      <c r="E945" s="159"/>
      <c r="F945" s="304"/>
      <c r="G945" s="159"/>
      <c r="H945" s="159"/>
      <c r="I945" s="159"/>
      <c r="J945" s="159"/>
      <c r="K945" s="305"/>
      <c r="L945" s="159"/>
      <c r="M945" s="304"/>
      <c r="N945" s="304"/>
      <c r="O945" s="159"/>
      <c r="P945" s="159"/>
      <c r="Q945" s="159"/>
      <c r="R945" s="159"/>
      <c r="S945" s="159"/>
      <c r="T945" s="159"/>
      <c r="U945" s="159"/>
      <c r="V945" s="159"/>
      <c r="W945" s="159"/>
      <c r="X945" s="159"/>
      <c r="Y945" s="159"/>
      <c r="Z945" s="159"/>
    </row>
    <row r="946" ht="11.25" customHeight="1">
      <c r="A946" s="159"/>
      <c r="B946" s="159"/>
      <c r="C946" s="159"/>
      <c r="D946" s="159"/>
      <c r="E946" s="159"/>
      <c r="F946" s="304"/>
      <c r="G946" s="159"/>
      <c r="H946" s="159"/>
      <c r="I946" s="159"/>
      <c r="J946" s="159"/>
      <c r="K946" s="305"/>
      <c r="L946" s="159"/>
      <c r="M946" s="304"/>
      <c r="N946" s="304"/>
      <c r="O946" s="159"/>
      <c r="P946" s="159"/>
      <c r="Q946" s="159"/>
      <c r="R946" s="159"/>
      <c r="S946" s="159"/>
      <c r="T946" s="159"/>
      <c r="U946" s="159"/>
      <c r="V946" s="159"/>
      <c r="W946" s="159"/>
      <c r="X946" s="159"/>
      <c r="Y946" s="159"/>
      <c r="Z946" s="159"/>
    </row>
    <row r="947" ht="11.25" customHeight="1">
      <c r="A947" s="159"/>
      <c r="B947" s="159"/>
      <c r="C947" s="159"/>
      <c r="D947" s="159"/>
      <c r="E947" s="159"/>
      <c r="F947" s="304"/>
      <c r="G947" s="159"/>
      <c r="H947" s="159"/>
      <c r="I947" s="159"/>
      <c r="J947" s="159"/>
      <c r="K947" s="305"/>
      <c r="L947" s="159"/>
      <c r="M947" s="304"/>
      <c r="N947" s="304"/>
      <c r="O947" s="159"/>
      <c r="P947" s="159"/>
      <c r="Q947" s="159"/>
      <c r="R947" s="159"/>
      <c r="S947" s="159"/>
      <c r="T947" s="159"/>
      <c r="U947" s="159"/>
      <c r="V947" s="159"/>
      <c r="W947" s="159"/>
      <c r="X947" s="159"/>
      <c r="Y947" s="159"/>
      <c r="Z947" s="159"/>
    </row>
    <row r="948" ht="11.25" customHeight="1">
      <c r="A948" s="159"/>
      <c r="B948" s="159"/>
      <c r="C948" s="159"/>
      <c r="D948" s="159"/>
      <c r="E948" s="159"/>
      <c r="F948" s="304"/>
      <c r="G948" s="159"/>
      <c r="H948" s="159"/>
      <c r="I948" s="159"/>
      <c r="J948" s="159"/>
      <c r="K948" s="305"/>
      <c r="L948" s="159"/>
      <c r="M948" s="304"/>
      <c r="N948" s="304"/>
      <c r="O948" s="159"/>
      <c r="P948" s="159"/>
      <c r="Q948" s="159"/>
      <c r="R948" s="159"/>
      <c r="S948" s="159"/>
      <c r="T948" s="159"/>
      <c r="U948" s="159"/>
      <c r="V948" s="159"/>
      <c r="W948" s="159"/>
      <c r="X948" s="159"/>
      <c r="Y948" s="159"/>
      <c r="Z948" s="159"/>
    </row>
    <row r="949" ht="11.25" customHeight="1">
      <c r="A949" s="159"/>
      <c r="B949" s="159"/>
      <c r="C949" s="159"/>
      <c r="D949" s="159"/>
      <c r="E949" s="159"/>
      <c r="F949" s="304"/>
      <c r="G949" s="159"/>
      <c r="H949" s="159"/>
      <c r="I949" s="159"/>
      <c r="J949" s="159"/>
      <c r="K949" s="305"/>
      <c r="L949" s="159"/>
      <c r="M949" s="304"/>
      <c r="N949" s="304"/>
      <c r="O949" s="159"/>
      <c r="P949" s="159"/>
      <c r="Q949" s="159"/>
      <c r="R949" s="159"/>
      <c r="S949" s="159"/>
      <c r="T949" s="159"/>
      <c r="U949" s="159"/>
      <c r="V949" s="159"/>
      <c r="W949" s="159"/>
      <c r="X949" s="159"/>
      <c r="Y949" s="159"/>
      <c r="Z949" s="159"/>
    </row>
    <row r="950" ht="11.25" customHeight="1">
      <c r="A950" s="159"/>
      <c r="B950" s="159"/>
      <c r="C950" s="159"/>
      <c r="D950" s="159"/>
      <c r="E950" s="159"/>
      <c r="F950" s="304"/>
      <c r="G950" s="159"/>
      <c r="H950" s="159"/>
      <c r="I950" s="159"/>
      <c r="J950" s="159"/>
      <c r="K950" s="305"/>
      <c r="L950" s="159"/>
      <c r="M950" s="304"/>
      <c r="N950" s="304"/>
      <c r="O950" s="159"/>
      <c r="P950" s="159"/>
      <c r="Q950" s="159"/>
      <c r="R950" s="159"/>
      <c r="S950" s="159"/>
      <c r="T950" s="159"/>
      <c r="U950" s="159"/>
      <c r="V950" s="159"/>
      <c r="W950" s="159"/>
      <c r="X950" s="159"/>
      <c r="Y950" s="159"/>
      <c r="Z950" s="159"/>
    </row>
    <row r="951" ht="11.25" customHeight="1">
      <c r="A951" s="159"/>
      <c r="B951" s="159"/>
      <c r="C951" s="159"/>
      <c r="D951" s="159"/>
      <c r="E951" s="159"/>
      <c r="F951" s="304"/>
      <c r="G951" s="159"/>
      <c r="H951" s="159"/>
      <c r="I951" s="159"/>
      <c r="J951" s="159"/>
      <c r="K951" s="305"/>
      <c r="L951" s="159"/>
      <c r="M951" s="304"/>
      <c r="N951" s="304"/>
      <c r="O951" s="159"/>
      <c r="P951" s="159"/>
      <c r="Q951" s="159"/>
      <c r="R951" s="159"/>
      <c r="S951" s="159"/>
      <c r="T951" s="159"/>
      <c r="U951" s="159"/>
      <c r="V951" s="159"/>
      <c r="W951" s="159"/>
      <c r="X951" s="159"/>
      <c r="Y951" s="159"/>
      <c r="Z951" s="159"/>
    </row>
    <row r="952" ht="11.25" customHeight="1">
      <c r="A952" s="159"/>
      <c r="B952" s="159"/>
      <c r="C952" s="159"/>
      <c r="D952" s="159"/>
      <c r="E952" s="159"/>
      <c r="F952" s="304"/>
      <c r="G952" s="159"/>
      <c r="H952" s="159"/>
      <c r="I952" s="159"/>
      <c r="J952" s="159"/>
      <c r="K952" s="305"/>
      <c r="L952" s="159"/>
      <c r="M952" s="304"/>
      <c r="N952" s="304"/>
      <c r="O952" s="159"/>
      <c r="P952" s="159"/>
      <c r="Q952" s="159"/>
      <c r="R952" s="159"/>
      <c r="S952" s="159"/>
      <c r="T952" s="159"/>
      <c r="U952" s="159"/>
      <c r="V952" s="159"/>
      <c r="W952" s="159"/>
      <c r="X952" s="159"/>
      <c r="Y952" s="159"/>
      <c r="Z952" s="159"/>
    </row>
    <row r="953" ht="11.25" customHeight="1">
      <c r="A953" s="159"/>
      <c r="B953" s="159"/>
      <c r="C953" s="159"/>
      <c r="D953" s="159"/>
      <c r="E953" s="159"/>
      <c r="F953" s="304"/>
      <c r="G953" s="159"/>
      <c r="H953" s="159"/>
      <c r="I953" s="159"/>
      <c r="J953" s="159"/>
      <c r="K953" s="305"/>
      <c r="L953" s="159"/>
      <c r="M953" s="304"/>
      <c r="N953" s="304"/>
      <c r="O953" s="159"/>
      <c r="P953" s="159"/>
      <c r="Q953" s="159"/>
      <c r="R953" s="159"/>
      <c r="S953" s="159"/>
      <c r="T953" s="159"/>
      <c r="U953" s="159"/>
      <c r="V953" s="159"/>
      <c r="W953" s="159"/>
      <c r="X953" s="159"/>
      <c r="Y953" s="159"/>
      <c r="Z953" s="159"/>
    </row>
    <row r="954" ht="11.25" customHeight="1">
      <c r="A954" s="159"/>
      <c r="B954" s="159"/>
      <c r="C954" s="159"/>
      <c r="D954" s="159"/>
      <c r="E954" s="159"/>
      <c r="F954" s="304"/>
      <c r="G954" s="159"/>
      <c r="H954" s="159"/>
      <c r="I954" s="159"/>
      <c r="J954" s="159"/>
      <c r="K954" s="305"/>
      <c r="L954" s="159"/>
      <c r="M954" s="304"/>
      <c r="N954" s="304"/>
      <c r="O954" s="159"/>
      <c r="P954" s="159"/>
      <c r="Q954" s="159"/>
      <c r="R954" s="159"/>
      <c r="S954" s="159"/>
      <c r="T954" s="159"/>
      <c r="U954" s="159"/>
      <c r="V954" s="159"/>
      <c r="W954" s="159"/>
      <c r="X954" s="159"/>
      <c r="Y954" s="159"/>
      <c r="Z954" s="159"/>
    </row>
    <row r="955" ht="11.25" customHeight="1">
      <c r="A955" s="159"/>
      <c r="B955" s="159"/>
      <c r="C955" s="159"/>
      <c r="D955" s="159"/>
      <c r="E955" s="159"/>
      <c r="F955" s="304"/>
      <c r="G955" s="159"/>
      <c r="H955" s="159"/>
      <c r="I955" s="159"/>
      <c r="J955" s="159"/>
      <c r="K955" s="305"/>
      <c r="L955" s="159"/>
      <c r="M955" s="304"/>
      <c r="N955" s="304"/>
      <c r="O955" s="159"/>
      <c r="P955" s="159"/>
      <c r="Q955" s="159"/>
      <c r="R955" s="159"/>
      <c r="S955" s="159"/>
      <c r="T955" s="159"/>
      <c r="U955" s="159"/>
      <c r="V955" s="159"/>
      <c r="W955" s="159"/>
      <c r="X955" s="159"/>
      <c r="Y955" s="159"/>
      <c r="Z955" s="159"/>
    </row>
    <row r="956" ht="11.25" customHeight="1">
      <c r="A956" s="159"/>
      <c r="B956" s="159"/>
      <c r="C956" s="159"/>
      <c r="D956" s="159"/>
      <c r="E956" s="159"/>
      <c r="F956" s="304"/>
      <c r="G956" s="159"/>
      <c r="H956" s="159"/>
      <c r="I956" s="159"/>
      <c r="J956" s="159"/>
      <c r="K956" s="305"/>
      <c r="L956" s="159"/>
      <c r="M956" s="304"/>
      <c r="N956" s="304"/>
      <c r="O956" s="159"/>
      <c r="P956" s="159"/>
      <c r="Q956" s="159"/>
      <c r="R956" s="159"/>
      <c r="S956" s="159"/>
      <c r="T956" s="159"/>
      <c r="U956" s="159"/>
      <c r="V956" s="159"/>
      <c r="W956" s="159"/>
      <c r="X956" s="159"/>
      <c r="Y956" s="159"/>
      <c r="Z956" s="159"/>
    </row>
    <row r="957" ht="11.25" customHeight="1">
      <c r="A957" s="159"/>
      <c r="B957" s="159"/>
      <c r="C957" s="159"/>
      <c r="D957" s="159"/>
      <c r="E957" s="159"/>
      <c r="F957" s="304"/>
      <c r="G957" s="159"/>
      <c r="H957" s="159"/>
      <c r="I957" s="159"/>
      <c r="J957" s="159"/>
      <c r="K957" s="305"/>
      <c r="L957" s="159"/>
      <c r="M957" s="304"/>
      <c r="N957" s="304"/>
      <c r="O957" s="159"/>
      <c r="P957" s="159"/>
      <c r="Q957" s="159"/>
      <c r="R957" s="159"/>
      <c r="S957" s="159"/>
      <c r="T957" s="159"/>
      <c r="U957" s="159"/>
      <c r="V957" s="159"/>
      <c r="W957" s="159"/>
      <c r="X957" s="159"/>
      <c r="Y957" s="159"/>
      <c r="Z957" s="159"/>
    </row>
    <row r="958" ht="11.25" customHeight="1">
      <c r="A958" s="159"/>
      <c r="B958" s="159"/>
      <c r="C958" s="159"/>
      <c r="D958" s="159"/>
      <c r="E958" s="159"/>
      <c r="F958" s="304"/>
      <c r="G958" s="159"/>
      <c r="H958" s="159"/>
      <c r="I958" s="159"/>
      <c r="J958" s="159"/>
      <c r="K958" s="305"/>
      <c r="L958" s="159"/>
      <c r="M958" s="304"/>
      <c r="N958" s="304"/>
      <c r="O958" s="159"/>
      <c r="P958" s="159"/>
      <c r="Q958" s="159"/>
      <c r="R958" s="159"/>
      <c r="S958" s="159"/>
      <c r="T958" s="159"/>
      <c r="U958" s="159"/>
      <c r="V958" s="159"/>
      <c r="W958" s="159"/>
      <c r="X958" s="159"/>
      <c r="Y958" s="159"/>
      <c r="Z958" s="159"/>
    </row>
    <row r="959" ht="11.25" customHeight="1">
      <c r="A959" s="159"/>
      <c r="B959" s="159"/>
      <c r="C959" s="159"/>
      <c r="D959" s="159"/>
      <c r="E959" s="159"/>
      <c r="F959" s="304"/>
      <c r="G959" s="159"/>
      <c r="H959" s="159"/>
      <c r="I959" s="159"/>
      <c r="J959" s="159"/>
      <c r="K959" s="305"/>
      <c r="L959" s="159"/>
      <c r="M959" s="304"/>
      <c r="N959" s="304"/>
      <c r="O959" s="159"/>
      <c r="P959" s="159"/>
      <c r="Q959" s="159"/>
      <c r="R959" s="159"/>
      <c r="S959" s="159"/>
      <c r="T959" s="159"/>
      <c r="U959" s="159"/>
      <c r="V959" s="159"/>
      <c r="W959" s="159"/>
      <c r="X959" s="159"/>
      <c r="Y959" s="159"/>
      <c r="Z959" s="159"/>
    </row>
    <row r="960" ht="11.25" customHeight="1">
      <c r="A960" s="159"/>
      <c r="B960" s="159"/>
      <c r="C960" s="159"/>
      <c r="D960" s="159"/>
      <c r="E960" s="159"/>
      <c r="F960" s="304"/>
      <c r="G960" s="159"/>
      <c r="H960" s="159"/>
      <c r="I960" s="159"/>
      <c r="J960" s="159"/>
      <c r="K960" s="305"/>
      <c r="L960" s="159"/>
      <c r="M960" s="304"/>
      <c r="N960" s="304"/>
      <c r="O960" s="159"/>
      <c r="P960" s="159"/>
      <c r="Q960" s="159"/>
      <c r="R960" s="159"/>
      <c r="S960" s="159"/>
      <c r="T960" s="159"/>
      <c r="U960" s="159"/>
      <c r="V960" s="159"/>
      <c r="W960" s="159"/>
      <c r="X960" s="159"/>
      <c r="Y960" s="159"/>
      <c r="Z960" s="159"/>
    </row>
    <row r="961" ht="11.25" customHeight="1">
      <c r="A961" s="159"/>
      <c r="B961" s="159"/>
      <c r="C961" s="159"/>
      <c r="D961" s="159"/>
      <c r="E961" s="159"/>
      <c r="F961" s="304"/>
      <c r="G961" s="159"/>
      <c r="H961" s="159"/>
      <c r="I961" s="159"/>
      <c r="J961" s="159"/>
      <c r="K961" s="305"/>
      <c r="L961" s="159"/>
      <c r="M961" s="304"/>
      <c r="N961" s="304"/>
      <c r="O961" s="159"/>
      <c r="P961" s="159"/>
      <c r="Q961" s="159"/>
      <c r="R961" s="159"/>
      <c r="S961" s="159"/>
      <c r="T961" s="159"/>
      <c r="U961" s="159"/>
      <c r="V961" s="159"/>
      <c r="W961" s="159"/>
      <c r="X961" s="159"/>
      <c r="Y961" s="159"/>
      <c r="Z961" s="159"/>
    </row>
    <row r="962" ht="11.25" customHeight="1">
      <c r="A962" s="159"/>
      <c r="B962" s="159"/>
      <c r="C962" s="159"/>
      <c r="D962" s="159"/>
      <c r="E962" s="159"/>
      <c r="F962" s="304"/>
      <c r="G962" s="159"/>
      <c r="H962" s="159"/>
      <c r="I962" s="159"/>
      <c r="J962" s="159"/>
      <c r="K962" s="305"/>
      <c r="L962" s="159"/>
      <c r="M962" s="304"/>
      <c r="N962" s="304"/>
      <c r="O962" s="159"/>
      <c r="P962" s="159"/>
      <c r="Q962" s="159"/>
      <c r="R962" s="159"/>
      <c r="S962" s="159"/>
      <c r="T962" s="159"/>
      <c r="U962" s="159"/>
      <c r="V962" s="159"/>
      <c r="W962" s="159"/>
      <c r="X962" s="159"/>
      <c r="Y962" s="159"/>
      <c r="Z962" s="159"/>
    </row>
    <row r="963" ht="11.25" customHeight="1">
      <c r="A963" s="159"/>
      <c r="B963" s="159"/>
      <c r="C963" s="159"/>
      <c r="D963" s="159"/>
      <c r="E963" s="159"/>
      <c r="F963" s="304"/>
      <c r="G963" s="159"/>
      <c r="H963" s="159"/>
      <c r="I963" s="159"/>
      <c r="J963" s="159"/>
      <c r="K963" s="305"/>
      <c r="L963" s="159"/>
      <c r="M963" s="304"/>
      <c r="N963" s="304"/>
      <c r="O963" s="159"/>
      <c r="P963" s="159"/>
      <c r="Q963" s="159"/>
      <c r="R963" s="159"/>
      <c r="S963" s="159"/>
      <c r="T963" s="159"/>
      <c r="U963" s="159"/>
      <c r="V963" s="159"/>
      <c r="W963" s="159"/>
      <c r="X963" s="159"/>
      <c r="Y963" s="159"/>
      <c r="Z963" s="159"/>
    </row>
    <row r="964" ht="11.25" customHeight="1">
      <c r="A964" s="159"/>
      <c r="B964" s="159"/>
      <c r="C964" s="159"/>
      <c r="D964" s="159"/>
      <c r="E964" s="159"/>
      <c r="F964" s="304"/>
      <c r="G964" s="159"/>
      <c r="H964" s="159"/>
      <c r="I964" s="159"/>
      <c r="J964" s="159"/>
      <c r="K964" s="305"/>
      <c r="L964" s="159"/>
      <c r="M964" s="304"/>
      <c r="N964" s="304"/>
      <c r="O964" s="159"/>
      <c r="P964" s="159"/>
      <c r="Q964" s="159"/>
      <c r="R964" s="159"/>
      <c r="S964" s="159"/>
      <c r="T964" s="159"/>
      <c r="U964" s="159"/>
      <c r="V964" s="159"/>
      <c r="W964" s="159"/>
      <c r="X964" s="159"/>
      <c r="Y964" s="159"/>
      <c r="Z964" s="159"/>
    </row>
    <row r="965" ht="11.25" customHeight="1">
      <c r="A965" s="159"/>
      <c r="B965" s="159"/>
      <c r="C965" s="159"/>
      <c r="D965" s="159"/>
      <c r="E965" s="159"/>
      <c r="F965" s="304"/>
      <c r="G965" s="159"/>
      <c r="H965" s="159"/>
      <c r="I965" s="159"/>
      <c r="J965" s="159"/>
      <c r="K965" s="305"/>
      <c r="L965" s="159"/>
      <c r="M965" s="304"/>
      <c r="N965" s="304"/>
      <c r="O965" s="159"/>
      <c r="P965" s="159"/>
      <c r="Q965" s="159"/>
      <c r="R965" s="159"/>
      <c r="S965" s="159"/>
      <c r="T965" s="159"/>
      <c r="U965" s="159"/>
      <c r="V965" s="159"/>
      <c r="W965" s="159"/>
      <c r="X965" s="159"/>
      <c r="Y965" s="159"/>
      <c r="Z965" s="159"/>
    </row>
    <row r="966" ht="11.25" customHeight="1">
      <c r="A966" s="159"/>
      <c r="B966" s="159"/>
      <c r="C966" s="159"/>
      <c r="D966" s="159"/>
      <c r="E966" s="159"/>
      <c r="F966" s="304"/>
      <c r="G966" s="159"/>
      <c r="H966" s="159"/>
      <c r="I966" s="159"/>
      <c r="J966" s="159"/>
      <c r="K966" s="305"/>
      <c r="L966" s="159"/>
      <c r="M966" s="304"/>
      <c r="N966" s="304"/>
      <c r="O966" s="159"/>
      <c r="P966" s="159"/>
      <c r="Q966" s="159"/>
      <c r="R966" s="159"/>
      <c r="S966" s="159"/>
      <c r="T966" s="159"/>
      <c r="U966" s="159"/>
      <c r="V966" s="159"/>
      <c r="W966" s="159"/>
      <c r="X966" s="159"/>
      <c r="Y966" s="159"/>
      <c r="Z966" s="159"/>
    </row>
    <row r="967" ht="11.25" customHeight="1">
      <c r="A967" s="159"/>
      <c r="B967" s="159"/>
      <c r="C967" s="159"/>
      <c r="D967" s="159"/>
      <c r="E967" s="159"/>
      <c r="F967" s="304"/>
      <c r="G967" s="159"/>
      <c r="H967" s="159"/>
      <c r="I967" s="159"/>
      <c r="J967" s="159"/>
      <c r="K967" s="305"/>
      <c r="L967" s="159"/>
      <c r="M967" s="304"/>
      <c r="N967" s="304"/>
      <c r="O967" s="159"/>
      <c r="P967" s="159"/>
      <c r="Q967" s="159"/>
      <c r="R967" s="159"/>
      <c r="S967" s="159"/>
      <c r="T967" s="159"/>
      <c r="U967" s="159"/>
      <c r="V967" s="159"/>
      <c r="W967" s="159"/>
      <c r="X967" s="159"/>
      <c r="Y967" s="159"/>
      <c r="Z967" s="159"/>
    </row>
    <row r="968" ht="11.25" customHeight="1">
      <c r="A968" s="159"/>
      <c r="B968" s="159"/>
      <c r="C968" s="159"/>
      <c r="D968" s="159"/>
      <c r="E968" s="159"/>
      <c r="F968" s="304"/>
      <c r="G968" s="159"/>
      <c r="H968" s="159"/>
      <c r="I968" s="159"/>
      <c r="J968" s="159"/>
      <c r="K968" s="305"/>
      <c r="L968" s="159"/>
      <c r="M968" s="304"/>
      <c r="N968" s="304"/>
      <c r="O968" s="159"/>
      <c r="P968" s="159"/>
      <c r="Q968" s="159"/>
      <c r="R968" s="159"/>
      <c r="S968" s="159"/>
      <c r="T968" s="159"/>
      <c r="U968" s="159"/>
      <c r="V968" s="159"/>
      <c r="W968" s="159"/>
      <c r="X968" s="159"/>
      <c r="Y968" s="159"/>
      <c r="Z968" s="159"/>
    </row>
    <row r="969" ht="11.25" customHeight="1">
      <c r="A969" s="159"/>
      <c r="B969" s="159"/>
      <c r="C969" s="159"/>
      <c r="D969" s="159"/>
      <c r="E969" s="159"/>
      <c r="F969" s="304"/>
      <c r="G969" s="159"/>
      <c r="H969" s="159"/>
      <c r="I969" s="159"/>
      <c r="J969" s="159"/>
      <c r="K969" s="305"/>
      <c r="L969" s="159"/>
      <c r="M969" s="304"/>
      <c r="N969" s="304"/>
      <c r="O969" s="159"/>
      <c r="P969" s="159"/>
      <c r="Q969" s="159"/>
      <c r="R969" s="159"/>
      <c r="S969" s="159"/>
      <c r="T969" s="159"/>
      <c r="U969" s="159"/>
      <c r="V969" s="159"/>
      <c r="W969" s="159"/>
      <c r="X969" s="159"/>
      <c r="Y969" s="159"/>
      <c r="Z969" s="159"/>
    </row>
    <row r="970" ht="11.25" customHeight="1">
      <c r="A970" s="159"/>
      <c r="B970" s="159"/>
      <c r="C970" s="159"/>
      <c r="D970" s="159"/>
      <c r="E970" s="159"/>
      <c r="F970" s="304"/>
      <c r="G970" s="159"/>
      <c r="H970" s="159"/>
      <c r="I970" s="159"/>
      <c r="J970" s="159"/>
      <c r="K970" s="305"/>
      <c r="L970" s="159"/>
      <c r="M970" s="304"/>
      <c r="N970" s="304"/>
      <c r="O970" s="159"/>
      <c r="P970" s="159"/>
      <c r="Q970" s="159"/>
      <c r="R970" s="159"/>
      <c r="S970" s="159"/>
      <c r="T970" s="159"/>
      <c r="U970" s="159"/>
      <c r="V970" s="159"/>
      <c r="W970" s="159"/>
      <c r="X970" s="159"/>
      <c r="Y970" s="159"/>
      <c r="Z970" s="159"/>
    </row>
    <row r="971" ht="11.25" customHeight="1">
      <c r="A971" s="159"/>
      <c r="B971" s="159"/>
      <c r="C971" s="159"/>
      <c r="D971" s="159"/>
      <c r="E971" s="159"/>
      <c r="F971" s="304"/>
      <c r="G971" s="159"/>
      <c r="H971" s="159"/>
      <c r="I971" s="159"/>
      <c r="J971" s="159"/>
      <c r="K971" s="305"/>
      <c r="L971" s="159"/>
      <c r="M971" s="304"/>
      <c r="N971" s="304"/>
      <c r="O971" s="159"/>
      <c r="P971" s="159"/>
      <c r="Q971" s="159"/>
      <c r="R971" s="159"/>
      <c r="S971" s="159"/>
      <c r="T971" s="159"/>
      <c r="U971" s="159"/>
      <c r="V971" s="159"/>
      <c r="W971" s="159"/>
      <c r="X971" s="159"/>
      <c r="Y971" s="159"/>
      <c r="Z971" s="159"/>
    </row>
    <row r="972" ht="11.25" customHeight="1">
      <c r="A972" s="159"/>
      <c r="B972" s="159"/>
      <c r="C972" s="159"/>
      <c r="D972" s="159"/>
      <c r="E972" s="159"/>
      <c r="F972" s="304"/>
      <c r="G972" s="159"/>
      <c r="H972" s="159"/>
      <c r="I972" s="159"/>
      <c r="J972" s="159"/>
      <c r="K972" s="305"/>
      <c r="L972" s="159"/>
      <c r="M972" s="304"/>
      <c r="N972" s="304"/>
      <c r="O972" s="159"/>
      <c r="P972" s="159"/>
      <c r="Q972" s="159"/>
      <c r="R972" s="159"/>
      <c r="S972" s="159"/>
      <c r="T972" s="159"/>
      <c r="U972" s="159"/>
      <c r="V972" s="159"/>
      <c r="W972" s="159"/>
      <c r="X972" s="159"/>
      <c r="Y972" s="159"/>
      <c r="Z972" s="159"/>
    </row>
    <row r="973" ht="11.25" customHeight="1">
      <c r="A973" s="159"/>
      <c r="B973" s="159"/>
      <c r="C973" s="159"/>
      <c r="D973" s="159"/>
      <c r="E973" s="159"/>
      <c r="F973" s="304"/>
      <c r="G973" s="159"/>
      <c r="H973" s="159"/>
      <c r="I973" s="159"/>
      <c r="J973" s="159"/>
      <c r="K973" s="305"/>
      <c r="L973" s="159"/>
      <c r="M973" s="304"/>
      <c r="N973" s="304"/>
      <c r="O973" s="159"/>
      <c r="P973" s="159"/>
      <c r="Q973" s="159"/>
      <c r="R973" s="159"/>
      <c r="S973" s="159"/>
      <c r="T973" s="159"/>
      <c r="U973" s="159"/>
      <c r="V973" s="159"/>
      <c r="W973" s="159"/>
      <c r="X973" s="159"/>
      <c r="Y973" s="159"/>
      <c r="Z973" s="159"/>
    </row>
    <row r="974" ht="11.25" customHeight="1">
      <c r="A974" s="159"/>
      <c r="B974" s="159"/>
      <c r="C974" s="159"/>
      <c r="D974" s="159"/>
      <c r="E974" s="159"/>
      <c r="F974" s="304"/>
      <c r="G974" s="159"/>
      <c r="H974" s="159"/>
      <c r="I974" s="159"/>
      <c r="J974" s="159"/>
      <c r="K974" s="305"/>
      <c r="L974" s="159"/>
      <c r="M974" s="304"/>
      <c r="N974" s="304"/>
      <c r="O974" s="159"/>
      <c r="P974" s="159"/>
      <c r="Q974" s="159"/>
      <c r="R974" s="159"/>
      <c r="S974" s="159"/>
      <c r="T974" s="159"/>
      <c r="U974" s="159"/>
      <c r="V974" s="159"/>
      <c r="W974" s="159"/>
      <c r="X974" s="159"/>
      <c r="Y974" s="159"/>
      <c r="Z974" s="159"/>
    </row>
    <row r="975" ht="11.25" customHeight="1">
      <c r="A975" s="159"/>
      <c r="B975" s="159"/>
      <c r="C975" s="159"/>
      <c r="D975" s="159"/>
      <c r="E975" s="159"/>
      <c r="F975" s="304"/>
      <c r="G975" s="159"/>
      <c r="H975" s="159"/>
      <c r="I975" s="159"/>
      <c r="J975" s="159"/>
      <c r="K975" s="305"/>
      <c r="L975" s="159"/>
      <c r="M975" s="304"/>
      <c r="N975" s="304"/>
      <c r="O975" s="159"/>
      <c r="P975" s="159"/>
      <c r="Q975" s="159"/>
      <c r="R975" s="159"/>
      <c r="S975" s="159"/>
      <c r="T975" s="159"/>
      <c r="U975" s="159"/>
      <c r="V975" s="159"/>
      <c r="W975" s="159"/>
      <c r="X975" s="159"/>
      <c r="Y975" s="159"/>
      <c r="Z975" s="159"/>
    </row>
    <row r="976" ht="11.25" customHeight="1">
      <c r="A976" s="159"/>
      <c r="B976" s="159"/>
      <c r="C976" s="159"/>
      <c r="D976" s="159"/>
      <c r="E976" s="159"/>
      <c r="F976" s="304"/>
      <c r="G976" s="159"/>
      <c r="H976" s="159"/>
      <c r="I976" s="159"/>
      <c r="J976" s="159"/>
      <c r="K976" s="305"/>
      <c r="L976" s="159"/>
      <c r="M976" s="304"/>
      <c r="N976" s="304"/>
      <c r="O976" s="159"/>
      <c r="P976" s="159"/>
      <c r="Q976" s="159"/>
      <c r="R976" s="159"/>
      <c r="S976" s="159"/>
      <c r="T976" s="159"/>
      <c r="U976" s="159"/>
      <c r="V976" s="159"/>
      <c r="W976" s="159"/>
      <c r="X976" s="159"/>
      <c r="Y976" s="159"/>
      <c r="Z976" s="159"/>
    </row>
    <row r="977" ht="11.25" customHeight="1">
      <c r="A977" s="159"/>
      <c r="B977" s="159"/>
      <c r="C977" s="159"/>
      <c r="D977" s="159"/>
      <c r="E977" s="159"/>
      <c r="F977" s="304"/>
      <c r="G977" s="159"/>
      <c r="H977" s="159"/>
      <c r="I977" s="159"/>
      <c r="J977" s="159"/>
      <c r="K977" s="305"/>
      <c r="L977" s="159"/>
      <c r="M977" s="304"/>
      <c r="N977" s="304"/>
      <c r="O977" s="159"/>
      <c r="P977" s="159"/>
      <c r="Q977" s="159"/>
      <c r="R977" s="159"/>
      <c r="S977" s="159"/>
      <c r="T977" s="159"/>
      <c r="U977" s="159"/>
      <c r="V977" s="159"/>
      <c r="W977" s="159"/>
      <c r="X977" s="159"/>
      <c r="Y977" s="159"/>
      <c r="Z977" s="159"/>
    </row>
    <row r="978" ht="11.25" customHeight="1">
      <c r="A978" s="159"/>
      <c r="B978" s="159"/>
      <c r="C978" s="159"/>
      <c r="D978" s="159"/>
      <c r="E978" s="159"/>
      <c r="F978" s="304"/>
      <c r="G978" s="159"/>
      <c r="H978" s="159"/>
      <c r="I978" s="159"/>
      <c r="J978" s="159"/>
      <c r="K978" s="305"/>
      <c r="L978" s="159"/>
      <c r="M978" s="304"/>
      <c r="N978" s="304"/>
      <c r="O978" s="159"/>
      <c r="P978" s="159"/>
      <c r="Q978" s="159"/>
      <c r="R978" s="159"/>
      <c r="S978" s="159"/>
      <c r="T978" s="159"/>
      <c r="U978" s="159"/>
      <c r="V978" s="159"/>
      <c r="W978" s="159"/>
      <c r="X978" s="159"/>
      <c r="Y978" s="159"/>
      <c r="Z978" s="159"/>
    </row>
    <row r="979" ht="11.25" customHeight="1">
      <c r="A979" s="159"/>
      <c r="B979" s="159"/>
      <c r="C979" s="159"/>
      <c r="D979" s="159"/>
      <c r="E979" s="159"/>
      <c r="F979" s="304"/>
      <c r="G979" s="159"/>
      <c r="H979" s="159"/>
      <c r="I979" s="159"/>
      <c r="J979" s="159"/>
      <c r="K979" s="305"/>
      <c r="L979" s="159"/>
      <c r="M979" s="304"/>
      <c r="N979" s="304"/>
      <c r="O979" s="159"/>
      <c r="P979" s="159"/>
      <c r="Q979" s="159"/>
      <c r="R979" s="159"/>
      <c r="S979" s="159"/>
      <c r="T979" s="159"/>
      <c r="U979" s="159"/>
      <c r="V979" s="159"/>
      <c r="W979" s="159"/>
      <c r="X979" s="159"/>
      <c r="Y979" s="159"/>
      <c r="Z979" s="159"/>
    </row>
    <row r="980" ht="11.25" customHeight="1">
      <c r="A980" s="159"/>
      <c r="B980" s="159"/>
      <c r="C980" s="159"/>
      <c r="D980" s="159"/>
      <c r="E980" s="159"/>
      <c r="F980" s="304"/>
      <c r="G980" s="159"/>
      <c r="H980" s="159"/>
      <c r="I980" s="159"/>
      <c r="J980" s="159"/>
      <c r="K980" s="305"/>
      <c r="L980" s="159"/>
      <c r="M980" s="304"/>
      <c r="N980" s="304"/>
      <c r="O980" s="159"/>
      <c r="P980" s="159"/>
      <c r="Q980" s="159"/>
      <c r="R980" s="159"/>
      <c r="S980" s="159"/>
      <c r="T980" s="159"/>
      <c r="U980" s="159"/>
      <c r="V980" s="159"/>
      <c r="W980" s="159"/>
      <c r="X980" s="159"/>
      <c r="Y980" s="159"/>
      <c r="Z980" s="159"/>
    </row>
    <row r="981" ht="11.25" customHeight="1">
      <c r="A981" s="159"/>
      <c r="B981" s="159"/>
      <c r="C981" s="159"/>
      <c r="D981" s="159"/>
      <c r="E981" s="159"/>
      <c r="F981" s="304"/>
      <c r="G981" s="159"/>
      <c r="H981" s="159"/>
      <c r="I981" s="159"/>
      <c r="J981" s="159"/>
      <c r="K981" s="305"/>
      <c r="L981" s="159"/>
      <c r="M981" s="304"/>
      <c r="N981" s="304"/>
      <c r="O981" s="159"/>
      <c r="P981" s="159"/>
      <c r="Q981" s="159"/>
      <c r="R981" s="159"/>
      <c r="S981" s="159"/>
      <c r="T981" s="159"/>
      <c r="U981" s="159"/>
      <c r="V981" s="159"/>
      <c r="W981" s="159"/>
      <c r="X981" s="159"/>
      <c r="Y981" s="159"/>
      <c r="Z981" s="159"/>
    </row>
    <row r="982" ht="11.25" customHeight="1">
      <c r="A982" s="159"/>
      <c r="B982" s="159"/>
      <c r="C982" s="159"/>
      <c r="D982" s="159"/>
      <c r="E982" s="159"/>
      <c r="F982" s="304"/>
      <c r="G982" s="159"/>
      <c r="H982" s="159"/>
      <c r="I982" s="159"/>
      <c r="J982" s="159"/>
      <c r="K982" s="305"/>
      <c r="L982" s="159"/>
      <c r="M982" s="304"/>
      <c r="N982" s="304"/>
      <c r="O982" s="159"/>
      <c r="P982" s="159"/>
      <c r="Q982" s="159"/>
      <c r="R982" s="159"/>
      <c r="S982" s="159"/>
      <c r="T982" s="159"/>
      <c r="U982" s="159"/>
      <c r="V982" s="159"/>
      <c r="W982" s="159"/>
      <c r="X982" s="159"/>
      <c r="Y982" s="159"/>
      <c r="Z982" s="159"/>
    </row>
    <row r="983" ht="11.25" customHeight="1">
      <c r="A983" s="159"/>
      <c r="B983" s="159"/>
      <c r="C983" s="159"/>
      <c r="D983" s="159"/>
      <c r="E983" s="159"/>
      <c r="F983" s="304"/>
      <c r="G983" s="159"/>
      <c r="H983" s="159"/>
      <c r="I983" s="159"/>
      <c r="J983" s="159"/>
      <c r="K983" s="305"/>
      <c r="L983" s="159"/>
      <c r="M983" s="304"/>
      <c r="N983" s="304"/>
      <c r="O983" s="159"/>
      <c r="P983" s="159"/>
      <c r="Q983" s="159"/>
      <c r="R983" s="159"/>
      <c r="S983" s="159"/>
      <c r="T983" s="159"/>
      <c r="U983" s="159"/>
      <c r="V983" s="159"/>
      <c r="W983" s="159"/>
      <c r="X983" s="159"/>
      <c r="Y983" s="159"/>
      <c r="Z983" s="159"/>
    </row>
    <row r="984" ht="11.25" customHeight="1">
      <c r="A984" s="159"/>
      <c r="B984" s="159"/>
      <c r="C984" s="159"/>
      <c r="D984" s="159"/>
      <c r="E984" s="159"/>
      <c r="F984" s="304"/>
      <c r="G984" s="159"/>
      <c r="H984" s="159"/>
      <c r="I984" s="159"/>
      <c r="J984" s="159"/>
      <c r="K984" s="305"/>
      <c r="L984" s="159"/>
      <c r="M984" s="304"/>
      <c r="N984" s="304"/>
      <c r="O984" s="159"/>
      <c r="P984" s="159"/>
      <c r="Q984" s="159"/>
      <c r="R984" s="159"/>
      <c r="S984" s="159"/>
      <c r="T984" s="159"/>
      <c r="U984" s="159"/>
      <c r="V984" s="159"/>
      <c r="W984" s="159"/>
      <c r="X984" s="159"/>
      <c r="Y984" s="159"/>
      <c r="Z984" s="159"/>
    </row>
    <row r="985" ht="11.25" customHeight="1">
      <c r="A985" s="159"/>
      <c r="B985" s="159"/>
      <c r="C985" s="159"/>
      <c r="D985" s="159"/>
      <c r="E985" s="159"/>
      <c r="F985" s="304"/>
      <c r="G985" s="159"/>
      <c r="H985" s="159"/>
      <c r="I985" s="159"/>
      <c r="J985" s="159"/>
      <c r="K985" s="305"/>
      <c r="L985" s="159"/>
      <c r="M985" s="304"/>
      <c r="N985" s="304"/>
      <c r="O985" s="159"/>
      <c r="P985" s="159"/>
      <c r="Q985" s="159"/>
      <c r="R985" s="159"/>
      <c r="S985" s="159"/>
      <c r="T985" s="159"/>
      <c r="U985" s="159"/>
      <c r="V985" s="159"/>
      <c r="W985" s="159"/>
      <c r="X985" s="159"/>
      <c r="Y985" s="159"/>
      <c r="Z985" s="159"/>
    </row>
    <row r="986" ht="11.25" customHeight="1">
      <c r="A986" s="159"/>
      <c r="B986" s="159"/>
      <c r="C986" s="159"/>
      <c r="D986" s="159"/>
      <c r="E986" s="159"/>
      <c r="F986" s="304"/>
      <c r="G986" s="159"/>
      <c r="H986" s="159"/>
      <c r="I986" s="159"/>
      <c r="J986" s="159"/>
      <c r="K986" s="305"/>
      <c r="L986" s="159"/>
      <c r="M986" s="304"/>
      <c r="N986" s="304"/>
      <c r="O986" s="159"/>
      <c r="P986" s="159"/>
      <c r="Q986" s="159"/>
      <c r="R986" s="159"/>
      <c r="S986" s="159"/>
      <c r="T986" s="159"/>
      <c r="U986" s="159"/>
      <c r="V986" s="159"/>
      <c r="W986" s="159"/>
      <c r="X986" s="159"/>
      <c r="Y986" s="159"/>
      <c r="Z986" s="159"/>
    </row>
    <row r="987" ht="11.25" customHeight="1">
      <c r="A987" s="159"/>
      <c r="B987" s="159"/>
      <c r="C987" s="159"/>
      <c r="D987" s="159"/>
      <c r="E987" s="159"/>
      <c r="F987" s="304"/>
      <c r="G987" s="159"/>
      <c r="H987" s="159"/>
      <c r="I987" s="159"/>
      <c r="J987" s="159"/>
      <c r="K987" s="305"/>
      <c r="L987" s="159"/>
      <c r="M987" s="304"/>
      <c r="N987" s="304"/>
      <c r="O987" s="159"/>
      <c r="P987" s="159"/>
      <c r="Q987" s="159"/>
      <c r="R987" s="159"/>
      <c r="S987" s="159"/>
      <c r="T987" s="159"/>
      <c r="U987" s="159"/>
      <c r="V987" s="159"/>
      <c r="W987" s="159"/>
      <c r="X987" s="159"/>
      <c r="Y987" s="159"/>
      <c r="Z987" s="159"/>
    </row>
    <row r="988" ht="11.25" customHeight="1">
      <c r="A988" s="159"/>
      <c r="B988" s="159"/>
      <c r="C988" s="159"/>
      <c r="D988" s="159"/>
      <c r="E988" s="159"/>
      <c r="F988" s="304"/>
      <c r="G988" s="159"/>
      <c r="H988" s="159"/>
      <c r="I988" s="159"/>
      <c r="J988" s="159"/>
      <c r="K988" s="305"/>
      <c r="L988" s="159"/>
      <c r="M988" s="304"/>
      <c r="N988" s="304"/>
      <c r="O988" s="159"/>
      <c r="P988" s="159"/>
      <c r="Q988" s="159"/>
      <c r="R988" s="159"/>
      <c r="S988" s="159"/>
      <c r="T988" s="159"/>
      <c r="U988" s="159"/>
      <c r="V988" s="159"/>
      <c r="W988" s="159"/>
      <c r="X988" s="159"/>
      <c r="Y988" s="159"/>
      <c r="Z988" s="159"/>
    </row>
    <row r="989" ht="11.25" customHeight="1">
      <c r="A989" s="159"/>
      <c r="B989" s="159"/>
      <c r="C989" s="159"/>
      <c r="D989" s="159"/>
      <c r="E989" s="159"/>
      <c r="F989" s="304"/>
      <c r="G989" s="159"/>
      <c r="H989" s="159"/>
      <c r="I989" s="159"/>
      <c r="J989" s="159"/>
      <c r="K989" s="305"/>
      <c r="L989" s="159"/>
      <c r="M989" s="304"/>
      <c r="N989" s="304"/>
      <c r="O989" s="159"/>
      <c r="P989" s="159"/>
      <c r="Q989" s="159"/>
      <c r="R989" s="159"/>
      <c r="S989" s="159"/>
      <c r="T989" s="159"/>
      <c r="U989" s="159"/>
      <c r="V989" s="159"/>
      <c r="W989" s="159"/>
      <c r="X989" s="159"/>
      <c r="Y989" s="159"/>
      <c r="Z989" s="159"/>
    </row>
    <row r="990" ht="11.25" customHeight="1">
      <c r="A990" s="159"/>
      <c r="B990" s="159"/>
      <c r="C990" s="159"/>
      <c r="D990" s="159"/>
      <c r="E990" s="159"/>
      <c r="F990" s="304"/>
      <c r="G990" s="159"/>
      <c r="H990" s="159"/>
      <c r="I990" s="159"/>
      <c r="J990" s="159"/>
      <c r="K990" s="305"/>
      <c r="L990" s="159"/>
      <c r="M990" s="304"/>
      <c r="N990" s="304"/>
      <c r="O990" s="159"/>
      <c r="P990" s="159"/>
      <c r="Q990" s="159"/>
      <c r="R990" s="159"/>
      <c r="S990" s="159"/>
      <c r="T990" s="159"/>
      <c r="U990" s="159"/>
      <c r="V990" s="159"/>
      <c r="W990" s="159"/>
      <c r="X990" s="159"/>
      <c r="Y990" s="159"/>
      <c r="Z990" s="159"/>
    </row>
    <row r="991" ht="11.25" customHeight="1">
      <c r="A991" s="159"/>
      <c r="B991" s="159"/>
      <c r="C991" s="159"/>
      <c r="D991" s="159"/>
      <c r="E991" s="159"/>
      <c r="F991" s="304"/>
      <c r="G991" s="159"/>
      <c r="H991" s="159"/>
      <c r="I991" s="159"/>
      <c r="J991" s="159"/>
      <c r="K991" s="305"/>
      <c r="L991" s="159"/>
      <c r="M991" s="304"/>
      <c r="N991" s="304"/>
      <c r="O991" s="159"/>
      <c r="P991" s="159"/>
      <c r="Q991" s="159"/>
      <c r="R991" s="159"/>
      <c r="S991" s="159"/>
      <c r="T991" s="159"/>
      <c r="U991" s="159"/>
      <c r="V991" s="159"/>
      <c r="W991" s="159"/>
      <c r="X991" s="159"/>
      <c r="Y991" s="159"/>
      <c r="Z991" s="159"/>
    </row>
    <row r="992" ht="11.25" customHeight="1">
      <c r="A992" s="159"/>
      <c r="B992" s="159"/>
      <c r="C992" s="159"/>
      <c r="D992" s="159"/>
      <c r="E992" s="159"/>
      <c r="F992" s="304"/>
      <c r="G992" s="159"/>
      <c r="H992" s="159"/>
      <c r="I992" s="159"/>
      <c r="J992" s="159"/>
      <c r="K992" s="305"/>
      <c r="L992" s="159"/>
      <c r="M992" s="304"/>
      <c r="N992" s="304"/>
      <c r="O992" s="159"/>
      <c r="P992" s="159"/>
      <c r="Q992" s="159"/>
      <c r="R992" s="159"/>
      <c r="S992" s="159"/>
      <c r="T992" s="159"/>
      <c r="U992" s="159"/>
      <c r="V992" s="159"/>
      <c r="W992" s="159"/>
      <c r="X992" s="159"/>
      <c r="Y992" s="159"/>
      <c r="Z992" s="159"/>
    </row>
    <row r="993" ht="11.25" customHeight="1">
      <c r="A993" s="159"/>
      <c r="B993" s="159"/>
      <c r="C993" s="159"/>
      <c r="D993" s="159"/>
      <c r="E993" s="159"/>
      <c r="F993" s="304"/>
      <c r="G993" s="159"/>
      <c r="H993" s="159"/>
      <c r="I993" s="159"/>
      <c r="J993" s="159"/>
      <c r="K993" s="305"/>
      <c r="L993" s="159"/>
      <c r="M993" s="304"/>
      <c r="N993" s="304"/>
      <c r="O993" s="159"/>
      <c r="P993" s="159"/>
      <c r="Q993" s="159"/>
      <c r="R993" s="159"/>
      <c r="S993" s="159"/>
      <c r="T993" s="159"/>
      <c r="U993" s="159"/>
      <c r="V993" s="159"/>
      <c r="W993" s="159"/>
      <c r="X993" s="159"/>
      <c r="Y993" s="159"/>
      <c r="Z993" s="159"/>
    </row>
    <row r="994" ht="11.25" customHeight="1">
      <c r="A994" s="159"/>
      <c r="B994" s="159"/>
      <c r="C994" s="159"/>
      <c r="D994" s="159"/>
      <c r="E994" s="159"/>
      <c r="F994" s="304"/>
      <c r="G994" s="159"/>
      <c r="H994" s="159"/>
      <c r="I994" s="159"/>
      <c r="J994" s="159"/>
      <c r="K994" s="305"/>
      <c r="L994" s="159"/>
      <c r="M994" s="304"/>
      <c r="N994" s="304"/>
      <c r="O994" s="159"/>
      <c r="P994" s="159"/>
      <c r="Q994" s="159"/>
      <c r="R994" s="159"/>
      <c r="S994" s="159"/>
      <c r="T994" s="159"/>
      <c r="U994" s="159"/>
      <c r="V994" s="159"/>
      <c r="W994" s="159"/>
      <c r="X994" s="159"/>
      <c r="Y994" s="159"/>
      <c r="Z994" s="159"/>
    </row>
    <row r="995" ht="11.25" customHeight="1">
      <c r="A995" s="159"/>
      <c r="B995" s="159"/>
      <c r="C995" s="159"/>
      <c r="D995" s="159"/>
      <c r="E995" s="159"/>
      <c r="F995" s="304"/>
      <c r="G995" s="159"/>
      <c r="H995" s="159"/>
      <c r="I995" s="159"/>
      <c r="J995" s="159"/>
      <c r="K995" s="305"/>
      <c r="L995" s="159"/>
      <c r="M995" s="304"/>
      <c r="N995" s="304"/>
      <c r="O995" s="159"/>
      <c r="P995" s="159"/>
      <c r="Q995" s="159"/>
      <c r="R995" s="159"/>
      <c r="S995" s="159"/>
      <c r="T995" s="159"/>
      <c r="U995" s="159"/>
      <c r="V995" s="159"/>
      <c r="W995" s="159"/>
      <c r="X995" s="159"/>
      <c r="Y995" s="159"/>
      <c r="Z995" s="159"/>
    </row>
    <row r="996" ht="11.25" customHeight="1">
      <c r="A996" s="159"/>
      <c r="B996" s="159"/>
      <c r="C996" s="159"/>
      <c r="D996" s="159"/>
      <c r="E996" s="159"/>
      <c r="F996" s="304"/>
      <c r="G996" s="159"/>
      <c r="H996" s="159"/>
      <c r="I996" s="159"/>
      <c r="J996" s="159"/>
      <c r="K996" s="305"/>
      <c r="L996" s="159"/>
      <c r="M996" s="304"/>
      <c r="N996" s="304"/>
      <c r="O996" s="159"/>
      <c r="P996" s="159"/>
      <c r="Q996" s="159"/>
      <c r="R996" s="159"/>
      <c r="S996" s="159"/>
      <c r="T996" s="159"/>
      <c r="U996" s="159"/>
      <c r="V996" s="159"/>
      <c r="W996" s="159"/>
      <c r="X996" s="159"/>
      <c r="Y996" s="159"/>
      <c r="Z996" s="159"/>
    </row>
    <row r="997" ht="11.25" customHeight="1">
      <c r="A997" s="159"/>
      <c r="B997" s="159"/>
      <c r="C997" s="159"/>
      <c r="D997" s="159"/>
      <c r="E997" s="159"/>
      <c r="F997" s="304"/>
      <c r="G997" s="159"/>
      <c r="H997" s="159"/>
      <c r="I997" s="159"/>
      <c r="J997" s="159"/>
      <c r="K997" s="305"/>
      <c r="L997" s="159"/>
      <c r="M997" s="304"/>
      <c r="N997" s="304"/>
      <c r="O997" s="159"/>
      <c r="P997" s="159"/>
      <c r="Q997" s="159"/>
      <c r="R997" s="159"/>
      <c r="S997" s="159"/>
      <c r="T997" s="159"/>
      <c r="U997" s="159"/>
      <c r="V997" s="159"/>
      <c r="W997" s="159"/>
      <c r="X997" s="159"/>
      <c r="Y997" s="159"/>
      <c r="Z997" s="159"/>
    </row>
    <row r="998" ht="11.25" customHeight="1">
      <c r="A998" s="159"/>
      <c r="B998" s="159"/>
      <c r="C998" s="159"/>
      <c r="D998" s="159"/>
      <c r="E998" s="159"/>
      <c r="F998" s="304"/>
      <c r="G998" s="159"/>
      <c r="H998" s="159"/>
      <c r="I998" s="159"/>
      <c r="J998" s="159"/>
      <c r="K998" s="305"/>
      <c r="L998" s="159"/>
      <c r="M998" s="304"/>
      <c r="N998" s="304"/>
      <c r="O998" s="159"/>
      <c r="P998" s="159"/>
      <c r="Q998" s="159"/>
      <c r="R998" s="159"/>
      <c r="S998" s="159"/>
      <c r="T998" s="159"/>
      <c r="U998" s="159"/>
      <c r="V998" s="159"/>
      <c r="W998" s="159"/>
      <c r="X998" s="159"/>
      <c r="Y998" s="159"/>
      <c r="Z998" s="159"/>
    </row>
    <row r="999" ht="11.25" customHeight="1">
      <c r="A999" s="159"/>
      <c r="B999" s="159"/>
      <c r="C999" s="159"/>
      <c r="D999" s="159"/>
      <c r="E999" s="159"/>
      <c r="F999" s="304"/>
      <c r="G999" s="159"/>
      <c r="H999" s="159"/>
      <c r="I999" s="159"/>
      <c r="J999" s="159"/>
      <c r="K999" s="305"/>
      <c r="L999" s="159"/>
      <c r="M999" s="304"/>
      <c r="N999" s="304"/>
      <c r="O999" s="159"/>
      <c r="P999" s="159"/>
      <c r="Q999" s="159"/>
      <c r="R999" s="159"/>
      <c r="S999" s="159"/>
      <c r="T999" s="159"/>
      <c r="U999" s="159"/>
      <c r="V999" s="159"/>
      <c r="W999" s="159"/>
      <c r="X999" s="159"/>
      <c r="Y999" s="159"/>
      <c r="Z999" s="159"/>
    </row>
    <row r="1000" ht="11.25" customHeight="1">
      <c r="A1000" s="159"/>
      <c r="B1000" s="159"/>
      <c r="C1000" s="159"/>
      <c r="D1000" s="159"/>
      <c r="E1000" s="159"/>
      <c r="F1000" s="304"/>
      <c r="G1000" s="159"/>
      <c r="H1000" s="159"/>
      <c r="I1000" s="159"/>
      <c r="J1000" s="159"/>
      <c r="K1000" s="305"/>
      <c r="L1000" s="159"/>
      <c r="M1000" s="304"/>
      <c r="N1000" s="304"/>
      <c r="O1000" s="159"/>
      <c r="P1000" s="159"/>
      <c r="Q1000" s="159"/>
      <c r="R1000" s="159"/>
      <c r="S1000" s="159"/>
      <c r="T1000" s="159"/>
      <c r="U1000" s="159"/>
      <c r="V1000" s="159"/>
      <c r="W1000" s="159"/>
      <c r="X1000" s="159"/>
      <c r="Y1000" s="159"/>
      <c r="Z1000" s="159"/>
    </row>
  </sheetData>
  <autoFilter ref="$A$2:$T$192">
    <filterColumn colId="19">
      <filters>
        <filter val="pending"/>
      </filters>
    </filterColumn>
  </autoFilter>
  <customSheetViews>
    <customSheetView guid="{DC837CAC-AF80-438D-86E6-A9FA4848671C}" filter="1" showAutoFilter="1">
      <autoFilter ref="$A$1:$T$191">
        <filterColumn colId="18">
          <filters>
            <filter val="(29)"/>
            <filter val="(251)"/>
            <filter val="(17)"/>
            <filter val="(13)"/>
            <filter val="(392)"/>
            <filter val="(139)"/>
            <filter val="110"/>
            <filter val="(20)"/>
            <filter val="232"/>
            <filter val="(12)"/>
            <filter val="113"/>
            <filter val="510"/>
            <filter val="(60)"/>
            <filter val="995"/>
            <filter val="478"/>
            <filter val="(402)"/>
            <filter val="(8)"/>
            <filter val="(92)"/>
            <filter val="(208)"/>
            <filter val="1,137"/>
            <filter val="(4)"/>
            <filter val="519"/>
            <filter val="(0)"/>
            <filter val="(18)"/>
            <filter val="(111)"/>
            <filter val="2,866"/>
            <filter val="(14)"/>
            <filter val="-"/>
            <filter val="(21)"/>
            <filter val="(97)"/>
            <filter val="165"/>
            <filter val="(45)"/>
            <filter val="(41)"/>
            <filter val="(9)"/>
            <filter val="8"/>
            <filter val="(5)"/>
            <filter val="(1)"/>
            <filter val="68,789"/>
            <filter val="(1,077)"/>
            <filter val="(39)"/>
            <filter val="(47)"/>
            <filter val="(15)"/>
            <filter val="450"/>
            <filter val="(10)"/>
            <filter val="(66)"/>
            <filter val="(22)"/>
            <filter val="1,032"/>
            <filter val="(50)"/>
            <filter val="(0.11)"/>
            <filter val="1,834"/>
            <filter val="(70)"/>
            <filter val="(6)"/>
            <filter val="(2)"/>
            <filter val="(1,789)"/>
            <filter val="(68)"/>
            <filter val="(24)"/>
            <filter val="186"/>
            <filter val="(227)"/>
            <filter val="(23)"/>
            <filter val="(99)"/>
            <filter val="464"/>
            <filter val="266"/>
            <filter val="(11)"/>
            <filter val="(83)"/>
            <filter val="346"/>
            <filter val="(51)"/>
            <filter val="349"/>
            <filter val="(7)"/>
            <filter val="626"/>
            <filter val="(3)"/>
          </filters>
        </filterColumn>
        <filterColumn colId="19">
          <filters>
            <filter val="pending"/>
          </filters>
        </filterColumn>
      </autoFilter>
    </customSheetView>
  </customSheetViews>
  <printOptions/>
  <pageMargins bottom="0.75" footer="0.0" header="0.0" left="0.24" right="0.16" top="0.75"/>
  <pageSetup paperSize="9"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9.43"/>
    <col customWidth="1" min="2" max="2" width="10.14"/>
    <col customWidth="1" min="3" max="3" width="11.43"/>
    <col customWidth="1" min="4" max="4" width="17.43"/>
    <col customWidth="1" min="5" max="5" width="40.0"/>
    <col customWidth="1" min="6" max="6" width="5.57"/>
    <col customWidth="1" min="7" max="7" width="6.43"/>
    <col customWidth="1" min="8" max="8" width="6.29"/>
    <col customWidth="1" min="9" max="9" width="6.86"/>
    <col customWidth="1" min="10" max="10" width="8.29"/>
    <col customWidth="1" min="11" max="11" width="10.29"/>
    <col customWidth="1" min="12" max="12" width="8.43"/>
    <col customWidth="1" min="13" max="13" width="8.14"/>
    <col customWidth="1" min="14" max="14" width="11.57"/>
    <col customWidth="1" min="15" max="15" width="4.43"/>
    <col customWidth="1" min="16" max="16" width="5.43"/>
    <col customWidth="1" min="17" max="17" width="9.86"/>
    <col customWidth="1" min="18" max="18" width="28.86"/>
    <col customWidth="1" min="19" max="19" width="10.29"/>
    <col customWidth="1" min="20" max="20" width="13.86"/>
    <col customWidth="1" min="21" max="21" width="10.0"/>
    <col customWidth="1" min="22" max="22" width="7.43"/>
    <col customWidth="1" min="23" max="26" width="8.71"/>
  </cols>
  <sheetData>
    <row r="1" ht="41.25" customHeight="1">
      <c r="A1" s="322" t="s">
        <v>465</v>
      </c>
      <c r="B1" s="323" t="s">
        <v>532</v>
      </c>
      <c r="C1" s="324" t="s">
        <v>533</v>
      </c>
      <c r="D1" s="322" t="s">
        <v>534</v>
      </c>
      <c r="E1" s="322" t="s">
        <v>160</v>
      </c>
      <c r="F1" s="322" t="s">
        <v>85</v>
      </c>
      <c r="G1" s="322" t="s">
        <v>547</v>
      </c>
      <c r="H1" s="322" t="s">
        <v>548</v>
      </c>
      <c r="I1" s="322" t="s">
        <v>549</v>
      </c>
      <c r="J1" s="322" t="s">
        <v>550</v>
      </c>
      <c r="K1" s="322" t="s">
        <v>551</v>
      </c>
      <c r="L1" s="322" t="s">
        <v>535</v>
      </c>
      <c r="M1" s="322" t="s">
        <v>536</v>
      </c>
      <c r="N1" s="322" t="s">
        <v>16</v>
      </c>
      <c r="O1" s="322" t="s">
        <v>260</v>
      </c>
      <c r="P1" s="322" t="s">
        <v>537</v>
      </c>
      <c r="Q1" s="325" t="s">
        <v>538</v>
      </c>
      <c r="R1" s="326" t="s">
        <v>539</v>
      </c>
      <c r="S1" s="327" t="s">
        <v>474</v>
      </c>
      <c r="T1" s="328" t="s">
        <v>541</v>
      </c>
      <c r="U1" s="329" t="s">
        <v>542</v>
      </c>
      <c r="V1" s="310" t="s">
        <v>543</v>
      </c>
      <c r="W1" s="326"/>
      <c r="X1" s="326"/>
      <c r="Y1" s="326"/>
      <c r="Z1" s="326"/>
    </row>
    <row r="2" ht="11.25" customHeight="1">
      <c r="A2" s="161" t="s">
        <v>331</v>
      </c>
      <c r="B2" s="311">
        <v>45530.0</v>
      </c>
      <c r="C2" s="330">
        <v>782.0</v>
      </c>
      <c r="D2" s="331"/>
      <c r="E2" s="161" t="s">
        <v>118</v>
      </c>
      <c r="F2" s="161">
        <v>50.0</v>
      </c>
      <c r="G2" s="161">
        <v>240.0</v>
      </c>
      <c r="H2" s="161">
        <v>20300.0</v>
      </c>
      <c r="I2" s="161">
        <v>70.0</v>
      </c>
      <c r="J2" s="161">
        <v>12.0</v>
      </c>
      <c r="K2" s="161">
        <v>3.0</v>
      </c>
      <c r="L2" s="161">
        <v>145.0</v>
      </c>
      <c r="M2" s="332">
        <v>1805.0</v>
      </c>
      <c r="N2" s="333" t="s">
        <v>38</v>
      </c>
      <c r="O2" s="334">
        <v>0.5</v>
      </c>
      <c r="P2" s="333">
        <v>108.0</v>
      </c>
      <c r="Q2" s="335">
        <f t="shared" ref="Q2:Q40" si="1">B2+5</f>
        <v>45535</v>
      </c>
      <c r="R2" s="159" t="s">
        <v>552</v>
      </c>
      <c r="S2" s="336">
        <f t="shared" ref="S2:S950" si="2">IF(B2&gt;0,MONTH(B2),0)</f>
        <v>8</v>
      </c>
      <c r="T2" s="337">
        <f>IF(A2=A1,"0",VLOOKUP(A2,Despatches!A:D,4,FALSE))</f>
        <v>1261.2</v>
      </c>
      <c r="U2" s="159"/>
      <c r="V2" s="159">
        <f t="shared" ref="V2:V950" si="3">YEAR(Q2)</f>
        <v>2024</v>
      </c>
      <c r="W2" s="159"/>
      <c r="X2" s="159"/>
      <c r="Y2" s="159"/>
      <c r="Z2" s="159"/>
    </row>
    <row r="3" ht="11.25" customHeight="1">
      <c r="A3" s="161" t="s">
        <v>331</v>
      </c>
      <c r="B3" s="311">
        <v>45530.0</v>
      </c>
      <c r="C3" s="330">
        <v>782.0</v>
      </c>
      <c r="D3" s="331"/>
      <c r="E3" s="161" t="s">
        <v>118</v>
      </c>
      <c r="F3" s="161">
        <v>50.0</v>
      </c>
      <c r="G3" s="161">
        <v>165.0</v>
      </c>
      <c r="H3" s="161">
        <v>30450.0</v>
      </c>
      <c r="I3" s="161">
        <v>70.0</v>
      </c>
      <c r="J3" s="161">
        <v>12.0</v>
      </c>
      <c r="K3" s="161">
        <v>0.0</v>
      </c>
      <c r="L3" s="161">
        <v>145.0</v>
      </c>
      <c r="M3" s="332">
        <v>1860.0</v>
      </c>
      <c r="N3" s="333" t="s">
        <v>38</v>
      </c>
      <c r="O3" s="334">
        <v>0.5</v>
      </c>
      <c r="P3" s="333">
        <v>108.0</v>
      </c>
      <c r="Q3" s="335">
        <f t="shared" si="1"/>
        <v>45535</v>
      </c>
      <c r="R3" s="159" t="s">
        <v>552</v>
      </c>
      <c r="S3" s="336">
        <f t="shared" si="2"/>
        <v>8</v>
      </c>
      <c r="T3" s="337" t="str">
        <f>IF(A3=A2,"0",VLOOKUP(A3,Despatches!A:D,4,FALSE))</f>
        <v>0</v>
      </c>
      <c r="U3" s="159"/>
      <c r="V3" s="159">
        <f t="shared" si="3"/>
        <v>2024</v>
      </c>
      <c r="W3" s="159"/>
      <c r="X3" s="159"/>
      <c r="Y3" s="159"/>
      <c r="Z3" s="159"/>
    </row>
    <row r="4" ht="11.25" customHeight="1">
      <c r="A4" s="161" t="s">
        <v>363</v>
      </c>
      <c r="B4" s="311">
        <v>45693.0</v>
      </c>
      <c r="C4" s="330">
        <v>12904.0</v>
      </c>
      <c r="D4" s="161" t="s">
        <v>553</v>
      </c>
      <c r="E4" s="161" t="s">
        <v>117</v>
      </c>
      <c r="F4" s="161">
        <v>148.0</v>
      </c>
      <c r="G4" s="161">
        <v>462.0</v>
      </c>
      <c r="H4" s="161">
        <v>1104.0</v>
      </c>
      <c r="I4" s="161" t="s">
        <v>554</v>
      </c>
      <c r="J4" s="333">
        <v>16.0</v>
      </c>
      <c r="K4" s="333">
        <v>1.0</v>
      </c>
      <c r="L4" s="333">
        <v>8.0</v>
      </c>
      <c r="M4" s="161">
        <v>559.36</v>
      </c>
      <c r="N4" s="333" t="s">
        <v>38</v>
      </c>
      <c r="O4" s="161">
        <v>0.5</v>
      </c>
      <c r="P4" s="161"/>
      <c r="Q4" s="311">
        <f t="shared" si="1"/>
        <v>45698</v>
      </c>
      <c r="R4" s="159"/>
      <c r="S4" s="336">
        <f t="shared" si="2"/>
        <v>2</v>
      </c>
      <c r="T4" s="337" t="str">
        <f>IF(A4=A3,"0",VLOOKUP(A4,Despatches!A:D,4,FALSE))</f>
        <v>#N/A</v>
      </c>
      <c r="U4" s="159"/>
      <c r="V4" s="159">
        <f t="shared" si="3"/>
        <v>2025</v>
      </c>
      <c r="W4" s="159"/>
      <c r="X4" s="159"/>
      <c r="Y4" s="159"/>
      <c r="Z4" s="159"/>
    </row>
    <row r="5" ht="11.25" customHeight="1">
      <c r="A5" s="161" t="s">
        <v>363</v>
      </c>
      <c r="B5" s="311">
        <v>45693.0</v>
      </c>
      <c r="C5" s="330">
        <v>12904.0</v>
      </c>
      <c r="D5" s="161" t="s">
        <v>553</v>
      </c>
      <c r="E5" s="161" t="s">
        <v>117</v>
      </c>
      <c r="F5" s="161">
        <v>132.0</v>
      </c>
      <c r="G5" s="161">
        <v>462.0</v>
      </c>
      <c r="H5" s="161">
        <v>840.0</v>
      </c>
      <c r="I5" s="161" t="s">
        <v>554</v>
      </c>
      <c r="J5" s="333">
        <v>16.0</v>
      </c>
      <c r="K5" s="333">
        <v>1.0</v>
      </c>
      <c r="L5" s="333">
        <v>8.0</v>
      </c>
      <c r="M5" s="161">
        <v>379.59</v>
      </c>
      <c r="N5" s="333" t="s">
        <v>38</v>
      </c>
      <c r="O5" s="161">
        <v>0.5</v>
      </c>
      <c r="P5" s="161"/>
      <c r="Q5" s="311">
        <f t="shared" si="1"/>
        <v>45698</v>
      </c>
      <c r="R5" s="159"/>
      <c r="S5" s="336">
        <f t="shared" si="2"/>
        <v>2</v>
      </c>
      <c r="T5" s="337" t="str">
        <f>IF(A5=A4,"0",VLOOKUP(A5,Despatches!A:D,4,FALSE))</f>
        <v>0</v>
      </c>
      <c r="U5" s="159"/>
      <c r="V5" s="159">
        <f t="shared" si="3"/>
        <v>2025</v>
      </c>
      <c r="W5" s="159"/>
      <c r="X5" s="159"/>
      <c r="Y5" s="159"/>
      <c r="Z5" s="159"/>
    </row>
    <row r="6" ht="11.25" customHeight="1">
      <c r="A6" s="161" t="s">
        <v>363</v>
      </c>
      <c r="B6" s="311">
        <v>45693.0</v>
      </c>
      <c r="C6" s="330">
        <v>12904.0</v>
      </c>
      <c r="D6" s="161" t="s">
        <v>553</v>
      </c>
      <c r="E6" s="161" t="s">
        <v>117</v>
      </c>
      <c r="F6" s="161">
        <v>111.0</v>
      </c>
      <c r="G6" s="161">
        <v>462.0</v>
      </c>
      <c r="H6" s="161">
        <v>648.0</v>
      </c>
      <c r="I6" s="161" t="s">
        <v>554</v>
      </c>
      <c r="J6" s="333">
        <v>16.0</v>
      </c>
      <c r="K6" s="333">
        <v>1.0</v>
      </c>
      <c r="L6" s="333">
        <v>8.0</v>
      </c>
      <c r="M6" s="161">
        <v>246.24</v>
      </c>
      <c r="N6" s="333" t="s">
        <v>38</v>
      </c>
      <c r="O6" s="161">
        <v>0.5</v>
      </c>
      <c r="P6" s="161"/>
      <c r="Q6" s="311">
        <f t="shared" si="1"/>
        <v>45698</v>
      </c>
      <c r="R6" s="159"/>
      <c r="S6" s="336">
        <f t="shared" si="2"/>
        <v>2</v>
      </c>
      <c r="T6" s="337" t="str">
        <f>IF(A6=A5,"0",VLOOKUP(A6,Despatches!A:D,4,FALSE))</f>
        <v>0</v>
      </c>
      <c r="U6" s="159"/>
      <c r="V6" s="159">
        <f t="shared" si="3"/>
        <v>2025</v>
      </c>
      <c r="W6" s="159"/>
      <c r="X6" s="159"/>
      <c r="Y6" s="159"/>
      <c r="Z6" s="159"/>
    </row>
    <row r="7" ht="11.25" customHeight="1">
      <c r="A7" s="161" t="s">
        <v>363</v>
      </c>
      <c r="B7" s="311">
        <v>45693.0</v>
      </c>
      <c r="C7" s="161">
        <v>12904.0</v>
      </c>
      <c r="D7" s="161" t="s">
        <v>553</v>
      </c>
      <c r="E7" s="161" t="s">
        <v>117</v>
      </c>
      <c r="F7" s="161">
        <v>83.0</v>
      </c>
      <c r="G7" s="161">
        <v>462.0</v>
      </c>
      <c r="H7" s="161">
        <v>552.0</v>
      </c>
      <c r="I7" s="161" t="s">
        <v>554</v>
      </c>
      <c r="J7" s="333">
        <v>16.0</v>
      </c>
      <c r="K7" s="333">
        <v>1.0</v>
      </c>
      <c r="L7" s="333">
        <v>8.0</v>
      </c>
      <c r="M7" s="161">
        <v>156.85</v>
      </c>
      <c r="N7" s="333" t="s">
        <v>38</v>
      </c>
      <c r="O7" s="161">
        <v>0.5</v>
      </c>
      <c r="P7" s="161"/>
      <c r="Q7" s="311">
        <f t="shared" si="1"/>
        <v>45698</v>
      </c>
      <c r="R7" s="159"/>
      <c r="S7" s="336">
        <f t="shared" si="2"/>
        <v>2</v>
      </c>
      <c r="T7" s="337" t="str">
        <f>IF(A7=A6,"0",VLOOKUP(A7,Despatches!A:D,4,FALSE))</f>
        <v>0</v>
      </c>
      <c r="U7" s="159"/>
      <c r="V7" s="159">
        <f t="shared" si="3"/>
        <v>2025</v>
      </c>
      <c r="W7" s="159"/>
      <c r="X7" s="159"/>
      <c r="Y7" s="159"/>
      <c r="Z7" s="159"/>
    </row>
    <row r="8" ht="11.25" customHeight="1">
      <c r="A8" s="161" t="s">
        <v>363</v>
      </c>
      <c r="B8" s="311">
        <v>45693.0</v>
      </c>
      <c r="C8" s="161">
        <v>12904.0</v>
      </c>
      <c r="D8" s="161" t="s">
        <v>553</v>
      </c>
      <c r="E8" s="161" t="s">
        <v>117</v>
      </c>
      <c r="F8" s="161">
        <v>49.0</v>
      </c>
      <c r="G8" s="161">
        <v>462.0</v>
      </c>
      <c r="H8" s="161">
        <v>384.0</v>
      </c>
      <c r="I8" s="161" t="s">
        <v>554</v>
      </c>
      <c r="J8" s="333">
        <v>16.0</v>
      </c>
      <c r="K8" s="333">
        <v>1.0</v>
      </c>
      <c r="L8" s="333">
        <v>8.0</v>
      </c>
      <c r="M8" s="161">
        <v>64.42</v>
      </c>
      <c r="N8" s="333" t="s">
        <v>38</v>
      </c>
      <c r="O8" s="161">
        <v>0.5</v>
      </c>
      <c r="P8" s="161"/>
      <c r="Q8" s="311">
        <f t="shared" si="1"/>
        <v>45698</v>
      </c>
      <c r="R8" s="159"/>
      <c r="S8" s="336">
        <f t="shared" si="2"/>
        <v>2</v>
      </c>
      <c r="T8" s="337" t="str">
        <f>IF(A8=A7,"0",VLOOKUP(A8,Despatches!A:D,4,FALSE))</f>
        <v>0</v>
      </c>
      <c r="U8" s="159"/>
      <c r="V8" s="159">
        <f t="shared" si="3"/>
        <v>2025</v>
      </c>
      <c r="W8" s="159"/>
      <c r="X8" s="159"/>
      <c r="Y8" s="159"/>
      <c r="Z8" s="159"/>
    </row>
    <row r="9" ht="11.25" customHeight="1">
      <c r="A9" s="161" t="s">
        <v>363</v>
      </c>
      <c r="B9" s="311">
        <v>45693.0</v>
      </c>
      <c r="C9" s="161">
        <v>12904.0</v>
      </c>
      <c r="D9" s="161" t="s">
        <v>553</v>
      </c>
      <c r="E9" s="161" t="s">
        <v>117</v>
      </c>
      <c r="F9" s="161">
        <v>117.0</v>
      </c>
      <c r="G9" s="161">
        <v>395.0</v>
      </c>
      <c r="H9" s="161">
        <v>736.0</v>
      </c>
      <c r="I9" s="161" t="s">
        <v>554</v>
      </c>
      <c r="J9" s="333">
        <v>16.0</v>
      </c>
      <c r="K9" s="333">
        <v>1.0</v>
      </c>
      <c r="L9" s="333">
        <v>8.0</v>
      </c>
      <c r="M9" s="161">
        <v>252.05</v>
      </c>
      <c r="N9" s="333" t="s">
        <v>38</v>
      </c>
      <c r="O9" s="161">
        <v>0.5</v>
      </c>
      <c r="P9" s="161"/>
      <c r="Q9" s="311">
        <f t="shared" si="1"/>
        <v>45698</v>
      </c>
      <c r="R9" s="159"/>
      <c r="S9" s="336">
        <f t="shared" si="2"/>
        <v>2</v>
      </c>
      <c r="T9" s="337" t="str">
        <f>IF(A9=A8,"0",VLOOKUP(A9,Despatches!A:D,4,FALSE))</f>
        <v>0</v>
      </c>
      <c r="U9" s="159"/>
      <c r="V9" s="159">
        <f t="shared" si="3"/>
        <v>2025</v>
      </c>
      <c r="W9" s="159"/>
      <c r="X9" s="159"/>
      <c r="Y9" s="159"/>
      <c r="Z9" s="159"/>
    </row>
    <row r="10" ht="11.25" customHeight="1">
      <c r="A10" s="161" t="s">
        <v>363</v>
      </c>
      <c r="B10" s="311">
        <v>45693.0</v>
      </c>
      <c r="C10" s="161">
        <v>12904.0</v>
      </c>
      <c r="D10" s="161" t="s">
        <v>553</v>
      </c>
      <c r="E10" s="161" t="s">
        <v>117</v>
      </c>
      <c r="F10" s="161">
        <v>117.0</v>
      </c>
      <c r="G10" s="161">
        <v>395.0</v>
      </c>
      <c r="H10" s="161">
        <v>560.0</v>
      </c>
      <c r="I10" s="161" t="s">
        <v>554</v>
      </c>
      <c r="J10" s="333">
        <v>16.0</v>
      </c>
      <c r="K10" s="333">
        <v>1.0</v>
      </c>
      <c r="L10" s="333">
        <v>8.0</v>
      </c>
      <c r="M10" s="161">
        <v>191.78</v>
      </c>
      <c r="N10" s="333" t="s">
        <v>38</v>
      </c>
      <c r="O10" s="161">
        <v>0.5</v>
      </c>
      <c r="P10" s="161"/>
      <c r="Q10" s="311">
        <f t="shared" si="1"/>
        <v>45698</v>
      </c>
      <c r="R10" s="159"/>
      <c r="S10" s="336">
        <f t="shared" si="2"/>
        <v>2</v>
      </c>
      <c r="T10" s="337" t="str">
        <f>IF(A10=A9,"0",VLOOKUP(A10,Despatches!A:D,4,FALSE))</f>
        <v>0</v>
      </c>
      <c r="U10" s="159"/>
      <c r="V10" s="159">
        <f t="shared" si="3"/>
        <v>2025</v>
      </c>
      <c r="W10" s="159"/>
      <c r="X10" s="159"/>
      <c r="Y10" s="159"/>
      <c r="Z10" s="159"/>
    </row>
    <row r="11" ht="11.25" customHeight="1">
      <c r="A11" s="161" t="s">
        <v>363</v>
      </c>
      <c r="B11" s="311">
        <v>45693.0</v>
      </c>
      <c r="C11" s="161">
        <v>12904.0</v>
      </c>
      <c r="D11" s="161" t="s">
        <v>553</v>
      </c>
      <c r="E11" s="161" t="s">
        <v>117</v>
      </c>
      <c r="F11" s="161">
        <v>117.0</v>
      </c>
      <c r="G11" s="161">
        <v>395.0</v>
      </c>
      <c r="H11" s="161">
        <v>432.0</v>
      </c>
      <c r="I11" s="161" t="s">
        <v>554</v>
      </c>
      <c r="J11" s="333">
        <v>16.0</v>
      </c>
      <c r="K11" s="333">
        <v>1.0</v>
      </c>
      <c r="L11" s="333">
        <v>8.0</v>
      </c>
      <c r="M11" s="161">
        <v>147.94</v>
      </c>
      <c r="N11" s="333" t="s">
        <v>38</v>
      </c>
      <c r="O11" s="161">
        <v>0.5</v>
      </c>
      <c r="P11" s="161"/>
      <c r="Q11" s="311">
        <f t="shared" si="1"/>
        <v>45698</v>
      </c>
      <c r="R11" s="159"/>
      <c r="S11" s="336">
        <f t="shared" si="2"/>
        <v>2</v>
      </c>
      <c r="T11" s="337" t="str">
        <f>IF(A11=A10,"0",VLOOKUP(A11,Despatches!A:D,4,FALSE))</f>
        <v>0</v>
      </c>
      <c r="U11" s="159"/>
      <c r="V11" s="159">
        <f t="shared" si="3"/>
        <v>2025</v>
      </c>
      <c r="W11" s="159"/>
      <c r="X11" s="159"/>
      <c r="Y11" s="159"/>
      <c r="Z11" s="159"/>
    </row>
    <row r="12" ht="11.25" customHeight="1">
      <c r="A12" s="161" t="s">
        <v>363</v>
      </c>
      <c r="B12" s="311">
        <v>45693.0</v>
      </c>
      <c r="C12" s="161">
        <v>12904.0</v>
      </c>
      <c r="D12" s="161" t="s">
        <v>553</v>
      </c>
      <c r="E12" s="161" t="s">
        <v>117</v>
      </c>
      <c r="F12" s="161">
        <v>117.0</v>
      </c>
      <c r="G12" s="161">
        <v>395.0</v>
      </c>
      <c r="H12" s="161">
        <v>368.0</v>
      </c>
      <c r="I12" s="161" t="s">
        <v>554</v>
      </c>
      <c r="J12" s="333">
        <v>16.0</v>
      </c>
      <c r="K12" s="333">
        <v>1.0</v>
      </c>
      <c r="L12" s="333">
        <v>8.0</v>
      </c>
      <c r="M12" s="161">
        <v>126.02</v>
      </c>
      <c r="N12" s="333" t="s">
        <v>38</v>
      </c>
      <c r="O12" s="161">
        <v>0.5</v>
      </c>
      <c r="P12" s="161"/>
      <c r="Q12" s="311">
        <f t="shared" si="1"/>
        <v>45698</v>
      </c>
      <c r="R12" s="159"/>
      <c r="S12" s="336">
        <f t="shared" si="2"/>
        <v>2</v>
      </c>
      <c r="T12" s="337" t="str">
        <f>IF(A12=A11,"0",VLOOKUP(A12,Despatches!A:D,4,FALSE))</f>
        <v>0</v>
      </c>
      <c r="U12" s="159"/>
      <c r="V12" s="159">
        <f t="shared" si="3"/>
        <v>2025</v>
      </c>
      <c r="W12" s="159"/>
      <c r="X12" s="159"/>
      <c r="Y12" s="159"/>
      <c r="Z12" s="159"/>
    </row>
    <row r="13" ht="11.25" customHeight="1">
      <c r="A13" s="161" t="s">
        <v>363</v>
      </c>
      <c r="B13" s="311">
        <v>45693.0</v>
      </c>
      <c r="C13" s="161">
        <v>12904.0</v>
      </c>
      <c r="D13" s="161" t="s">
        <v>553</v>
      </c>
      <c r="E13" s="161" t="s">
        <v>117</v>
      </c>
      <c r="F13" s="161">
        <v>117.0</v>
      </c>
      <c r="G13" s="161">
        <v>395.0</v>
      </c>
      <c r="H13" s="161">
        <v>256.0</v>
      </c>
      <c r="I13" s="161" t="s">
        <v>554</v>
      </c>
      <c r="J13" s="333">
        <v>16.0</v>
      </c>
      <c r="K13" s="333">
        <v>1.0</v>
      </c>
      <c r="L13" s="333">
        <v>8.0</v>
      </c>
      <c r="M13" s="161">
        <v>87.67</v>
      </c>
      <c r="N13" s="333" t="s">
        <v>38</v>
      </c>
      <c r="O13" s="161">
        <v>0.5</v>
      </c>
      <c r="P13" s="161"/>
      <c r="Q13" s="311">
        <f t="shared" si="1"/>
        <v>45698</v>
      </c>
      <c r="R13" s="159"/>
      <c r="S13" s="336">
        <f t="shared" si="2"/>
        <v>2</v>
      </c>
      <c r="T13" s="337" t="str">
        <f>IF(A13=A12,"0",VLOOKUP(A13,Despatches!A:D,4,FALSE))</f>
        <v>0</v>
      </c>
      <c r="U13" s="159"/>
      <c r="V13" s="159">
        <f t="shared" si="3"/>
        <v>2025</v>
      </c>
      <c r="W13" s="159"/>
      <c r="X13" s="159"/>
      <c r="Y13" s="159"/>
      <c r="Z13" s="159"/>
    </row>
    <row r="14" ht="11.25" customHeight="1">
      <c r="A14" s="161" t="s">
        <v>363</v>
      </c>
      <c r="B14" s="311">
        <v>45693.0</v>
      </c>
      <c r="C14" s="161">
        <v>12904.0</v>
      </c>
      <c r="D14" s="161" t="s">
        <v>553</v>
      </c>
      <c r="E14" s="161" t="s">
        <v>117</v>
      </c>
      <c r="F14" s="161">
        <v>117.0</v>
      </c>
      <c r="G14" s="161">
        <v>642.0</v>
      </c>
      <c r="H14" s="161">
        <v>368.0</v>
      </c>
      <c r="I14" s="161" t="s">
        <v>554</v>
      </c>
      <c r="J14" s="333">
        <v>16.0</v>
      </c>
      <c r="K14" s="333">
        <v>1.0</v>
      </c>
      <c r="L14" s="333">
        <v>8.0</v>
      </c>
      <c r="M14" s="161">
        <v>204.82</v>
      </c>
      <c r="N14" s="333" t="s">
        <v>38</v>
      </c>
      <c r="O14" s="161">
        <v>0.5</v>
      </c>
      <c r="P14" s="161"/>
      <c r="Q14" s="311">
        <f t="shared" si="1"/>
        <v>45698</v>
      </c>
      <c r="R14" s="159"/>
      <c r="S14" s="336">
        <f t="shared" si="2"/>
        <v>2</v>
      </c>
      <c r="T14" s="337" t="str">
        <f>IF(A14=A13,"0",VLOOKUP(A14,Despatches!A:D,4,FALSE))</f>
        <v>0</v>
      </c>
      <c r="U14" s="159"/>
      <c r="V14" s="159">
        <f t="shared" si="3"/>
        <v>2025</v>
      </c>
      <c r="W14" s="159"/>
      <c r="X14" s="159"/>
      <c r="Y14" s="159"/>
      <c r="Z14" s="159"/>
    </row>
    <row r="15" ht="11.25" customHeight="1">
      <c r="A15" s="161" t="s">
        <v>363</v>
      </c>
      <c r="B15" s="311">
        <v>45693.0</v>
      </c>
      <c r="C15" s="161">
        <v>12904.0</v>
      </c>
      <c r="D15" s="161" t="s">
        <v>553</v>
      </c>
      <c r="E15" s="161" t="s">
        <v>117</v>
      </c>
      <c r="F15" s="161">
        <v>117.0</v>
      </c>
      <c r="G15" s="161">
        <v>642.0</v>
      </c>
      <c r="H15" s="161">
        <v>280.0</v>
      </c>
      <c r="I15" s="161" t="s">
        <v>554</v>
      </c>
      <c r="J15" s="333">
        <v>16.0</v>
      </c>
      <c r="K15" s="333">
        <v>1.0</v>
      </c>
      <c r="L15" s="333">
        <v>8.0</v>
      </c>
      <c r="M15" s="161">
        <v>155.85</v>
      </c>
      <c r="N15" s="333" t="s">
        <v>38</v>
      </c>
      <c r="O15" s="161">
        <v>0.5</v>
      </c>
      <c r="P15" s="161"/>
      <c r="Q15" s="311">
        <f t="shared" si="1"/>
        <v>45698</v>
      </c>
      <c r="R15" s="159"/>
      <c r="S15" s="336">
        <f t="shared" si="2"/>
        <v>2</v>
      </c>
      <c r="T15" s="337" t="str">
        <f>IF(A15=A14,"0",VLOOKUP(A15,Despatches!A:D,4,FALSE))</f>
        <v>0</v>
      </c>
      <c r="U15" s="159"/>
      <c r="V15" s="159">
        <f t="shared" si="3"/>
        <v>2025</v>
      </c>
      <c r="W15" s="159"/>
      <c r="X15" s="159"/>
      <c r="Y15" s="159"/>
      <c r="Z15" s="159"/>
    </row>
    <row r="16" ht="11.25" customHeight="1">
      <c r="A16" s="161" t="s">
        <v>363</v>
      </c>
      <c r="B16" s="311">
        <v>45693.0</v>
      </c>
      <c r="C16" s="161">
        <v>12904.0</v>
      </c>
      <c r="D16" s="161" t="s">
        <v>553</v>
      </c>
      <c r="E16" s="161" t="s">
        <v>117</v>
      </c>
      <c r="F16" s="161">
        <v>117.0</v>
      </c>
      <c r="G16" s="161">
        <v>642.0</v>
      </c>
      <c r="H16" s="161">
        <v>216.0</v>
      </c>
      <c r="I16" s="161" t="s">
        <v>554</v>
      </c>
      <c r="J16" s="333">
        <v>16.0</v>
      </c>
      <c r="K16" s="333">
        <v>1.0</v>
      </c>
      <c r="L16" s="333">
        <v>8.0</v>
      </c>
      <c r="M16" s="161">
        <v>120.22</v>
      </c>
      <c r="N16" s="333" t="s">
        <v>38</v>
      </c>
      <c r="O16" s="161">
        <v>0.5</v>
      </c>
      <c r="P16" s="161"/>
      <c r="Q16" s="311">
        <f t="shared" si="1"/>
        <v>45698</v>
      </c>
      <c r="R16" s="159"/>
      <c r="S16" s="336">
        <f t="shared" si="2"/>
        <v>2</v>
      </c>
      <c r="T16" s="337" t="str">
        <f>IF(A16=A15,"0",VLOOKUP(A16,Despatches!A:D,4,FALSE))</f>
        <v>0</v>
      </c>
      <c r="U16" s="159"/>
      <c r="V16" s="159">
        <f t="shared" si="3"/>
        <v>2025</v>
      </c>
      <c r="W16" s="159"/>
      <c r="X16" s="159"/>
      <c r="Y16" s="159"/>
      <c r="Z16" s="159"/>
    </row>
    <row r="17" ht="11.25" customHeight="1">
      <c r="A17" s="161" t="s">
        <v>363</v>
      </c>
      <c r="B17" s="311">
        <v>45693.0</v>
      </c>
      <c r="C17" s="161">
        <v>12904.0</v>
      </c>
      <c r="D17" s="161" t="s">
        <v>553</v>
      </c>
      <c r="E17" s="161" t="s">
        <v>117</v>
      </c>
      <c r="F17" s="161">
        <v>117.0</v>
      </c>
      <c r="G17" s="161">
        <v>642.0</v>
      </c>
      <c r="H17" s="161">
        <v>184.0</v>
      </c>
      <c r="I17" s="161" t="s">
        <v>554</v>
      </c>
      <c r="J17" s="333">
        <v>16.0</v>
      </c>
      <c r="K17" s="333">
        <v>1.0</v>
      </c>
      <c r="L17" s="333">
        <v>8.0</v>
      </c>
      <c r="M17" s="161">
        <v>102.42</v>
      </c>
      <c r="N17" s="333" t="s">
        <v>38</v>
      </c>
      <c r="O17" s="161">
        <v>0.5</v>
      </c>
      <c r="P17" s="161"/>
      <c r="Q17" s="311">
        <f t="shared" si="1"/>
        <v>45698</v>
      </c>
      <c r="R17" s="159"/>
      <c r="S17" s="336">
        <f t="shared" si="2"/>
        <v>2</v>
      </c>
      <c r="T17" s="337" t="str">
        <f>IF(A17=A16,"0",VLOOKUP(A17,Despatches!A:D,4,FALSE))</f>
        <v>0</v>
      </c>
      <c r="U17" s="159"/>
      <c r="V17" s="159">
        <f t="shared" si="3"/>
        <v>2025</v>
      </c>
      <c r="W17" s="159"/>
      <c r="X17" s="159"/>
      <c r="Y17" s="159"/>
      <c r="Z17" s="159"/>
    </row>
    <row r="18" ht="11.25" customHeight="1">
      <c r="A18" s="161" t="s">
        <v>363</v>
      </c>
      <c r="B18" s="311">
        <v>45693.0</v>
      </c>
      <c r="C18" s="161">
        <v>12904.0</v>
      </c>
      <c r="D18" s="161" t="s">
        <v>553</v>
      </c>
      <c r="E18" s="161" t="s">
        <v>117</v>
      </c>
      <c r="F18" s="161">
        <v>117.0</v>
      </c>
      <c r="G18" s="161">
        <v>642.0</v>
      </c>
      <c r="H18" s="161">
        <v>128.0</v>
      </c>
      <c r="I18" s="161" t="s">
        <v>554</v>
      </c>
      <c r="J18" s="333">
        <v>16.0</v>
      </c>
      <c r="K18" s="333">
        <v>1.0</v>
      </c>
      <c r="L18" s="333">
        <v>8.0</v>
      </c>
      <c r="M18" s="161">
        <v>71.25</v>
      </c>
      <c r="N18" s="333" t="s">
        <v>38</v>
      </c>
      <c r="O18" s="161">
        <v>0.5</v>
      </c>
      <c r="P18" s="161"/>
      <c r="Q18" s="311">
        <f t="shared" si="1"/>
        <v>45698</v>
      </c>
      <c r="R18" s="159"/>
      <c r="S18" s="336">
        <f t="shared" si="2"/>
        <v>2</v>
      </c>
      <c r="T18" s="337" t="str">
        <f>IF(A18=A17,"0",VLOOKUP(A18,Despatches!A:D,4,FALSE))</f>
        <v>0</v>
      </c>
      <c r="U18" s="159"/>
      <c r="V18" s="159">
        <f t="shared" si="3"/>
        <v>2025</v>
      </c>
      <c r="W18" s="159"/>
      <c r="X18" s="159"/>
      <c r="Y18" s="159"/>
      <c r="Z18" s="159"/>
    </row>
    <row r="19" ht="11.25" customHeight="1">
      <c r="A19" s="161" t="s">
        <v>480</v>
      </c>
      <c r="B19" s="311">
        <v>45729.0</v>
      </c>
      <c r="C19" s="161">
        <v>21781.0</v>
      </c>
      <c r="D19" s="161" t="s">
        <v>555</v>
      </c>
      <c r="E19" s="161" t="s">
        <v>128</v>
      </c>
      <c r="F19" s="161">
        <v>174.0</v>
      </c>
      <c r="G19" s="161">
        <v>713.0</v>
      </c>
      <c r="H19" s="161">
        <v>46.0</v>
      </c>
      <c r="I19" s="161">
        <v>175.0</v>
      </c>
      <c r="J19" s="333">
        <v>16.0</v>
      </c>
      <c r="K19" s="333">
        <v>1.0</v>
      </c>
      <c r="L19" s="333">
        <v>1.0</v>
      </c>
      <c r="M19" s="161">
        <v>42.29</v>
      </c>
      <c r="N19" s="333" t="s">
        <v>38</v>
      </c>
      <c r="O19" s="161">
        <v>0.5</v>
      </c>
      <c r="P19" s="161"/>
      <c r="Q19" s="311">
        <f t="shared" si="1"/>
        <v>45734</v>
      </c>
      <c r="R19" s="159"/>
      <c r="S19" s="336">
        <f t="shared" si="2"/>
        <v>3</v>
      </c>
      <c r="T19" s="337" t="str">
        <f>IF(A19=A18,"0",VLOOKUP(A19,Despatches!A:D,4,FALSE))</f>
        <v>#N/A</v>
      </c>
      <c r="U19" s="159"/>
      <c r="V19" s="159">
        <f t="shared" si="3"/>
        <v>2025</v>
      </c>
      <c r="W19" s="159"/>
      <c r="X19" s="159"/>
      <c r="Y19" s="159"/>
      <c r="Z19" s="159"/>
    </row>
    <row r="20" ht="11.25" customHeight="1">
      <c r="A20" s="161" t="s">
        <v>480</v>
      </c>
      <c r="B20" s="311">
        <v>45729.0</v>
      </c>
      <c r="C20" s="161">
        <v>21781.0</v>
      </c>
      <c r="D20" s="161" t="s">
        <v>555</v>
      </c>
      <c r="E20" s="161" t="s">
        <v>128</v>
      </c>
      <c r="F20" s="161">
        <v>164.0</v>
      </c>
      <c r="G20" s="161">
        <v>713.0</v>
      </c>
      <c r="H20" s="161">
        <v>28.0</v>
      </c>
      <c r="I20" s="161">
        <v>175.0</v>
      </c>
      <c r="J20" s="333">
        <v>16.0</v>
      </c>
      <c r="K20" s="333">
        <v>1.0</v>
      </c>
      <c r="L20" s="333">
        <v>1.0</v>
      </c>
      <c r="M20" s="161">
        <v>24.26</v>
      </c>
      <c r="N20" s="333" t="s">
        <v>38</v>
      </c>
      <c r="O20" s="161">
        <v>0.5</v>
      </c>
      <c r="P20" s="161"/>
      <c r="Q20" s="311">
        <f t="shared" si="1"/>
        <v>45734</v>
      </c>
      <c r="R20" s="159"/>
      <c r="S20" s="336">
        <f t="shared" si="2"/>
        <v>3</v>
      </c>
      <c r="T20" s="337" t="str">
        <f>IF(A20=A19,"0",VLOOKUP(A20,Despatches!A:D,4,FALSE))</f>
        <v>0</v>
      </c>
      <c r="U20" s="159"/>
      <c r="V20" s="159">
        <f t="shared" si="3"/>
        <v>2025</v>
      </c>
      <c r="W20" s="159"/>
      <c r="X20" s="159"/>
      <c r="Y20" s="159"/>
      <c r="Z20" s="159"/>
    </row>
    <row r="21" ht="11.25" customHeight="1">
      <c r="A21" s="161" t="s">
        <v>480</v>
      </c>
      <c r="B21" s="311">
        <v>45729.0</v>
      </c>
      <c r="C21" s="161">
        <v>21781.0</v>
      </c>
      <c r="D21" s="161" t="s">
        <v>555</v>
      </c>
      <c r="E21" s="161" t="s">
        <v>128</v>
      </c>
      <c r="F21" s="161">
        <v>147.0</v>
      </c>
      <c r="G21" s="161">
        <v>713.0</v>
      </c>
      <c r="H21" s="161">
        <v>30.0</v>
      </c>
      <c r="I21" s="161">
        <v>175.0</v>
      </c>
      <c r="J21" s="333">
        <v>16.0</v>
      </c>
      <c r="K21" s="333">
        <v>1.0</v>
      </c>
      <c r="L21" s="333">
        <v>1.0</v>
      </c>
      <c r="M21" s="161">
        <v>23.3</v>
      </c>
      <c r="N21" s="333" t="s">
        <v>38</v>
      </c>
      <c r="O21" s="161">
        <v>0.5</v>
      </c>
      <c r="P21" s="161"/>
      <c r="Q21" s="311">
        <f t="shared" si="1"/>
        <v>45734</v>
      </c>
      <c r="R21" s="159"/>
      <c r="S21" s="336">
        <f t="shared" si="2"/>
        <v>3</v>
      </c>
      <c r="T21" s="337" t="str">
        <f>IF(A21=A20,"0",VLOOKUP(A21,Despatches!A:D,4,FALSE))</f>
        <v>0</v>
      </c>
      <c r="U21" s="159"/>
      <c r="V21" s="159">
        <f t="shared" si="3"/>
        <v>2025</v>
      </c>
      <c r="W21" s="159"/>
      <c r="X21" s="159"/>
      <c r="Y21" s="159"/>
      <c r="Z21" s="159"/>
    </row>
    <row r="22" ht="11.25" customHeight="1">
      <c r="A22" s="161" t="s">
        <v>480</v>
      </c>
      <c r="B22" s="311">
        <v>45729.0</v>
      </c>
      <c r="C22" s="161">
        <v>21781.0</v>
      </c>
      <c r="D22" s="161" t="s">
        <v>555</v>
      </c>
      <c r="E22" s="161" t="s">
        <v>128</v>
      </c>
      <c r="F22" s="161">
        <v>125.0</v>
      </c>
      <c r="G22" s="161">
        <v>713.0</v>
      </c>
      <c r="H22" s="161">
        <v>26.0</v>
      </c>
      <c r="I22" s="161">
        <v>175.0</v>
      </c>
      <c r="J22" s="333">
        <v>16.0</v>
      </c>
      <c r="K22" s="333">
        <v>1.0</v>
      </c>
      <c r="L22" s="333">
        <v>1.0</v>
      </c>
      <c r="M22" s="161">
        <v>17.17</v>
      </c>
      <c r="N22" s="333" t="s">
        <v>38</v>
      </c>
      <c r="O22" s="161">
        <v>0.5</v>
      </c>
      <c r="P22" s="161"/>
      <c r="Q22" s="311">
        <f t="shared" si="1"/>
        <v>45734</v>
      </c>
      <c r="R22" s="159"/>
      <c r="S22" s="336">
        <f t="shared" si="2"/>
        <v>3</v>
      </c>
      <c r="T22" s="337" t="str">
        <f>IF(A22=A21,"0",VLOOKUP(A22,Despatches!A:D,4,FALSE))</f>
        <v>0</v>
      </c>
      <c r="U22" s="159"/>
      <c r="V22" s="159">
        <f t="shared" si="3"/>
        <v>2025</v>
      </c>
      <c r="W22" s="159"/>
      <c r="X22" s="159"/>
      <c r="Y22" s="159"/>
      <c r="Z22" s="159"/>
    </row>
    <row r="23" ht="11.25" customHeight="1">
      <c r="A23" s="161" t="s">
        <v>480</v>
      </c>
      <c r="B23" s="311">
        <v>45729.0</v>
      </c>
      <c r="C23" s="161">
        <v>21781.0</v>
      </c>
      <c r="D23" s="161" t="s">
        <v>555</v>
      </c>
      <c r="E23" s="161" t="s">
        <v>128</v>
      </c>
      <c r="F23" s="161">
        <v>104.0</v>
      </c>
      <c r="G23" s="161">
        <v>713.0</v>
      </c>
      <c r="H23" s="161">
        <v>17.0</v>
      </c>
      <c r="I23" s="161">
        <v>175.0</v>
      </c>
      <c r="J23" s="333">
        <v>16.0</v>
      </c>
      <c r="K23" s="333">
        <v>1.0</v>
      </c>
      <c r="L23" s="333">
        <v>1.0</v>
      </c>
      <c r="M23" s="161">
        <v>9.34</v>
      </c>
      <c r="N23" s="333" t="s">
        <v>38</v>
      </c>
      <c r="O23" s="161">
        <v>0.5</v>
      </c>
      <c r="P23" s="161"/>
      <c r="Q23" s="311">
        <f t="shared" si="1"/>
        <v>45734</v>
      </c>
      <c r="R23" s="159"/>
      <c r="S23" s="336">
        <f t="shared" si="2"/>
        <v>3</v>
      </c>
      <c r="T23" s="337" t="str">
        <f>IF(A23=A22,"0",VLOOKUP(A23,Despatches!A:D,4,FALSE))</f>
        <v>0</v>
      </c>
      <c r="U23" s="159"/>
      <c r="V23" s="159">
        <f t="shared" si="3"/>
        <v>2025</v>
      </c>
      <c r="W23" s="159"/>
      <c r="X23" s="159"/>
      <c r="Y23" s="159"/>
      <c r="Z23" s="159"/>
    </row>
    <row r="24" ht="11.25" customHeight="1">
      <c r="A24" s="161" t="s">
        <v>480</v>
      </c>
      <c r="B24" s="311">
        <v>45729.0</v>
      </c>
      <c r="C24" s="161">
        <v>21781.0</v>
      </c>
      <c r="D24" s="161" t="s">
        <v>555</v>
      </c>
      <c r="E24" s="161" t="s">
        <v>128</v>
      </c>
      <c r="F24" s="161">
        <v>76.0</v>
      </c>
      <c r="G24" s="161">
        <v>713.0</v>
      </c>
      <c r="H24" s="161">
        <v>16.0</v>
      </c>
      <c r="I24" s="161">
        <v>175.0</v>
      </c>
      <c r="J24" s="333">
        <v>16.0</v>
      </c>
      <c r="K24" s="333">
        <v>1.0</v>
      </c>
      <c r="L24" s="333">
        <v>1.0</v>
      </c>
      <c r="M24" s="161">
        <v>6.43</v>
      </c>
      <c r="N24" s="333" t="s">
        <v>38</v>
      </c>
      <c r="O24" s="161">
        <v>0.5</v>
      </c>
      <c r="P24" s="161"/>
      <c r="Q24" s="311">
        <f t="shared" si="1"/>
        <v>45734</v>
      </c>
      <c r="R24" s="159"/>
      <c r="S24" s="336">
        <f t="shared" si="2"/>
        <v>3</v>
      </c>
      <c r="T24" s="337" t="str">
        <f>IF(A24=A23,"0",VLOOKUP(A24,Despatches!A:D,4,FALSE))</f>
        <v>0</v>
      </c>
      <c r="U24" s="159"/>
      <c r="V24" s="159">
        <f t="shared" si="3"/>
        <v>2025</v>
      </c>
      <c r="W24" s="159"/>
      <c r="X24" s="159"/>
      <c r="Y24" s="159"/>
      <c r="Z24" s="159"/>
    </row>
    <row r="25" ht="11.25" customHeight="1">
      <c r="A25" s="161" t="s">
        <v>480</v>
      </c>
      <c r="B25" s="311">
        <v>45729.0</v>
      </c>
      <c r="C25" s="161">
        <v>21781.0</v>
      </c>
      <c r="D25" s="161" t="s">
        <v>555</v>
      </c>
      <c r="E25" s="161" t="s">
        <v>128</v>
      </c>
      <c r="F25" s="161">
        <v>44.0</v>
      </c>
      <c r="G25" s="161">
        <v>713.0</v>
      </c>
      <c r="H25" s="161">
        <v>12.0</v>
      </c>
      <c r="I25" s="161">
        <v>175.0</v>
      </c>
      <c r="J25" s="333">
        <v>16.0</v>
      </c>
      <c r="K25" s="333">
        <v>1.0</v>
      </c>
      <c r="L25" s="333">
        <v>1.0</v>
      </c>
      <c r="M25" s="161">
        <v>2.79</v>
      </c>
      <c r="N25" s="333" t="s">
        <v>38</v>
      </c>
      <c r="O25" s="161">
        <v>0.5</v>
      </c>
      <c r="P25" s="161"/>
      <c r="Q25" s="311">
        <f t="shared" si="1"/>
        <v>45734</v>
      </c>
      <c r="R25" s="159"/>
      <c r="S25" s="336">
        <f t="shared" si="2"/>
        <v>3</v>
      </c>
      <c r="T25" s="337" t="str">
        <f>IF(A25=A24,"0",VLOOKUP(A25,Despatches!A:D,4,FALSE))</f>
        <v>0</v>
      </c>
      <c r="U25" s="159"/>
      <c r="V25" s="159">
        <f t="shared" si="3"/>
        <v>2025</v>
      </c>
      <c r="W25" s="159"/>
      <c r="X25" s="159"/>
      <c r="Y25" s="159"/>
      <c r="Z25" s="159"/>
    </row>
    <row r="26" ht="11.25" customHeight="1">
      <c r="A26" s="161" t="s">
        <v>480</v>
      </c>
      <c r="B26" s="311">
        <v>45729.0</v>
      </c>
      <c r="C26" s="161">
        <v>21781.0</v>
      </c>
      <c r="D26" s="161" t="s">
        <v>555</v>
      </c>
      <c r="E26" s="161" t="s">
        <v>128</v>
      </c>
      <c r="F26" s="161">
        <v>68.0</v>
      </c>
      <c r="G26" s="161">
        <v>257.0</v>
      </c>
      <c r="H26" s="161">
        <v>92.0</v>
      </c>
      <c r="I26" s="161">
        <v>175.0</v>
      </c>
      <c r="J26" s="333">
        <v>16.0</v>
      </c>
      <c r="K26" s="333">
        <v>1.0</v>
      </c>
      <c r="L26" s="333">
        <v>1.0</v>
      </c>
      <c r="M26" s="161">
        <v>11.91</v>
      </c>
      <c r="N26" s="333" t="s">
        <v>38</v>
      </c>
      <c r="O26" s="161">
        <v>0.5</v>
      </c>
      <c r="P26" s="161"/>
      <c r="Q26" s="311">
        <f t="shared" si="1"/>
        <v>45734</v>
      </c>
      <c r="R26" s="159"/>
      <c r="S26" s="336">
        <f t="shared" si="2"/>
        <v>3</v>
      </c>
      <c r="T26" s="337" t="str">
        <f>IF(A26=A25,"0",VLOOKUP(A26,Despatches!A:D,4,FALSE))</f>
        <v>0</v>
      </c>
      <c r="U26" s="159"/>
      <c r="V26" s="159">
        <f t="shared" si="3"/>
        <v>2025</v>
      </c>
      <c r="W26" s="159"/>
      <c r="X26" s="159"/>
      <c r="Y26" s="159"/>
      <c r="Z26" s="159"/>
    </row>
    <row r="27" ht="11.25" customHeight="1">
      <c r="A27" s="161" t="s">
        <v>480</v>
      </c>
      <c r="B27" s="311">
        <v>45729.0</v>
      </c>
      <c r="C27" s="161">
        <v>21781.0</v>
      </c>
      <c r="D27" s="161" t="s">
        <v>555</v>
      </c>
      <c r="E27" s="161" t="s">
        <v>128</v>
      </c>
      <c r="F27" s="161">
        <v>68.0</v>
      </c>
      <c r="G27" s="161">
        <v>262.0</v>
      </c>
      <c r="H27" s="161">
        <v>56.0</v>
      </c>
      <c r="I27" s="161">
        <v>175.0</v>
      </c>
      <c r="J27" s="333">
        <v>16.0</v>
      </c>
      <c r="K27" s="333">
        <v>1.0</v>
      </c>
      <c r="L27" s="333">
        <v>1.0</v>
      </c>
      <c r="M27" s="161">
        <v>7.39</v>
      </c>
      <c r="N27" s="333" t="s">
        <v>38</v>
      </c>
      <c r="O27" s="161">
        <v>0.5</v>
      </c>
      <c r="P27" s="161"/>
      <c r="Q27" s="311">
        <f t="shared" si="1"/>
        <v>45734</v>
      </c>
      <c r="R27" s="159"/>
      <c r="S27" s="336">
        <f t="shared" si="2"/>
        <v>3</v>
      </c>
      <c r="T27" s="337" t="str">
        <f>IF(A27=A26,"0",VLOOKUP(A27,Despatches!A:D,4,FALSE))</f>
        <v>0</v>
      </c>
      <c r="U27" s="159"/>
      <c r="V27" s="159">
        <f t="shared" si="3"/>
        <v>2025</v>
      </c>
      <c r="W27" s="159"/>
      <c r="X27" s="159"/>
      <c r="Y27" s="159"/>
      <c r="Z27" s="159"/>
    </row>
    <row r="28" ht="11.25" customHeight="1">
      <c r="A28" s="161" t="s">
        <v>480</v>
      </c>
      <c r="B28" s="311">
        <v>45729.0</v>
      </c>
      <c r="C28" s="161">
        <v>21781.0</v>
      </c>
      <c r="D28" s="161" t="s">
        <v>555</v>
      </c>
      <c r="E28" s="161" t="s">
        <v>128</v>
      </c>
      <c r="F28" s="161">
        <v>68.0</v>
      </c>
      <c r="G28" s="161">
        <v>270.5</v>
      </c>
      <c r="H28" s="161">
        <v>60.0</v>
      </c>
      <c r="I28" s="161">
        <v>175.0</v>
      </c>
      <c r="J28" s="333">
        <v>16.0</v>
      </c>
      <c r="K28" s="333">
        <v>1.0</v>
      </c>
      <c r="L28" s="333">
        <v>1.0</v>
      </c>
      <c r="M28" s="161">
        <v>8.18</v>
      </c>
      <c r="N28" s="333" t="s">
        <v>38</v>
      </c>
      <c r="O28" s="161">
        <v>0.5</v>
      </c>
      <c r="P28" s="161"/>
      <c r="Q28" s="311">
        <f t="shared" si="1"/>
        <v>45734</v>
      </c>
      <c r="R28" s="159"/>
      <c r="S28" s="336">
        <f t="shared" si="2"/>
        <v>3</v>
      </c>
      <c r="T28" s="337" t="str">
        <f>IF(A28=A27,"0",VLOOKUP(A28,Despatches!A:D,4,FALSE))</f>
        <v>0</v>
      </c>
      <c r="U28" s="159"/>
      <c r="V28" s="159">
        <f t="shared" si="3"/>
        <v>2025</v>
      </c>
      <c r="W28" s="159"/>
      <c r="X28" s="159"/>
      <c r="Y28" s="159"/>
      <c r="Z28" s="159"/>
    </row>
    <row r="29" ht="11.25" customHeight="1">
      <c r="A29" s="161" t="s">
        <v>480</v>
      </c>
      <c r="B29" s="311">
        <v>45729.0</v>
      </c>
      <c r="C29" s="161">
        <v>21781.0</v>
      </c>
      <c r="D29" s="161" t="s">
        <v>555</v>
      </c>
      <c r="E29" s="161" t="s">
        <v>128</v>
      </c>
      <c r="F29" s="161">
        <v>68.0</v>
      </c>
      <c r="G29" s="161">
        <v>281.5</v>
      </c>
      <c r="H29" s="161">
        <v>52.0</v>
      </c>
      <c r="I29" s="161">
        <v>175.0</v>
      </c>
      <c r="J29" s="333">
        <v>16.0</v>
      </c>
      <c r="K29" s="333">
        <v>1.0</v>
      </c>
      <c r="L29" s="333">
        <v>1.0</v>
      </c>
      <c r="M29" s="161">
        <v>7.38</v>
      </c>
      <c r="N29" s="333" t="s">
        <v>38</v>
      </c>
      <c r="O29" s="161">
        <v>0.5</v>
      </c>
      <c r="P29" s="161"/>
      <c r="Q29" s="311">
        <f t="shared" si="1"/>
        <v>45734</v>
      </c>
      <c r="R29" s="159"/>
      <c r="S29" s="336">
        <f t="shared" si="2"/>
        <v>3</v>
      </c>
      <c r="T29" s="337" t="str">
        <f>IF(A29=A28,"0",VLOOKUP(A29,Despatches!A:D,4,FALSE))</f>
        <v>0</v>
      </c>
      <c r="U29" s="159"/>
      <c r="V29" s="159">
        <f t="shared" si="3"/>
        <v>2025</v>
      </c>
      <c r="W29" s="159"/>
      <c r="X29" s="159"/>
      <c r="Y29" s="159"/>
      <c r="Z29" s="159"/>
    </row>
    <row r="30" ht="11.25" customHeight="1">
      <c r="A30" s="161" t="s">
        <v>480</v>
      </c>
      <c r="B30" s="311">
        <v>45729.0</v>
      </c>
      <c r="C30" s="161">
        <v>21781.0</v>
      </c>
      <c r="D30" s="161" t="s">
        <v>555</v>
      </c>
      <c r="E30" s="161" t="s">
        <v>128</v>
      </c>
      <c r="F30" s="161">
        <v>68.0</v>
      </c>
      <c r="G30" s="161">
        <v>292.0</v>
      </c>
      <c r="H30" s="161">
        <v>34.0</v>
      </c>
      <c r="I30" s="161">
        <v>175.0</v>
      </c>
      <c r="J30" s="333">
        <v>16.0</v>
      </c>
      <c r="K30" s="333">
        <v>1.0</v>
      </c>
      <c r="L30" s="333">
        <v>1.0</v>
      </c>
      <c r="M30" s="161">
        <v>5.0</v>
      </c>
      <c r="N30" s="333" t="s">
        <v>38</v>
      </c>
      <c r="O30" s="161">
        <v>0.5</v>
      </c>
      <c r="P30" s="161"/>
      <c r="Q30" s="311">
        <f t="shared" si="1"/>
        <v>45734</v>
      </c>
      <c r="R30" s="159"/>
      <c r="S30" s="336">
        <f t="shared" si="2"/>
        <v>3</v>
      </c>
      <c r="T30" s="337" t="str">
        <f>IF(A30=A29,"0",VLOOKUP(A30,Despatches!A:D,4,FALSE))</f>
        <v>0</v>
      </c>
      <c r="U30" s="159"/>
      <c r="V30" s="159">
        <f t="shared" si="3"/>
        <v>2025</v>
      </c>
      <c r="W30" s="159"/>
      <c r="X30" s="159"/>
      <c r="Y30" s="159"/>
      <c r="Z30" s="159"/>
    </row>
    <row r="31" ht="11.25" customHeight="1">
      <c r="A31" s="161" t="s">
        <v>480</v>
      </c>
      <c r="B31" s="311">
        <v>45729.0</v>
      </c>
      <c r="C31" s="161">
        <v>21781.0</v>
      </c>
      <c r="D31" s="161" t="s">
        <v>555</v>
      </c>
      <c r="E31" s="161" t="s">
        <v>128</v>
      </c>
      <c r="F31" s="161">
        <v>68.0</v>
      </c>
      <c r="G31" s="161">
        <v>306.0</v>
      </c>
      <c r="H31" s="161">
        <v>32.0</v>
      </c>
      <c r="I31" s="161">
        <v>175.0</v>
      </c>
      <c r="J31" s="333">
        <v>16.0</v>
      </c>
      <c r="K31" s="333">
        <v>1.0</v>
      </c>
      <c r="L31" s="333">
        <v>1.0</v>
      </c>
      <c r="M31" s="161">
        <v>4.93</v>
      </c>
      <c r="N31" s="333" t="s">
        <v>38</v>
      </c>
      <c r="O31" s="161">
        <v>0.5</v>
      </c>
      <c r="P31" s="161"/>
      <c r="Q31" s="311">
        <f t="shared" si="1"/>
        <v>45734</v>
      </c>
      <c r="R31" s="159"/>
      <c r="S31" s="336">
        <f t="shared" si="2"/>
        <v>3</v>
      </c>
      <c r="T31" s="337" t="str">
        <f>IF(A31=A30,"0",VLOOKUP(A31,Despatches!A:D,4,FALSE))</f>
        <v>0</v>
      </c>
      <c r="U31" s="159"/>
      <c r="V31" s="159">
        <f t="shared" si="3"/>
        <v>2025</v>
      </c>
      <c r="W31" s="159"/>
      <c r="X31" s="159"/>
      <c r="Y31" s="159"/>
      <c r="Z31" s="159"/>
    </row>
    <row r="32" ht="11.25" customHeight="1">
      <c r="A32" s="161" t="s">
        <v>480</v>
      </c>
      <c r="B32" s="311">
        <v>45729.0</v>
      </c>
      <c r="C32" s="161">
        <v>21781.0</v>
      </c>
      <c r="D32" s="161" t="s">
        <v>555</v>
      </c>
      <c r="E32" s="161" t="s">
        <v>128</v>
      </c>
      <c r="F32" s="161">
        <v>68.0</v>
      </c>
      <c r="G32" s="161">
        <v>322.0</v>
      </c>
      <c r="H32" s="161">
        <v>24.0</v>
      </c>
      <c r="I32" s="161">
        <v>175.0</v>
      </c>
      <c r="J32" s="333">
        <v>16.0</v>
      </c>
      <c r="K32" s="333">
        <v>1.0</v>
      </c>
      <c r="L32" s="333">
        <v>1.0</v>
      </c>
      <c r="M32" s="161">
        <v>3.89</v>
      </c>
      <c r="N32" s="333" t="s">
        <v>38</v>
      </c>
      <c r="O32" s="161">
        <v>0.5</v>
      </c>
      <c r="P32" s="161"/>
      <c r="Q32" s="311">
        <f t="shared" si="1"/>
        <v>45734</v>
      </c>
      <c r="R32" s="159"/>
      <c r="S32" s="336">
        <f t="shared" si="2"/>
        <v>3</v>
      </c>
      <c r="T32" s="337" t="str">
        <f>IF(A32=A31,"0",VLOOKUP(A32,Despatches!A:D,4,FALSE))</f>
        <v>0</v>
      </c>
      <c r="U32" s="159"/>
      <c r="V32" s="159">
        <f t="shared" si="3"/>
        <v>2025</v>
      </c>
      <c r="W32" s="159"/>
      <c r="X32" s="159"/>
      <c r="Y32" s="159"/>
      <c r="Z32" s="159"/>
    </row>
    <row r="33" ht="11.25" customHeight="1">
      <c r="A33" s="161" t="s">
        <v>480</v>
      </c>
      <c r="B33" s="311">
        <v>45729.0</v>
      </c>
      <c r="C33" s="161">
        <v>21781.0</v>
      </c>
      <c r="D33" s="161" t="s">
        <v>555</v>
      </c>
      <c r="E33" s="161" t="s">
        <v>128</v>
      </c>
      <c r="F33" s="161">
        <v>68.0</v>
      </c>
      <c r="G33" s="161">
        <v>552.0</v>
      </c>
      <c r="H33" s="161">
        <v>46.0</v>
      </c>
      <c r="I33" s="161">
        <v>175.0</v>
      </c>
      <c r="J33" s="333">
        <v>16.0</v>
      </c>
      <c r="K33" s="333">
        <v>1.0</v>
      </c>
      <c r="L33" s="333">
        <v>1.0</v>
      </c>
      <c r="M33" s="161">
        <v>12.8</v>
      </c>
      <c r="N33" s="333" t="s">
        <v>38</v>
      </c>
      <c r="O33" s="161">
        <v>0.5</v>
      </c>
      <c r="P33" s="161"/>
      <c r="Q33" s="311">
        <f t="shared" si="1"/>
        <v>45734</v>
      </c>
      <c r="R33" s="159"/>
      <c r="S33" s="336">
        <f t="shared" si="2"/>
        <v>3</v>
      </c>
      <c r="T33" s="337" t="str">
        <f>IF(A33=A32,"0",VLOOKUP(A33,Despatches!A:D,4,FALSE))</f>
        <v>0</v>
      </c>
      <c r="U33" s="159"/>
      <c r="V33" s="159">
        <f t="shared" si="3"/>
        <v>2025</v>
      </c>
      <c r="W33" s="159"/>
      <c r="X33" s="159"/>
      <c r="Y33" s="159"/>
      <c r="Z33" s="159"/>
    </row>
    <row r="34" ht="11.25" customHeight="1">
      <c r="A34" s="161" t="s">
        <v>480</v>
      </c>
      <c r="B34" s="311">
        <v>45729.0</v>
      </c>
      <c r="C34" s="161">
        <v>21781.0</v>
      </c>
      <c r="D34" s="161" t="s">
        <v>555</v>
      </c>
      <c r="E34" s="161" t="s">
        <v>128</v>
      </c>
      <c r="F34" s="161">
        <v>68.0</v>
      </c>
      <c r="G34" s="161">
        <v>552.0</v>
      </c>
      <c r="H34" s="161">
        <v>28.0</v>
      </c>
      <c r="I34" s="161">
        <v>175.0</v>
      </c>
      <c r="J34" s="333">
        <v>16.0</v>
      </c>
      <c r="K34" s="333">
        <v>1.0</v>
      </c>
      <c r="L34" s="333">
        <v>1.0</v>
      </c>
      <c r="M34" s="161">
        <v>7.79</v>
      </c>
      <c r="N34" s="333" t="s">
        <v>38</v>
      </c>
      <c r="O34" s="161">
        <v>0.5</v>
      </c>
      <c r="P34" s="161"/>
      <c r="Q34" s="311">
        <f t="shared" si="1"/>
        <v>45734</v>
      </c>
      <c r="R34" s="159"/>
      <c r="S34" s="336">
        <f t="shared" si="2"/>
        <v>3</v>
      </c>
      <c r="T34" s="337" t="str">
        <f>IF(A34=A33,"0",VLOOKUP(A34,Despatches!A:D,4,FALSE))</f>
        <v>0</v>
      </c>
      <c r="U34" s="159"/>
      <c r="V34" s="159">
        <f t="shared" si="3"/>
        <v>2025</v>
      </c>
      <c r="W34" s="159"/>
      <c r="X34" s="159"/>
      <c r="Y34" s="159"/>
      <c r="Z34" s="159"/>
    </row>
    <row r="35" ht="11.25" customHeight="1">
      <c r="A35" s="161" t="s">
        <v>480</v>
      </c>
      <c r="B35" s="311">
        <v>45729.0</v>
      </c>
      <c r="C35" s="161">
        <v>21781.0</v>
      </c>
      <c r="D35" s="161" t="s">
        <v>555</v>
      </c>
      <c r="E35" s="161" t="s">
        <v>128</v>
      </c>
      <c r="F35" s="161">
        <v>68.0</v>
      </c>
      <c r="G35" s="161">
        <v>552.0</v>
      </c>
      <c r="H35" s="161">
        <v>30.0</v>
      </c>
      <c r="I35" s="161">
        <v>175.0</v>
      </c>
      <c r="J35" s="333">
        <v>16.0</v>
      </c>
      <c r="K35" s="333">
        <v>1.0</v>
      </c>
      <c r="L35" s="333">
        <v>1.0</v>
      </c>
      <c r="M35" s="161">
        <v>8.34</v>
      </c>
      <c r="N35" s="333" t="s">
        <v>38</v>
      </c>
      <c r="O35" s="161">
        <v>0.5</v>
      </c>
      <c r="P35" s="161"/>
      <c r="Q35" s="311">
        <f t="shared" si="1"/>
        <v>45734</v>
      </c>
      <c r="R35" s="159"/>
      <c r="S35" s="336">
        <f t="shared" si="2"/>
        <v>3</v>
      </c>
      <c r="T35" s="337" t="str">
        <f>IF(A35=A34,"0",VLOOKUP(A35,Despatches!A:D,4,FALSE))</f>
        <v>0</v>
      </c>
      <c r="U35" s="159"/>
      <c r="V35" s="159">
        <f t="shared" si="3"/>
        <v>2025</v>
      </c>
      <c r="W35" s="159"/>
      <c r="X35" s="159"/>
      <c r="Y35" s="159"/>
      <c r="Z35" s="159"/>
    </row>
    <row r="36" ht="11.25" customHeight="1">
      <c r="A36" s="161" t="s">
        <v>480</v>
      </c>
      <c r="B36" s="311">
        <v>45729.0</v>
      </c>
      <c r="C36" s="161">
        <v>21781.0</v>
      </c>
      <c r="D36" s="161" t="s">
        <v>555</v>
      </c>
      <c r="E36" s="161" t="s">
        <v>128</v>
      </c>
      <c r="F36" s="161">
        <v>68.0</v>
      </c>
      <c r="G36" s="161">
        <v>552.0</v>
      </c>
      <c r="H36" s="161">
        <v>26.0</v>
      </c>
      <c r="I36" s="161">
        <v>175.0</v>
      </c>
      <c r="J36" s="333">
        <v>16.0</v>
      </c>
      <c r="K36" s="333">
        <v>1.0</v>
      </c>
      <c r="L36" s="333">
        <v>1.0</v>
      </c>
      <c r="M36" s="161">
        <v>7.23</v>
      </c>
      <c r="N36" s="333" t="s">
        <v>38</v>
      </c>
      <c r="O36" s="161">
        <v>0.5</v>
      </c>
      <c r="P36" s="161"/>
      <c r="Q36" s="311">
        <f t="shared" si="1"/>
        <v>45734</v>
      </c>
      <c r="R36" s="159"/>
      <c r="S36" s="336">
        <f t="shared" si="2"/>
        <v>3</v>
      </c>
      <c r="T36" s="337" t="str">
        <f>IF(A36=A35,"0",VLOOKUP(A36,Despatches!A:D,4,FALSE))</f>
        <v>0</v>
      </c>
      <c r="U36" s="159"/>
      <c r="V36" s="159">
        <f t="shared" si="3"/>
        <v>2025</v>
      </c>
      <c r="W36" s="159"/>
      <c r="X36" s="159"/>
      <c r="Y36" s="159"/>
      <c r="Z36" s="159"/>
    </row>
    <row r="37" ht="11.25" customHeight="1">
      <c r="A37" s="161" t="s">
        <v>480</v>
      </c>
      <c r="B37" s="311">
        <v>45729.0</v>
      </c>
      <c r="C37" s="161">
        <v>21781.0</v>
      </c>
      <c r="D37" s="161" t="s">
        <v>555</v>
      </c>
      <c r="E37" s="161" t="s">
        <v>128</v>
      </c>
      <c r="F37" s="161">
        <v>68.0</v>
      </c>
      <c r="G37" s="161">
        <v>552.0</v>
      </c>
      <c r="H37" s="161">
        <v>17.0</v>
      </c>
      <c r="I37" s="161">
        <v>175.0</v>
      </c>
      <c r="J37" s="333">
        <v>16.0</v>
      </c>
      <c r="K37" s="333">
        <v>1.0</v>
      </c>
      <c r="L37" s="333">
        <v>1.0</v>
      </c>
      <c r="M37" s="161">
        <v>4.73</v>
      </c>
      <c r="N37" s="333" t="s">
        <v>38</v>
      </c>
      <c r="O37" s="161">
        <v>0.5</v>
      </c>
      <c r="P37" s="161"/>
      <c r="Q37" s="311">
        <f t="shared" si="1"/>
        <v>45734</v>
      </c>
      <c r="R37" s="159"/>
      <c r="S37" s="336">
        <f t="shared" si="2"/>
        <v>3</v>
      </c>
      <c r="T37" s="337" t="str">
        <f>IF(A37=A36,"0",VLOOKUP(A37,Despatches!A:D,4,FALSE))</f>
        <v>0</v>
      </c>
      <c r="U37" s="159"/>
      <c r="V37" s="159">
        <f t="shared" si="3"/>
        <v>2025</v>
      </c>
      <c r="W37" s="159"/>
      <c r="X37" s="159"/>
      <c r="Y37" s="159"/>
      <c r="Z37" s="159"/>
    </row>
    <row r="38" ht="11.25" customHeight="1">
      <c r="A38" s="161" t="s">
        <v>480</v>
      </c>
      <c r="B38" s="311">
        <v>45729.0</v>
      </c>
      <c r="C38" s="161">
        <v>21781.0</v>
      </c>
      <c r="D38" s="161" t="s">
        <v>555</v>
      </c>
      <c r="E38" s="161" t="s">
        <v>128</v>
      </c>
      <c r="F38" s="161">
        <v>68.0</v>
      </c>
      <c r="G38" s="161">
        <v>552.0</v>
      </c>
      <c r="H38" s="161">
        <v>16.0</v>
      </c>
      <c r="I38" s="161">
        <v>175.0</v>
      </c>
      <c r="J38" s="333">
        <v>16.0</v>
      </c>
      <c r="K38" s="333">
        <v>1.0</v>
      </c>
      <c r="L38" s="333">
        <v>1.0</v>
      </c>
      <c r="M38" s="161">
        <v>4.45</v>
      </c>
      <c r="N38" s="333" t="s">
        <v>38</v>
      </c>
      <c r="O38" s="161">
        <v>0.5</v>
      </c>
      <c r="P38" s="161"/>
      <c r="Q38" s="311">
        <f t="shared" si="1"/>
        <v>45734</v>
      </c>
      <c r="R38" s="159"/>
      <c r="S38" s="336">
        <f t="shared" si="2"/>
        <v>3</v>
      </c>
      <c r="T38" s="337" t="str">
        <f>IF(A38=A37,"0",VLOOKUP(A38,Despatches!A:D,4,FALSE))</f>
        <v>0</v>
      </c>
      <c r="U38" s="159"/>
      <c r="V38" s="159">
        <f t="shared" si="3"/>
        <v>2025</v>
      </c>
      <c r="W38" s="159"/>
      <c r="X38" s="159"/>
      <c r="Y38" s="159"/>
      <c r="Z38" s="159"/>
    </row>
    <row r="39" ht="11.25" customHeight="1">
      <c r="A39" s="161" t="s">
        <v>480</v>
      </c>
      <c r="B39" s="311">
        <v>45729.0</v>
      </c>
      <c r="C39" s="161">
        <v>21781.0</v>
      </c>
      <c r="D39" s="161" t="s">
        <v>555</v>
      </c>
      <c r="E39" s="161" t="s">
        <v>128</v>
      </c>
      <c r="F39" s="161">
        <v>68.0</v>
      </c>
      <c r="G39" s="161">
        <v>552.0</v>
      </c>
      <c r="H39" s="161">
        <v>12.0</v>
      </c>
      <c r="I39" s="161">
        <v>175.0</v>
      </c>
      <c r="J39" s="333">
        <v>16.0</v>
      </c>
      <c r="K39" s="333">
        <v>1.0</v>
      </c>
      <c r="L39" s="333">
        <v>1.0</v>
      </c>
      <c r="M39" s="161">
        <v>3.34</v>
      </c>
      <c r="N39" s="333" t="s">
        <v>38</v>
      </c>
      <c r="O39" s="161">
        <v>0.5</v>
      </c>
      <c r="P39" s="161"/>
      <c r="Q39" s="311">
        <f t="shared" si="1"/>
        <v>45734</v>
      </c>
      <c r="R39" s="159"/>
      <c r="S39" s="336">
        <f t="shared" si="2"/>
        <v>3</v>
      </c>
      <c r="T39" s="337" t="str">
        <f>IF(A39=A38,"0",VLOOKUP(A39,Despatches!A:D,4,FALSE))</f>
        <v>0</v>
      </c>
      <c r="U39" s="159"/>
      <c r="V39" s="159">
        <f t="shared" si="3"/>
        <v>2025</v>
      </c>
      <c r="W39" s="159"/>
      <c r="X39" s="159"/>
      <c r="Y39" s="159"/>
      <c r="Z39" s="159"/>
    </row>
    <row r="40" ht="11.25" customHeight="1">
      <c r="A40" s="161" t="s">
        <v>480</v>
      </c>
      <c r="B40" s="311">
        <v>45729.0</v>
      </c>
      <c r="C40" s="161">
        <v>21781.0</v>
      </c>
      <c r="D40" s="161" t="s">
        <v>555</v>
      </c>
      <c r="E40" s="161" t="s">
        <v>128</v>
      </c>
      <c r="F40" s="161">
        <v>68.0</v>
      </c>
      <c r="G40" s="161">
        <v>713.0</v>
      </c>
      <c r="H40" s="161">
        <v>350.0</v>
      </c>
      <c r="I40" s="161">
        <v>175.0</v>
      </c>
      <c r="J40" s="333">
        <v>16.0</v>
      </c>
      <c r="K40" s="333">
        <v>1.0</v>
      </c>
      <c r="L40" s="333">
        <v>1.0</v>
      </c>
      <c r="M40" s="161">
        <v>125.74</v>
      </c>
      <c r="N40" s="333" t="s">
        <v>38</v>
      </c>
      <c r="O40" s="161">
        <v>0.5</v>
      </c>
      <c r="P40" s="161"/>
      <c r="Q40" s="311">
        <f t="shared" si="1"/>
        <v>45734</v>
      </c>
      <c r="R40" s="159"/>
      <c r="S40" s="336">
        <f t="shared" si="2"/>
        <v>3</v>
      </c>
      <c r="T40" s="337" t="str">
        <f>IF(A40=A39,"0",VLOOKUP(A40,Despatches!A:D,4,FALSE))</f>
        <v>0</v>
      </c>
      <c r="U40" s="159"/>
      <c r="V40" s="159">
        <f t="shared" si="3"/>
        <v>2025</v>
      </c>
      <c r="W40" s="159"/>
      <c r="X40" s="159"/>
      <c r="Y40" s="159"/>
      <c r="Z40" s="159"/>
    </row>
    <row r="41" ht="11.25" customHeight="1">
      <c r="A41" s="161" t="s">
        <v>556</v>
      </c>
      <c r="B41" s="311">
        <v>45807.0</v>
      </c>
      <c r="C41" s="338"/>
      <c r="D41" s="170" t="s">
        <v>557</v>
      </c>
      <c r="E41" s="161" t="s">
        <v>149</v>
      </c>
      <c r="F41" s="170" t="s">
        <v>557</v>
      </c>
      <c r="G41" s="161" t="s">
        <v>558</v>
      </c>
      <c r="H41" s="161" t="s">
        <v>558</v>
      </c>
      <c r="I41" s="161" t="s">
        <v>558</v>
      </c>
      <c r="J41" s="161" t="s">
        <v>558</v>
      </c>
      <c r="K41" s="161" t="s">
        <v>558</v>
      </c>
      <c r="L41" s="161" t="s">
        <v>558</v>
      </c>
      <c r="M41" s="161">
        <v>5000.0</v>
      </c>
      <c r="N41" s="333" t="s">
        <v>40</v>
      </c>
      <c r="O41" s="334">
        <v>0.5</v>
      </c>
      <c r="P41" s="333">
        <v>99.0</v>
      </c>
      <c r="Q41" s="311">
        <v>45839.0</v>
      </c>
      <c r="R41" s="159"/>
      <c r="S41" s="336">
        <f t="shared" si="2"/>
        <v>5</v>
      </c>
      <c r="T41" s="337">
        <f>IF(A41=A40,"0",VLOOKUP(A41,Despatches!A:D,4,FALSE))</f>
        <v>3016.2</v>
      </c>
      <c r="U41" s="159"/>
      <c r="V41" s="159">
        <f t="shared" si="3"/>
        <v>2025</v>
      </c>
      <c r="W41" s="159"/>
      <c r="X41" s="159"/>
      <c r="Y41" s="159"/>
      <c r="Z41" s="159"/>
    </row>
    <row r="42" ht="11.25" customHeight="1">
      <c r="A42" s="161" t="s">
        <v>559</v>
      </c>
      <c r="B42" s="311">
        <v>45807.0</v>
      </c>
      <c r="C42" s="338"/>
      <c r="D42" s="170" t="s">
        <v>461</v>
      </c>
      <c r="E42" s="161" t="s">
        <v>149</v>
      </c>
      <c r="F42" s="170" t="s">
        <v>461</v>
      </c>
      <c r="G42" s="161" t="s">
        <v>558</v>
      </c>
      <c r="H42" s="161" t="s">
        <v>558</v>
      </c>
      <c r="I42" s="161" t="s">
        <v>558</v>
      </c>
      <c r="J42" s="161" t="s">
        <v>558</v>
      </c>
      <c r="K42" s="161" t="s">
        <v>558</v>
      </c>
      <c r="L42" s="161" t="s">
        <v>558</v>
      </c>
      <c r="M42" s="161">
        <v>5000.0</v>
      </c>
      <c r="N42" s="333" t="s">
        <v>40</v>
      </c>
      <c r="O42" s="334">
        <v>0.5</v>
      </c>
      <c r="P42" s="333">
        <v>104.0</v>
      </c>
      <c r="Q42" s="311">
        <v>45839.0</v>
      </c>
      <c r="R42" s="159"/>
      <c r="S42" s="336">
        <f t="shared" si="2"/>
        <v>5</v>
      </c>
      <c r="T42" s="337">
        <f>IF(A42=A41,"0",VLOOKUP(A42,Despatches!A:D,4,FALSE))</f>
        <v>5208.2</v>
      </c>
      <c r="U42" s="159"/>
      <c r="V42" s="159">
        <f t="shared" si="3"/>
        <v>2025</v>
      </c>
      <c r="W42" s="159"/>
      <c r="X42" s="159"/>
      <c r="Y42" s="159"/>
      <c r="Z42" s="159"/>
    </row>
    <row r="43" ht="11.25" customHeight="1">
      <c r="A43" s="161" t="s">
        <v>560</v>
      </c>
      <c r="B43" s="311">
        <v>45807.0</v>
      </c>
      <c r="C43" s="338"/>
      <c r="D43" s="170" t="s">
        <v>458</v>
      </c>
      <c r="E43" s="161" t="s">
        <v>149</v>
      </c>
      <c r="F43" s="170" t="s">
        <v>458</v>
      </c>
      <c r="G43" s="161" t="s">
        <v>558</v>
      </c>
      <c r="H43" s="161" t="s">
        <v>558</v>
      </c>
      <c r="I43" s="161" t="s">
        <v>558</v>
      </c>
      <c r="J43" s="161" t="s">
        <v>558</v>
      </c>
      <c r="K43" s="161" t="s">
        <v>558</v>
      </c>
      <c r="L43" s="161" t="s">
        <v>558</v>
      </c>
      <c r="M43" s="161">
        <v>5000.0</v>
      </c>
      <c r="N43" s="333" t="s">
        <v>40</v>
      </c>
      <c r="O43" s="334">
        <v>0.5</v>
      </c>
      <c r="P43" s="333">
        <v>94.0</v>
      </c>
      <c r="Q43" s="311">
        <v>45839.0</v>
      </c>
      <c r="R43" s="159"/>
      <c r="S43" s="336">
        <f t="shared" si="2"/>
        <v>5</v>
      </c>
      <c r="T43" s="337">
        <f>IF(A43=A42,"0",VLOOKUP(A43,Despatches!A:D,4,FALSE))</f>
        <v>5402</v>
      </c>
      <c r="U43" s="159"/>
      <c r="V43" s="159">
        <f t="shared" si="3"/>
        <v>2025</v>
      </c>
      <c r="W43" s="159"/>
      <c r="X43" s="159"/>
      <c r="Y43" s="159"/>
      <c r="Z43" s="159"/>
    </row>
    <row r="44" ht="11.25" customHeight="1">
      <c r="A44" s="161" t="s">
        <v>561</v>
      </c>
      <c r="B44" s="311">
        <v>45819.0</v>
      </c>
      <c r="C44" s="161">
        <v>12999.0</v>
      </c>
      <c r="D44" s="161" t="s">
        <v>562</v>
      </c>
      <c r="E44" s="161" t="s">
        <v>117</v>
      </c>
      <c r="F44" s="161">
        <v>157.0</v>
      </c>
      <c r="G44" s="161">
        <v>677.0</v>
      </c>
      <c r="H44" s="161">
        <v>255.0</v>
      </c>
      <c r="I44" s="161">
        <f t="shared" ref="I44:I70" si="4">H44</f>
        <v>255</v>
      </c>
      <c r="J44" s="333">
        <v>16.0</v>
      </c>
      <c r="K44" s="333">
        <v>1.0</v>
      </c>
      <c r="L44" s="333">
        <v>5.0</v>
      </c>
      <c r="M44" s="334">
        <v>200.84</v>
      </c>
      <c r="N44" s="333" t="s">
        <v>38</v>
      </c>
      <c r="O44" s="334">
        <v>0.5</v>
      </c>
      <c r="P44" s="333">
        <v>100.0</v>
      </c>
      <c r="Q44" s="311">
        <v>45841.0</v>
      </c>
      <c r="R44" s="159"/>
      <c r="S44" s="336">
        <f t="shared" si="2"/>
        <v>6</v>
      </c>
      <c r="T44" s="337">
        <f>IF(A44=A43,"0",VLOOKUP(A44,Despatches!A:D,4,FALSE))</f>
        <v>1427.2</v>
      </c>
      <c r="U44" s="159"/>
      <c r="V44" s="159">
        <f t="shared" si="3"/>
        <v>2025</v>
      </c>
      <c r="W44" s="159"/>
      <c r="X44" s="159"/>
      <c r="Y44" s="159"/>
      <c r="Z44" s="159"/>
    </row>
    <row r="45" ht="11.25" customHeight="1">
      <c r="A45" s="161" t="s">
        <v>561</v>
      </c>
      <c r="B45" s="311">
        <v>45819.0</v>
      </c>
      <c r="C45" s="161">
        <v>12999.0</v>
      </c>
      <c r="D45" s="161" t="s">
        <v>562</v>
      </c>
      <c r="E45" s="161" t="s">
        <v>117</v>
      </c>
      <c r="F45" s="161">
        <v>141.0</v>
      </c>
      <c r="G45" s="161">
        <v>677.0</v>
      </c>
      <c r="H45" s="161">
        <v>175.0</v>
      </c>
      <c r="I45" s="161">
        <f t="shared" si="4"/>
        <v>175</v>
      </c>
      <c r="J45" s="333">
        <v>16.0</v>
      </c>
      <c r="K45" s="333">
        <v>1.0</v>
      </c>
      <c r="L45" s="333">
        <v>5.0</v>
      </c>
      <c r="M45" s="334">
        <v>123.79</v>
      </c>
      <c r="N45" s="333" t="s">
        <v>38</v>
      </c>
      <c r="O45" s="334">
        <v>0.5</v>
      </c>
      <c r="P45" s="333">
        <v>100.0</v>
      </c>
      <c r="Q45" s="311">
        <v>45841.0</v>
      </c>
      <c r="R45" s="159"/>
      <c r="S45" s="336">
        <f t="shared" si="2"/>
        <v>6</v>
      </c>
      <c r="T45" s="337" t="str">
        <f>IF(A45=A44,"0",VLOOKUP(A45,Despatches!A:D,4,FALSE))</f>
        <v>0</v>
      </c>
      <c r="U45" s="159"/>
      <c r="V45" s="159">
        <f t="shared" si="3"/>
        <v>2025</v>
      </c>
      <c r="W45" s="159"/>
      <c r="X45" s="159"/>
      <c r="Y45" s="159"/>
      <c r="Z45" s="159"/>
    </row>
    <row r="46" ht="11.25" customHeight="1">
      <c r="A46" s="161" t="s">
        <v>561</v>
      </c>
      <c r="B46" s="311">
        <v>45819.0</v>
      </c>
      <c r="C46" s="161">
        <v>12999.0</v>
      </c>
      <c r="D46" s="161" t="s">
        <v>562</v>
      </c>
      <c r="E46" s="161" t="s">
        <v>117</v>
      </c>
      <c r="F46" s="161">
        <v>118.0</v>
      </c>
      <c r="G46" s="161">
        <v>677.0</v>
      </c>
      <c r="H46" s="161">
        <v>145.0</v>
      </c>
      <c r="I46" s="161">
        <f t="shared" si="4"/>
        <v>145</v>
      </c>
      <c r="J46" s="333">
        <v>16.0</v>
      </c>
      <c r="K46" s="333">
        <v>1.0</v>
      </c>
      <c r="L46" s="333">
        <v>5.0</v>
      </c>
      <c r="M46" s="334">
        <v>85.84</v>
      </c>
      <c r="N46" s="333" t="s">
        <v>38</v>
      </c>
      <c r="O46" s="334">
        <v>0.5</v>
      </c>
      <c r="P46" s="333">
        <v>100.0</v>
      </c>
      <c r="Q46" s="311">
        <v>45841.0</v>
      </c>
      <c r="R46" s="159"/>
      <c r="S46" s="336">
        <f t="shared" si="2"/>
        <v>6</v>
      </c>
      <c r="T46" s="337" t="str">
        <f>IF(A46=A45,"0",VLOOKUP(A46,Despatches!A:D,4,FALSE))</f>
        <v>0</v>
      </c>
      <c r="U46" s="159"/>
      <c r="V46" s="159">
        <f t="shared" si="3"/>
        <v>2025</v>
      </c>
      <c r="W46" s="159"/>
      <c r="X46" s="159"/>
      <c r="Y46" s="159"/>
      <c r="Z46" s="159"/>
    </row>
    <row r="47" ht="11.25" customHeight="1">
      <c r="A47" s="161" t="s">
        <v>561</v>
      </c>
      <c r="B47" s="311">
        <v>45819.0</v>
      </c>
      <c r="C47" s="161">
        <v>12999.0</v>
      </c>
      <c r="D47" s="161" t="s">
        <v>562</v>
      </c>
      <c r="E47" s="161" t="s">
        <v>117</v>
      </c>
      <c r="F47" s="161">
        <v>88.0</v>
      </c>
      <c r="G47" s="161">
        <v>677.0</v>
      </c>
      <c r="H47" s="161">
        <v>125.0</v>
      </c>
      <c r="I47" s="161">
        <f t="shared" si="4"/>
        <v>125</v>
      </c>
      <c r="J47" s="333">
        <v>16.0</v>
      </c>
      <c r="K47" s="333">
        <v>1.0</v>
      </c>
      <c r="L47" s="333">
        <v>5.0</v>
      </c>
      <c r="M47" s="334">
        <v>55.19</v>
      </c>
      <c r="N47" s="333" t="s">
        <v>38</v>
      </c>
      <c r="O47" s="334">
        <v>0.5</v>
      </c>
      <c r="P47" s="333">
        <v>100.0</v>
      </c>
      <c r="Q47" s="311">
        <v>45841.0</v>
      </c>
      <c r="R47" s="159"/>
      <c r="S47" s="336">
        <f t="shared" si="2"/>
        <v>6</v>
      </c>
      <c r="T47" s="337" t="str">
        <f>IF(A47=A46,"0",VLOOKUP(A47,Despatches!A:D,4,FALSE))</f>
        <v>0</v>
      </c>
      <c r="U47" s="159"/>
      <c r="V47" s="159">
        <f t="shared" si="3"/>
        <v>2025</v>
      </c>
      <c r="W47" s="159"/>
      <c r="X47" s="159"/>
      <c r="Y47" s="159"/>
      <c r="Z47" s="159"/>
    </row>
    <row r="48" ht="11.25" customHeight="1">
      <c r="A48" s="161" t="s">
        <v>561</v>
      </c>
      <c r="B48" s="311">
        <v>45819.0</v>
      </c>
      <c r="C48" s="161">
        <v>12999.0</v>
      </c>
      <c r="D48" s="161" t="s">
        <v>562</v>
      </c>
      <c r="E48" s="161" t="s">
        <v>117</v>
      </c>
      <c r="F48" s="161">
        <v>52.0</v>
      </c>
      <c r="G48" s="161">
        <v>677.0</v>
      </c>
      <c r="H48" s="161">
        <v>85.0</v>
      </c>
      <c r="I48" s="161">
        <f t="shared" si="4"/>
        <v>85</v>
      </c>
      <c r="J48" s="333">
        <v>16.0</v>
      </c>
      <c r="K48" s="333">
        <v>1.0</v>
      </c>
      <c r="L48" s="333">
        <v>5.0</v>
      </c>
      <c r="M48" s="334">
        <v>22.18</v>
      </c>
      <c r="N48" s="333" t="s">
        <v>38</v>
      </c>
      <c r="O48" s="334">
        <v>0.5</v>
      </c>
      <c r="P48" s="333">
        <v>100.0</v>
      </c>
      <c r="Q48" s="311">
        <v>45841.0</v>
      </c>
      <c r="R48" s="159"/>
      <c r="S48" s="336">
        <f t="shared" si="2"/>
        <v>6</v>
      </c>
      <c r="T48" s="337" t="str">
        <f>IF(A48=A47,"0",VLOOKUP(A48,Despatches!A:D,4,FALSE))</f>
        <v>0</v>
      </c>
      <c r="U48" s="159"/>
      <c r="V48" s="159">
        <f t="shared" si="3"/>
        <v>2025</v>
      </c>
      <c r="W48" s="159"/>
      <c r="X48" s="159"/>
      <c r="Y48" s="159"/>
      <c r="Z48" s="159"/>
    </row>
    <row r="49" ht="11.25" customHeight="1">
      <c r="A49" s="161" t="s">
        <v>561</v>
      </c>
      <c r="B49" s="311">
        <v>45819.0</v>
      </c>
      <c r="C49" s="161">
        <v>12999.0</v>
      </c>
      <c r="D49" s="161" t="s">
        <v>562</v>
      </c>
      <c r="E49" s="161" t="s">
        <v>117</v>
      </c>
      <c r="F49" s="161">
        <v>62.0</v>
      </c>
      <c r="G49" s="161">
        <v>598.0</v>
      </c>
      <c r="H49" s="161">
        <v>785.0</v>
      </c>
      <c r="I49" s="161">
        <f t="shared" si="4"/>
        <v>785</v>
      </c>
      <c r="J49" s="333">
        <v>16.0</v>
      </c>
      <c r="K49" s="333">
        <v>1.0</v>
      </c>
      <c r="L49" s="333">
        <v>5.0</v>
      </c>
      <c r="M49" s="334">
        <v>215.67</v>
      </c>
      <c r="N49" s="333" t="s">
        <v>38</v>
      </c>
      <c r="O49" s="334">
        <v>0.5</v>
      </c>
      <c r="P49" s="333">
        <v>100.0</v>
      </c>
      <c r="Q49" s="311">
        <v>45841.0</v>
      </c>
      <c r="R49" s="159"/>
      <c r="S49" s="336">
        <f t="shared" si="2"/>
        <v>6</v>
      </c>
      <c r="T49" s="337" t="str">
        <f>IF(A49=A48,"0",VLOOKUP(A49,Despatches!A:D,4,FALSE))</f>
        <v>0</v>
      </c>
      <c r="U49" s="159"/>
      <c r="V49" s="159">
        <f t="shared" si="3"/>
        <v>2025</v>
      </c>
      <c r="W49" s="159"/>
      <c r="X49" s="159"/>
      <c r="Y49" s="159"/>
      <c r="Z49" s="159"/>
    </row>
    <row r="50" ht="11.25" customHeight="1">
      <c r="A50" s="161" t="s">
        <v>561</v>
      </c>
      <c r="B50" s="311">
        <v>45819.0</v>
      </c>
      <c r="C50" s="161">
        <v>12999.0</v>
      </c>
      <c r="D50" s="161" t="s">
        <v>562</v>
      </c>
      <c r="E50" s="161" t="s">
        <v>117</v>
      </c>
      <c r="F50" s="161">
        <v>62.0</v>
      </c>
      <c r="G50" s="161">
        <v>282.5</v>
      </c>
      <c r="H50" s="161">
        <v>510.0</v>
      </c>
      <c r="I50" s="161">
        <f t="shared" si="4"/>
        <v>510</v>
      </c>
      <c r="J50" s="333">
        <v>16.0</v>
      </c>
      <c r="K50" s="333">
        <v>0.0</v>
      </c>
      <c r="L50" s="333">
        <v>5.0</v>
      </c>
      <c r="M50" s="334">
        <v>66.19</v>
      </c>
      <c r="N50" s="333" t="s">
        <v>38</v>
      </c>
      <c r="O50" s="334">
        <v>0.5</v>
      </c>
      <c r="P50" s="333">
        <v>100.0</v>
      </c>
      <c r="Q50" s="311">
        <v>45841.0</v>
      </c>
      <c r="R50" s="159"/>
      <c r="S50" s="336">
        <f t="shared" si="2"/>
        <v>6</v>
      </c>
      <c r="T50" s="337" t="str">
        <f>IF(A50=A49,"0",VLOOKUP(A50,Despatches!A:D,4,FALSE))</f>
        <v>0</v>
      </c>
      <c r="U50" s="159"/>
      <c r="V50" s="159">
        <f t="shared" si="3"/>
        <v>2025</v>
      </c>
      <c r="W50" s="159"/>
      <c r="X50" s="159"/>
      <c r="Y50" s="159"/>
      <c r="Z50" s="159"/>
    </row>
    <row r="51" ht="11.25" customHeight="1">
      <c r="A51" s="161" t="s">
        <v>561</v>
      </c>
      <c r="B51" s="311">
        <v>45819.0</v>
      </c>
      <c r="C51" s="161">
        <v>12999.0</v>
      </c>
      <c r="D51" s="161" t="s">
        <v>562</v>
      </c>
      <c r="E51" s="161" t="s">
        <v>117</v>
      </c>
      <c r="F51" s="161">
        <v>62.0</v>
      </c>
      <c r="G51" s="161">
        <v>290.5</v>
      </c>
      <c r="H51" s="161">
        <v>350.0</v>
      </c>
      <c r="I51" s="161">
        <f t="shared" si="4"/>
        <v>350</v>
      </c>
      <c r="J51" s="333">
        <v>16.0</v>
      </c>
      <c r="K51" s="333">
        <v>0.0</v>
      </c>
      <c r="L51" s="333">
        <v>5.0</v>
      </c>
      <c r="M51" s="334">
        <v>46.71</v>
      </c>
      <c r="N51" s="333" t="s">
        <v>38</v>
      </c>
      <c r="O51" s="334">
        <v>0.5</v>
      </c>
      <c r="P51" s="333">
        <v>100.0</v>
      </c>
      <c r="Q51" s="311">
        <v>45841.0</v>
      </c>
      <c r="R51" s="159"/>
      <c r="S51" s="336">
        <f t="shared" si="2"/>
        <v>6</v>
      </c>
      <c r="T51" s="337" t="str">
        <f>IF(A51=A50,"0",VLOOKUP(A51,Despatches!A:D,4,FALSE))</f>
        <v>0</v>
      </c>
      <c r="U51" s="159"/>
      <c r="V51" s="159">
        <f t="shared" si="3"/>
        <v>2025</v>
      </c>
      <c r="W51" s="159"/>
      <c r="X51" s="159"/>
      <c r="Y51" s="159"/>
      <c r="Z51" s="159"/>
    </row>
    <row r="52" ht="11.25" customHeight="1">
      <c r="A52" s="161" t="s">
        <v>561</v>
      </c>
      <c r="B52" s="311">
        <v>45819.0</v>
      </c>
      <c r="C52" s="161">
        <v>12999.0</v>
      </c>
      <c r="D52" s="161" t="s">
        <v>562</v>
      </c>
      <c r="E52" s="161" t="s">
        <v>117</v>
      </c>
      <c r="F52" s="161">
        <v>62.0</v>
      </c>
      <c r="G52" s="161">
        <v>302.0</v>
      </c>
      <c r="H52" s="161">
        <v>290.0</v>
      </c>
      <c r="I52" s="161">
        <f t="shared" si="4"/>
        <v>290</v>
      </c>
      <c r="J52" s="333">
        <v>16.0</v>
      </c>
      <c r="K52" s="333">
        <v>0.0</v>
      </c>
      <c r="L52" s="333">
        <v>5.0</v>
      </c>
      <c r="M52" s="334">
        <v>40.24</v>
      </c>
      <c r="N52" s="333" t="s">
        <v>38</v>
      </c>
      <c r="O52" s="334">
        <v>0.5</v>
      </c>
      <c r="P52" s="333">
        <v>100.0</v>
      </c>
      <c r="Q52" s="311">
        <v>45841.0</v>
      </c>
      <c r="R52" s="159"/>
      <c r="S52" s="336">
        <f t="shared" si="2"/>
        <v>6</v>
      </c>
      <c r="T52" s="337" t="str">
        <f>IF(A52=A51,"0",VLOOKUP(A52,Despatches!A:D,4,FALSE))</f>
        <v>0</v>
      </c>
      <c r="U52" s="159"/>
      <c r="V52" s="159">
        <f t="shared" si="3"/>
        <v>2025</v>
      </c>
      <c r="W52" s="159"/>
      <c r="X52" s="159"/>
      <c r="Y52" s="159"/>
      <c r="Z52" s="159"/>
    </row>
    <row r="53" ht="11.25" customHeight="1">
      <c r="A53" s="161" t="s">
        <v>561</v>
      </c>
      <c r="B53" s="311">
        <v>45819.0</v>
      </c>
      <c r="C53" s="161">
        <v>12999.0</v>
      </c>
      <c r="D53" s="161" t="s">
        <v>562</v>
      </c>
      <c r="E53" s="161" t="s">
        <v>117</v>
      </c>
      <c r="F53" s="161">
        <v>62.0</v>
      </c>
      <c r="G53" s="161">
        <v>317.0</v>
      </c>
      <c r="H53" s="161">
        <v>250.0</v>
      </c>
      <c r="I53" s="161">
        <f t="shared" si="4"/>
        <v>250</v>
      </c>
      <c r="J53" s="333">
        <v>16.0</v>
      </c>
      <c r="K53" s="333">
        <v>0.0</v>
      </c>
      <c r="L53" s="333">
        <v>5.0</v>
      </c>
      <c r="M53" s="334">
        <v>36.41</v>
      </c>
      <c r="N53" s="333" t="s">
        <v>38</v>
      </c>
      <c r="O53" s="334">
        <v>0.5</v>
      </c>
      <c r="P53" s="333">
        <v>100.0</v>
      </c>
      <c r="Q53" s="311">
        <v>45841.0</v>
      </c>
      <c r="R53" s="159"/>
      <c r="S53" s="336">
        <f t="shared" si="2"/>
        <v>6</v>
      </c>
      <c r="T53" s="337" t="str">
        <f>IF(A53=A52,"0",VLOOKUP(A53,Despatches!A:D,4,FALSE))</f>
        <v>0</v>
      </c>
      <c r="U53" s="159"/>
      <c r="V53" s="159">
        <f t="shared" si="3"/>
        <v>2025</v>
      </c>
      <c r="W53" s="159"/>
      <c r="X53" s="159"/>
      <c r="Y53" s="159"/>
      <c r="Z53" s="159"/>
    </row>
    <row r="54" ht="11.25" customHeight="1">
      <c r="A54" s="161" t="s">
        <v>561</v>
      </c>
      <c r="B54" s="311">
        <v>45819.0</v>
      </c>
      <c r="C54" s="161">
        <v>12999.0</v>
      </c>
      <c r="D54" s="161" t="s">
        <v>562</v>
      </c>
      <c r="E54" s="161" t="s">
        <v>117</v>
      </c>
      <c r="F54" s="161">
        <v>62.0</v>
      </c>
      <c r="G54" s="161">
        <v>335.0</v>
      </c>
      <c r="H54" s="161">
        <v>250.0</v>
      </c>
      <c r="I54" s="161">
        <f t="shared" si="4"/>
        <v>250</v>
      </c>
      <c r="J54" s="333">
        <v>16.0</v>
      </c>
      <c r="K54" s="333">
        <v>0.0</v>
      </c>
      <c r="L54" s="333">
        <v>5.0</v>
      </c>
      <c r="M54" s="334">
        <v>38.48</v>
      </c>
      <c r="N54" s="333" t="s">
        <v>38</v>
      </c>
      <c r="O54" s="334">
        <v>0.5</v>
      </c>
      <c r="P54" s="333">
        <v>100.0</v>
      </c>
      <c r="Q54" s="311">
        <v>45841.0</v>
      </c>
      <c r="R54" s="159"/>
      <c r="S54" s="336">
        <f t="shared" si="2"/>
        <v>6</v>
      </c>
      <c r="T54" s="337" t="str">
        <f>IF(A54=A53,"0",VLOOKUP(A54,Despatches!A:D,4,FALSE))</f>
        <v>0</v>
      </c>
      <c r="U54" s="159"/>
      <c r="V54" s="159">
        <f t="shared" si="3"/>
        <v>2025</v>
      </c>
      <c r="W54" s="159"/>
      <c r="X54" s="159"/>
      <c r="Y54" s="159"/>
      <c r="Z54" s="159"/>
    </row>
    <row r="55" ht="11.25" customHeight="1">
      <c r="A55" s="161" t="s">
        <v>561</v>
      </c>
      <c r="B55" s="311">
        <v>45819.0</v>
      </c>
      <c r="C55" s="161">
        <v>12999.0</v>
      </c>
      <c r="D55" s="161" t="s">
        <v>562</v>
      </c>
      <c r="E55" s="161" t="s">
        <v>117</v>
      </c>
      <c r="F55" s="161">
        <v>62.0</v>
      </c>
      <c r="G55" s="161">
        <v>677.0</v>
      </c>
      <c r="H55" s="161">
        <v>1570.0</v>
      </c>
      <c r="I55" s="161">
        <f t="shared" si="4"/>
        <v>1570</v>
      </c>
      <c r="J55" s="333">
        <v>16.0</v>
      </c>
      <c r="K55" s="333">
        <v>0.0</v>
      </c>
      <c r="L55" s="333">
        <v>5.0</v>
      </c>
      <c r="M55" s="334">
        <v>488.32</v>
      </c>
      <c r="N55" s="333" t="s">
        <v>38</v>
      </c>
      <c r="O55" s="334">
        <v>0.5</v>
      </c>
      <c r="P55" s="333">
        <v>100.0</v>
      </c>
      <c r="Q55" s="311">
        <v>45841.0</v>
      </c>
      <c r="R55" s="159"/>
      <c r="S55" s="336">
        <f t="shared" si="2"/>
        <v>6</v>
      </c>
      <c r="T55" s="337" t="str">
        <f>IF(A55=A54,"0",VLOOKUP(A55,Despatches!A:D,4,FALSE))</f>
        <v>0</v>
      </c>
      <c r="U55" s="159"/>
      <c r="V55" s="159">
        <f t="shared" si="3"/>
        <v>2025</v>
      </c>
      <c r="W55" s="159"/>
      <c r="X55" s="159"/>
      <c r="Y55" s="159"/>
      <c r="Z55" s="159"/>
    </row>
    <row r="56" ht="11.25" customHeight="1">
      <c r="A56" s="161" t="s">
        <v>326</v>
      </c>
      <c r="B56" s="311">
        <v>45832.0</v>
      </c>
      <c r="C56" s="161" t="s">
        <v>563</v>
      </c>
      <c r="D56" s="161" t="s">
        <v>564</v>
      </c>
      <c r="E56" s="161" t="s">
        <v>117</v>
      </c>
      <c r="F56" s="161">
        <v>124.0</v>
      </c>
      <c r="G56" s="161">
        <v>413.0</v>
      </c>
      <c r="H56" s="161">
        <v>819.0</v>
      </c>
      <c r="I56" s="161">
        <f t="shared" si="4"/>
        <v>819</v>
      </c>
      <c r="J56" s="333">
        <v>16.0</v>
      </c>
      <c r="K56" s="333">
        <v>1.0</v>
      </c>
      <c r="L56" s="333">
        <v>7.0</v>
      </c>
      <c r="M56" s="334">
        <v>310.79</v>
      </c>
      <c r="N56" s="333" t="s">
        <v>38</v>
      </c>
      <c r="O56" s="334">
        <v>0.5</v>
      </c>
      <c r="P56" s="333">
        <v>100.0</v>
      </c>
      <c r="Q56" s="311">
        <v>45841.0</v>
      </c>
      <c r="R56" s="159"/>
      <c r="S56" s="336">
        <f t="shared" si="2"/>
        <v>6</v>
      </c>
      <c r="T56" s="337">
        <f>IF(A56=A55,"0",VLOOKUP(A56,Despatches!A:D,4,FALSE))</f>
        <v>1598.4</v>
      </c>
      <c r="U56" s="159"/>
      <c r="V56" s="159">
        <f t="shared" si="3"/>
        <v>2025</v>
      </c>
      <c r="W56" s="159"/>
      <c r="X56" s="159"/>
      <c r="Y56" s="159"/>
      <c r="Z56" s="159"/>
    </row>
    <row r="57" ht="11.25" customHeight="1">
      <c r="A57" s="161" t="s">
        <v>326</v>
      </c>
      <c r="B57" s="311">
        <v>45832.0</v>
      </c>
      <c r="C57" s="161" t="s">
        <v>563</v>
      </c>
      <c r="D57" s="161" t="s">
        <v>564</v>
      </c>
      <c r="E57" s="161" t="s">
        <v>117</v>
      </c>
      <c r="F57" s="161">
        <v>111.0</v>
      </c>
      <c r="G57" s="161">
        <v>413.0</v>
      </c>
      <c r="H57" s="161">
        <v>609.0</v>
      </c>
      <c r="I57" s="161">
        <f t="shared" si="4"/>
        <v>609</v>
      </c>
      <c r="J57" s="333">
        <v>16.0</v>
      </c>
      <c r="K57" s="333">
        <v>1.0</v>
      </c>
      <c r="L57" s="333">
        <v>7.0</v>
      </c>
      <c r="M57" s="334">
        <v>206.88</v>
      </c>
      <c r="N57" s="333" t="s">
        <v>38</v>
      </c>
      <c r="O57" s="334">
        <v>0.5</v>
      </c>
      <c r="P57" s="333">
        <v>100.0</v>
      </c>
      <c r="Q57" s="311">
        <v>45841.0</v>
      </c>
      <c r="R57" s="159"/>
      <c r="S57" s="336">
        <f t="shared" si="2"/>
        <v>6</v>
      </c>
      <c r="T57" s="337" t="str">
        <f>IF(A57=A56,"0",VLOOKUP(A57,Despatches!A:D,4,FALSE))</f>
        <v>0</v>
      </c>
      <c r="U57" s="159"/>
      <c r="V57" s="159">
        <f t="shared" si="3"/>
        <v>2025</v>
      </c>
      <c r="W57" s="159"/>
      <c r="X57" s="159"/>
      <c r="Y57" s="159"/>
      <c r="Z57" s="159"/>
    </row>
    <row r="58" ht="11.25" customHeight="1">
      <c r="A58" s="161" t="s">
        <v>326</v>
      </c>
      <c r="B58" s="311">
        <v>45832.0</v>
      </c>
      <c r="C58" s="161" t="s">
        <v>563</v>
      </c>
      <c r="D58" s="161" t="s">
        <v>564</v>
      </c>
      <c r="E58" s="161" t="s">
        <v>117</v>
      </c>
      <c r="F58" s="161">
        <v>93.0</v>
      </c>
      <c r="G58" s="161">
        <v>413.0</v>
      </c>
      <c r="H58" s="161">
        <v>483.0</v>
      </c>
      <c r="I58" s="161">
        <f t="shared" si="4"/>
        <v>483</v>
      </c>
      <c r="J58" s="333">
        <v>16.0</v>
      </c>
      <c r="K58" s="333">
        <v>1.0</v>
      </c>
      <c r="L58" s="333">
        <v>7.0</v>
      </c>
      <c r="M58" s="334">
        <v>137.47</v>
      </c>
      <c r="N58" s="333" t="s">
        <v>38</v>
      </c>
      <c r="O58" s="334">
        <v>0.5</v>
      </c>
      <c r="P58" s="333">
        <v>100.0</v>
      </c>
      <c r="Q58" s="311">
        <v>45841.0</v>
      </c>
      <c r="R58" s="159"/>
      <c r="S58" s="336">
        <f t="shared" si="2"/>
        <v>6</v>
      </c>
      <c r="T58" s="337" t="str">
        <f>IF(A58=A57,"0",VLOOKUP(A58,Despatches!A:D,4,FALSE))</f>
        <v>0</v>
      </c>
      <c r="U58" s="159"/>
      <c r="V58" s="159">
        <f t="shared" si="3"/>
        <v>2025</v>
      </c>
      <c r="W58" s="159"/>
      <c r="X58" s="159"/>
      <c r="Y58" s="159"/>
      <c r="Z58" s="159"/>
    </row>
    <row r="59" ht="11.25" customHeight="1">
      <c r="A59" s="161" t="s">
        <v>326</v>
      </c>
      <c r="B59" s="311">
        <v>45832.0</v>
      </c>
      <c r="C59" s="161" t="s">
        <v>563</v>
      </c>
      <c r="D59" s="161" t="s">
        <v>564</v>
      </c>
      <c r="E59" s="161" t="s">
        <v>117</v>
      </c>
      <c r="F59" s="161">
        <v>69.0</v>
      </c>
      <c r="G59" s="161">
        <v>413.0</v>
      </c>
      <c r="H59" s="161">
        <v>399.0</v>
      </c>
      <c r="I59" s="161">
        <f t="shared" si="4"/>
        <v>399</v>
      </c>
      <c r="J59" s="333">
        <v>16.0</v>
      </c>
      <c r="K59" s="333">
        <v>1.0</v>
      </c>
      <c r="L59" s="333">
        <v>7.0</v>
      </c>
      <c r="M59" s="334">
        <v>84.25</v>
      </c>
      <c r="N59" s="333" t="s">
        <v>38</v>
      </c>
      <c r="O59" s="334">
        <v>0.5</v>
      </c>
      <c r="P59" s="333">
        <v>100.0</v>
      </c>
      <c r="Q59" s="311">
        <v>45841.0</v>
      </c>
      <c r="R59" s="159"/>
      <c r="S59" s="336">
        <f t="shared" si="2"/>
        <v>6</v>
      </c>
      <c r="T59" s="337" t="str">
        <f>IF(A59=A58,"0",VLOOKUP(A59,Despatches!A:D,4,FALSE))</f>
        <v>0</v>
      </c>
      <c r="U59" s="159"/>
      <c r="V59" s="159">
        <f t="shared" si="3"/>
        <v>2025</v>
      </c>
      <c r="W59" s="159"/>
      <c r="X59" s="159"/>
      <c r="Y59" s="159"/>
      <c r="Z59" s="159"/>
    </row>
    <row r="60" ht="11.25" customHeight="1">
      <c r="A60" s="161" t="s">
        <v>326</v>
      </c>
      <c r="B60" s="311">
        <v>45832.0</v>
      </c>
      <c r="C60" s="161" t="s">
        <v>563</v>
      </c>
      <c r="D60" s="161" t="s">
        <v>564</v>
      </c>
      <c r="E60" s="161" t="s">
        <v>117</v>
      </c>
      <c r="F60" s="161">
        <v>41.0</v>
      </c>
      <c r="G60" s="161">
        <v>413.0</v>
      </c>
      <c r="H60" s="161">
        <v>273.0</v>
      </c>
      <c r="I60" s="161">
        <f t="shared" si="4"/>
        <v>273</v>
      </c>
      <c r="J60" s="333">
        <v>16.0</v>
      </c>
      <c r="K60" s="333">
        <v>1.0</v>
      </c>
      <c r="L60" s="333">
        <v>7.0</v>
      </c>
      <c r="M60" s="334">
        <v>34.26</v>
      </c>
      <c r="N60" s="333" t="s">
        <v>38</v>
      </c>
      <c r="O60" s="334">
        <v>0.5</v>
      </c>
      <c r="P60" s="333">
        <v>100.0</v>
      </c>
      <c r="Q60" s="311">
        <v>45841.0</v>
      </c>
      <c r="R60" s="159"/>
      <c r="S60" s="336">
        <f t="shared" si="2"/>
        <v>6</v>
      </c>
      <c r="T60" s="337" t="str">
        <f>IF(A60=A59,"0",VLOOKUP(A60,Despatches!A:D,4,FALSE))</f>
        <v>0</v>
      </c>
      <c r="U60" s="159"/>
      <c r="V60" s="159">
        <f t="shared" si="3"/>
        <v>2025</v>
      </c>
      <c r="W60" s="159"/>
      <c r="X60" s="159"/>
      <c r="Y60" s="159"/>
      <c r="Z60" s="159"/>
    </row>
    <row r="61" ht="11.25" customHeight="1">
      <c r="A61" s="161" t="s">
        <v>326</v>
      </c>
      <c r="B61" s="311">
        <v>45832.0</v>
      </c>
      <c r="C61" s="161" t="s">
        <v>563</v>
      </c>
      <c r="D61" s="161" t="s">
        <v>564</v>
      </c>
      <c r="E61" s="161" t="s">
        <v>117</v>
      </c>
      <c r="F61" s="161">
        <v>98.0</v>
      </c>
      <c r="G61" s="161">
        <v>345.0</v>
      </c>
      <c r="H61" s="161">
        <v>546.0</v>
      </c>
      <c r="I61" s="161">
        <f t="shared" si="4"/>
        <v>546</v>
      </c>
      <c r="J61" s="333">
        <v>16.0</v>
      </c>
      <c r="K61" s="333">
        <v>1.0</v>
      </c>
      <c r="L61" s="333">
        <v>7.0</v>
      </c>
      <c r="M61" s="334">
        <v>136.79</v>
      </c>
      <c r="N61" s="333" t="s">
        <v>38</v>
      </c>
      <c r="O61" s="334">
        <v>0.5</v>
      </c>
      <c r="P61" s="333">
        <v>100.0</v>
      </c>
      <c r="Q61" s="311">
        <v>45841.0</v>
      </c>
      <c r="R61" s="159"/>
      <c r="S61" s="336">
        <f t="shared" si="2"/>
        <v>6</v>
      </c>
      <c r="T61" s="337" t="str">
        <f>IF(A61=A60,"0",VLOOKUP(A61,Despatches!A:D,4,FALSE))</f>
        <v>0</v>
      </c>
      <c r="U61" s="159"/>
      <c r="V61" s="159">
        <f t="shared" si="3"/>
        <v>2025</v>
      </c>
      <c r="W61" s="159"/>
      <c r="X61" s="159"/>
      <c r="Y61" s="159"/>
      <c r="Z61" s="159"/>
    </row>
    <row r="62" ht="11.25" customHeight="1">
      <c r="A62" s="161" t="s">
        <v>326</v>
      </c>
      <c r="B62" s="311">
        <v>45832.0</v>
      </c>
      <c r="C62" s="161" t="s">
        <v>563</v>
      </c>
      <c r="D62" s="161" t="s">
        <v>564</v>
      </c>
      <c r="E62" s="161" t="s">
        <v>117</v>
      </c>
      <c r="F62" s="161">
        <v>98.0</v>
      </c>
      <c r="G62" s="161">
        <v>345.0</v>
      </c>
      <c r="H62" s="161">
        <v>406.0</v>
      </c>
      <c r="I62" s="161">
        <f t="shared" si="4"/>
        <v>406</v>
      </c>
      <c r="J62" s="333">
        <v>16.0</v>
      </c>
      <c r="K62" s="333">
        <v>1.0</v>
      </c>
      <c r="L62" s="333">
        <v>7.0</v>
      </c>
      <c r="M62" s="334">
        <v>101.72</v>
      </c>
      <c r="N62" s="333" t="s">
        <v>38</v>
      </c>
      <c r="O62" s="334">
        <v>0.5</v>
      </c>
      <c r="P62" s="333">
        <v>100.0</v>
      </c>
      <c r="Q62" s="311">
        <v>45841.0</v>
      </c>
      <c r="R62" s="159"/>
      <c r="S62" s="336">
        <f t="shared" si="2"/>
        <v>6</v>
      </c>
      <c r="T62" s="337" t="str">
        <f>IF(A62=A61,"0",VLOOKUP(A62,Despatches!A:D,4,FALSE))</f>
        <v>0</v>
      </c>
      <c r="U62" s="159"/>
      <c r="V62" s="159">
        <f t="shared" si="3"/>
        <v>2025</v>
      </c>
      <c r="W62" s="159"/>
      <c r="X62" s="159"/>
      <c r="Y62" s="159"/>
      <c r="Z62" s="159"/>
    </row>
    <row r="63" ht="11.25" customHeight="1">
      <c r="A63" s="161" t="s">
        <v>326</v>
      </c>
      <c r="B63" s="311">
        <v>45832.0</v>
      </c>
      <c r="C63" s="161" t="s">
        <v>563</v>
      </c>
      <c r="D63" s="161" t="s">
        <v>564</v>
      </c>
      <c r="E63" s="161" t="s">
        <v>117</v>
      </c>
      <c r="F63" s="161">
        <v>98.0</v>
      </c>
      <c r="G63" s="161">
        <v>345.0</v>
      </c>
      <c r="H63" s="161">
        <v>322.0</v>
      </c>
      <c r="I63" s="161">
        <f t="shared" si="4"/>
        <v>322</v>
      </c>
      <c r="J63" s="333">
        <v>16.0</v>
      </c>
      <c r="K63" s="333">
        <v>1.0</v>
      </c>
      <c r="L63" s="333">
        <v>7.0</v>
      </c>
      <c r="M63" s="334">
        <v>80.68</v>
      </c>
      <c r="N63" s="333" t="s">
        <v>38</v>
      </c>
      <c r="O63" s="334">
        <v>0.5</v>
      </c>
      <c r="P63" s="333">
        <v>100.0</v>
      </c>
      <c r="Q63" s="311">
        <v>45841.0</v>
      </c>
      <c r="R63" s="159"/>
      <c r="S63" s="336">
        <f t="shared" si="2"/>
        <v>6</v>
      </c>
      <c r="T63" s="337" t="str">
        <f>IF(A63=A62,"0",VLOOKUP(A63,Despatches!A:D,4,FALSE))</f>
        <v>0</v>
      </c>
      <c r="U63" s="159"/>
      <c r="V63" s="159">
        <f t="shared" si="3"/>
        <v>2025</v>
      </c>
      <c r="W63" s="159"/>
      <c r="X63" s="159"/>
      <c r="Y63" s="159"/>
      <c r="Z63" s="159"/>
    </row>
    <row r="64" ht="11.25" customHeight="1">
      <c r="A64" s="161" t="s">
        <v>326</v>
      </c>
      <c r="B64" s="311">
        <v>45832.0</v>
      </c>
      <c r="C64" s="161" t="s">
        <v>563</v>
      </c>
      <c r="D64" s="161" t="s">
        <v>564</v>
      </c>
      <c r="E64" s="161" t="s">
        <v>117</v>
      </c>
      <c r="F64" s="161">
        <v>98.0</v>
      </c>
      <c r="G64" s="161">
        <v>345.0</v>
      </c>
      <c r="H64" s="161">
        <v>266.0</v>
      </c>
      <c r="I64" s="161">
        <f t="shared" si="4"/>
        <v>266</v>
      </c>
      <c r="J64" s="333">
        <v>16.0</v>
      </c>
      <c r="K64" s="333">
        <v>1.0</v>
      </c>
      <c r="L64" s="333">
        <v>7.0</v>
      </c>
      <c r="M64" s="334">
        <v>66.64</v>
      </c>
      <c r="N64" s="333" t="s">
        <v>38</v>
      </c>
      <c r="O64" s="334">
        <v>0.5</v>
      </c>
      <c r="P64" s="333">
        <v>100.0</v>
      </c>
      <c r="Q64" s="311">
        <v>45841.0</v>
      </c>
      <c r="R64" s="159"/>
      <c r="S64" s="336">
        <f t="shared" si="2"/>
        <v>6</v>
      </c>
      <c r="T64" s="337" t="str">
        <f>IF(A64=A63,"0",VLOOKUP(A64,Despatches!A:D,4,FALSE))</f>
        <v>0</v>
      </c>
      <c r="U64" s="159"/>
      <c r="V64" s="159">
        <f t="shared" si="3"/>
        <v>2025</v>
      </c>
      <c r="W64" s="159"/>
      <c r="X64" s="159"/>
      <c r="Y64" s="159"/>
      <c r="Z64" s="159"/>
    </row>
    <row r="65" ht="11.25" customHeight="1">
      <c r="A65" s="161" t="s">
        <v>326</v>
      </c>
      <c r="B65" s="311">
        <v>45832.0</v>
      </c>
      <c r="C65" s="161" t="s">
        <v>563</v>
      </c>
      <c r="D65" s="161" t="s">
        <v>564</v>
      </c>
      <c r="E65" s="161" t="s">
        <v>117</v>
      </c>
      <c r="F65" s="161">
        <v>98.0</v>
      </c>
      <c r="G65" s="161">
        <v>345.0</v>
      </c>
      <c r="H65" s="161">
        <v>182.0</v>
      </c>
      <c r="I65" s="161">
        <f t="shared" si="4"/>
        <v>182</v>
      </c>
      <c r="J65" s="333">
        <v>16.0</v>
      </c>
      <c r="K65" s="333">
        <v>1.0</v>
      </c>
      <c r="L65" s="333">
        <v>7.0</v>
      </c>
      <c r="M65" s="334">
        <v>45.6</v>
      </c>
      <c r="N65" s="333" t="s">
        <v>38</v>
      </c>
      <c r="O65" s="334">
        <v>0.5</v>
      </c>
      <c r="P65" s="333">
        <v>100.0</v>
      </c>
      <c r="Q65" s="311">
        <v>45841.0</v>
      </c>
      <c r="R65" s="159"/>
      <c r="S65" s="336">
        <f t="shared" si="2"/>
        <v>6</v>
      </c>
      <c r="T65" s="337" t="str">
        <f>IF(A65=A64,"0",VLOOKUP(A65,Despatches!A:D,4,FALSE))</f>
        <v>0</v>
      </c>
      <c r="U65" s="159"/>
      <c r="V65" s="159">
        <f t="shared" si="3"/>
        <v>2025</v>
      </c>
      <c r="W65" s="159"/>
      <c r="X65" s="159"/>
      <c r="Y65" s="159"/>
      <c r="Z65" s="159"/>
    </row>
    <row r="66" ht="11.25" customHeight="1">
      <c r="A66" s="161" t="s">
        <v>326</v>
      </c>
      <c r="B66" s="311">
        <v>45832.0</v>
      </c>
      <c r="C66" s="161" t="s">
        <v>563</v>
      </c>
      <c r="D66" s="161" t="s">
        <v>564</v>
      </c>
      <c r="E66" s="161" t="s">
        <v>117</v>
      </c>
      <c r="F66" s="161">
        <v>98.0</v>
      </c>
      <c r="G66" s="161">
        <v>566.0</v>
      </c>
      <c r="H66" s="161">
        <v>273.0</v>
      </c>
      <c r="I66" s="161">
        <f t="shared" si="4"/>
        <v>273</v>
      </c>
      <c r="J66" s="333">
        <v>16.0</v>
      </c>
      <c r="K66" s="333">
        <v>1.0</v>
      </c>
      <c r="L66" s="333">
        <v>7.0</v>
      </c>
      <c r="M66" s="334">
        <v>112.21</v>
      </c>
      <c r="N66" s="333" t="s">
        <v>38</v>
      </c>
      <c r="O66" s="334">
        <v>0.5</v>
      </c>
      <c r="P66" s="333">
        <v>100.0</v>
      </c>
      <c r="Q66" s="311">
        <v>45841.0</v>
      </c>
      <c r="R66" s="159"/>
      <c r="S66" s="336">
        <f t="shared" si="2"/>
        <v>6</v>
      </c>
      <c r="T66" s="337" t="str">
        <f>IF(A66=A65,"0",VLOOKUP(A66,Despatches!A:D,4,FALSE))</f>
        <v>0</v>
      </c>
      <c r="U66" s="159"/>
      <c r="V66" s="159">
        <f t="shared" si="3"/>
        <v>2025</v>
      </c>
      <c r="W66" s="159"/>
      <c r="X66" s="159"/>
      <c r="Y66" s="159"/>
      <c r="Z66" s="159"/>
    </row>
    <row r="67" ht="11.25" customHeight="1">
      <c r="A67" s="161" t="s">
        <v>326</v>
      </c>
      <c r="B67" s="311">
        <v>45832.0</v>
      </c>
      <c r="C67" s="161" t="s">
        <v>563</v>
      </c>
      <c r="D67" s="161" t="s">
        <v>564</v>
      </c>
      <c r="E67" s="161" t="s">
        <v>117</v>
      </c>
      <c r="F67" s="161">
        <v>98.0</v>
      </c>
      <c r="G67" s="161">
        <v>579.0</v>
      </c>
      <c r="H67" s="161">
        <v>203.0</v>
      </c>
      <c r="I67" s="161">
        <f t="shared" si="4"/>
        <v>203</v>
      </c>
      <c r="J67" s="333">
        <v>16.0</v>
      </c>
      <c r="K67" s="333">
        <v>1.0</v>
      </c>
      <c r="L67" s="333">
        <v>7.0</v>
      </c>
      <c r="M67" s="334">
        <v>85.35</v>
      </c>
      <c r="N67" s="333" t="s">
        <v>38</v>
      </c>
      <c r="O67" s="334">
        <v>0.5</v>
      </c>
      <c r="P67" s="333">
        <v>100.0</v>
      </c>
      <c r="Q67" s="311">
        <v>45841.0</v>
      </c>
      <c r="R67" s="159"/>
      <c r="S67" s="336">
        <f t="shared" si="2"/>
        <v>6</v>
      </c>
      <c r="T67" s="337" t="str">
        <f>IF(A67=A66,"0",VLOOKUP(A67,Despatches!A:D,4,FALSE))</f>
        <v>0</v>
      </c>
      <c r="U67" s="159"/>
      <c r="V67" s="159">
        <f t="shared" si="3"/>
        <v>2025</v>
      </c>
      <c r="W67" s="159"/>
      <c r="X67" s="159"/>
      <c r="Y67" s="159"/>
      <c r="Z67" s="159"/>
    </row>
    <row r="68" ht="11.25" customHeight="1">
      <c r="A68" s="161" t="s">
        <v>326</v>
      </c>
      <c r="B68" s="311">
        <v>45832.0</v>
      </c>
      <c r="C68" s="161" t="s">
        <v>563</v>
      </c>
      <c r="D68" s="161" t="s">
        <v>564</v>
      </c>
      <c r="E68" s="161" t="s">
        <v>117</v>
      </c>
      <c r="F68" s="161">
        <v>98.0</v>
      </c>
      <c r="G68" s="161">
        <v>597.0</v>
      </c>
      <c r="H68" s="161">
        <v>161.0</v>
      </c>
      <c r="I68" s="161">
        <f t="shared" si="4"/>
        <v>161</v>
      </c>
      <c r="J68" s="333">
        <v>16.0</v>
      </c>
      <c r="K68" s="333">
        <v>1.0</v>
      </c>
      <c r="L68" s="333">
        <v>7.0</v>
      </c>
      <c r="M68" s="334">
        <v>69.8</v>
      </c>
      <c r="N68" s="333" t="s">
        <v>38</v>
      </c>
      <c r="O68" s="334">
        <v>0.5</v>
      </c>
      <c r="P68" s="333">
        <v>100.0</v>
      </c>
      <c r="Q68" s="311">
        <v>45841.0</v>
      </c>
      <c r="R68" s="159"/>
      <c r="S68" s="336">
        <f t="shared" si="2"/>
        <v>6</v>
      </c>
      <c r="T68" s="337" t="str">
        <f>IF(A68=A67,"0",VLOOKUP(A68,Despatches!A:D,4,FALSE))</f>
        <v>0</v>
      </c>
      <c r="U68" s="159"/>
      <c r="V68" s="159">
        <f t="shared" si="3"/>
        <v>2025</v>
      </c>
      <c r="W68" s="159"/>
      <c r="X68" s="159"/>
      <c r="Y68" s="159"/>
      <c r="Z68" s="159"/>
    </row>
    <row r="69" ht="11.25" customHeight="1">
      <c r="A69" s="161" t="s">
        <v>326</v>
      </c>
      <c r="B69" s="311">
        <v>45832.0</v>
      </c>
      <c r="C69" s="161" t="s">
        <v>563</v>
      </c>
      <c r="D69" s="161" t="s">
        <v>564</v>
      </c>
      <c r="E69" s="161" t="s">
        <v>117</v>
      </c>
      <c r="F69" s="161">
        <v>98.0</v>
      </c>
      <c r="G69" s="161">
        <v>621.0</v>
      </c>
      <c r="H69" s="161">
        <v>133.0</v>
      </c>
      <c r="I69" s="161">
        <f t="shared" si="4"/>
        <v>133</v>
      </c>
      <c r="J69" s="333">
        <v>16.0</v>
      </c>
      <c r="K69" s="333">
        <v>1.0</v>
      </c>
      <c r="L69" s="333">
        <v>7.0</v>
      </c>
      <c r="M69" s="334">
        <v>59.98</v>
      </c>
      <c r="N69" s="333" t="s">
        <v>38</v>
      </c>
      <c r="O69" s="334">
        <v>0.5</v>
      </c>
      <c r="P69" s="333">
        <v>100.0</v>
      </c>
      <c r="Q69" s="311">
        <v>45841.0</v>
      </c>
      <c r="R69" s="159"/>
      <c r="S69" s="336">
        <f t="shared" si="2"/>
        <v>6</v>
      </c>
      <c r="T69" s="337" t="str">
        <f>IF(A69=A68,"0",VLOOKUP(A69,Despatches!A:D,4,FALSE))</f>
        <v>0</v>
      </c>
      <c r="U69" s="159"/>
      <c r="V69" s="159">
        <f t="shared" si="3"/>
        <v>2025</v>
      </c>
      <c r="W69" s="159"/>
      <c r="X69" s="159"/>
      <c r="Y69" s="159"/>
      <c r="Z69" s="159"/>
    </row>
    <row r="70" ht="11.25" customHeight="1">
      <c r="A70" s="161" t="s">
        <v>326</v>
      </c>
      <c r="B70" s="311">
        <v>45832.0</v>
      </c>
      <c r="C70" s="161" t="s">
        <v>563</v>
      </c>
      <c r="D70" s="161" t="s">
        <v>564</v>
      </c>
      <c r="E70" s="161" t="s">
        <v>117</v>
      </c>
      <c r="F70" s="161">
        <v>98.0</v>
      </c>
      <c r="G70" s="161">
        <v>649.0</v>
      </c>
      <c r="H70" s="161">
        <v>91.0</v>
      </c>
      <c r="I70" s="161">
        <f t="shared" si="4"/>
        <v>91</v>
      </c>
      <c r="J70" s="333">
        <v>16.0</v>
      </c>
      <c r="K70" s="333">
        <v>1.0</v>
      </c>
      <c r="L70" s="333">
        <v>7.0</v>
      </c>
      <c r="M70" s="334">
        <v>42.89</v>
      </c>
      <c r="N70" s="333" t="s">
        <v>38</v>
      </c>
      <c r="O70" s="334">
        <v>0.5</v>
      </c>
      <c r="P70" s="333">
        <v>100.0</v>
      </c>
      <c r="Q70" s="311">
        <v>45841.0</v>
      </c>
      <c r="R70" s="159"/>
      <c r="S70" s="336">
        <f t="shared" si="2"/>
        <v>6</v>
      </c>
      <c r="T70" s="337" t="str">
        <f>IF(A70=A69,"0",VLOOKUP(A70,Despatches!A:D,4,FALSE))</f>
        <v>0</v>
      </c>
      <c r="U70" s="159"/>
      <c r="V70" s="159">
        <f t="shared" si="3"/>
        <v>2025</v>
      </c>
      <c r="W70" s="159"/>
      <c r="X70" s="159"/>
      <c r="Y70" s="159"/>
      <c r="Z70" s="159"/>
    </row>
    <row r="71" ht="11.25" customHeight="1">
      <c r="A71" s="161" t="s">
        <v>481</v>
      </c>
      <c r="B71" s="311">
        <v>45833.0</v>
      </c>
      <c r="C71" s="338"/>
      <c r="D71" s="161" t="s">
        <v>565</v>
      </c>
      <c r="E71" s="161" t="s">
        <v>118</v>
      </c>
      <c r="F71" s="161">
        <v>31.0</v>
      </c>
      <c r="G71" s="161">
        <v>82.0</v>
      </c>
      <c r="H71" s="161">
        <v>13500.0</v>
      </c>
      <c r="I71" s="161">
        <v>45.0</v>
      </c>
      <c r="J71" s="333">
        <v>10.0</v>
      </c>
      <c r="K71" s="333">
        <v>1.0</v>
      </c>
      <c r="L71" s="333">
        <v>100.0</v>
      </c>
      <c r="M71" s="334">
        <v>254.3</v>
      </c>
      <c r="N71" s="333" t="s">
        <v>38</v>
      </c>
      <c r="O71" s="334">
        <v>0.5</v>
      </c>
      <c r="P71" s="333">
        <v>129.0</v>
      </c>
      <c r="Q71" s="311">
        <f t="shared" ref="Q71:Q75" si="5">B71+5</f>
        <v>45838</v>
      </c>
      <c r="R71" s="159"/>
      <c r="S71" s="336">
        <f t="shared" si="2"/>
        <v>6</v>
      </c>
      <c r="T71" s="337" t="str">
        <f>IF(A71=A70,"0",VLOOKUP(A71,Despatches!A:D,4,FALSE))</f>
        <v>#N/A</v>
      </c>
      <c r="U71" s="159"/>
      <c r="V71" s="159">
        <f t="shared" si="3"/>
        <v>2025</v>
      </c>
      <c r="W71" s="159"/>
      <c r="X71" s="159"/>
      <c r="Y71" s="159"/>
      <c r="Z71" s="159"/>
    </row>
    <row r="72" ht="11.25" customHeight="1">
      <c r="A72" s="161" t="s">
        <v>481</v>
      </c>
      <c r="B72" s="311">
        <v>45833.0</v>
      </c>
      <c r="C72" s="338"/>
      <c r="D72" s="161" t="s">
        <v>565</v>
      </c>
      <c r="E72" s="161" t="s">
        <v>118</v>
      </c>
      <c r="F72" s="161">
        <v>31.0</v>
      </c>
      <c r="G72" s="161">
        <v>67.0</v>
      </c>
      <c r="H72" s="161">
        <v>9000.0</v>
      </c>
      <c r="I72" s="161">
        <v>45.0</v>
      </c>
      <c r="J72" s="333">
        <v>10.0</v>
      </c>
      <c r="K72" s="333">
        <v>1.0</v>
      </c>
      <c r="L72" s="333">
        <v>100.0</v>
      </c>
      <c r="M72" s="334">
        <v>138.5</v>
      </c>
      <c r="N72" s="333" t="s">
        <v>38</v>
      </c>
      <c r="O72" s="334">
        <v>0.5</v>
      </c>
      <c r="P72" s="333">
        <v>129.0</v>
      </c>
      <c r="Q72" s="311">
        <f t="shared" si="5"/>
        <v>45838</v>
      </c>
      <c r="R72" s="159"/>
      <c r="S72" s="336">
        <f t="shared" si="2"/>
        <v>6</v>
      </c>
      <c r="T72" s="337" t="str">
        <f>IF(A72=A71,"0",VLOOKUP(A72,Despatches!A:D,4,FALSE))</f>
        <v>0</v>
      </c>
      <c r="U72" s="159"/>
      <c r="V72" s="159">
        <f t="shared" si="3"/>
        <v>2025</v>
      </c>
      <c r="W72" s="159"/>
      <c r="X72" s="159"/>
      <c r="Y72" s="159"/>
      <c r="Z72" s="159"/>
    </row>
    <row r="73" ht="11.25" customHeight="1">
      <c r="A73" s="161" t="s">
        <v>481</v>
      </c>
      <c r="B73" s="311">
        <v>45833.0</v>
      </c>
      <c r="C73" s="338"/>
      <c r="D73" s="161" t="s">
        <v>565</v>
      </c>
      <c r="E73" s="161" t="s">
        <v>118</v>
      </c>
      <c r="F73" s="161">
        <v>31.0</v>
      </c>
      <c r="G73" s="161">
        <v>103.0</v>
      </c>
      <c r="H73" s="161">
        <v>4500.0</v>
      </c>
      <c r="I73" s="161">
        <v>45.0</v>
      </c>
      <c r="J73" s="333">
        <v>10.0</v>
      </c>
      <c r="K73" s="333">
        <v>1.0</v>
      </c>
      <c r="L73" s="333">
        <v>100.0</v>
      </c>
      <c r="M73" s="334">
        <v>106.5</v>
      </c>
      <c r="N73" s="333" t="s">
        <v>38</v>
      </c>
      <c r="O73" s="334">
        <v>0.5</v>
      </c>
      <c r="P73" s="333">
        <v>129.0</v>
      </c>
      <c r="Q73" s="311">
        <f t="shared" si="5"/>
        <v>45838</v>
      </c>
      <c r="R73" s="159"/>
      <c r="S73" s="336">
        <f t="shared" si="2"/>
        <v>6</v>
      </c>
      <c r="T73" s="337" t="str">
        <f>IF(A73=A72,"0",VLOOKUP(A73,Despatches!A:D,4,FALSE))</f>
        <v>0</v>
      </c>
      <c r="U73" s="159"/>
      <c r="V73" s="159">
        <f t="shared" si="3"/>
        <v>2025</v>
      </c>
      <c r="W73" s="159"/>
      <c r="X73" s="159"/>
      <c r="Y73" s="159"/>
      <c r="Z73" s="159"/>
    </row>
    <row r="74" ht="11.25" customHeight="1">
      <c r="A74" s="161" t="s">
        <v>481</v>
      </c>
      <c r="B74" s="311">
        <v>45833.0</v>
      </c>
      <c r="C74" s="338"/>
      <c r="D74" s="161" t="s">
        <v>565</v>
      </c>
      <c r="E74" s="161" t="s">
        <v>118</v>
      </c>
      <c r="F74" s="161">
        <v>31.0</v>
      </c>
      <c r="G74" s="161">
        <v>113.0</v>
      </c>
      <c r="H74" s="161">
        <v>300.0</v>
      </c>
      <c r="I74" s="161">
        <v>45.0</v>
      </c>
      <c r="J74" s="333">
        <v>10.0</v>
      </c>
      <c r="K74" s="333">
        <v>2.0</v>
      </c>
      <c r="L74" s="333">
        <v>100.0</v>
      </c>
      <c r="M74" s="334">
        <v>7.8</v>
      </c>
      <c r="N74" s="333" t="s">
        <v>38</v>
      </c>
      <c r="O74" s="334">
        <v>0.5</v>
      </c>
      <c r="P74" s="333">
        <v>129.0</v>
      </c>
      <c r="Q74" s="311">
        <f t="shared" si="5"/>
        <v>45838</v>
      </c>
      <c r="R74" s="159"/>
      <c r="S74" s="336">
        <f t="shared" si="2"/>
        <v>6</v>
      </c>
      <c r="T74" s="337" t="str">
        <f>IF(A74=A73,"0",VLOOKUP(A74,Despatches!A:D,4,FALSE))</f>
        <v>0</v>
      </c>
      <c r="U74" s="159"/>
      <c r="V74" s="159">
        <f t="shared" si="3"/>
        <v>2025</v>
      </c>
      <c r="W74" s="159"/>
      <c r="X74" s="159"/>
      <c r="Y74" s="159"/>
      <c r="Z74" s="159"/>
    </row>
    <row r="75" ht="11.25" customHeight="1">
      <c r="A75" s="161" t="s">
        <v>481</v>
      </c>
      <c r="B75" s="311">
        <v>45833.0</v>
      </c>
      <c r="C75" s="338"/>
      <c r="D75" s="161" t="s">
        <v>565</v>
      </c>
      <c r="E75" s="161" t="s">
        <v>118</v>
      </c>
      <c r="F75" s="161">
        <v>31.0</v>
      </c>
      <c r="G75" s="161">
        <v>36.0</v>
      </c>
      <c r="H75" s="161">
        <v>400.0</v>
      </c>
      <c r="I75" s="161">
        <v>45.0</v>
      </c>
      <c r="J75" s="333">
        <v>10.0</v>
      </c>
      <c r="K75" s="333">
        <v>0.0</v>
      </c>
      <c r="L75" s="333">
        <v>100.0</v>
      </c>
      <c r="M75" s="334">
        <v>3.3</v>
      </c>
      <c r="N75" s="333" t="s">
        <v>38</v>
      </c>
      <c r="O75" s="334">
        <v>0.5</v>
      </c>
      <c r="P75" s="333">
        <v>129.0</v>
      </c>
      <c r="Q75" s="311">
        <f t="shared" si="5"/>
        <v>45838</v>
      </c>
      <c r="R75" s="159"/>
      <c r="S75" s="336">
        <f t="shared" si="2"/>
        <v>6</v>
      </c>
      <c r="T75" s="337" t="str">
        <f>IF(A75=A74,"0",VLOOKUP(A75,Despatches!A:D,4,FALSE))</f>
        <v>0</v>
      </c>
      <c r="U75" s="159"/>
      <c r="V75" s="159">
        <f t="shared" si="3"/>
        <v>2025</v>
      </c>
      <c r="W75" s="159"/>
      <c r="X75" s="159"/>
      <c r="Y75" s="159"/>
      <c r="Z75" s="159"/>
    </row>
    <row r="76" ht="11.25" customHeight="1">
      <c r="A76" s="161" t="s">
        <v>323</v>
      </c>
      <c r="B76" s="311">
        <v>45836.0</v>
      </c>
      <c r="C76" s="338"/>
      <c r="D76" s="161" t="s">
        <v>566</v>
      </c>
      <c r="E76" s="161" t="s">
        <v>145</v>
      </c>
      <c r="F76" s="161">
        <v>47.0</v>
      </c>
      <c r="G76" s="161">
        <v>109.0</v>
      </c>
      <c r="H76" s="161">
        <v>680.0</v>
      </c>
      <c r="I76" s="161">
        <v>68.0</v>
      </c>
      <c r="J76" s="333">
        <v>15.0</v>
      </c>
      <c r="K76" s="333">
        <v>1.0</v>
      </c>
      <c r="L76" s="333">
        <v>5.0</v>
      </c>
      <c r="M76" s="334">
        <v>25.82</v>
      </c>
      <c r="N76" s="333" t="s">
        <v>38</v>
      </c>
      <c r="O76" s="334">
        <v>0.5</v>
      </c>
      <c r="P76" s="333">
        <v>107.0</v>
      </c>
      <c r="Q76" s="311">
        <v>45843.0</v>
      </c>
      <c r="R76" s="159"/>
      <c r="S76" s="336">
        <f t="shared" si="2"/>
        <v>6</v>
      </c>
      <c r="T76" s="337">
        <f>IF(A76=A75,"0",VLOOKUP(A76,Despatches!A:D,4,FALSE))</f>
        <v>106.2</v>
      </c>
      <c r="U76" s="159"/>
      <c r="V76" s="159">
        <f t="shared" si="3"/>
        <v>2025</v>
      </c>
      <c r="W76" s="159"/>
      <c r="X76" s="159"/>
      <c r="Y76" s="159"/>
      <c r="Z76" s="159"/>
    </row>
    <row r="77" ht="11.25" customHeight="1">
      <c r="A77" s="161" t="s">
        <v>323</v>
      </c>
      <c r="B77" s="311">
        <v>45836.0</v>
      </c>
      <c r="C77" s="338"/>
      <c r="D77" s="161" t="s">
        <v>566</v>
      </c>
      <c r="E77" s="161" t="s">
        <v>145</v>
      </c>
      <c r="F77" s="161">
        <v>47.0</v>
      </c>
      <c r="G77" s="161">
        <v>160.0</v>
      </c>
      <c r="H77" s="161">
        <v>1020.0</v>
      </c>
      <c r="I77" s="161">
        <v>68.0</v>
      </c>
      <c r="J77" s="333">
        <v>15.0</v>
      </c>
      <c r="K77" s="333">
        <v>1.0</v>
      </c>
      <c r="L77" s="333">
        <v>5.0</v>
      </c>
      <c r="M77" s="334">
        <v>56.84</v>
      </c>
      <c r="N77" s="333" t="s">
        <v>38</v>
      </c>
      <c r="O77" s="334">
        <v>0.5</v>
      </c>
      <c r="P77" s="333">
        <v>107.0</v>
      </c>
      <c r="Q77" s="311">
        <v>45843.0</v>
      </c>
      <c r="R77" s="159"/>
      <c r="S77" s="336">
        <f t="shared" si="2"/>
        <v>6</v>
      </c>
      <c r="T77" s="337" t="str">
        <f>IF(A77=A76,"0",VLOOKUP(A77,Despatches!A:D,4,FALSE))</f>
        <v>0</v>
      </c>
      <c r="U77" s="159"/>
      <c r="V77" s="159">
        <f t="shared" si="3"/>
        <v>2025</v>
      </c>
      <c r="W77" s="159"/>
      <c r="X77" s="159"/>
      <c r="Y77" s="159"/>
      <c r="Z77" s="159"/>
    </row>
    <row r="78" ht="11.25" customHeight="1">
      <c r="A78" s="161" t="s">
        <v>323</v>
      </c>
      <c r="B78" s="311">
        <v>45836.0</v>
      </c>
      <c r="C78" s="338"/>
      <c r="D78" s="161" t="s">
        <v>566</v>
      </c>
      <c r="E78" s="161" t="s">
        <v>145</v>
      </c>
      <c r="F78" s="161">
        <v>47.0</v>
      </c>
      <c r="G78" s="161">
        <v>171.0</v>
      </c>
      <c r="H78" s="161">
        <v>340.0</v>
      </c>
      <c r="I78" s="161">
        <v>68.0</v>
      </c>
      <c r="J78" s="333">
        <v>15.0</v>
      </c>
      <c r="K78" s="333">
        <v>1.0</v>
      </c>
      <c r="L78" s="333">
        <v>5.0</v>
      </c>
      <c r="M78" s="334">
        <v>20.25</v>
      </c>
      <c r="N78" s="333" t="s">
        <v>38</v>
      </c>
      <c r="O78" s="334">
        <v>0.5</v>
      </c>
      <c r="P78" s="333">
        <v>107.0</v>
      </c>
      <c r="Q78" s="311">
        <v>45843.0</v>
      </c>
      <c r="R78" s="159"/>
      <c r="S78" s="336">
        <f t="shared" si="2"/>
        <v>6</v>
      </c>
      <c r="T78" s="337" t="str">
        <f>IF(A78=A77,"0",VLOOKUP(A78,Despatches!A:D,4,FALSE))</f>
        <v>0</v>
      </c>
      <c r="U78" s="159"/>
      <c r="V78" s="159">
        <f t="shared" si="3"/>
        <v>2025</v>
      </c>
      <c r="W78" s="159"/>
      <c r="X78" s="159"/>
      <c r="Y78" s="159"/>
      <c r="Z78" s="159"/>
    </row>
    <row r="79" ht="11.25" customHeight="1">
      <c r="A79" s="161" t="s">
        <v>324</v>
      </c>
      <c r="B79" s="311">
        <v>45839.0</v>
      </c>
      <c r="C79" s="338"/>
      <c r="D79" s="338"/>
      <c r="E79" s="161" t="s">
        <v>149</v>
      </c>
      <c r="F79" s="161">
        <v>108.0</v>
      </c>
      <c r="G79" s="161" t="s">
        <v>558</v>
      </c>
      <c r="H79" s="161" t="s">
        <v>558</v>
      </c>
      <c r="I79" s="161" t="s">
        <v>558</v>
      </c>
      <c r="J79" s="161" t="s">
        <v>558</v>
      </c>
      <c r="K79" s="161" t="s">
        <v>558</v>
      </c>
      <c r="L79" s="161" t="s">
        <v>558</v>
      </c>
      <c r="M79" s="334">
        <v>2000.0</v>
      </c>
      <c r="N79" s="333" t="s">
        <v>41</v>
      </c>
      <c r="O79" s="334">
        <v>0.35</v>
      </c>
      <c r="P79" s="333">
        <v>90.0</v>
      </c>
      <c r="Q79" s="311">
        <v>45839.0</v>
      </c>
      <c r="R79" s="159" t="s">
        <v>567</v>
      </c>
      <c r="S79" s="336">
        <f t="shared" si="2"/>
        <v>7</v>
      </c>
      <c r="T79" s="337">
        <f>IF(A79=A78,"0",VLOOKUP(A79,Despatches!A:D,4,FALSE))</f>
        <v>11136</v>
      </c>
      <c r="U79" s="159"/>
      <c r="V79" s="159">
        <f t="shared" si="3"/>
        <v>2025</v>
      </c>
      <c r="W79" s="159"/>
      <c r="X79" s="159"/>
      <c r="Y79" s="159"/>
      <c r="Z79" s="159"/>
    </row>
    <row r="80" ht="11.25" customHeight="1">
      <c r="A80" s="161" t="s">
        <v>324</v>
      </c>
      <c r="B80" s="311">
        <v>45839.0</v>
      </c>
      <c r="C80" s="338"/>
      <c r="D80" s="338"/>
      <c r="E80" s="161" t="s">
        <v>149</v>
      </c>
      <c r="F80" s="161">
        <v>70.0</v>
      </c>
      <c r="G80" s="161" t="s">
        <v>558</v>
      </c>
      <c r="H80" s="161" t="s">
        <v>558</v>
      </c>
      <c r="I80" s="161" t="s">
        <v>558</v>
      </c>
      <c r="J80" s="161" t="s">
        <v>558</v>
      </c>
      <c r="K80" s="161" t="s">
        <v>558</v>
      </c>
      <c r="L80" s="161" t="s">
        <v>558</v>
      </c>
      <c r="M80" s="334">
        <v>1800.0</v>
      </c>
      <c r="N80" s="333" t="s">
        <v>41</v>
      </c>
      <c r="O80" s="334">
        <v>0.35</v>
      </c>
      <c r="P80" s="333">
        <v>90.0</v>
      </c>
      <c r="Q80" s="311">
        <v>45839.0</v>
      </c>
      <c r="R80" s="159" t="s">
        <v>567</v>
      </c>
      <c r="S80" s="336">
        <f t="shared" si="2"/>
        <v>7</v>
      </c>
      <c r="T80" s="337" t="str">
        <f>IF(A80=A79,"0",VLOOKUP(A80,Despatches!A:D,4,FALSE))</f>
        <v>0</v>
      </c>
      <c r="U80" s="159"/>
      <c r="V80" s="159">
        <f t="shared" si="3"/>
        <v>2025</v>
      </c>
      <c r="W80" s="159"/>
      <c r="X80" s="159"/>
      <c r="Y80" s="159"/>
      <c r="Z80" s="159"/>
    </row>
    <row r="81" ht="11.25" customHeight="1">
      <c r="A81" s="161" t="s">
        <v>324</v>
      </c>
      <c r="B81" s="311">
        <v>45839.0</v>
      </c>
      <c r="C81" s="338"/>
      <c r="D81" s="338"/>
      <c r="E81" s="161" t="s">
        <v>149</v>
      </c>
      <c r="F81" s="161">
        <v>1000.0</v>
      </c>
      <c r="G81" s="161" t="s">
        <v>558</v>
      </c>
      <c r="H81" s="161" t="s">
        <v>558</v>
      </c>
      <c r="I81" s="161" t="s">
        <v>558</v>
      </c>
      <c r="J81" s="161" t="s">
        <v>558</v>
      </c>
      <c r="K81" s="161" t="s">
        <v>558</v>
      </c>
      <c r="L81" s="161" t="s">
        <v>558</v>
      </c>
      <c r="M81" s="334">
        <v>3000.0</v>
      </c>
      <c r="N81" s="333" t="s">
        <v>41</v>
      </c>
      <c r="O81" s="334">
        <v>0.35</v>
      </c>
      <c r="P81" s="333">
        <v>90.0</v>
      </c>
      <c r="Q81" s="311">
        <v>45839.0</v>
      </c>
      <c r="R81" s="159" t="s">
        <v>567</v>
      </c>
      <c r="S81" s="336">
        <f t="shared" si="2"/>
        <v>7</v>
      </c>
      <c r="T81" s="337" t="str">
        <f>IF(A81=A80,"0",VLOOKUP(A81,Despatches!A:D,4,FALSE))</f>
        <v>0</v>
      </c>
      <c r="U81" s="159"/>
      <c r="V81" s="159">
        <f t="shared" si="3"/>
        <v>2025</v>
      </c>
      <c r="W81" s="159"/>
      <c r="X81" s="159"/>
      <c r="Y81" s="159"/>
      <c r="Z81" s="159"/>
    </row>
    <row r="82" ht="11.25" customHeight="1">
      <c r="A82" s="161" t="s">
        <v>324</v>
      </c>
      <c r="B82" s="311">
        <v>45839.0</v>
      </c>
      <c r="C82" s="338"/>
      <c r="D82" s="338"/>
      <c r="E82" s="161" t="s">
        <v>149</v>
      </c>
      <c r="F82" s="161">
        <v>50.0</v>
      </c>
      <c r="G82" s="161" t="s">
        <v>558</v>
      </c>
      <c r="H82" s="161" t="s">
        <v>558</v>
      </c>
      <c r="I82" s="161" t="s">
        <v>558</v>
      </c>
      <c r="J82" s="161" t="s">
        <v>558</v>
      </c>
      <c r="K82" s="161" t="s">
        <v>558</v>
      </c>
      <c r="L82" s="161" t="s">
        <v>558</v>
      </c>
      <c r="M82" s="334">
        <v>4500.0</v>
      </c>
      <c r="N82" s="333" t="s">
        <v>41</v>
      </c>
      <c r="O82" s="334">
        <v>0.5</v>
      </c>
      <c r="P82" s="333">
        <v>76.0</v>
      </c>
      <c r="Q82" s="311">
        <v>45839.0</v>
      </c>
      <c r="R82" s="159" t="s">
        <v>567</v>
      </c>
      <c r="S82" s="336">
        <f t="shared" si="2"/>
        <v>7</v>
      </c>
      <c r="T82" s="337" t="str">
        <f>IF(A82=A81,"0",VLOOKUP(A82,Despatches!A:D,4,FALSE))</f>
        <v>0</v>
      </c>
      <c r="U82" s="159"/>
      <c r="V82" s="159">
        <f t="shared" si="3"/>
        <v>2025</v>
      </c>
      <c r="W82" s="159"/>
      <c r="X82" s="159"/>
      <c r="Y82" s="159"/>
      <c r="Z82" s="159"/>
    </row>
    <row r="83" ht="11.25" customHeight="1">
      <c r="A83" s="161" t="s">
        <v>335</v>
      </c>
      <c r="B83" s="311">
        <v>45839.0</v>
      </c>
      <c r="C83" s="338"/>
      <c r="D83" s="161" t="s">
        <v>568</v>
      </c>
      <c r="E83" s="161" t="s">
        <v>145</v>
      </c>
      <c r="F83" s="161">
        <v>45.0</v>
      </c>
      <c r="G83" s="161">
        <v>185.0</v>
      </c>
      <c r="H83" s="161">
        <v>6750.0</v>
      </c>
      <c r="I83" s="161">
        <v>90.0</v>
      </c>
      <c r="J83" s="333">
        <v>15.0</v>
      </c>
      <c r="K83" s="333">
        <v>1.0</v>
      </c>
      <c r="L83" s="333">
        <v>25.0</v>
      </c>
      <c r="M83" s="334">
        <v>416.4</v>
      </c>
      <c r="N83" s="333" t="s">
        <v>38</v>
      </c>
      <c r="O83" s="334">
        <v>0.5</v>
      </c>
      <c r="P83" s="333">
        <v>107.0</v>
      </c>
      <c r="Q83" s="311">
        <v>45843.0</v>
      </c>
      <c r="R83" s="159"/>
      <c r="S83" s="336">
        <f t="shared" si="2"/>
        <v>7</v>
      </c>
      <c r="T83" s="337">
        <f>IF(A83=A82,"0",VLOOKUP(A83,Despatches!A:D,4,FALSE))</f>
        <v>156.4</v>
      </c>
      <c r="U83" s="159"/>
      <c r="V83" s="159">
        <f t="shared" si="3"/>
        <v>2025</v>
      </c>
      <c r="W83" s="159"/>
      <c r="X83" s="159"/>
      <c r="Y83" s="159"/>
      <c r="Z83" s="159"/>
    </row>
    <row r="84" ht="11.25" customHeight="1">
      <c r="A84" s="161" t="s">
        <v>335</v>
      </c>
      <c r="B84" s="311">
        <v>45839.0</v>
      </c>
      <c r="C84" s="338"/>
      <c r="D84" s="161" t="s">
        <v>568</v>
      </c>
      <c r="E84" s="161" t="s">
        <v>145</v>
      </c>
      <c r="F84" s="161">
        <v>45.0</v>
      </c>
      <c r="G84" s="161">
        <v>185.0</v>
      </c>
      <c r="H84" s="161">
        <v>2250.0</v>
      </c>
      <c r="I84" s="161">
        <v>90.0</v>
      </c>
      <c r="J84" s="333">
        <v>15.0</v>
      </c>
      <c r="K84" s="333">
        <v>1.0</v>
      </c>
      <c r="L84" s="333">
        <v>25.0</v>
      </c>
      <c r="M84" s="334">
        <v>138.8</v>
      </c>
      <c r="N84" s="333" t="s">
        <v>38</v>
      </c>
      <c r="O84" s="334">
        <v>0.5</v>
      </c>
      <c r="P84" s="333">
        <v>107.0</v>
      </c>
      <c r="Q84" s="311">
        <v>45843.0</v>
      </c>
      <c r="R84" s="159"/>
      <c r="S84" s="336">
        <f t="shared" si="2"/>
        <v>7</v>
      </c>
      <c r="T84" s="337" t="str">
        <f>IF(A84=A83,"0",VLOOKUP(A84,Despatches!A:D,4,FALSE))</f>
        <v>0</v>
      </c>
      <c r="U84" s="159"/>
      <c r="V84" s="159">
        <f t="shared" si="3"/>
        <v>2025</v>
      </c>
      <c r="W84" s="159"/>
      <c r="X84" s="159"/>
      <c r="Y84" s="159"/>
      <c r="Z84" s="159"/>
    </row>
    <row r="85" ht="11.25" customHeight="1">
      <c r="A85" s="161" t="s">
        <v>335</v>
      </c>
      <c r="B85" s="311">
        <v>45839.0</v>
      </c>
      <c r="C85" s="338"/>
      <c r="D85" s="161" t="s">
        <v>568</v>
      </c>
      <c r="E85" s="161" t="s">
        <v>145</v>
      </c>
      <c r="F85" s="161">
        <v>45.0</v>
      </c>
      <c r="G85" s="161">
        <v>115.0</v>
      </c>
      <c r="H85" s="161">
        <v>4500.0</v>
      </c>
      <c r="I85" s="161">
        <v>90.0</v>
      </c>
      <c r="J85" s="333">
        <v>15.0</v>
      </c>
      <c r="K85" s="333">
        <v>1.0</v>
      </c>
      <c r="L85" s="333">
        <v>25.0</v>
      </c>
      <c r="M85" s="334">
        <v>172.55</v>
      </c>
      <c r="N85" s="333" t="s">
        <v>38</v>
      </c>
      <c r="O85" s="334">
        <v>0.5</v>
      </c>
      <c r="P85" s="333">
        <v>107.0</v>
      </c>
      <c r="Q85" s="311">
        <v>45843.0</v>
      </c>
      <c r="R85" s="159"/>
      <c r="S85" s="336">
        <f t="shared" si="2"/>
        <v>7</v>
      </c>
      <c r="T85" s="337" t="str">
        <f>IF(A85=A84,"0",VLOOKUP(A85,Despatches!A:D,4,FALSE))</f>
        <v>0</v>
      </c>
      <c r="U85" s="159"/>
      <c r="V85" s="159">
        <f t="shared" si="3"/>
        <v>2025</v>
      </c>
      <c r="W85" s="159"/>
      <c r="X85" s="159"/>
      <c r="Y85" s="159"/>
      <c r="Z85" s="159"/>
    </row>
    <row r="86" ht="11.25" customHeight="1">
      <c r="A86" s="161" t="s">
        <v>333</v>
      </c>
      <c r="B86" s="311">
        <v>45841.0</v>
      </c>
      <c r="C86" s="338"/>
      <c r="D86" s="161" t="s">
        <v>569</v>
      </c>
      <c r="E86" s="161" t="s">
        <v>124</v>
      </c>
      <c r="F86" s="161">
        <v>115.0</v>
      </c>
      <c r="G86" s="161">
        <v>400.0</v>
      </c>
      <c r="H86" s="161">
        <v>360.0</v>
      </c>
      <c r="I86" s="161">
        <f t="shared" ref="I86:I88" si="6">H86</f>
        <v>360</v>
      </c>
      <c r="J86" s="333">
        <v>16.0</v>
      </c>
      <c r="K86" s="333">
        <v>1.0</v>
      </c>
      <c r="L86" s="333">
        <v>1.0</v>
      </c>
      <c r="M86" s="334">
        <v>122.71</v>
      </c>
      <c r="N86" s="333" t="s">
        <v>38</v>
      </c>
      <c r="O86" s="334">
        <v>0.5</v>
      </c>
      <c r="P86" s="333">
        <v>114.0</v>
      </c>
      <c r="Q86" s="311">
        <f t="shared" ref="Q86:Q132" si="7">B86+5</f>
        <v>45846</v>
      </c>
      <c r="R86" s="159"/>
      <c r="S86" s="336">
        <f t="shared" si="2"/>
        <v>7</v>
      </c>
      <c r="T86" s="337">
        <f>IF(A86=A85,"0",VLOOKUP(A86,Despatches!A:D,4,FALSE))</f>
        <v>209.6</v>
      </c>
      <c r="U86" s="159"/>
      <c r="V86" s="159">
        <f t="shared" si="3"/>
        <v>2025</v>
      </c>
      <c r="W86" s="159"/>
      <c r="X86" s="159"/>
      <c r="Y86" s="159"/>
      <c r="Z86" s="159"/>
    </row>
    <row r="87" ht="11.25" customHeight="1">
      <c r="A87" s="161" t="s">
        <v>333</v>
      </c>
      <c r="B87" s="311">
        <v>45841.0</v>
      </c>
      <c r="C87" s="338"/>
      <c r="D87" s="161" t="s">
        <v>569</v>
      </c>
      <c r="E87" s="161" t="s">
        <v>124</v>
      </c>
      <c r="F87" s="161">
        <v>115.0</v>
      </c>
      <c r="G87" s="161">
        <v>225.0</v>
      </c>
      <c r="H87" s="161">
        <v>240.0</v>
      </c>
      <c r="I87" s="161">
        <f t="shared" si="6"/>
        <v>240</v>
      </c>
      <c r="J87" s="333">
        <v>16.0</v>
      </c>
      <c r="K87" s="333">
        <v>1.0</v>
      </c>
      <c r="L87" s="333">
        <v>1.0</v>
      </c>
      <c r="M87" s="334">
        <v>46.02</v>
      </c>
      <c r="N87" s="333" t="s">
        <v>38</v>
      </c>
      <c r="O87" s="334">
        <v>0.5</v>
      </c>
      <c r="P87" s="333">
        <v>114.0</v>
      </c>
      <c r="Q87" s="311">
        <f t="shared" si="7"/>
        <v>45846</v>
      </c>
      <c r="R87" s="159"/>
      <c r="S87" s="336">
        <f t="shared" si="2"/>
        <v>7</v>
      </c>
      <c r="T87" s="337" t="str">
        <f>IF(A87=A86,"0",VLOOKUP(A87,Despatches!A:D,4,FALSE))</f>
        <v>0</v>
      </c>
      <c r="U87" s="159"/>
      <c r="V87" s="159">
        <f t="shared" si="3"/>
        <v>2025</v>
      </c>
      <c r="W87" s="159"/>
      <c r="X87" s="159"/>
      <c r="Y87" s="159"/>
      <c r="Z87" s="159"/>
    </row>
    <row r="88" ht="11.25" customHeight="1">
      <c r="A88" s="161" t="s">
        <v>333</v>
      </c>
      <c r="B88" s="311">
        <v>45841.0</v>
      </c>
      <c r="C88" s="338"/>
      <c r="D88" s="161" t="s">
        <v>569</v>
      </c>
      <c r="E88" s="161" t="s">
        <v>124</v>
      </c>
      <c r="F88" s="161">
        <v>115.0</v>
      </c>
      <c r="G88" s="161">
        <v>335.0</v>
      </c>
      <c r="H88" s="161">
        <v>120.0</v>
      </c>
      <c r="I88" s="161">
        <f t="shared" si="6"/>
        <v>120</v>
      </c>
      <c r="J88" s="333">
        <v>16.0</v>
      </c>
      <c r="K88" s="333">
        <v>1.0</v>
      </c>
      <c r="L88" s="333">
        <v>1.0</v>
      </c>
      <c r="M88" s="334">
        <v>34.26</v>
      </c>
      <c r="N88" s="333" t="s">
        <v>38</v>
      </c>
      <c r="O88" s="334">
        <v>0.5</v>
      </c>
      <c r="P88" s="333">
        <v>114.0</v>
      </c>
      <c r="Q88" s="311">
        <f t="shared" si="7"/>
        <v>45846</v>
      </c>
      <c r="R88" s="159"/>
      <c r="S88" s="336">
        <f t="shared" si="2"/>
        <v>7</v>
      </c>
      <c r="T88" s="337" t="str">
        <f>IF(A88=A87,"0",VLOOKUP(A88,Despatches!A:D,4,FALSE))</f>
        <v>0</v>
      </c>
      <c r="U88" s="159"/>
      <c r="V88" s="159">
        <f t="shared" si="3"/>
        <v>2025</v>
      </c>
      <c r="W88" s="159"/>
      <c r="X88" s="159"/>
      <c r="Y88" s="159"/>
      <c r="Z88" s="159"/>
    </row>
    <row r="89" ht="11.25" customHeight="1">
      <c r="A89" s="161" t="s">
        <v>570</v>
      </c>
      <c r="B89" s="311">
        <v>45841.0</v>
      </c>
      <c r="C89" s="338"/>
      <c r="D89" s="161" t="s">
        <v>571</v>
      </c>
      <c r="E89" s="161" t="s">
        <v>138</v>
      </c>
      <c r="F89" s="161">
        <v>70.0</v>
      </c>
      <c r="G89" s="161">
        <v>285.0</v>
      </c>
      <c r="H89" s="161">
        <v>1680.0</v>
      </c>
      <c r="I89" s="161">
        <v>140.0</v>
      </c>
      <c r="J89" s="333">
        <v>16.0</v>
      </c>
      <c r="K89" s="333">
        <v>1.0</v>
      </c>
      <c r="L89" s="333">
        <v>4.0</v>
      </c>
      <c r="M89" s="334">
        <v>248.25</v>
      </c>
      <c r="N89" s="333" t="s">
        <v>38</v>
      </c>
      <c r="O89" s="334">
        <v>0.35</v>
      </c>
      <c r="P89" s="333">
        <v>112.0</v>
      </c>
      <c r="Q89" s="311">
        <f t="shared" si="7"/>
        <v>45846</v>
      </c>
      <c r="R89" s="159" t="s">
        <v>572</v>
      </c>
      <c r="S89" s="336">
        <f t="shared" si="2"/>
        <v>7</v>
      </c>
      <c r="T89" s="337" t="str">
        <f>IF(A89=A88,"0",VLOOKUP(A89,Despatches!A:D,4,FALSE))</f>
        <v>#N/A</v>
      </c>
      <c r="U89" s="159"/>
      <c r="V89" s="159">
        <f t="shared" si="3"/>
        <v>2025</v>
      </c>
      <c r="W89" s="159"/>
      <c r="X89" s="159"/>
      <c r="Y89" s="159"/>
      <c r="Z89" s="159"/>
    </row>
    <row r="90" ht="11.25" customHeight="1">
      <c r="A90" s="161" t="s">
        <v>570</v>
      </c>
      <c r="B90" s="311">
        <v>45841.0</v>
      </c>
      <c r="C90" s="338"/>
      <c r="D90" s="161" t="s">
        <v>571</v>
      </c>
      <c r="E90" s="161" t="s">
        <v>138</v>
      </c>
      <c r="F90" s="161">
        <v>70.0</v>
      </c>
      <c r="G90" s="161">
        <v>240.0</v>
      </c>
      <c r="H90" s="161">
        <v>560.0</v>
      </c>
      <c r="I90" s="161">
        <v>140.0</v>
      </c>
      <c r="J90" s="333">
        <v>16.0</v>
      </c>
      <c r="K90" s="333">
        <v>1.0</v>
      </c>
      <c r="L90" s="333">
        <v>4.0</v>
      </c>
      <c r="M90" s="334">
        <v>69.71</v>
      </c>
      <c r="N90" s="333" t="s">
        <v>38</v>
      </c>
      <c r="O90" s="334">
        <v>0.35</v>
      </c>
      <c r="P90" s="333">
        <v>112.0</v>
      </c>
      <c r="Q90" s="311">
        <f t="shared" si="7"/>
        <v>45846</v>
      </c>
      <c r="R90" s="159" t="s">
        <v>572</v>
      </c>
      <c r="S90" s="336">
        <f t="shared" si="2"/>
        <v>7</v>
      </c>
      <c r="T90" s="337" t="str">
        <f>IF(A90=A89,"0",VLOOKUP(A90,Despatches!A:D,4,FALSE))</f>
        <v>0</v>
      </c>
      <c r="U90" s="159"/>
      <c r="V90" s="159">
        <f t="shared" si="3"/>
        <v>2025</v>
      </c>
      <c r="W90" s="159"/>
      <c r="X90" s="159"/>
      <c r="Y90" s="159"/>
      <c r="Z90" s="159"/>
    </row>
    <row r="91" ht="11.25" customHeight="1">
      <c r="A91" s="161" t="s">
        <v>570</v>
      </c>
      <c r="B91" s="311">
        <v>45841.0</v>
      </c>
      <c r="C91" s="338"/>
      <c r="D91" s="161" t="s">
        <v>571</v>
      </c>
      <c r="E91" s="161" t="s">
        <v>138</v>
      </c>
      <c r="F91" s="161">
        <v>70.0</v>
      </c>
      <c r="G91" s="161">
        <v>155.0</v>
      </c>
      <c r="H91" s="161">
        <v>1120.0</v>
      </c>
      <c r="I91" s="161">
        <v>140.0</v>
      </c>
      <c r="J91" s="333">
        <v>16.0</v>
      </c>
      <c r="K91" s="333">
        <v>1.0</v>
      </c>
      <c r="L91" s="333">
        <v>4.0</v>
      </c>
      <c r="M91" s="334">
        <v>90.05</v>
      </c>
      <c r="N91" s="333" t="s">
        <v>38</v>
      </c>
      <c r="O91" s="334">
        <v>0.35</v>
      </c>
      <c r="P91" s="333">
        <v>112.0</v>
      </c>
      <c r="Q91" s="311">
        <f t="shared" si="7"/>
        <v>45846</v>
      </c>
      <c r="R91" s="159" t="s">
        <v>572</v>
      </c>
      <c r="S91" s="336">
        <f t="shared" si="2"/>
        <v>7</v>
      </c>
      <c r="T91" s="337" t="str">
        <f>IF(A91=A90,"0",VLOOKUP(A91,Despatches!A:D,4,FALSE))</f>
        <v>0</v>
      </c>
      <c r="U91" s="159"/>
      <c r="V91" s="159">
        <f t="shared" si="3"/>
        <v>2025</v>
      </c>
      <c r="W91" s="159"/>
      <c r="X91" s="159"/>
      <c r="Y91" s="159"/>
      <c r="Z91" s="159"/>
    </row>
    <row r="92" ht="11.25" customHeight="1">
      <c r="A92" s="161" t="s">
        <v>573</v>
      </c>
      <c r="B92" s="311">
        <v>45841.0</v>
      </c>
      <c r="C92" s="338"/>
      <c r="D92" s="161" t="s">
        <v>574</v>
      </c>
      <c r="E92" s="161" t="s">
        <v>138</v>
      </c>
      <c r="F92" s="161">
        <v>60.0</v>
      </c>
      <c r="G92" s="161">
        <v>295.0</v>
      </c>
      <c r="H92" s="161">
        <v>1560.0</v>
      </c>
      <c r="I92" s="161">
        <v>130.0</v>
      </c>
      <c r="J92" s="333">
        <v>16.0</v>
      </c>
      <c r="K92" s="333">
        <v>1.0</v>
      </c>
      <c r="L92" s="339">
        <v>4.0</v>
      </c>
      <c r="M92" s="334">
        <v>204.6</v>
      </c>
      <c r="N92" s="333" t="s">
        <v>38</v>
      </c>
      <c r="O92" s="334">
        <v>0.35</v>
      </c>
      <c r="P92" s="333">
        <v>112.0</v>
      </c>
      <c r="Q92" s="311">
        <f t="shared" si="7"/>
        <v>45846</v>
      </c>
      <c r="R92" s="159" t="s">
        <v>572</v>
      </c>
      <c r="S92" s="336">
        <f t="shared" si="2"/>
        <v>7</v>
      </c>
      <c r="T92" s="337" t="str">
        <f>IF(A92=A91,"0",VLOOKUP(A92,Despatches!A:D,4,FALSE))</f>
        <v>#N/A</v>
      </c>
      <c r="U92" s="159"/>
      <c r="V92" s="159">
        <f t="shared" si="3"/>
        <v>2025</v>
      </c>
      <c r="W92" s="159"/>
      <c r="X92" s="159"/>
      <c r="Y92" s="159"/>
      <c r="Z92" s="159"/>
    </row>
    <row r="93" ht="11.25" customHeight="1">
      <c r="A93" s="161" t="s">
        <v>573</v>
      </c>
      <c r="B93" s="311">
        <v>45841.0</v>
      </c>
      <c r="C93" s="338"/>
      <c r="D93" s="161" t="s">
        <v>574</v>
      </c>
      <c r="E93" s="161" t="s">
        <v>138</v>
      </c>
      <c r="F93" s="161">
        <v>60.0</v>
      </c>
      <c r="G93" s="161">
        <v>210.0</v>
      </c>
      <c r="H93" s="161">
        <v>520.0</v>
      </c>
      <c r="I93" s="161">
        <v>130.0</v>
      </c>
      <c r="J93" s="333">
        <v>16.0</v>
      </c>
      <c r="K93" s="333">
        <v>1.0</v>
      </c>
      <c r="L93" s="339">
        <v>4.0</v>
      </c>
      <c r="M93" s="334">
        <v>48.55</v>
      </c>
      <c r="N93" s="333" t="s">
        <v>38</v>
      </c>
      <c r="O93" s="334">
        <v>0.35</v>
      </c>
      <c r="P93" s="333">
        <v>112.0</v>
      </c>
      <c r="Q93" s="311">
        <f t="shared" si="7"/>
        <v>45846</v>
      </c>
      <c r="R93" s="159" t="s">
        <v>572</v>
      </c>
      <c r="S93" s="336">
        <f t="shared" si="2"/>
        <v>7</v>
      </c>
      <c r="T93" s="337" t="str">
        <f>IF(A93=A92,"0",VLOOKUP(A93,Despatches!A:D,4,FALSE))</f>
        <v>0</v>
      </c>
      <c r="U93" s="159"/>
      <c r="V93" s="159">
        <f t="shared" si="3"/>
        <v>2025</v>
      </c>
      <c r="W93" s="159"/>
      <c r="X93" s="159"/>
      <c r="Y93" s="159"/>
      <c r="Z93" s="159"/>
    </row>
    <row r="94" ht="11.25" customHeight="1">
      <c r="A94" s="179" t="s">
        <v>573</v>
      </c>
      <c r="B94" s="340">
        <v>45841.0</v>
      </c>
      <c r="C94" s="338"/>
      <c r="D94" s="161" t="s">
        <v>574</v>
      </c>
      <c r="E94" s="179" t="s">
        <v>138</v>
      </c>
      <c r="F94" s="179">
        <v>60.0</v>
      </c>
      <c r="G94" s="179">
        <v>135.0</v>
      </c>
      <c r="H94" s="179">
        <v>1040.0</v>
      </c>
      <c r="I94" s="179">
        <v>130.0</v>
      </c>
      <c r="J94" s="333">
        <v>16.0</v>
      </c>
      <c r="K94" s="333">
        <v>1.0</v>
      </c>
      <c r="L94" s="339">
        <v>4.0</v>
      </c>
      <c r="M94" s="334">
        <v>62.42</v>
      </c>
      <c r="N94" s="333" t="s">
        <v>38</v>
      </c>
      <c r="O94" s="334">
        <v>0.35</v>
      </c>
      <c r="P94" s="333">
        <v>112.0</v>
      </c>
      <c r="Q94" s="311">
        <f t="shared" si="7"/>
        <v>45846</v>
      </c>
      <c r="R94" s="159" t="s">
        <v>572</v>
      </c>
      <c r="S94" s="336">
        <f t="shared" si="2"/>
        <v>7</v>
      </c>
      <c r="T94" s="337" t="str">
        <f>IF(A94=A93,"0",VLOOKUP(A94,Despatches!A:D,4,FALSE))</f>
        <v>0</v>
      </c>
      <c r="U94" s="159"/>
      <c r="V94" s="159">
        <f t="shared" si="3"/>
        <v>2025</v>
      </c>
      <c r="W94" s="159"/>
      <c r="X94" s="159"/>
      <c r="Y94" s="159"/>
      <c r="Z94" s="159"/>
    </row>
    <row r="95" ht="11.25" customHeight="1">
      <c r="A95" s="161" t="s">
        <v>491</v>
      </c>
      <c r="B95" s="311">
        <v>45843.0</v>
      </c>
      <c r="C95" s="161">
        <v>13041.0</v>
      </c>
      <c r="D95" s="161" t="s">
        <v>575</v>
      </c>
      <c r="E95" s="161" t="s">
        <v>117</v>
      </c>
      <c r="F95" s="161">
        <v>95.0</v>
      </c>
      <c r="G95" s="161">
        <v>465.0</v>
      </c>
      <c r="H95" s="161">
        <v>200.0</v>
      </c>
      <c r="I95" s="161">
        <f t="shared" ref="I95:I128" si="8">H95</f>
        <v>200</v>
      </c>
      <c r="J95" s="333">
        <v>16.0</v>
      </c>
      <c r="K95" s="333">
        <v>3.0</v>
      </c>
      <c r="L95" s="333">
        <v>1.0</v>
      </c>
      <c r="M95" s="334">
        <v>65.47</v>
      </c>
      <c r="N95" s="333" t="s">
        <v>38</v>
      </c>
      <c r="O95" s="334">
        <v>0.5</v>
      </c>
      <c r="P95" s="333">
        <v>100.0</v>
      </c>
      <c r="Q95" s="311">
        <f t="shared" si="7"/>
        <v>45848</v>
      </c>
      <c r="R95" s="159"/>
      <c r="S95" s="336">
        <f t="shared" si="2"/>
        <v>7</v>
      </c>
      <c r="T95" s="337">
        <f>IF(A95=A94,"0",VLOOKUP(A95,Despatches!A:D,4,FALSE))</f>
        <v>115.2</v>
      </c>
      <c r="U95" s="159"/>
      <c r="V95" s="159">
        <f t="shared" si="3"/>
        <v>2025</v>
      </c>
      <c r="W95" s="159"/>
      <c r="X95" s="159"/>
      <c r="Y95" s="159"/>
      <c r="Z95" s="159"/>
    </row>
    <row r="96" ht="11.25" customHeight="1">
      <c r="A96" s="161" t="s">
        <v>491</v>
      </c>
      <c r="B96" s="311">
        <v>45843.0</v>
      </c>
      <c r="C96" s="161">
        <v>13041.0</v>
      </c>
      <c r="D96" s="161" t="s">
        <v>575</v>
      </c>
      <c r="E96" s="161" t="s">
        <v>117</v>
      </c>
      <c r="F96" s="161">
        <v>95.0</v>
      </c>
      <c r="G96" s="161">
        <v>110.0</v>
      </c>
      <c r="H96" s="161">
        <v>600.0</v>
      </c>
      <c r="I96" s="161">
        <f t="shared" si="8"/>
        <v>600</v>
      </c>
      <c r="J96" s="333">
        <v>16.0</v>
      </c>
      <c r="K96" s="333">
        <v>1.0</v>
      </c>
      <c r="L96" s="333">
        <v>1.0</v>
      </c>
      <c r="M96" s="334">
        <v>46.46</v>
      </c>
      <c r="N96" s="333" t="s">
        <v>38</v>
      </c>
      <c r="O96" s="334">
        <v>0.5</v>
      </c>
      <c r="P96" s="333">
        <v>100.0</v>
      </c>
      <c r="Q96" s="311">
        <f t="shared" si="7"/>
        <v>45848</v>
      </c>
      <c r="R96" s="159"/>
      <c r="S96" s="336">
        <f t="shared" si="2"/>
        <v>7</v>
      </c>
      <c r="T96" s="337" t="str">
        <f>IF(A96=A95,"0",VLOOKUP(A96,Despatches!A:D,4,FALSE))</f>
        <v>0</v>
      </c>
      <c r="U96" s="159"/>
      <c r="V96" s="159">
        <f t="shared" si="3"/>
        <v>2025</v>
      </c>
      <c r="W96" s="159"/>
      <c r="X96" s="159"/>
      <c r="Y96" s="159"/>
      <c r="Z96" s="159"/>
    </row>
    <row r="97" ht="11.25" customHeight="1">
      <c r="A97" s="161" t="s">
        <v>346</v>
      </c>
      <c r="B97" s="311">
        <v>45843.0</v>
      </c>
      <c r="C97" s="161">
        <v>12973.0</v>
      </c>
      <c r="D97" s="161" t="s">
        <v>576</v>
      </c>
      <c r="E97" s="161" t="s">
        <v>117</v>
      </c>
      <c r="F97" s="161">
        <v>110.0</v>
      </c>
      <c r="G97" s="161">
        <v>580.0</v>
      </c>
      <c r="H97" s="161">
        <v>1320.0</v>
      </c>
      <c r="I97" s="161">
        <f t="shared" si="8"/>
        <v>1320</v>
      </c>
      <c r="J97" s="333">
        <v>16.0</v>
      </c>
      <c r="K97" s="333">
        <v>3.0</v>
      </c>
      <c r="L97" s="333">
        <v>6.0</v>
      </c>
      <c r="M97" s="334">
        <v>624.04</v>
      </c>
      <c r="N97" s="333" t="s">
        <v>38</v>
      </c>
      <c r="O97" s="334">
        <v>0.5</v>
      </c>
      <c r="P97" s="333">
        <v>100.0</v>
      </c>
      <c r="Q97" s="311">
        <f t="shared" si="7"/>
        <v>45848</v>
      </c>
      <c r="R97" s="159"/>
      <c r="S97" s="336">
        <f t="shared" si="2"/>
        <v>7</v>
      </c>
      <c r="T97" s="337">
        <f>IF(A97=A96,"0",VLOOKUP(A97,Despatches!A:D,4,FALSE))</f>
        <v>849.6</v>
      </c>
      <c r="U97" s="159"/>
      <c r="V97" s="159">
        <f t="shared" si="3"/>
        <v>2025</v>
      </c>
      <c r="W97" s="159"/>
      <c r="X97" s="159"/>
      <c r="Y97" s="159"/>
      <c r="Z97" s="159"/>
    </row>
    <row r="98" ht="11.25" customHeight="1">
      <c r="A98" s="161" t="s">
        <v>346</v>
      </c>
      <c r="B98" s="311">
        <v>45843.0</v>
      </c>
      <c r="C98" s="161">
        <v>12973.0</v>
      </c>
      <c r="D98" s="161" t="s">
        <v>576</v>
      </c>
      <c r="E98" s="161" t="s">
        <v>117</v>
      </c>
      <c r="F98" s="161">
        <v>110.0</v>
      </c>
      <c r="G98" s="161">
        <v>70.0</v>
      </c>
      <c r="H98" s="161">
        <v>7920.0</v>
      </c>
      <c r="I98" s="161">
        <f t="shared" si="8"/>
        <v>7920</v>
      </c>
      <c r="J98" s="333">
        <v>16.0</v>
      </c>
      <c r="K98" s="333">
        <v>1.0</v>
      </c>
      <c r="L98" s="333">
        <v>6.0</v>
      </c>
      <c r="M98" s="334">
        <v>225.95</v>
      </c>
      <c r="N98" s="333" t="s">
        <v>38</v>
      </c>
      <c r="O98" s="334">
        <v>0.5</v>
      </c>
      <c r="P98" s="333">
        <v>100.0</v>
      </c>
      <c r="Q98" s="311">
        <f t="shared" si="7"/>
        <v>45848</v>
      </c>
      <c r="R98" s="159"/>
      <c r="S98" s="336">
        <f t="shared" si="2"/>
        <v>7</v>
      </c>
      <c r="T98" s="337" t="str">
        <f>IF(A98=A97,"0",VLOOKUP(A98,Despatches!A:D,4,FALSE))</f>
        <v>0</v>
      </c>
      <c r="U98" s="159"/>
      <c r="V98" s="159">
        <f t="shared" si="3"/>
        <v>2025</v>
      </c>
      <c r="W98" s="159"/>
      <c r="X98" s="159"/>
      <c r="Y98" s="159"/>
      <c r="Z98" s="159"/>
    </row>
    <row r="99" ht="11.25" customHeight="1">
      <c r="A99" s="161" t="s">
        <v>490</v>
      </c>
      <c r="B99" s="311">
        <v>45843.0</v>
      </c>
      <c r="C99" s="161">
        <v>13041.0</v>
      </c>
      <c r="D99" s="161" t="s">
        <v>577</v>
      </c>
      <c r="E99" s="161" t="s">
        <v>117</v>
      </c>
      <c r="F99" s="161">
        <v>167.0</v>
      </c>
      <c r="G99" s="161">
        <v>592.0</v>
      </c>
      <c r="H99" s="161">
        <v>156.0</v>
      </c>
      <c r="I99" s="161">
        <f t="shared" si="8"/>
        <v>156</v>
      </c>
      <c r="J99" s="333">
        <v>16.0</v>
      </c>
      <c r="K99" s="333">
        <v>1.0</v>
      </c>
      <c r="L99" s="333">
        <v>1.0</v>
      </c>
      <c r="M99" s="334">
        <v>114.28</v>
      </c>
      <c r="N99" s="333" t="s">
        <v>38</v>
      </c>
      <c r="O99" s="334">
        <v>0.5</v>
      </c>
      <c r="P99" s="333">
        <v>100.0</v>
      </c>
      <c r="Q99" s="311">
        <f t="shared" si="7"/>
        <v>45848</v>
      </c>
      <c r="R99" s="159"/>
      <c r="S99" s="336">
        <f t="shared" si="2"/>
        <v>7</v>
      </c>
      <c r="T99" s="337">
        <f>IF(A99=A98,"0",VLOOKUP(A99,Despatches!A:D,4,FALSE))</f>
        <v>565.8</v>
      </c>
      <c r="U99" s="159"/>
      <c r="V99" s="159">
        <f t="shared" si="3"/>
        <v>2025</v>
      </c>
      <c r="W99" s="159"/>
      <c r="X99" s="159"/>
      <c r="Y99" s="159"/>
      <c r="Z99" s="159"/>
    </row>
    <row r="100" ht="11.25" customHeight="1">
      <c r="A100" s="161" t="s">
        <v>490</v>
      </c>
      <c r="B100" s="311">
        <v>45843.0</v>
      </c>
      <c r="C100" s="161">
        <v>13041.0</v>
      </c>
      <c r="D100" s="161" t="s">
        <v>577</v>
      </c>
      <c r="E100" s="161" t="s">
        <v>117</v>
      </c>
      <c r="F100" s="161">
        <v>149.0</v>
      </c>
      <c r="G100" s="161">
        <v>592.0</v>
      </c>
      <c r="H100" s="161">
        <v>120.0</v>
      </c>
      <c r="I100" s="161">
        <f t="shared" si="8"/>
        <v>120</v>
      </c>
      <c r="J100" s="333">
        <v>16.0</v>
      </c>
      <c r="K100" s="333">
        <v>1.0</v>
      </c>
      <c r="L100" s="333">
        <v>1.0</v>
      </c>
      <c r="M100" s="334">
        <v>78.44</v>
      </c>
      <c r="N100" s="333" t="s">
        <v>38</v>
      </c>
      <c r="O100" s="334">
        <v>0.5</v>
      </c>
      <c r="P100" s="333">
        <v>100.0</v>
      </c>
      <c r="Q100" s="311">
        <f t="shared" si="7"/>
        <v>45848</v>
      </c>
      <c r="R100" s="159"/>
      <c r="S100" s="336">
        <f t="shared" si="2"/>
        <v>7</v>
      </c>
      <c r="T100" s="337" t="str">
        <f>IF(A100=A99,"0",VLOOKUP(A100,Despatches!A:D,4,FALSE))</f>
        <v>0</v>
      </c>
      <c r="U100" s="159"/>
      <c r="V100" s="159">
        <f t="shared" si="3"/>
        <v>2025</v>
      </c>
      <c r="W100" s="159"/>
      <c r="X100" s="159"/>
      <c r="Y100" s="159"/>
      <c r="Z100" s="159"/>
    </row>
    <row r="101" ht="11.25" customHeight="1">
      <c r="A101" s="161" t="s">
        <v>490</v>
      </c>
      <c r="B101" s="311">
        <v>45843.0</v>
      </c>
      <c r="C101" s="161">
        <v>13041.0</v>
      </c>
      <c r="D101" s="161" t="s">
        <v>577</v>
      </c>
      <c r="E101" s="161" t="s">
        <v>117</v>
      </c>
      <c r="F101" s="161">
        <v>125.0</v>
      </c>
      <c r="G101" s="161">
        <v>592.0</v>
      </c>
      <c r="H101" s="161">
        <v>90.0</v>
      </c>
      <c r="I101" s="161">
        <f t="shared" si="8"/>
        <v>90</v>
      </c>
      <c r="J101" s="333">
        <v>16.0</v>
      </c>
      <c r="K101" s="333">
        <v>1.0</v>
      </c>
      <c r="L101" s="333">
        <v>1.0</v>
      </c>
      <c r="M101" s="334">
        <v>49.35</v>
      </c>
      <c r="N101" s="333" t="s">
        <v>38</v>
      </c>
      <c r="O101" s="334">
        <v>0.5</v>
      </c>
      <c r="P101" s="333">
        <v>100.0</v>
      </c>
      <c r="Q101" s="311">
        <f t="shared" si="7"/>
        <v>45848</v>
      </c>
      <c r="R101" s="159"/>
      <c r="S101" s="336">
        <f t="shared" si="2"/>
        <v>7</v>
      </c>
      <c r="T101" s="337" t="str">
        <f>IF(A101=A100,"0",VLOOKUP(A101,Despatches!A:D,4,FALSE))</f>
        <v>0</v>
      </c>
      <c r="U101" s="159"/>
      <c r="V101" s="159">
        <f t="shared" si="3"/>
        <v>2025</v>
      </c>
      <c r="W101" s="159"/>
      <c r="X101" s="159"/>
      <c r="Y101" s="159"/>
      <c r="Z101" s="159"/>
    </row>
    <row r="102" ht="11.25" customHeight="1">
      <c r="A102" s="161" t="s">
        <v>490</v>
      </c>
      <c r="B102" s="311">
        <v>45843.0</v>
      </c>
      <c r="C102" s="161">
        <v>13041.0</v>
      </c>
      <c r="D102" s="161" t="s">
        <v>577</v>
      </c>
      <c r="E102" s="161" t="s">
        <v>117</v>
      </c>
      <c r="F102" s="161">
        <v>93.0</v>
      </c>
      <c r="G102" s="161">
        <v>592.0</v>
      </c>
      <c r="H102" s="161">
        <v>78.0</v>
      </c>
      <c r="I102" s="161">
        <f t="shared" si="8"/>
        <v>78</v>
      </c>
      <c r="J102" s="333">
        <v>16.0</v>
      </c>
      <c r="K102" s="333">
        <v>1.0</v>
      </c>
      <c r="L102" s="333">
        <v>1.0</v>
      </c>
      <c r="M102" s="334">
        <v>31.82</v>
      </c>
      <c r="N102" s="333" t="s">
        <v>38</v>
      </c>
      <c r="O102" s="334">
        <v>0.5</v>
      </c>
      <c r="P102" s="333">
        <v>100.0</v>
      </c>
      <c r="Q102" s="311">
        <f t="shared" si="7"/>
        <v>45848</v>
      </c>
      <c r="R102" s="159"/>
      <c r="S102" s="336">
        <f t="shared" si="2"/>
        <v>7</v>
      </c>
      <c r="T102" s="337" t="str">
        <f>IF(A102=A101,"0",VLOOKUP(A102,Despatches!A:D,4,FALSE))</f>
        <v>0</v>
      </c>
      <c r="U102" s="159"/>
      <c r="V102" s="159">
        <f t="shared" si="3"/>
        <v>2025</v>
      </c>
      <c r="W102" s="159"/>
      <c r="X102" s="159"/>
      <c r="Y102" s="159"/>
      <c r="Z102" s="159"/>
    </row>
    <row r="103" ht="11.25" customHeight="1">
      <c r="A103" s="161" t="s">
        <v>490</v>
      </c>
      <c r="B103" s="311">
        <v>45843.0</v>
      </c>
      <c r="C103" s="161">
        <v>13041.0</v>
      </c>
      <c r="D103" s="161" t="s">
        <v>577</v>
      </c>
      <c r="E103" s="161" t="s">
        <v>117</v>
      </c>
      <c r="F103" s="161">
        <v>55.0</v>
      </c>
      <c r="G103" s="161">
        <v>592.0</v>
      </c>
      <c r="H103" s="161">
        <v>54.0</v>
      </c>
      <c r="I103" s="161">
        <f t="shared" si="8"/>
        <v>54</v>
      </c>
      <c r="J103" s="333">
        <v>16.0</v>
      </c>
      <c r="K103" s="333">
        <v>1.0</v>
      </c>
      <c r="L103" s="333">
        <v>1.0</v>
      </c>
      <c r="M103" s="334">
        <v>13.03</v>
      </c>
      <c r="N103" s="333" t="s">
        <v>38</v>
      </c>
      <c r="O103" s="334">
        <v>0.5</v>
      </c>
      <c r="P103" s="333">
        <v>100.0</v>
      </c>
      <c r="Q103" s="311">
        <f t="shared" si="7"/>
        <v>45848</v>
      </c>
      <c r="R103" s="159"/>
      <c r="S103" s="336">
        <f t="shared" si="2"/>
        <v>7</v>
      </c>
      <c r="T103" s="337" t="str">
        <f>IF(A103=A102,"0",VLOOKUP(A103,Despatches!A:D,4,FALSE))</f>
        <v>0</v>
      </c>
      <c r="U103" s="159"/>
      <c r="V103" s="159">
        <f t="shared" si="3"/>
        <v>2025</v>
      </c>
      <c r="W103" s="159"/>
      <c r="X103" s="159"/>
      <c r="Y103" s="159"/>
      <c r="Z103" s="159"/>
    </row>
    <row r="104" ht="11.25" customHeight="1">
      <c r="A104" s="161" t="s">
        <v>490</v>
      </c>
      <c r="B104" s="311">
        <v>45843.0</v>
      </c>
      <c r="C104" s="161">
        <v>13041.0</v>
      </c>
      <c r="D104" s="161" t="s">
        <v>577</v>
      </c>
      <c r="E104" s="161" t="s">
        <v>117</v>
      </c>
      <c r="F104" s="161">
        <v>132.0</v>
      </c>
      <c r="G104" s="161">
        <v>440.0</v>
      </c>
      <c r="H104" s="161">
        <v>104.0</v>
      </c>
      <c r="I104" s="161">
        <f t="shared" si="8"/>
        <v>104</v>
      </c>
      <c r="J104" s="333">
        <v>16.0</v>
      </c>
      <c r="K104" s="333">
        <v>1.0</v>
      </c>
      <c r="L104" s="333">
        <v>1.0</v>
      </c>
      <c r="M104" s="334">
        <v>44.76</v>
      </c>
      <c r="N104" s="333" t="s">
        <v>38</v>
      </c>
      <c r="O104" s="334">
        <v>0.5</v>
      </c>
      <c r="P104" s="333">
        <v>100.0</v>
      </c>
      <c r="Q104" s="311">
        <f t="shared" si="7"/>
        <v>45848</v>
      </c>
      <c r="R104" s="159"/>
      <c r="S104" s="336">
        <f t="shared" si="2"/>
        <v>7</v>
      </c>
      <c r="T104" s="337" t="str">
        <f>IF(A104=A103,"0",VLOOKUP(A104,Despatches!A:D,4,FALSE))</f>
        <v>0</v>
      </c>
      <c r="U104" s="159"/>
      <c r="V104" s="159">
        <f t="shared" si="3"/>
        <v>2025</v>
      </c>
      <c r="W104" s="159"/>
      <c r="X104" s="159"/>
      <c r="Y104" s="159"/>
      <c r="Z104" s="159"/>
    </row>
    <row r="105" ht="11.25" customHeight="1">
      <c r="A105" s="161" t="s">
        <v>490</v>
      </c>
      <c r="B105" s="311">
        <v>45843.0</v>
      </c>
      <c r="C105" s="161">
        <v>13041.0</v>
      </c>
      <c r="D105" s="161" t="s">
        <v>577</v>
      </c>
      <c r="E105" s="161" t="s">
        <v>117</v>
      </c>
      <c r="F105" s="161">
        <v>132.0</v>
      </c>
      <c r="G105" s="161">
        <v>440.0</v>
      </c>
      <c r="H105" s="161">
        <v>80.0</v>
      </c>
      <c r="I105" s="161">
        <f t="shared" si="8"/>
        <v>80</v>
      </c>
      <c r="J105" s="333">
        <v>16.0</v>
      </c>
      <c r="K105" s="333">
        <v>1.0</v>
      </c>
      <c r="L105" s="333">
        <v>1.0</v>
      </c>
      <c r="M105" s="334">
        <v>34.43</v>
      </c>
      <c r="N105" s="333" t="s">
        <v>38</v>
      </c>
      <c r="O105" s="334">
        <v>0.5</v>
      </c>
      <c r="P105" s="333">
        <v>100.0</v>
      </c>
      <c r="Q105" s="311">
        <f t="shared" si="7"/>
        <v>45848</v>
      </c>
      <c r="R105" s="159"/>
      <c r="S105" s="336">
        <f t="shared" si="2"/>
        <v>7</v>
      </c>
      <c r="T105" s="337" t="str">
        <f>IF(A105=A104,"0",VLOOKUP(A105,Despatches!A:D,4,FALSE))</f>
        <v>0</v>
      </c>
      <c r="U105" s="159"/>
      <c r="V105" s="159">
        <f t="shared" si="3"/>
        <v>2025</v>
      </c>
      <c r="W105" s="159"/>
      <c r="X105" s="159"/>
      <c r="Y105" s="159"/>
      <c r="Z105" s="159"/>
    </row>
    <row r="106" ht="11.25" customHeight="1">
      <c r="A106" s="161" t="s">
        <v>490</v>
      </c>
      <c r="B106" s="311">
        <v>45843.0</v>
      </c>
      <c r="C106" s="161">
        <v>13041.0</v>
      </c>
      <c r="D106" s="161" t="s">
        <v>577</v>
      </c>
      <c r="E106" s="161" t="s">
        <v>117</v>
      </c>
      <c r="F106" s="161">
        <v>132.0</v>
      </c>
      <c r="G106" s="161">
        <v>440.0</v>
      </c>
      <c r="H106" s="161">
        <v>60.0</v>
      </c>
      <c r="I106" s="161">
        <f t="shared" si="8"/>
        <v>60</v>
      </c>
      <c r="J106" s="333">
        <v>16.0</v>
      </c>
      <c r="K106" s="333">
        <v>1.0</v>
      </c>
      <c r="L106" s="333">
        <v>1.0</v>
      </c>
      <c r="M106" s="334">
        <v>25.82</v>
      </c>
      <c r="N106" s="333" t="s">
        <v>38</v>
      </c>
      <c r="O106" s="334">
        <v>0.5</v>
      </c>
      <c r="P106" s="333">
        <v>100.0</v>
      </c>
      <c r="Q106" s="311">
        <f t="shared" si="7"/>
        <v>45848</v>
      </c>
      <c r="R106" s="159"/>
      <c r="S106" s="336">
        <f t="shared" si="2"/>
        <v>7</v>
      </c>
      <c r="T106" s="337" t="str">
        <f>IF(A106=A105,"0",VLOOKUP(A106,Despatches!A:D,4,FALSE))</f>
        <v>0</v>
      </c>
      <c r="U106" s="159"/>
      <c r="V106" s="159">
        <f t="shared" si="3"/>
        <v>2025</v>
      </c>
      <c r="W106" s="159"/>
      <c r="X106" s="159"/>
      <c r="Y106" s="159"/>
      <c r="Z106" s="159"/>
    </row>
    <row r="107" ht="11.25" customHeight="1">
      <c r="A107" s="161" t="s">
        <v>490</v>
      </c>
      <c r="B107" s="311">
        <v>45843.0</v>
      </c>
      <c r="C107" s="161">
        <v>13041.0</v>
      </c>
      <c r="D107" s="161" t="s">
        <v>577</v>
      </c>
      <c r="E107" s="161" t="s">
        <v>117</v>
      </c>
      <c r="F107" s="161">
        <v>132.0</v>
      </c>
      <c r="G107" s="161">
        <v>440.0</v>
      </c>
      <c r="H107" s="161">
        <v>52.0</v>
      </c>
      <c r="I107" s="161">
        <f t="shared" si="8"/>
        <v>52</v>
      </c>
      <c r="J107" s="333">
        <v>16.0</v>
      </c>
      <c r="K107" s="333">
        <v>1.0</v>
      </c>
      <c r="L107" s="333">
        <v>1.0</v>
      </c>
      <c r="M107" s="334">
        <v>22.38</v>
      </c>
      <c r="N107" s="333" t="s">
        <v>38</v>
      </c>
      <c r="O107" s="334">
        <v>0.5</v>
      </c>
      <c r="P107" s="333">
        <v>100.0</v>
      </c>
      <c r="Q107" s="311">
        <f t="shared" si="7"/>
        <v>45848</v>
      </c>
      <c r="R107" s="159"/>
      <c r="S107" s="336">
        <f t="shared" si="2"/>
        <v>7</v>
      </c>
      <c r="T107" s="337" t="str">
        <f>IF(A107=A106,"0",VLOOKUP(A107,Despatches!A:D,4,FALSE))</f>
        <v>0</v>
      </c>
      <c r="U107" s="159"/>
      <c r="V107" s="159">
        <f t="shared" si="3"/>
        <v>2025</v>
      </c>
      <c r="W107" s="159"/>
      <c r="X107" s="159"/>
      <c r="Y107" s="159"/>
      <c r="Z107" s="159"/>
    </row>
    <row r="108" ht="11.25" customHeight="1">
      <c r="A108" s="161" t="s">
        <v>490</v>
      </c>
      <c r="B108" s="311">
        <v>45843.0</v>
      </c>
      <c r="C108" s="161">
        <v>13041.0</v>
      </c>
      <c r="D108" s="161" t="s">
        <v>577</v>
      </c>
      <c r="E108" s="161" t="s">
        <v>117</v>
      </c>
      <c r="F108" s="161">
        <v>132.0</v>
      </c>
      <c r="G108" s="161">
        <v>440.0</v>
      </c>
      <c r="H108" s="161">
        <v>36.0</v>
      </c>
      <c r="I108" s="161">
        <f t="shared" si="8"/>
        <v>36</v>
      </c>
      <c r="J108" s="333">
        <v>16.0</v>
      </c>
      <c r="K108" s="333">
        <v>1.0</v>
      </c>
      <c r="L108" s="333">
        <v>1.0</v>
      </c>
      <c r="M108" s="334">
        <v>15.49</v>
      </c>
      <c r="N108" s="333" t="s">
        <v>38</v>
      </c>
      <c r="O108" s="334">
        <v>0.5</v>
      </c>
      <c r="P108" s="333">
        <v>100.0</v>
      </c>
      <c r="Q108" s="311">
        <f t="shared" si="7"/>
        <v>45848</v>
      </c>
      <c r="R108" s="159"/>
      <c r="S108" s="336">
        <f t="shared" si="2"/>
        <v>7</v>
      </c>
      <c r="T108" s="337" t="str">
        <f>IF(A108=A107,"0",VLOOKUP(A108,Despatches!A:D,4,FALSE))</f>
        <v>0</v>
      </c>
      <c r="U108" s="159"/>
      <c r="V108" s="159">
        <f t="shared" si="3"/>
        <v>2025</v>
      </c>
      <c r="W108" s="159"/>
      <c r="X108" s="159"/>
      <c r="Y108" s="159"/>
      <c r="Z108" s="159"/>
    </row>
    <row r="109" ht="11.25" customHeight="1">
      <c r="A109" s="161" t="s">
        <v>490</v>
      </c>
      <c r="B109" s="311">
        <v>45843.0</v>
      </c>
      <c r="C109" s="161">
        <v>13041.0</v>
      </c>
      <c r="D109" s="161" t="s">
        <v>577</v>
      </c>
      <c r="E109" s="161" t="s">
        <v>117</v>
      </c>
      <c r="F109" s="161">
        <v>132.0</v>
      </c>
      <c r="G109" s="161">
        <v>713.0</v>
      </c>
      <c r="H109" s="161">
        <v>52.0</v>
      </c>
      <c r="I109" s="161">
        <f t="shared" si="8"/>
        <v>52</v>
      </c>
      <c r="J109" s="333">
        <v>16.0</v>
      </c>
      <c r="K109" s="333">
        <v>1.0</v>
      </c>
      <c r="L109" s="333">
        <v>1.0</v>
      </c>
      <c r="M109" s="334">
        <v>36.27</v>
      </c>
      <c r="N109" s="333" t="s">
        <v>38</v>
      </c>
      <c r="O109" s="334">
        <v>0.5</v>
      </c>
      <c r="P109" s="333">
        <v>100.0</v>
      </c>
      <c r="Q109" s="311">
        <f t="shared" si="7"/>
        <v>45848</v>
      </c>
      <c r="R109" s="159"/>
      <c r="S109" s="336">
        <f t="shared" si="2"/>
        <v>7</v>
      </c>
      <c r="T109" s="337" t="str">
        <f>IF(A109=A108,"0",VLOOKUP(A109,Despatches!A:D,4,FALSE))</f>
        <v>0</v>
      </c>
      <c r="U109" s="159"/>
      <c r="V109" s="159">
        <f t="shared" si="3"/>
        <v>2025</v>
      </c>
      <c r="W109" s="159"/>
      <c r="X109" s="159"/>
      <c r="Y109" s="159"/>
      <c r="Z109" s="159"/>
    </row>
    <row r="110" ht="11.25" customHeight="1">
      <c r="A110" s="161" t="s">
        <v>490</v>
      </c>
      <c r="B110" s="311">
        <v>45843.0</v>
      </c>
      <c r="C110" s="161">
        <v>13041.0</v>
      </c>
      <c r="D110" s="161" t="s">
        <v>577</v>
      </c>
      <c r="E110" s="161" t="s">
        <v>117</v>
      </c>
      <c r="F110" s="161">
        <v>132.0</v>
      </c>
      <c r="G110" s="161">
        <v>731.0</v>
      </c>
      <c r="H110" s="161">
        <v>40.0</v>
      </c>
      <c r="I110" s="161">
        <f t="shared" si="8"/>
        <v>40</v>
      </c>
      <c r="J110" s="333">
        <v>16.0</v>
      </c>
      <c r="K110" s="333">
        <v>1.0</v>
      </c>
      <c r="L110" s="333">
        <v>1.0</v>
      </c>
      <c r="M110" s="334">
        <v>28.6</v>
      </c>
      <c r="N110" s="333" t="s">
        <v>38</v>
      </c>
      <c r="O110" s="334">
        <v>0.5</v>
      </c>
      <c r="P110" s="333">
        <v>100.0</v>
      </c>
      <c r="Q110" s="311">
        <f t="shared" si="7"/>
        <v>45848</v>
      </c>
      <c r="R110" s="159"/>
      <c r="S110" s="336">
        <f t="shared" si="2"/>
        <v>7</v>
      </c>
      <c r="T110" s="337" t="str">
        <f>IF(A110=A109,"0",VLOOKUP(A110,Despatches!A:D,4,FALSE))</f>
        <v>0</v>
      </c>
      <c r="U110" s="159"/>
      <c r="V110" s="159">
        <f t="shared" si="3"/>
        <v>2025</v>
      </c>
      <c r="W110" s="159"/>
      <c r="X110" s="159"/>
      <c r="Y110" s="159"/>
      <c r="Z110" s="159"/>
    </row>
    <row r="111" ht="11.25" customHeight="1">
      <c r="A111" s="161" t="s">
        <v>490</v>
      </c>
      <c r="B111" s="311">
        <v>45843.0</v>
      </c>
      <c r="C111" s="161">
        <v>13041.0</v>
      </c>
      <c r="D111" s="161" t="s">
        <v>577</v>
      </c>
      <c r="E111" s="161" t="s">
        <v>117</v>
      </c>
      <c r="F111" s="161">
        <v>132.0</v>
      </c>
      <c r="G111" s="161">
        <v>755.0</v>
      </c>
      <c r="H111" s="161">
        <v>30.0</v>
      </c>
      <c r="I111" s="161">
        <f t="shared" si="8"/>
        <v>30</v>
      </c>
      <c r="J111" s="333">
        <v>16.0</v>
      </c>
      <c r="K111" s="333">
        <v>1.0</v>
      </c>
      <c r="L111" s="333">
        <v>1.0</v>
      </c>
      <c r="M111" s="334">
        <v>22.15</v>
      </c>
      <c r="N111" s="333" t="s">
        <v>38</v>
      </c>
      <c r="O111" s="334">
        <v>0.5</v>
      </c>
      <c r="P111" s="333">
        <v>100.0</v>
      </c>
      <c r="Q111" s="311">
        <f t="shared" si="7"/>
        <v>45848</v>
      </c>
      <c r="R111" s="159"/>
      <c r="S111" s="336">
        <f t="shared" si="2"/>
        <v>7</v>
      </c>
      <c r="T111" s="337" t="str">
        <f>IF(A111=A110,"0",VLOOKUP(A111,Despatches!A:D,4,FALSE))</f>
        <v>0</v>
      </c>
      <c r="U111" s="159"/>
      <c r="V111" s="159">
        <f t="shared" si="3"/>
        <v>2025</v>
      </c>
      <c r="W111" s="159"/>
      <c r="X111" s="159"/>
      <c r="Y111" s="159"/>
      <c r="Z111" s="159"/>
    </row>
    <row r="112" ht="11.25" customHeight="1">
      <c r="A112" s="161" t="s">
        <v>490</v>
      </c>
      <c r="B112" s="311">
        <v>45843.0</v>
      </c>
      <c r="C112" s="161">
        <v>13041.0</v>
      </c>
      <c r="D112" s="161" t="s">
        <v>577</v>
      </c>
      <c r="E112" s="161" t="s">
        <v>117</v>
      </c>
      <c r="F112" s="161">
        <v>132.0</v>
      </c>
      <c r="G112" s="161">
        <v>787.0</v>
      </c>
      <c r="H112" s="161">
        <v>26.0</v>
      </c>
      <c r="I112" s="161">
        <f t="shared" si="8"/>
        <v>26</v>
      </c>
      <c r="J112" s="333">
        <v>16.0</v>
      </c>
      <c r="K112" s="333">
        <v>1.0</v>
      </c>
      <c r="L112" s="333">
        <v>1.0</v>
      </c>
      <c r="M112" s="334">
        <v>20.01</v>
      </c>
      <c r="N112" s="333" t="s">
        <v>38</v>
      </c>
      <c r="O112" s="334">
        <v>0.5</v>
      </c>
      <c r="P112" s="333">
        <v>100.0</v>
      </c>
      <c r="Q112" s="311">
        <f t="shared" si="7"/>
        <v>45848</v>
      </c>
      <c r="R112" s="159"/>
      <c r="S112" s="336">
        <f t="shared" si="2"/>
        <v>7</v>
      </c>
      <c r="T112" s="337" t="str">
        <f>IF(A112=A111,"0",VLOOKUP(A112,Despatches!A:D,4,FALSE))</f>
        <v>0</v>
      </c>
      <c r="U112" s="159"/>
      <c r="V112" s="159">
        <f t="shared" si="3"/>
        <v>2025</v>
      </c>
      <c r="W112" s="159"/>
      <c r="X112" s="159"/>
      <c r="Y112" s="159"/>
      <c r="Z112" s="159"/>
    </row>
    <row r="113" ht="11.25" customHeight="1">
      <c r="A113" s="161" t="s">
        <v>490</v>
      </c>
      <c r="B113" s="311">
        <v>45843.0</v>
      </c>
      <c r="C113" s="161">
        <v>13041.0</v>
      </c>
      <c r="D113" s="161" t="s">
        <v>577</v>
      </c>
      <c r="E113" s="161" t="s">
        <v>117</v>
      </c>
      <c r="F113" s="161">
        <v>132.0</v>
      </c>
      <c r="G113" s="161">
        <v>825.0</v>
      </c>
      <c r="H113" s="161">
        <v>18.0</v>
      </c>
      <c r="I113" s="161">
        <f t="shared" si="8"/>
        <v>18</v>
      </c>
      <c r="J113" s="333">
        <v>16.0</v>
      </c>
      <c r="K113" s="333">
        <v>1.0</v>
      </c>
      <c r="L113" s="333">
        <v>1.0</v>
      </c>
      <c r="M113" s="334">
        <v>14.53</v>
      </c>
      <c r="N113" s="333" t="s">
        <v>38</v>
      </c>
      <c r="O113" s="334">
        <v>0.5</v>
      </c>
      <c r="P113" s="333">
        <v>100.0</v>
      </c>
      <c r="Q113" s="311">
        <f t="shared" si="7"/>
        <v>45848</v>
      </c>
      <c r="R113" s="159"/>
      <c r="S113" s="336">
        <f t="shared" si="2"/>
        <v>7</v>
      </c>
      <c r="T113" s="337" t="str">
        <f>IF(A113=A112,"0",VLOOKUP(A113,Despatches!A:D,4,FALSE))</f>
        <v>0</v>
      </c>
      <c r="U113" s="159"/>
      <c r="V113" s="159">
        <f t="shared" si="3"/>
        <v>2025</v>
      </c>
      <c r="W113" s="159"/>
      <c r="X113" s="159"/>
      <c r="Y113" s="159"/>
      <c r="Z113" s="159"/>
    </row>
    <row r="114" ht="11.25" customHeight="1">
      <c r="A114" s="161" t="s">
        <v>339</v>
      </c>
      <c r="B114" s="311">
        <v>45843.0</v>
      </c>
      <c r="C114" s="161">
        <v>12973.0</v>
      </c>
      <c r="D114" s="161" t="s">
        <v>578</v>
      </c>
      <c r="E114" s="161" t="s">
        <v>117</v>
      </c>
      <c r="F114" s="161">
        <v>157.0</v>
      </c>
      <c r="G114" s="161">
        <v>624.0</v>
      </c>
      <c r="H114" s="161">
        <v>918.0</v>
      </c>
      <c r="I114" s="161">
        <f t="shared" si="8"/>
        <v>918</v>
      </c>
      <c r="J114" s="333">
        <v>16.0</v>
      </c>
      <c r="K114" s="333">
        <v>1.0</v>
      </c>
      <c r="L114" s="333">
        <v>6.0</v>
      </c>
      <c r="M114" s="334">
        <v>666.41</v>
      </c>
      <c r="N114" s="333" t="s">
        <v>38</v>
      </c>
      <c r="O114" s="334">
        <v>0.5</v>
      </c>
      <c r="P114" s="333">
        <v>100.0</v>
      </c>
      <c r="Q114" s="311">
        <f t="shared" si="7"/>
        <v>45848</v>
      </c>
      <c r="R114" s="159"/>
      <c r="S114" s="336">
        <f t="shared" si="2"/>
        <v>7</v>
      </c>
      <c r="T114" s="337">
        <f>IF(A114=A113,"0",VLOOKUP(A114,Despatches!A:D,4,FALSE))</f>
        <v>823</v>
      </c>
      <c r="U114" s="159"/>
      <c r="V114" s="159">
        <f t="shared" si="3"/>
        <v>2025</v>
      </c>
      <c r="W114" s="159"/>
      <c r="X114" s="159"/>
      <c r="Y114" s="159"/>
      <c r="Z114" s="159"/>
    </row>
    <row r="115" ht="11.25" customHeight="1">
      <c r="A115" s="161" t="s">
        <v>339</v>
      </c>
      <c r="B115" s="311">
        <v>45843.0</v>
      </c>
      <c r="C115" s="161">
        <v>12973.0</v>
      </c>
      <c r="D115" s="161" t="s">
        <v>578</v>
      </c>
      <c r="E115" s="161" t="s">
        <v>117</v>
      </c>
      <c r="F115" s="161">
        <v>141.0</v>
      </c>
      <c r="G115" s="161">
        <v>624.0</v>
      </c>
      <c r="H115" s="161">
        <v>630.0</v>
      </c>
      <c r="I115" s="161">
        <f t="shared" si="8"/>
        <v>630</v>
      </c>
      <c r="J115" s="333">
        <v>16.0</v>
      </c>
      <c r="K115" s="333">
        <v>1.0</v>
      </c>
      <c r="L115" s="333">
        <v>6.0</v>
      </c>
      <c r="M115" s="334">
        <v>410.74</v>
      </c>
      <c r="N115" s="333" t="s">
        <v>38</v>
      </c>
      <c r="O115" s="334">
        <v>0.5</v>
      </c>
      <c r="P115" s="333">
        <v>100.0</v>
      </c>
      <c r="Q115" s="311">
        <f t="shared" si="7"/>
        <v>45848</v>
      </c>
      <c r="R115" s="159"/>
      <c r="S115" s="336">
        <f t="shared" si="2"/>
        <v>7</v>
      </c>
      <c r="T115" s="337" t="str">
        <f>IF(A115=A114,"0",VLOOKUP(A115,Despatches!A:D,4,FALSE))</f>
        <v>0</v>
      </c>
      <c r="U115" s="159"/>
      <c r="V115" s="159">
        <f t="shared" si="3"/>
        <v>2025</v>
      </c>
      <c r="W115" s="159"/>
      <c r="X115" s="159"/>
      <c r="Y115" s="159"/>
      <c r="Z115" s="159"/>
    </row>
    <row r="116" ht="11.25" customHeight="1">
      <c r="A116" s="161" t="s">
        <v>339</v>
      </c>
      <c r="B116" s="311">
        <v>45843.0</v>
      </c>
      <c r="C116" s="161">
        <v>12973.0</v>
      </c>
      <c r="D116" s="161" t="s">
        <v>578</v>
      </c>
      <c r="E116" s="161" t="s">
        <v>117</v>
      </c>
      <c r="F116" s="161">
        <v>118.0</v>
      </c>
      <c r="G116" s="161">
        <v>624.0</v>
      </c>
      <c r="H116" s="161">
        <v>522.0</v>
      </c>
      <c r="I116" s="161">
        <f t="shared" si="8"/>
        <v>522</v>
      </c>
      <c r="J116" s="333">
        <v>16.0</v>
      </c>
      <c r="K116" s="333">
        <v>1.0</v>
      </c>
      <c r="L116" s="333">
        <v>6.0</v>
      </c>
      <c r="M116" s="334">
        <v>284.81</v>
      </c>
      <c r="N116" s="333" t="s">
        <v>38</v>
      </c>
      <c r="O116" s="334">
        <v>0.5</v>
      </c>
      <c r="P116" s="333">
        <v>100.0</v>
      </c>
      <c r="Q116" s="311">
        <f t="shared" si="7"/>
        <v>45848</v>
      </c>
      <c r="R116" s="159"/>
      <c r="S116" s="336">
        <f t="shared" si="2"/>
        <v>7</v>
      </c>
      <c r="T116" s="337" t="str">
        <f>IF(A116=A115,"0",VLOOKUP(A116,Despatches!A:D,4,FALSE))</f>
        <v>0</v>
      </c>
      <c r="U116" s="159"/>
      <c r="V116" s="159">
        <f t="shared" si="3"/>
        <v>2025</v>
      </c>
      <c r="W116" s="159"/>
      <c r="X116" s="159"/>
      <c r="Y116" s="159"/>
      <c r="Z116" s="159"/>
    </row>
    <row r="117" ht="11.25" customHeight="1">
      <c r="A117" s="161" t="s">
        <v>339</v>
      </c>
      <c r="B117" s="311">
        <v>45843.0</v>
      </c>
      <c r="C117" s="161">
        <v>12973.0</v>
      </c>
      <c r="D117" s="161" t="s">
        <v>578</v>
      </c>
      <c r="E117" s="161" t="s">
        <v>117</v>
      </c>
      <c r="F117" s="161">
        <v>88.0</v>
      </c>
      <c r="G117" s="161">
        <v>624.0</v>
      </c>
      <c r="H117" s="161">
        <v>450.0</v>
      </c>
      <c r="I117" s="161">
        <f t="shared" si="8"/>
        <v>450</v>
      </c>
      <c r="J117" s="333">
        <v>16.0</v>
      </c>
      <c r="K117" s="333">
        <v>1.0</v>
      </c>
      <c r="L117" s="333">
        <v>6.0</v>
      </c>
      <c r="M117" s="334">
        <v>183.1</v>
      </c>
      <c r="N117" s="333" t="s">
        <v>38</v>
      </c>
      <c r="O117" s="334">
        <v>0.5</v>
      </c>
      <c r="P117" s="333">
        <v>100.0</v>
      </c>
      <c r="Q117" s="311">
        <f t="shared" si="7"/>
        <v>45848</v>
      </c>
      <c r="R117" s="159"/>
      <c r="S117" s="336">
        <f t="shared" si="2"/>
        <v>7</v>
      </c>
      <c r="T117" s="337" t="str">
        <f>IF(A117=A116,"0",VLOOKUP(A117,Despatches!A:D,4,FALSE))</f>
        <v>0</v>
      </c>
      <c r="U117" s="159"/>
      <c r="V117" s="159">
        <f t="shared" si="3"/>
        <v>2025</v>
      </c>
      <c r="W117" s="159"/>
      <c r="X117" s="159"/>
      <c r="Y117" s="159"/>
      <c r="Z117" s="159"/>
    </row>
    <row r="118" ht="11.25" customHeight="1">
      <c r="A118" s="161" t="s">
        <v>339</v>
      </c>
      <c r="B118" s="311">
        <v>45843.0</v>
      </c>
      <c r="C118" s="161">
        <v>12973.0</v>
      </c>
      <c r="D118" s="161" t="s">
        <v>578</v>
      </c>
      <c r="E118" s="161" t="s">
        <v>117</v>
      </c>
      <c r="F118" s="161">
        <v>52.0</v>
      </c>
      <c r="G118" s="161">
        <v>624.0</v>
      </c>
      <c r="H118" s="161">
        <v>306.0</v>
      </c>
      <c r="I118" s="161">
        <f t="shared" si="8"/>
        <v>306</v>
      </c>
      <c r="J118" s="333">
        <v>16.0</v>
      </c>
      <c r="K118" s="333">
        <v>1.0</v>
      </c>
      <c r="L118" s="333">
        <v>6.0</v>
      </c>
      <c r="M118" s="334">
        <v>73.57</v>
      </c>
      <c r="N118" s="333" t="s">
        <v>38</v>
      </c>
      <c r="O118" s="334">
        <v>0.5</v>
      </c>
      <c r="P118" s="333">
        <v>100.0</v>
      </c>
      <c r="Q118" s="311">
        <f t="shared" si="7"/>
        <v>45848</v>
      </c>
      <c r="R118" s="159"/>
      <c r="S118" s="336">
        <f t="shared" si="2"/>
        <v>7</v>
      </c>
      <c r="T118" s="337" t="str">
        <f>IF(A118=A117,"0",VLOOKUP(A118,Despatches!A:D,4,FALSE))</f>
        <v>0</v>
      </c>
      <c r="U118" s="159"/>
      <c r="V118" s="159">
        <f t="shared" si="3"/>
        <v>2025</v>
      </c>
      <c r="W118" s="159"/>
      <c r="X118" s="159"/>
      <c r="Y118" s="159"/>
      <c r="Z118" s="159"/>
    </row>
    <row r="119" ht="11.25" customHeight="1">
      <c r="A119" s="161" t="s">
        <v>339</v>
      </c>
      <c r="B119" s="311">
        <v>45843.0</v>
      </c>
      <c r="C119" s="161">
        <v>12973.0</v>
      </c>
      <c r="D119" s="161" t="s">
        <v>578</v>
      </c>
      <c r="E119" s="161" t="s">
        <v>117</v>
      </c>
      <c r="F119" s="161">
        <v>124.0</v>
      </c>
      <c r="G119" s="161">
        <v>465.0</v>
      </c>
      <c r="H119" s="161">
        <v>612.0</v>
      </c>
      <c r="I119" s="161">
        <f t="shared" si="8"/>
        <v>612</v>
      </c>
      <c r="J119" s="333">
        <v>16.0</v>
      </c>
      <c r="K119" s="333">
        <v>1.0</v>
      </c>
      <c r="L119" s="333">
        <v>6.0</v>
      </c>
      <c r="M119" s="334">
        <v>261.49</v>
      </c>
      <c r="N119" s="333" t="s">
        <v>38</v>
      </c>
      <c r="O119" s="334">
        <v>0.5</v>
      </c>
      <c r="P119" s="333">
        <v>100.0</v>
      </c>
      <c r="Q119" s="311">
        <f t="shared" si="7"/>
        <v>45848</v>
      </c>
      <c r="R119" s="159"/>
      <c r="S119" s="336">
        <f t="shared" si="2"/>
        <v>7</v>
      </c>
      <c r="T119" s="337" t="str">
        <f>IF(A119=A118,"0",VLOOKUP(A119,Despatches!A:D,4,FALSE))</f>
        <v>0</v>
      </c>
      <c r="U119" s="159"/>
      <c r="V119" s="159">
        <f t="shared" si="3"/>
        <v>2025</v>
      </c>
      <c r="W119" s="159"/>
      <c r="X119" s="159"/>
      <c r="Y119" s="159"/>
      <c r="Z119" s="159"/>
    </row>
    <row r="120" ht="11.25" customHeight="1">
      <c r="A120" s="161" t="s">
        <v>339</v>
      </c>
      <c r="B120" s="311">
        <v>45843.0</v>
      </c>
      <c r="C120" s="161">
        <v>12973.0</v>
      </c>
      <c r="D120" s="161" t="s">
        <v>578</v>
      </c>
      <c r="E120" s="161" t="s">
        <v>117</v>
      </c>
      <c r="F120" s="161">
        <v>124.0</v>
      </c>
      <c r="G120" s="161">
        <v>465.0</v>
      </c>
      <c r="H120" s="161">
        <v>420.0</v>
      </c>
      <c r="I120" s="161">
        <f t="shared" si="8"/>
        <v>420</v>
      </c>
      <c r="J120" s="333">
        <v>16.0</v>
      </c>
      <c r="K120" s="333">
        <v>1.0</v>
      </c>
      <c r="L120" s="333">
        <v>6.0</v>
      </c>
      <c r="M120" s="334">
        <v>179.45</v>
      </c>
      <c r="N120" s="333" t="s">
        <v>38</v>
      </c>
      <c r="O120" s="334">
        <v>0.5</v>
      </c>
      <c r="P120" s="333">
        <v>100.0</v>
      </c>
      <c r="Q120" s="311">
        <f t="shared" si="7"/>
        <v>45848</v>
      </c>
      <c r="R120" s="159"/>
      <c r="S120" s="336">
        <f t="shared" si="2"/>
        <v>7</v>
      </c>
      <c r="T120" s="337" t="str">
        <f>IF(A120=A119,"0",VLOOKUP(A120,Despatches!A:D,4,FALSE))</f>
        <v>0</v>
      </c>
      <c r="U120" s="159"/>
      <c r="V120" s="159">
        <f t="shared" si="3"/>
        <v>2025</v>
      </c>
      <c r="W120" s="159"/>
      <c r="X120" s="159"/>
      <c r="Y120" s="159"/>
      <c r="Z120" s="159"/>
    </row>
    <row r="121" ht="11.25" customHeight="1">
      <c r="A121" s="161" t="s">
        <v>339</v>
      </c>
      <c r="B121" s="311">
        <v>45843.0</v>
      </c>
      <c r="C121" s="161">
        <v>12973.0</v>
      </c>
      <c r="D121" s="161" t="s">
        <v>578</v>
      </c>
      <c r="E121" s="161" t="s">
        <v>117</v>
      </c>
      <c r="F121" s="161">
        <v>124.0</v>
      </c>
      <c r="G121" s="161">
        <v>465.0</v>
      </c>
      <c r="H121" s="161">
        <v>348.0</v>
      </c>
      <c r="I121" s="161">
        <f t="shared" si="8"/>
        <v>348</v>
      </c>
      <c r="J121" s="333">
        <v>16.0</v>
      </c>
      <c r="K121" s="333">
        <v>1.0</v>
      </c>
      <c r="L121" s="333">
        <v>6.0</v>
      </c>
      <c r="M121" s="334">
        <v>148.69</v>
      </c>
      <c r="N121" s="333" t="s">
        <v>38</v>
      </c>
      <c r="O121" s="334">
        <v>0.5</v>
      </c>
      <c r="P121" s="333">
        <v>100.0</v>
      </c>
      <c r="Q121" s="311">
        <f t="shared" si="7"/>
        <v>45848</v>
      </c>
      <c r="R121" s="159"/>
      <c r="S121" s="336">
        <f t="shared" si="2"/>
        <v>7</v>
      </c>
      <c r="T121" s="337" t="str">
        <f>IF(A121=A120,"0",VLOOKUP(A121,Despatches!A:D,4,FALSE))</f>
        <v>0</v>
      </c>
      <c r="U121" s="159"/>
      <c r="V121" s="159">
        <f t="shared" si="3"/>
        <v>2025</v>
      </c>
      <c r="W121" s="159"/>
      <c r="X121" s="159"/>
      <c r="Y121" s="159"/>
      <c r="Z121" s="159"/>
    </row>
    <row r="122" ht="11.25" customHeight="1">
      <c r="A122" s="161" t="s">
        <v>339</v>
      </c>
      <c r="B122" s="311">
        <v>45843.0</v>
      </c>
      <c r="C122" s="161">
        <v>12973.0</v>
      </c>
      <c r="D122" s="161" t="s">
        <v>578</v>
      </c>
      <c r="E122" s="161" t="s">
        <v>117</v>
      </c>
      <c r="F122" s="161">
        <v>124.0</v>
      </c>
      <c r="G122" s="161">
        <v>465.0</v>
      </c>
      <c r="H122" s="161">
        <v>300.0</v>
      </c>
      <c r="I122" s="161">
        <f t="shared" si="8"/>
        <v>300</v>
      </c>
      <c r="J122" s="333">
        <v>16.0</v>
      </c>
      <c r="K122" s="333">
        <v>1.0</v>
      </c>
      <c r="L122" s="333">
        <v>6.0</v>
      </c>
      <c r="M122" s="334">
        <v>128.18</v>
      </c>
      <c r="N122" s="333" t="s">
        <v>38</v>
      </c>
      <c r="O122" s="334">
        <v>0.5</v>
      </c>
      <c r="P122" s="333">
        <v>100.0</v>
      </c>
      <c r="Q122" s="311">
        <f t="shared" si="7"/>
        <v>45848</v>
      </c>
      <c r="R122" s="159"/>
      <c r="S122" s="336">
        <f t="shared" si="2"/>
        <v>7</v>
      </c>
      <c r="T122" s="337" t="str">
        <f>IF(A122=A121,"0",VLOOKUP(A122,Despatches!A:D,4,FALSE))</f>
        <v>0</v>
      </c>
      <c r="U122" s="159"/>
      <c r="V122" s="159">
        <f t="shared" si="3"/>
        <v>2025</v>
      </c>
      <c r="W122" s="159"/>
      <c r="X122" s="159"/>
      <c r="Y122" s="159"/>
      <c r="Z122" s="159"/>
    </row>
    <row r="123" ht="11.25" customHeight="1">
      <c r="A123" s="161" t="s">
        <v>339</v>
      </c>
      <c r="B123" s="311">
        <v>45843.0</v>
      </c>
      <c r="C123" s="161">
        <v>12973.0</v>
      </c>
      <c r="D123" s="161" t="s">
        <v>578</v>
      </c>
      <c r="E123" s="161" t="s">
        <v>117</v>
      </c>
      <c r="F123" s="161">
        <v>124.0</v>
      </c>
      <c r="G123" s="161">
        <v>465.0</v>
      </c>
      <c r="H123" s="161">
        <v>204.0</v>
      </c>
      <c r="I123" s="161">
        <f t="shared" si="8"/>
        <v>204</v>
      </c>
      <c r="J123" s="333">
        <v>16.0</v>
      </c>
      <c r="K123" s="333">
        <v>1.0</v>
      </c>
      <c r="L123" s="333">
        <v>6.0</v>
      </c>
      <c r="M123" s="334">
        <v>87.16</v>
      </c>
      <c r="N123" s="333" t="s">
        <v>38</v>
      </c>
      <c r="O123" s="334">
        <v>0.5</v>
      </c>
      <c r="P123" s="333">
        <v>100.0</v>
      </c>
      <c r="Q123" s="311">
        <f t="shared" si="7"/>
        <v>45848</v>
      </c>
      <c r="R123" s="159"/>
      <c r="S123" s="336">
        <f t="shared" si="2"/>
        <v>7</v>
      </c>
      <c r="T123" s="337" t="str">
        <f>IF(A123=A122,"0",VLOOKUP(A123,Despatches!A:D,4,FALSE))</f>
        <v>0</v>
      </c>
      <c r="U123" s="159"/>
      <c r="V123" s="159">
        <f t="shared" si="3"/>
        <v>2025</v>
      </c>
      <c r="W123" s="159"/>
      <c r="X123" s="159"/>
      <c r="Y123" s="159"/>
      <c r="Z123" s="159"/>
    </row>
    <row r="124" ht="11.25" customHeight="1">
      <c r="A124" s="161" t="s">
        <v>339</v>
      </c>
      <c r="B124" s="311">
        <v>45843.0</v>
      </c>
      <c r="C124" s="161">
        <v>12973.0</v>
      </c>
      <c r="D124" s="161" t="s">
        <v>578</v>
      </c>
      <c r="E124" s="161" t="s">
        <v>117</v>
      </c>
      <c r="F124" s="161">
        <v>124.0</v>
      </c>
      <c r="G124" s="161">
        <v>773.0</v>
      </c>
      <c r="H124" s="161">
        <v>306.0</v>
      </c>
      <c r="I124" s="161">
        <f t="shared" si="8"/>
        <v>306</v>
      </c>
      <c r="J124" s="333">
        <v>16.0</v>
      </c>
      <c r="K124" s="333">
        <v>1.0</v>
      </c>
      <c r="L124" s="333">
        <v>6.0</v>
      </c>
      <c r="M124" s="334">
        <v>217.34</v>
      </c>
      <c r="N124" s="333" t="s">
        <v>38</v>
      </c>
      <c r="O124" s="334">
        <v>0.5</v>
      </c>
      <c r="P124" s="333">
        <v>100.0</v>
      </c>
      <c r="Q124" s="311">
        <f t="shared" si="7"/>
        <v>45848</v>
      </c>
      <c r="R124" s="159"/>
      <c r="S124" s="336">
        <f t="shared" si="2"/>
        <v>7</v>
      </c>
      <c r="T124" s="337" t="str">
        <f>IF(A124=A123,"0",VLOOKUP(A124,Despatches!A:D,4,FALSE))</f>
        <v>0</v>
      </c>
      <c r="U124" s="159"/>
      <c r="V124" s="159">
        <f t="shared" si="3"/>
        <v>2025</v>
      </c>
      <c r="W124" s="159"/>
      <c r="X124" s="159"/>
      <c r="Y124" s="159"/>
      <c r="Z124" s="159"/>
    </row>
    <row r="125" ht="11.25" customHeight="1">
      <c r="A125" s="161" t="s">
        <v>339</v>
      </c>
      <c r="B125" s="311">
        <v>45843.0</v>
      </c>
      <c r="C125" s="161">
        <v>12973.0</v>
      </c>
      <c r="D125" s="161" t="s">
        <v>578</v>
      </c>
      <c r="E125" s="161" t="s">
        <v>117</v>
      </c>
      <c r="F125" s="161">
        <v>124.0</v>
      </c>
      <c r="G125" s="161">
        <v>789.0</v>
      </c>
      <c r="H125" s="161">
        <v>210.0</v>
      </c>
      <c r="I125" s="161">
        <f t="shared" si="8"/>
        <v>210</v>
      </c>
      <c r="J125" s="333">
        <v>16.0</v>
      </c>
      <c r="K125" s="333">
        <v>1.0</v>
      </c>
      <c r="L125" s="333">
        <v>6.0</v>
      </c>
      <c r="M125" s="334">
        <v>152.24</v>
      </c>
      <c r="N125" s="333" t="s">
        <v>38</v>
      </c>
      <c r="O125" s="334">
        <v>0.5</v>
      </c>
      <c r="P125" s="333">
        <v>100.0</v>
      </c>
      <c r="Q125" s="311">
        <f t="shared" si="7"/>
        <v>45848</v>
      </c>
      <c r="R125" s="159"/>
      <c r="S125" s="336">
        <f t="shared" si="2"/>
        <v>7</v>
      </c>
      <c r="T125" s="337" t="str">
        <f>IF(A125=A124,"0",VLOOKUP(A125,Despatches!A:D,4,FALSE))</f>
        <v>0</v>
      </c>
      <c r="U125" s="159"/>
      <c r="V125" s="159">
        <f t="shared" si="3"/>
        <v>2025</v>
      </c>
      <c r="W125" s="159"/>
      <c r="X125" s="159"/>
      <c r="Y125" s="159"/>
      <c r="Z125" s="159"/>
    </row>
    <row r="126" ht="11.25" customHeight="1">
      <c r="A126" s="161" t="s">
        <v>339</v>
      </c>
      <c r="B126" s="311">
        <v>45843.0</v>
      </c>
      <c r="C126" s="161">
        <v>12973.0</v>
      </c>
      <c r="D126" s="161" t="s">
        <v>578</v>
      </c>
      <c r="E126" s="161" t="s">
        <v>117</v>
      </c>
      <c r="F126" s="161">
        <v>124.0</v>
      </c>
      <c r="G126" s="161">
        <v>812.0</v>
      </c>
      <c r="H126" s="161">
        <v>174.0</v>
      </c>
      <c r="I126" s="161">
        <f t="shared" si="8"/>
        <v>174</v>
      </c>
      <c r="J126" s="333">
        <v>16.0</v>
      </c>
      <c r="K126" s="333">
        <v>1.0</v>
      </c>
      <c r="L126" s="333">
        <v>6.0</v>
      </c>
      <c r="M126" s="334">
        <v>129.82</v>
      </c>
      <c r="N126" s="333" t="s">
        <v>38</v>
      </c>
      <c r="O126" s="334">
        <v>0.5</v>
      </c>
      <c r="P126" s="333">
        <v>100.0</v>
      </c>
      <c r="Q126" s="311">
        <f t="shared" si="7"/>
        <v>45848</v>
      </c>
      <c r="R126" s="159"/>
      <c r="S126" s="336">
        <f t="shared" si="2"/>
        <v>7</v>
      </c>
      <c r="T126" s="337" t="str">
        <f>IF(A126=A125,"0",VLOOKUP(A126,Despatches!A:D,4,FALSE))</f>
        <v>0</v>
      </c>
      <c r="U126" s="159"/>
      <c r="V126" s="159">
        <f t="shared" si="3"/>
        <v>2025</v>
      </c>
      <c r="W126" s="159"/>
      <c r="X126" s="159"/>
      <c r="Y126" s="159"/>
      <c r="Z126" s="159"/>
    </row>
    <row r="127" ht="11.25" customHeight="1">
      <c r="A127" s="161" t="s">
        <v>339</v>
      </c>
      <c r="B127" s="311">
        <v>45843.0</v>
      </c>
      <c r="C127" s="161">
        <v>12973.0</v>
      </c>
      <c r="D127" s="161" t="s">
        <v>578</v>
      </c>
      <c r="E127" s="161" t="s">
        <v>117</v>
      </c>
      <c r="F127" s="161">
        <v>124.0</v>
      </c>
      <c r="G127" s="161">
        <v>842.0</v>
      </c>
      <c r="H127" s="161">
        <v>150.0</v>
      </c>
      <c r="I127" s="161">
        <f t="shared" si="8"/>
        <v>150</v>
      </c>
      <c r="J127" s="333">
        <v>16.0</v>
      </c>
      <c r="K127" s="333">
        <v>1.0</v>
      </c>
      <c r="L127" s="333">
        <v>6.0</v>
      </c>
      <c r="M127" s="334">
        <v>116.05</v>
      </c>
      <c r="N127" s="333" t="s">
        <v>38</v>
      </c>
      <c r="O127" s="334">
        <v>0.5</v>
      </c>
      <c r="P127" s="333">
        <v>100.0</v>
      </c>
      <c r="Q127" s="311">
        <f t="shared" si="7"/>
        <v>45848</v>
      </c>
      <c r="R127" s="159"/>
      <c r="S127" s="336">
        <f t="shared" si="2"/>
        <v>7</v>
      </c>
      <c r="T127" s="337" t="str">
        <f>IF(A127=A126,"0",VLOOKUP(A127,Despatches!A:D,4,FALSE))</f>
        <v>0</v>
      </c>
      <c r="U127" s="159"/>
      <c r="V127" s="159">
        <f t="shared" si="3"/>
        <v>2025</v>
      </c>
      <c r="W127" s="159"/>
      <c r="X127" s="159"/>
      <c r="Y127" s="159"/>
      <c r="Z127" s="159"/>
    </row>
    <row r="128" ht="11.25" customHeight="1">
      <c r="A128" s="161" t="s">
        <v>339</v>
      </c>
      <c r="B128" s="311">
        <v>45843.0</v>
      </c>
      <c r="C128" s="161">
        <v>12973.0</v>
      </c>
      <c r="D128" s="161" t="s">
        <v>578</v>
      </c>
      <c r="E128" s="161" t="s">
        <v>117</v>
      </c>
      <c r="F128" s="161">
        <v>124.0</v>
      </c>
      <c r="G128" s="161">
        <v>878.0</v>
      </c>
      <c r="H128" s="161">
        <v>102.0</v>
      </c>
      <c r="I128" s="161">
        <f t="shared" si="8"/>
        <v>102</v>
      </c>
      <c r="J128" s="333">
        <v>16.0</v>
      </c>
      <c r="K128" s="333">
        <v>1.0</v>
      </c>
      <c r="L128" s="333">
        <v>6.0</v>
      </c>
      <c r="M128" s="334">
        <v>82.29</v>
      </c>
      <c r="N128" s="333" t="s">
        <v>38</v>
      </c>
      <c r="O128" s="334">
        <v>0.5</v>
      </c>
      <c r="P128" s="333">
        <v>100.0</v>
      </c>
      <c r="Q128" s="311">
        <f t="shared" si="7"/>
        <v>45848</v>
      </c>
      <c r="R128" s="159"/>
      <c r="S128" s="336">
        <f t="shared" si="2"/>
        <v>7</v>
      </c>
      <c r="T128" s="337" t="str">
        <f>IF(A128=A127,"0",VLOOKUP(A128,Despatches!A:D,4,FALSE))</f>
        <v>0</v>
      </c>
      <c r="U128" s="159"/>
      <c r="V128" s="159">
        <f t="shared" si="3"/>
        <v>2025</v>
      </c>
      <c r="W128" s="159"/>
      <c r="X128" s="159"/>
      <c r="Y128" s="159"/>
      <c r="Z128" s="159"/>
    </row>
    <row r="129" ht="11.25" customHeight="1">
      <c r="A129" s="161" t="s">
        <v>338</v>
      </c>
      <c r="B129" s="311">
        <v>45843.0</v>
      </c>
      <c r="C129" s="338"/>
      <c r="D129" s="161" t="s">
        <v>579</v>
      </c>
      <c r="E129" s="161" t="s">
        <v>141</v>
      </c>
      <c r="F129" s="161">
        <v>75.0</v>
      </c>
      <c r="G129" s="161">
        <v>245.0</v>
      </c>
      <c r="H129" s="161">
        <v>100.0</v>
      </c>
      <c r="I129" s="161">
        <v>100.0</v>
      </c>
      <c r="J129" s="333">
        <v>14.0</v>
      </c>
      <c r="K129" s="333">
        <v>1.0</v>
      </c>
      <c r="L129" s="333">
        <v>1.0</v>
      </c>
      <c r="M129" s="161">
        <v>13.62</v>
      </c>
      <c r="N129" s="333" t="s">
        <v>38</v>
      </c>
      <c r="O129" s="334">
        <v>0.5</v>
      </c>
      <c r="P129" s="339"/>
      <c r="Q129" s="311">
        <f t="shared" si="7"/>
        <v>45848</v>
      </c>
      <c r="R129" s="159"/>
      <c r="S129" s="336">
        <f t="shared" si="2"/>
        <v>7</v>
      </c>
      <c r="T129" s="337">
        <f>IF(A129=A128,"0",VLOOKUP(A129,Despatches!A:D,4,FALSE))</f>
        <v>67.2</v>
      </c>
      <c r="U129" s="159"/>
      <c r="V129" s="159">
        <f t="shared" si="3"/>
        <v>2025</v>
      </c>
      <c r="W129" s="159"/>
      <c r="X129" s="159"/>
      <c r="Y129" s="159"/>
      <c r="Z129" s="159"/>
    </row>
    <row r="130" ht="11.25" customHeight="1">
      <c r="A130" s="161" t="s">
        <v>338</v>
      </c>
      <c r="B130" s="311">
        <v>45843.0</v>
      </c>
      <c r="C130" s="338"/>
      <c r="D130" s="161" t="s">
        <v>579</v>
      </c>
      <c r="E130" s="161" t="s">
        <v>141</v>
      </c>
      <c r="F130" s="161">
        <v>75.0</v>
      </c>
      <c r="G130" s="161">
        <v>160.0</v>
      </c>
      <c r="H130" s="161">
        <v>200.0</v>
      </c>
      <c r="I130" s="161">
        <v>100.0</v>
      </c>
      <c r="J130" s="333">
        <v>14.0</v>
      </c>
      <c r="K130" s="333">
        <v>1.0</v>
      </c>
      <c r="L130" s="333">
        <v>1.0</v>
      </c>
      <c r="M130" s="161">
        <v>17.78</v>
      </c>
      <c r="N130" s="333" t="s">
        <v>38</v>
      </c>
      <c r="O130" s="334">
        <v>0.5</v>
      </c>
      <c r="P130" s="339"/>
      <c r="Q130" s="311">
        <f t="shared" si="7"/>
        <v>45848</v>
      </c>
      <c r="R130" s="159"/>
      <c r="S130" s="336">
        <f t="shared" si="2"/>
        <v>7</v>
      </c>
      <c r="T130" s="337" t="str">
        <f>IF(A130=A129,"0",VLOOKUP(A130,Despatches!A:D,4,FALSE))</f>
        <v>0</v>
      </c>
      <c r="U130" s="159"/>
      <c r="V130" s="159">
        <f t="shared" si="3"/>
        <v>2025</v>
      </c>
      <c r="W130" s="159"/>
      <c r="X130" s="159"/>
      <c r="Y130" s="159"/>
      <c r="Z130" s="159"/>
    </row>
    <row r="131" ht="11.25" customHeight="1">
      <c r="A131" s="161" t="s">
        <v>338</v>
      </c>
      <c r="B131" s="311">
        <v>45843.0</v>
      </c>
      <c r="C131" s="338"/>
      <c r="D131" s="161" t="s">
        <v>579</v>
      </c>
      <c r="E131" s="161" t="s">
        <v>141</v>
      </c>
      <c r="F131" s="161">
        <v>75.0</v>
      </c>
      <c r="G131" s="161">
        <v>200.0</v>
      </c>
      <c r="H131" s="161">
        <v>300.0</v>
      </c>
      <c r="I131" s="161">
        <v>100.0</v>
      </c>
      <c r="J131" s="333">
        <v>14.0</v>
      </c>
      <c r="K131" s="333">
        <v>1.0</v>
      </c>
      <c r="L131" s="333">
        <v>1.0</v>
      </c>
      <c r="M131" s="161">
        <v>33.35</v>
      </c>
      <c r="N131" s="333" t="s">
        <v>38</v>
      </c>
      <c r="O131" s="334">
        <v>0.5</v>
      </c>
      <c r="P131" s="339"/>
      <c r="Q131" s="311">
        <f t="shared" si="7"/>
        <v>45848</v>
      </c>
      <c r="R131" s="159"/>
      <c r="S131" s="336">
        <f t="shared" si="2"/>
        <v>7</v>
      </c>
      <c r="T131" s="337" t="str">
        <f>IF(A131=A130,"0",VLOOKUP(A131,Despatches!A:D,4,FALSE))</f>
        <v>0</v>
      </c>
      <c r="U131" s="159"/>
      <c r="V131" s="159">
        <f t="shared" si="3"/>
        <v>2025</v>
      </c>
      <c r="W131" s="159"/>
      <c r="X131" s="159"/>
      <c r="Y131" s="159"/>
      <c r="Z131" s="159"/>
    </row>
    <row r="132" ht="11.25" customHeight="1">
      <c r="A132" s="161" t="s">
        <v>580</v>
      </c>
      <c r="B132" s="311">
        <v>45847.0</v>
      </c>
      <c r="C132" s="161">
        <v>123.0</v>
      </c>
      <c r="D132" s="161" t="s">
        <v>581</v>
      </c>
      <c r="E132" s="161" t="s">
        <v>155</v>
      </c>
      <c r="F132" s="334" t="s">
        <v>461</v>
      </c>
      <c r="G132" s="161" t="s">
        <v>558</v>
      </c>
      <c r="H132" s="161" t="s">
        <v>558</v>
      </c>
      <c r="I132" s="161" t="s">
        <v>558</v>
      </c>
      <c r="J132" s="161" t="s">
        <v>558</v>
      </c>
      <c r="K132" s="161" t="s">
        <v>558</v>
      </c>
      <c r="L132" s="161" t="s">
        <v>558</v>
      </c>
      <c r="M132" s="334">
        <v>600.0</v>
      </c>
      <c r="N132" s="333" t="s">
        <v>40</v>
      </c>
      <c r="O132" s="334">
        <v>0.5</v>
      </c>
      <c r="P132" s="333">
        <v>107.0</v>
      </c>
      <c r="Q132" s="311">
        <f t="shared" si="7"/>
        <v>45852</v>
      </c>
      <c r="R132" s="159"/>
      <c r="S132" s="336">
        <f t="shared" si="2"/>
        <v>7</v>
      </c>
      <c r="T132" s="337">
        <f>IF(A132=A131,"0",VLOOKUP(A132,Despatches!A:D,4,FALSE))</f>
        <v>470.2</v>
      </c>
      <c r="U132" s="159"/>
      <c r="V132" s="159">
        <f t="shared" si="3"/>
        <v>2025</v>
      </c>
      <c r="W132" s="159"/>
      <c r="X132" s="159"/>
      <c r="Y132" s="159"/>
      <c r="Z132" s="159"/>
    </row>
    <row r="133" ht="11.25" customHeight="1">
      <c r="A133" s="161" t="s">
        <v>488</v>
      </c>
      <c r="B133" s="311">
        <v>45847.0</v>
      </c>
      <c r="C133" s="161">
        <v>123.0</v>
      </c>
      <c r="D133" s="161" t="s">
        <v>582</v>
      </c>
      <c r="E133" s="161" t="s">
        <v>155</v>
      </c>
      <c r="F133" s="334" t="s">
        <v>458</v>
      </c>
      <c r="G133" s="161" t="s">
        <v>558</v>
      </c>
      <c r="H133" s="161" t="s">
        <v>558</v>
      </c>
      <c r="I133" s="161" t="s">
        <v>558</v>
      </c>
      <c r="J133" s="161" t="s">
        <v>558</v>
      </c>
      <c r="K133" s="161" t="s">
        <v>558</v>
      </c>
      <c r="L133" s="161" t="s">
        <v>558</v>
      </c>
      <c r="M133" s="161">
        <v>500.0</v>
      </c>
      <c r="N133" s="333" t="s">
        <v>40</v>
      </c>
      <c r="O133" s="334">
        <v>0.5</v>
      </c>
      <c r="P133" s="161">
        <v>98.0</v>
      </c>
      <c r="Q133" s="311">
        <v>45852.0</v>
      </c>
      <c r="R133" s="159"/>
      <c r="S133" s="336">
        <f t="shared" si="2"/>
        <v>7</v>
      </c>
      <c r="T133" s="337">
        <f>IF(A133=A132,"0",VLOOKUP(A133,Despatches!A:D,4,FALSE))</f>
        <v>444.4</v>
      </c>
      <c r="U133" s="159"/>
      <c r="V133" s="159">
        <f t="shared" si="3"/>
        <v>2025</v>
      </c>
      <c r="W133" s="159"/>
      <c r="X133" s="159"/>
      <c r="Y133" s="159"/>
      <c r="Z133" s="159"/>
    </row>
    <row r="134" ht="11.25" customHeight="1">
      <c r="A134" s="161" t="s">
        <v>488</v>
      </c>
      <c r="B134" s="311">
        <v>45847.0</v>
      </c>
      <c r="C134" s="161">
        <v>123.0</v>
      </c>
      <c r="D134" s="161" t="s">
        <v>582</v>
      </c>
      <c r="E134" s="161" t="s">
        <v>155</v>
      </c>
      <c r="F134" s="334" t="s">
        <v>583</v>
      </c>
      <c r="G134" s="161" t="s">
        <v>558</v>
      </c>
      <c r="H134" s="161" t="s">
        <v>558</v>
      </c>
      <c r="I134" s="161" t="s">
        <v>558</v>
      </c>
      <c r="J134" s="161" t="s">
        <v>558</v>
      </c>
      <c r="K134" s="161" t="s">
        <v>558</v>
      </c>
      <c r="L134" s="161" t="s">
        <v>558</v>
      </c>
      <c r="M134" s="161">
        <v>500.0</v>
      </c>
      <c r="N134" s="333" t="s">
        <v>40</v>
      </c>
      <c r="O134" s="334">
        <v>0.5</v>
      </c>
      <c r="P134" s="161">
        <v>98.0</v>
      </c>
      <c r="Q134" s="311">
        <v>45847.0</v>
      </c>
      <c r="R134" s="159"/>
      <c r="S134" s="336">
        <f t="shared" si="2"/>
        <v>7</v>
      </c>
      <c r="T134" s="337" t="str">
        <f>IF(A134=A133,"0",VLOOKUP(A134,Despatches!A:D,4,FALSE))</f>
        <v>0</v>
      </c>
      <c r="U134" s="159"/>
      <c r="V134" s="159">
        <f t="shared" si="3"/>
        <v>2025</v>
      </c>
      <c r="W134" s="159"/>
      <c r="X134" s="159"/>
      <c r="Y134" s="159"/>
      <c r="Z134" s="159"/>
    </row>
    <row r="135" ht="11.25" customHeight="1">
      <c r="A135" s="161" t="s">
        <v>488</v>
      </c>
      <c r="B135" s="311">
        <v>45847.0</v>
      </c>
      <c r="C135" s="161">
        <v>123.0</v>
      </c>
      <c r="D135" s="161" t="s">
        <v>582</v>
      </c>
      <c r="E135" s="161" t="s">
        <v>155</v>
      </c>
      <c r="F135" s="334" t="s">
        <v>584</v>
      </c>
      <c r="G135" s="161" t="s">
        <v>558</v>
      </c>
      <c r="H135" s="161" t="s">
        <v>558</v>
      </c>
      <c r="I135" s="161" t="s">
        <v>558</v>
      </c>
      <c r="J135" s="161" t="s">
        <v>558</v>
      </c>
      <c r="K135" s="161" t="s">
        <v>558</v>
      </c>
      <c r="L135" s="161" t="s">
        <v>558</v>
      </c>
      <c r="M135" s="161">
        <v>500.0</v>
      </c>
      <c r="N135" s="333" t="s">
        <v>40</v>
      </c>
      <c r="O135" s="334">
        <v>0.5</v>
      </c>
      <c r="P135" s="161">
        <v>98.0</v>
      </c>
      <c r="Q135" s="311">
        <v>45852.0</v>
      </c>
      <c r="R135" s="159"/>
      <c r="S135" s="336">
        <f t="shared" si="2"/>
        <v>7</v>
      </c>
      <c r="T135" s="337" t="str">
        <f>IF(A135=A134,"0",VLOOKUP(A135,Despatches!A:D,4,FALSE))</f>
        <v>0</v>
      </c>
      <c r="U135" s="159"/>
      <c r="V135" s="159">
        <f t="shared" si="3"/>
        <v>2025</v>
      </c>
      <c r="W135" s="159"/>
      <c r="X135" s="159"/>
      <c r="Y135" s="159"/>
      <c r="Z135" s="159"/>
    </row>
    <row r="136" ht="11.25" customHeight="1">
      <c r="A136" s="161" t="s">
        <v>341</v>
      </c>
      <c r="B136" s="311">
        <v>45847.0</v>
      </c>
      <c r="C136" s="161">
        <v>123.0</v>
      </c>
      <c r="D136" s="161">
        <v>123.0</v>
      </c>
      <c r="E136" s="161" t="s">
        <v>124</v>
      </c>
      <c r="F136" s="161">
        <v>115.0</v>
      </c>
      <c r="G136" s="161">
        <v>400.0</v>
      </c>
      <c r="H136" s="161">
        <v>360.0</v>
      </c>
      <c r="I136" s="161">
        <v>360.0</v>
      </c>
      <c r="J136" s="333">
        <v>16.0</v>
      </c>
      <c r="K136" s="333">
        <v>1.0</v>
      </c>
      <c r="L136" s="333">
        <v>1.0</v>
      </c>
      <c r="M136" s="334">
        <v>122.71</v>
      </c>
      <c r="N136" s="333" t="s">
        <v>38</v>
      </c>
      <c r="O136" s="334">
        <v>0.5</v>
      </c>
      <c r="P136" s="333">
        <v>114.0</v>
      </c>
      <c r="Q136" s="311">
        <v>45848.0</v>
      </c>
      <c r="R136" s="159"/>
      <c r="S136" s="336">
        <f t="shared" si="2"/>
        <v>7</v>
      </c>
      <c r="T136" s="337">
        <f>IF(A136=A135,"0",VLOOKUP(A136,Despatches!A:D,4,FALSE))</f>
        <v>211.2</v>
      </c>
      <c r="U136" s="159"/>
      <c r="V136" s="159">
        <f t="shared" si="3"/>
        <v>2025</v>
      </c>
      <c r="W136" s="159"/>
      <c r="X136" s="159"/>
      <c r="Y136" s="159"/>
      <c r="Z136" s="159"/>
    </row>
    <row r="137" ht="11.25" customHeight="1">
      <c r="A137" s="161" t="s">
        <v>341</v>
      </c>
      <c r="B137" s="311">
        <v>45847.0</v>
      </c>
      <c r="C137" s="161">
        <v>123.0</v>
      </c>
      <c r="D137" s="161">
        <v>123.0</v>
      </c>
      <c r="E137" s="161" t="s">
        <v>124</v>
      </c>
      <c r="F137" s="161">
        <v>115.0</v>
      </c>
      <c r="G137" s="161">
        <v>235.0</v>
      </c>
      <c r="H137" s="161">
        <v>240.0</v>
      </c>
      <c r="I137" s="161">
        <v>240.0</v>
      </c>
      <c r="J137" s="333">
        <v>16.0</v>
      </c>
      <c r="K137" s="333">
        <v>1.0</v>
      </c>
      <c r="L137" s="333">
        <v>1.0</v>
      </c>
      <c r="M137" s="334">
        <v>48.061</v>
      </c>
      <c r="N137" s="333" t="s">
        <v>38</v>
      </c>
      <c r="O137" s="334">
        <v>0.5</v>
      </c>
      <c r="P137" s="333">
        <v>114.0</v>
      </c>
      <c r="Q137" s="311">
        <v>45848.0</v>
      </c>
      <c r="R137" s="159"/>
      <c r="S137" s="336">
        <f t="shared" si="2"/>
        <v>7</v>
      </c>
      <c r="T137" s="337" t="str">
        <f>IF(A137=A136,"0",VLOOKUP(A137,Despatches!A:D,4,FALSE))</f>
        <v>0</v>
      </c>
      <c r="U137" s="159"/>
      <c r="V137" s="159">
        <f t="shared" si="3"/>
        <v>2025</v>
      </c>
      <c r="W137" s="159"/>
      <c r="X137" s="159"/>
      <c r="Y137" s="159"/>
      <c r="Z137" s="159"/>
    </row>
    <row r="138" ht="11.25" customHeight="1">
      <c r="A138" s="161" t="s">
        <v>341</v>
      </c>
      <c r="B138" s="311">
        <v>45847.0</v>
      </c>
      <c r="C138" s="161">
        <v>123.0</v>
      </c>
      <c r="D138" s="161">
        <v>123.0</v>
      </c>
      <c r="E138" s="161" t="s">
        <v>124</v>
      </c>
      <c r="F138" s="161">
        <v>115.0</v>
      </c>
      <c r="G138" s="161">
        <v>355.0</v>
      </c>
      <c r="H138" s="161">
        <v>120.0</v>
      </c>
      <c r="I138" s="161">
        <v>120.0</v>
      </c>
      <c r="J138" s="333">
        <v>16.0</v>
      </c>
      <c r="K138" s="333">
        <v>1.0</v>
      </c>
      <c r="L138" s="333">
        <v>1.0</v>
      </c>
      <c r="M138" s="334">
        <v>36.302</v>
      </c>
      <c r="N138" s="333" t="s">
        <v>38</v>
      </c>
      <c r="O138" s="334">
        <v>0.5</v>
      </c>
      <c r="P138" s="333">
        <v>114.0</v>
      </c>
      <c r="Q138" s="311">
        <v>45848.0</v>
      </c>
      <c r="R138" s="159"/>
      <c r="S138" s="336">
        <f t="shared" si="2"/>
        <v>7</v>
      </c>
      <c r="T138" s="337" t="str">
        <f>IF(A138=A137,"0",VLOOKUP(A138,Despatches!A:D,4,FALSE))</f>
        <v>0</v>
      </c>
      <c r="U138" s="159"/>
      <c r="V138" s="159">
        <f t="shared" si="3"/>
        <v>2025</v>
      </c>
      <c r="W138" s="159"/>
      <c r="X138" s="159"/>
      <c r="Y138" s="159"/>
      <c r="Z138" s="159"/>
    </row>
    <row r="139" ht="11.25" customHeight="1">
      <c r="A139" s="161" t="s">
        <v>348</v>
      </c>
      <c r="B139" s="311">
        <v>45847.0</v>
      </c>
      <c r="C139" s="161">
        <v>123.0</v>
      </c>
      <c r="D139" s="161" t="s">
        <v>566</v>
      </c>
      <c r="E139" s="161" t="s">
        <v>145</v>
      </c>
      <c r="F139" s="161">
        <v>47.0</v>
      </c>
      <c r="G139" s="161">
        <v>109.0</v>
      </c>
      <c r="H139" s="161">
        <v>680.0</v>
      </c>
      <c r="I139" s="161">
        <v>680.0</v>
      </c>
      <c r="J139" s="333">
        <v>16.0</v>
      </c>
      <c r="K139" s="333">
        <v>1.0</v>
      </c>
      <c r="L139" s="333">
        <v>5.0</v>
      </c>
      <c r="M139" s="334">
        <v>25.82</v>
      </c>
      <c r="N139" s="333" t="s">
        <v>38</v>
      </c>
      <c r="O139" s="334">
        <v>0.5</v>
      </c>
      <c r="P139" s="333">
        <v>107.0</v>
      </c>
      <c r="Q139" s="311">
        <v>45866.0</v>
      </c>
      <c r="R139" s="159"/>
      <c r="S139" s="336">
        <f t="shared" si="2"/>
        <v>7</v>
      </c>
      <c r="T139" s="337">
        <f>IF(A139=A138,"0",VLOOKUP(A139,Despatches!A:D,4,FALSE))</f>
        <v>106.2</v>
      </c>
      <c r="U139" s="159"/>
      <c r="V139" s="159">
        <f t="shared" si="3"/>
        <v>2025</v>
      </c>
      <c r="W139" s="159"/>
      <c r="X139" s="159"/>
      <c r="Y139" s="159"/>
      <c r="Z139" s="159"/>
    </row>
    <row r="140" ht="11.25" customHeight="1">
      <c r="A140" s="161" t="s">
        <v>348</v>
      </c>
      <c r="B140" s="311">
        <v>45847.0</v>
      </c>
      <c r="C140" s="161">
        <v>123.0</v>
      </c>
      <c r="D140" s="161" t="s">
        <v>566</v>
      </c>
      <c r="E140" s="161" t="s">
        <v>145</v>
      </c>
      <c r="F140" s="161">
        <v>47.0</v>
      </c>
      <c r="G140" s="161">
        <v>160.0</v>
      </c>
      <c r="H140" s="161">
        <v>1020.0</v>
      </c>
      <c r="I140" s="161">
        <v>1020.0</v>
      </c>
      <c r="J140" s="333">
        <v>16.0</v>
      </c>
      <c r="K140" s="333">
        <v>1.0</v>
      </c>
      <c r="L140" s="333">
        <v>5.0</v>
      </c>
      <c r="M140" s="334">
        <v>56.84</v>
      </c>
      <c r="N140" s="333" t="s">
        <v>38</v>
      </c>
      <c r="O140" s="334">
        <v>0.5</v>
      </c>
      <c r="P140" s="333">
        <v>107.0</v>
      </c>
      <c r="Q140" s="311">
        <v>45866.0</v>
      </c>
      <c r="R140" s="159"/>
      <c r="S140" s="336">
        <f t="shared" si="2"/>
        <v>7</v>
      </c>
      <c r="T140" s="337" t="str">
        <f>IF(A140=A139,"0",VLOOKUP(A140,Despatches!A:D,4,FALSE))</f>
        <v>0</v>
      </c>
      <c r="U140" s="159"/>
      <c r="V140" s="159">
        <f t="shared" si="3"/>
        <v>2025</v>
      </c>
      <c r="W140" s="159"/>
      <c r="X140" s="159"/>
      <c r="Y140" s="159"/>
      <c r="Z140" s="159"/>
    </row>
    <row r="141" ht="11.25" customHeight="1">
      <c r="A141" s="161" t="s">
        <v>348</v>
      </c>
      <c r="B141" s="311">
        <v>45847.0</v>
      </c>
      <c r="C141" s="161">
        <v>123.0</v>
      </c>
      <c r="D141" s="161" t="s">
        <v>566</v>
      </c>
      <c r="E141" s="161" t="s">
        <v>145</v>
      </c>
      <c r="F141" s="161">
        <v>47.0</v>
      </c>
      <c r="G141" s="161">
        <v>171.0</v>
      </c>
      <c r="H141" s="161">
        <v>340.0</v>
      </c>
      <c r="I141" s="161">
        <v>340.0</v>
      </c>
      <c r="J141" s="333">
        <v>16.0</v>
      </c>
      <c r="K141" s="333">
        <v>1.0</v>
      </c>
      <c r="L141" s="333">
        <v>5.0</v>
      </c>
      <c r="M141" s="334">
        <v>20.25</v>
      </c>
      <c r="N141" s="333" t="s">
        <v>38</v>
      </c>
      <c r="O141" s="334">
        <v>0.5</v>
      </c>
      <c r="P141" s="333">
        <v>107.0</v>
      </c>
      <c r="Q141" s="311">
        <v>45866.0</v>
      </c>
      <c r="R141" s="159"/>
      <c r="S141" s="336">
        <f t="shared" si="2"/>
        <v>7</v>
      </c>
      <c r="T141" s="337" t="str">
        <f>IF(A141=A140,"0",VLOOKUP(A141,Despatches!A:D,4,FALSE))</f>
        <v>0</v>
      </c>
      <c r="U141" s="159"/>
      <c r="V141" s="159">
        <f t="shared" si="3"/>
        <v>2025</v>
      </c>
      <c r="W141" s="159"/>
      <c r="X141" s="159"/>
      <c r="Y141" s="159"/>
      <c r="Z141" s="159"/>
    </row>
    <row r="142" ht="11.25" customHeight="1">
      <c r="A142" s="161" t="s">
        <v>484</v>
      </c>
      <c r="B142" s="311">
        <v>45848.0</v>
      </c>
      <c r="C142" s="161">
        <v>123.0</v>
      </c>
      <c r="D142" s="161" t="s">
        <v>585</v>
      </c>
      <c r="E142" s="161" t="s">
        <v>134</v>
      </c>
      <c r="F142" s="334">
        <v>44.0</v>
      </c>
      <c r="G142" s="161">
        <v>235.0</v>
      </c>
      <c r="H142" s="161"/>
      <c r="I142" s="161"/>
      <c r="J142" s="333">
        <v>13.0</v>
      </c>
      <c r="K142" s="333">
        <v>3.0</v>
      </c>
      <c r="L142" s="333">
        <v>1.0</v>
      </c>
      <c r="M142" s="161">
        <v>2000.0</v>
      </c>
      <c r="N142" s="333" t="s">
        <v>38</v>
      </c>
      <c r="O142" s="334">
        <v>0.5</v>
      </c>
      <c r="P142" s="161">
        <v>96.0</v>
      </c>
      <c r="Q142" s="311">
        <v>45849.0</v>
      </c>
      <c r="R142" s="159"/>
      <c r="S142" s="336">
        <f t="shared" si="2"/>
        <v>7</v>
      </c>
      <c r="T142" s="337">
        <f>IF(A142=A141,"0",VLOOKUP(A142,Despatches!A:D,4,FALSE))</f>
        <v>2188.2</v>
      </c>
      <c r="U142" s="159"/>
      <c r="V142" s="159">
        <f t="shared" si="3"/>
        <v>2025</v>
      </c>
      <c r="W142" s="159"/>
      <c r="X142" s="159"/>
      <c r="Y142" s="159"/>
      <c r="Z142" s="159"/>
    </row>
    <row r="143" ht="11.25" customHeight="1">
      <c r="A143" s="161" t="s">
        <v>485</v>
      </c>
      <c r="B143" s="311">
        <v>45848.0</v>
      </c>
      <c r="C143" s="161">
        <v>123.0</v>
      </c>
      <c r="D143" s="161" t="s">
        <v>586</v>
      </c>
      <c r="E143" s="161" t="s">
        <v>134</v>
      </c>
      <c r="F143" s="334">
        <v>38.0</v>
      </c>
      <c r="G143" s="161">
        <v>205.0</v>
      </c>
      <c r="H143" s="161"/>
      <c r="I143" s="161"/>
      <c r="J143" s="333">
        <v>13.0</v>
      </c>
      <c r="K143" s="333">
        <v>3.0</v>
      </c>
      <c r="L143" s="333">
        <v>1.0</v>
      </c>
      <c r="M143" s="161">
        <v>2000.0</v>
      </c>
      <c r="N143" s="333" t="s">
        <v>38</v>
      </c>
      <c r="O143" s="334">
        <v>0.5</v>
      </c>
      <c r="P143" s="161">
        <v>97.0</v>
      </c>
      <c r="Q143" s="311">
        <v>45849.0</v>
      </c>
      <c r="R143" s="159"/>
      <c r="S143" s="336">
        <f t="shared" si="2"/>
        <v>7</v>
      </c>
      <c r="T143" s="337">
        <f>IF(A143=A142,"0",VLOOKUP(A143,Despatches!A:D,4,FALSE))</f>
        <v>1811</v>
      </c>
      <c r="U143" s="159"/>
      <c r="V143" s="159">
        <f t="shared" si="3"/>
        <v>2025</v>
      </c>
      <c r="W143" s="159"/>
      <c r="X143" s="159"/>
      <c r="Y143" s="159"/>
      <c r="Z143" s="159"/>
    </row>
    <row r="144" ht="11.25" customHeight="1">
      <c r="A144" s="161" t="s">
        <v>486</v>
      </c>
      <c r="B144" s="311">
        <v>45848.0</v>
      </c>
      <c r="C144" s="161">
        <v>123.0</v>
      </c>
      <c r="D144" s="161" t="s">
        <v>586</v>
      </c>
      <c r="E144" s="161" t="s">
        <v>134</v>
      </c>
      <c r="F144" s="334">
        <v>38.0</v>
      </c>
      <c r="G144" s="161">
        <v>113.0</v>
      </c>
      <c r="H144" s="161"/>
      <c r="I144" s="161"/>
      <c r="J144" s="333">
        <v>0.0</v>
      </c>
      <c r="K144" s="333">
        <v>0.0</v>
      </c>
      <c r="L144" s="333">
        <v>1.0</v>
      </c>
      <c r="M144" s="161">
        <v>2000.0</v>
      </c>
      <c r="N144" s="333" t="s">
        <v>38</v>
      </c>
      <c r="O144" s="334">
        <v>0.5</v>
      </c>
      <c r="P144" s="161">
        <v>94.0</v>
      </c>
      <c r="Q144" s="311">
        <v>45849.0</v>
      </c>
      <c r="R144" s="159"/>
      <c r="S144" s="336">
        <f t="shared" si="2"/>
        <v>7</v>
      </c>
      <c r="T144" s="337">
        <f>IF(A144=A143,"0",VLOOKUP(A144,Despatches!A:D,4,FALSE))</f>
        <v>1321.2</v>
      </c>
      <c r="U144" s="159"/>
      <c r="V144" s="159">
        <f t="shared" si="3"/>
        <v>2025</v>
      </c>
      <c r="W144" s="159"/>
      <c r="X144" s="159"/>
      <c r="Y144" s="159"/>
      <c r="Z144" s="159"/>
    </row>
    <row r="145" ht="11.25" customHeight="1">
      <c r="A145" s="161" t="s">
        <v>347</v>
      </c>
      <c r="B145" s="311">
        <v>45848.0</v>
      </c>
      <c r="C145" s="161">
        <v>26420.0</v>
      </c>
      <c r="D145" s="161" t="s">
        <v>587</v>
      </c>
      <c r="E145" s="161" t="s">
        <v>128</v>
      </c>
      <c r="F145" s="161">
        <v>174.0</v>
      </c>
      <c r="G145" s="161">
        <v>778.0</v>
      </c>
      <c r="H145" s="161">
        <v>368.0</v>
      </c>
      <c r="I145" s="161">
        <v>175.0</v>
      </c>
      <c r="J145" s="333">
        <v>16.0</v>
      </c>
      <c r="K145" s="333">
        <v>1.0</v>
      </c>
      <c r="L145" s="333">
        <v>8.0</v>
      </c>
      <c r="M145" s="161">
        <v>369.14</v>
      </c>
      <c r="N145" s="333" t="s">
        <v>38</v>
      </c>
      <c r="O145" s="161">
        <v>0.5</v>
      </c>
      <c r="P145" s="161">
        <v>123.0</v>
      </c>
      <c r="Q145" s="311">
        <v>45859.0</v>
      </c>
      <c r="R145" s="159"/>
      <c r="S145" s="336">
        <f t="shared" si="2"/>
        <v>7</v>
      </c>
      <c r="T145" s="337">
        <f>IF(A145=A144,"0",VLOOKUP(A145,Despatches!A:D,4,FALSE))</f>
        <v>2261.2</v>
      </c>
      <c r="U145" s="159"/>
      <c r="V145" s="159">
        <f t="shared" si="3"/>
        <v>2025</v>
      </c>
      <c r="W145" s="159"/>
      <c r="X145" s="159"/>
      <c r="Y145" s="159"/>
      <c r="Z145" s="159"/>
    </row>
    <row r="146" ht="11.25" customHeight="1">
      <c r="A146" s="161" t="s">
        <v>347</v>
      </c>
      <c r="B146" s="311">
        <v>45848.0</v>
      </c>
      <c r="C146" s="161">
        <v>26420.0</v>
      </c>
      <c r="D146" s="161" t="s">
        <v>587</v>
      </c>
      <c r="E146" s="161" t="s">
        <v>128</v>
      </c>
      <c r="F146" s="161">
        <v>164.0</v>
      </c>
      <c r="G146" s="161">
        <v>778.0</v>
      </c>
      <c r="H146" s="161">
        <v>224.0</v>
      </c>
      <c r="I146" s="161">
        <v>175.0</v>
      </c>
      <c r="J146" s="333">
        <v>16.0</v>
      </c>
      <c r="K146" s="333">
        <v>1.0</v>
      </c>
      <c r="L146" s="333">
        <v>8.0</v>
      </c>
      <c r="M146" s="161">
        <v>211.78</v>
      </c>
      <c r="N146" s="333" t="s">
        <v>38</v>
      </c>
      <c r="O146" s="161">
        <v>0.5</v>
      </c>
      <c r="P146" s="161">
        <v>123.0</v>
      </c>
      <c r="Q146" s="311">
        <v>45859.0</v>
      </c>
      <c r="R146" s="159"/>
      <c r="S146" s="336">
        <f t="shared" si="2"/>
        <v>7</v>
      </c>
      <c r="T146" s="337" t="str">
        <f>IF(A146=A145,"0",VLOOKUP(A146,Despatches!A:D,4,FALSE))</f>
        <v>0</v>
      </c>
      <c r="U146" s="159"/>
      <c r="V146" s="159">
        <f t="shared" si="3"/>
        <v>2025</v>
      </c>
      <c r="W146" s="159"/>
      <c r="X146" s="159"/>
      <c r="Y146" s="159"/>
      <c r="Z146" s="159"/>
    </row>
    <row r="147" ht="11.25" customHeight="1">
      <c r="A147" s="161" t="s">
        <v>347</v>
      </c>
      <c r="B147" s="311">
        <v>45848.0</v>
      </c>
      <c r="C147" s="161">
        <v>26420.0</v>
      </c>
      <c r="D147" s="161" t="s">
        <v>587</v>
      </c>
      <c r="E147" s="161" t="s">
        <v>128</v>
      </c>
      <c r="F147" s="161">
        <v>147.0</v>
      </c>
      <c r="G147" s="161">
        <v>778.0</v>
      </c>
      <c r="H147" s="161">
        <v>240.0</v>
      </c>
      <c r="I147" s="161">
        <v>175.0</v>
      </c>
      <c r="J147" s="333">
        <v>16.0</v>
      </c>
      <c r="K147" s="333">
        <v>1.0</v>
      </c>
      <c r="L147" s="333">
        <v>8.0</v>
      </c>
      <c r="M147" s="161">
        <v>203.39</v>
      </c>
      <c r="N147" s="333" t="s">
        <v>38</v>
      </c>
      <c r="O147" s="161">
        <v>0.5</v>
      </c>
      <c r="P147" s="161">
        <v>123.0</v>
      </c>
      <c r="Q147" s="311">
        <v>45859.0</v>
      </c>
      <c r="R147" s="159"/>
      <c r="S147" s="336">
        <f t="shared" si="2"/>
        <v>7</v>
      </c>
      <c r="T147" s="337" t="str">
        <f>IF(A147=A146,"0",VLOOKUP(A147,Despatches!A:D,4,FALSE))</f>
        <v>0</v>
      </c>
      <c r="U147" s="159"/>
      <c r="V147" s="159">
        <f t="shared" si="3"/>
        <v>2025</v>
      </c>
      <c r="W147" s="159"/>
      <c r="X147" s="159"/>
      <c r="Y147" s="159"/>
      <c r="Z147" s="159"/>
    </row>
    <row r="148" ht="11.25" customHeight="1">
      <c r="A148" s="161" t="s">
        <v>347</v>
      </c>
      <c r="B148" s="311">
        <v>45848.0</v>
      </c>
      <c r="C148" s="161">
        <v>26420.0</v>
      </c>
      <c r="D148" s="161" t="s">
        <v>587</v>
      </c>
      <c r="E148" s="161" t="s">
        <v>128</v>
      </c>
      <c r="F148" s="161">
        <v>125.0</v>
      </c>
      <c r="G148" s="161">
        <v>778.0</v>
      </c>
      <c r="H148" s="161">
        <v>208.0</v>
      </c>
      <c r="I148" s="161">
        <v>175.0</v>
      </c>
      <c r="J148" s="333">
        <v>16.0</v>
      </c>
      <c r="K148" s="333">
        <v>1.0</v>
      </c>
      <c r="L148" s="333">
        <v>8.0</v>
      </c>
      <c r="M148" s="161">
        <v>149.89</v>
      </c>
      <c r="N148" s="333" t="s">
        <v>38</v>
      </c>
      <c r="O148" s="161">
        <v>0.5</v>
      </c>
      <c r="P148" s="161">
        <v>123.0</v>
      </c>
      <c r="Q148" s="311">
        <v>45859.0</v>
      </c>
      <c r="R148" s="159"/>
      <c r="S148" s="336">
        <f t="shared" si="2"/>
        <v>7</v>
      </c>
      <c r="T148" s="337" t="str">
        <f>IF(A148=A147,"0",VLOOKUP(A148,Despatches!A:D,4,FALSE))</f>
        <v>0</v>
      </c>
      <c r="U148" s="159"/>
      <c r="V148" s="159">
        <f t="shared" si="3"/>
        <v>2025</v>
      </c>
      <c r="W148" s="159"/>
      <c r="X148" s="159"/>
      <c r="Y148" s="159"/>
      <c r="Z148" s="159"/>
    </row>
    <row r="149" ht="11.25" customHeight="1">
      <c r="A149" s="161" t="s">
        <v>347</v>
      </c>
      <c r="B149" s="311">
        <v>45848.0</v>
      </c>
      <c r="C149" s="161">
        <v>26420.0</v>
      </c>
      <c r="D149" s="161" t="s">
        <v>587</v>
      </c>
      <c r="E149" s="161" t="s">
        <v>128</v>
      </c>
      <c r="F149" s="161">
        <v>104.0</v>
      </c>
      <c r="G149" s="161">
        <v>778.0</v>
      </c>
      <c r="H149" s="161">
        <v>136.0</v>
      </c>
      <c r="I149" s="161">
        <v>175.0</v>
      </c>
      <c r="J149" s="333">
        <v>16.0</v>
      </c>
      <c r="K149" s="333">
        <v>1.0</v>
      </c>
      <c r="L149" s="333">
        <v>8.0</v>
      </c>
      <c r="M149" s="161">
        <v>81.54</v>
      </c>
      <c r="N149" s="333" t="s">
        <v>38</v>
      </c>
      <c r="O149" s="161">
        <v>0.5</v>
      </c>
      <c r="P149" s="161">
        <v>123.0</v>
      </c>
      <c r="Q149" s="311">
        <v>45859.0</v>
      </c>
      <c r="R149" s="159"/>
      <c r="S149" s="336">
        <f t="shared" si="2"/>
        <v>7</v>
      </c>
      <c r="T149" s="337" t="str">
        <f>IF(A149=A148,"0",VLOOKUP(A149,Despatches!A:D,4,FALSE))</f>
        <v>0</v>
      </c>
      <c r="U149" s="159"/>
      <c r="V149" s="159">
        <f t="shared" si="3"/>
        <v>2025</v>
      </c>
      <c r="W149" s="159"/>
      <c r="X149" s="159"/>
      <c r="Y149" s="159"/>
      <c r="Z149" s="159"/>
    </row>
    <row r="150" ht="11.25" customHeight="1">
      <c r="A150" s="161" t="s">
        <v>347</v>
      </c>
      <c r="B150" s="311">
        <v>45848.0</v>
      </c>
      <c r="C150" s="161">
        <v>26420.0</v>
      </c>
      <c r="D150" s="161" t="s">
        <v>587</v>
      </c>
      <c r="E150" s="161" t="s">
        <v>128</v>
      </c>
      <c r="F150" s="161">
        <v>76.0</v>
      </c>
      <c r="G150" s="161">
        <v>778.0</v>
      </c>
      <c r="H150" s="161">
        <v>128.0</v>
      </c>
      <c r="I150" s="161">
        <v>175.0</v>
      </c>
      <c r="J150" s="333">
        <v>16.0</v>
      </c>
      <c r="K150" s="333">
        <v>1.0</v>
      </c>
      <c r="L150" s="333">
        <v>8.0</v>
      </c>
      <c r="M150" s="161">
        <v>56.08</v>
      </c>
      <c r="N150" s="333" t="s">
        <v>38</v>
      </c>
      <c r="O150" s="161">
        <v>0.5</v>
      </c>
      <c r="P150" s="161">
        <v>123.0</v>
      </c>
      <c r="Q150" s="311">
        <v>45859.0</v>
      </c>
      <c r="R150" s="159"/>
      <c r="S150" s="336">
        <f t="shared" si="2"/>
        <v>7</v>
      </c>
      <c r="T150" s="337" t="str">
        <f>IF(A150=A149,"0",VLOOKUP(A150,Despatches!A:D,4,FALSE))</f>
        <v>0</v>
      </c>
      <c r="U150" s="159"/>
      <c r="V150" s="159">
        <f t="shared" si="3"/>
        <v>2025</v>
      </c>
      <c r="W150" s="159"/>
      <c r="X150" s="159"/>
      <c r="Y150" s="159"/>
      <c r="Z150" s="159"/>
    </row>
    <row r="151" ht="11.25" customHeight="1">
      <c r="A151" s="161" t="s">
        <v>347</v>
      </c>
      <c r="B151" s="311">
        <v>45848.0</v>
      </c>
      <c r="C151" s="161">
        <v>26420.0</v>
      </c>
      <c r="D151" s="161" t="s">
        <v>587</v>
      </c>
      <c r="E151" s="161" t="s">
        <v>128</v>
      </c>
      <c r="F151" s="161">
        <v>44.0</v>
      </c>
      <c r="G151" s="161">
        <v>778.0</v>
      </c>
      <c r="H151" s="161">
        <v>96.0</v>
      </c>
      <c r="I151" s="161">
        <v>175.0</v>
      </c>
      <c r="J151" s="333">
        <v>16.0</v>
      </c>
      <c r="K151" s="333">
        <v>1.0</v>
      </c>
      <c r="L151" s="333">
        <v>8.0</v>
      </c>
      <c r="M151" s="161">
        <v>24.35</v>
      </c>
      <c r="N151" s="333" t="s">
        <v>38</v>
      </c>
      <c r="O151" s="161">
        <v>0.5</v>
      </c>
      <c r="P151" s="161">
        <v>123.0</v>
      </c>
      <c r="Q151" s="311">
        <v>45859.0</v>
      </c>
      <c r="R151" s="159"/>
      <c r="S151" s="336">
        <f t="shared" si="2"/>
        <v>7</v>
      </c>
      <c r="T151" s="337" t="str">
        <f>IF(A151=A150,"0",VLOOKUP(A151,Despatches!A:D,4,FALSE))</f>
        <v>0</v>
      </c>
      <c r="U151" s="159"/>
      <c r="V151" s="159">
        <f t="shared" si="3"/>
        <v>2025</v>
      </c>
      <c r="W151" s="159"/>
      <c r="X151" s="159"/>
      <c r="Y151" s="159"/>
      <c r="Z151" s="159"/>
    </row>
    <row r="152" ht="11.25" customHeight="1">
      <c r="A152" s="161" t="s">
        <v>347</v>
      </c>
      <c r="B152" s="311">
        <v>45848.0</v>
      </c>
      <c r="C152" s="161">
        <v>26420.0</v>
      </c>
      <c r="D152" s="161" t="s">
        <v>587</v>
      </c>
      <c r="E152" s="161" t="s">
        <v>128</v>
      </c>
      <c r="F152" s="161">
        <v>68.0</v>
      </c>
      <c r="G152" s="161">
        <v>232.0</v>
      </c>
      <c r="H152" s="161">
        <v>736.0</v>
      </c>
      <c r="I152" s="161">
        <v>175.0</v>
      </c>
      <c r="J152" s="333">
        <v>16.0</v>
      </c>
      <c r="K152" s="333">
        <v>1.0</v>
      </c>
      <c r="L152" s="333">
        <v>8.0</v>
      </c>
      <c r="M152" s="161">
        <v>86.04</v>
      </c>
      <c r="N152" s="333" t="s">
        <v>38</v>
      </c>
      <c r="O152" s="161">
        <v>0.5</v>
      </c>
      <c r="P152" s="161">
        <v>123.0</v>
      </c>
      <c r="Q152" s="311">
        <v>45859.0</v>
      </c>
      <c r="R152" s="159"/>
      <c r="S152" s="336">
        <f t="shared" si="2"/>
        <v>7</v>
      </c>
      <c r="T152" s="337" t="str">
        <f>IF(A152=A151,"0",VLOOKUP(A152,Despatches!A:D,4,FALSE))</f>
        <v>0</v>
      </c>
      <c r="U152" s="159"/>
      <c r="V152" s="159">
        <f t="shared" si="3"/>
        <v>2025</v>
      </c>
      <c r="W152" s="159"/>
      <c r="X152" s="159"/>
      <c r="Y152" s="159"/>
      <c r="Z152" s="159"/>
    </row>
    <row r="153" ht="11.25" customHeight="1">
      <c r="A153" s="161" t="s">
        <v>347</v>
      </c>
      <c r="B153" s="311">
        <v>45848.0</v>
      </c>
      <c r="C153" s="161">
        <v>26420.0</v>
      </c>
      <c r="D153" s="161" t="s">
        <v>587</v>
      </c>
      <c r="E153" s="161" t="s">
        <v>128</v>
      </c>
      <c r="F153" s="161">
        <v>68.0</v>
      </c>
      <c r="G153" s="161">
        <v>237.0</v>
      </c>
      <c r="H153" s="161">
        <v>448.0</v>
      </c>
      <c r="I153" s="161">
        <v>175.0</v>
      </c>
      <c r="J153" s="333">
        <v>16.0</v>
      </c>
      <c r="K153" s="333">
        <v>1.0</v>
      </c>
      <c r="L153" s="333">
        <v>8.0</v>
      </c>
      <c r="M153" s="161">
        <v>53.5</v>
      </c>
      <c r="N153" s="333" t="s">
        <v>38</v>
      </c>
      <c r="O153" s="161">
        <v>0.5</v>
      </c>
      <c r="P153" s="161">
        <v>123.0</v>
      </c>
      <c r="Q153" s="311">
        <v>45859.0</v>
      </c>
      <c r="R153" s="159"/>
      <c r="S153" s="336">
        <f t="shared" si="2"/>
        <v>7</v>
      </c>
      <c r="T153" s="337" t="str">
        <f>IF(A153=A152,"0",VLOOKUP(A153,Despatches!A:D,4,FALSE))</f>
        <v>0</v>
      </c>
      <c r="U153" s="159"/>
      <c r="V153" s="159">
        <f t="shared" si="3"/>
        <v>2025</v>
      </c>
      <c r="W153" s="159"/>
      <c r="X153" s="159"/>
      <c r="Y153" s="159"/>
      <c r="Z153" s="159"/>
    </row>
    <row r="154" ht="11.25" customHeight="1">
      <c r="A154" s="161" t="s">
        <v>347</v>
      </c>
      <c r="B154" s="311">
        <v>45848.0</v>
      </c>
      <c r="C154" s="161">
        <v>26420.0</v>
      </c>
      <c r="D154" s="161" t="s">
        <v>587</v>
      </c>
      <c r="E154" s="161" t="s">
        <v>128</v>
      </c>
      <c r="F154" s="161">
        <v>68.0</v>
      </c>
      <c r="G154" s="161">
        <v>245.5</v>
      </c>
      <c r="H154" s="161">
        <v>480.0</v>
      </c>
      <c r="I154" s="161">
        <v>175.0</v>
      </c>
      <c r="J154" s="333">
        <v>16.0</v>
      </c>
      <c r="K154" s="333">
        <v>1.0</v>
      </c>
      <c r="L154" s="333">
        <v>8.0</v>
      </c>
      <c r="M154" s="161">
        <v>59.38</v>
      </c>
      <c r="N154" s="333" t="s">
        <v>38</v>
      </c>
      <c r="O154" s="161">
        <v>0.5</v>
      </c>
      <c r="P154" s="161">
        <v>123.0</v>
      </c>
      <c r="Q154" s="311">
        <v>45859.0</v>
      </c>
      <c r="R154" s="159"/>
      <c r="S154" s="336">
        <f t="shared" si="2"/>
        <v>7</v>
      </c>
      <c r="T154" s="337" t="str">
        <f>IF(A154=A153,"0",VLOOKUP(A154,Despatches!A:D,4,FALSE))</f>
        <v>0</v>
      </c>
      <c r="U154" s="159"/>
      <c r="V154" s="159">
        <f t="shared" si="3"/>
        <v>2025</v>
      </c>
      <c r="W154" s="159"/>
      <c r="X154" s="159"/>
      <c r="Y154" s="159"/>
      <c r="Z154" s="159"/>
    </row>
    <row r="155" ht="11.25" customHeight="1">
      <c r="A155" s="161" t="s">
        <v>347</v>
      </c>
      <c r="B155" s="311">
        <v>45848.0</v>
      </c>
      <c r="C155" s="161">
        <v>26420.0</v>
      </c>
      <c r="D155" s="161" t="s">
        <v>587</v>
      </c>
      <c r="E155" s="161" t="s">
        <v>128</v>
      </c>
      <c r="F155" s="161">
        <v>68.0</v>
      </c>
      <c r="G155" s="161">
        <v>256.5</v>
      </c>
      <c r="H155" s="161">
        <v>416.0</v>
      </c>
      <c r="I155" s="161">
        <v>175.0</v>
      </c>
      <c r="J155" s="333">
        <v>16.0</v>
      </c>
      <c r="K155" s="333">
        <v>1.0</v>
      </c>
      <c r="L155" s="333">
        <v>8.0</v>
      </c>
      <c r="M155" s="161">
        <v>53.77</v>
      </c>
      <c r="N155" s="333" t="s">
        <v>38</v>
      </c>
      <c r="O155" s="161">
        <v>0.5</v>
      </c>
      <c r="P155" s="161">
        <v>123.0</v>
      </c>
      <c r="Q155" s="311">
        <v>45859.0</v>
      </c>
      <c r="R155" s="159"/>
      <c r="S155" s="336">
        <f t="shared" si="2"/>
        <v>7</v>
      </c>
      <c r="T155" s="337" t="str">
        <f>IF(A155=A154,"0",VLOOKUP(A155,Despatches!A:D,4,FALSE))</f>
        <v>0</v>
      </c>
      <c r="U155" s="159"/>
      <c r="V155" s="159">
        <f t="shared" si="3"/>
        <v>2025</v>
      </c>
      <c r="W155" s="159"/>
      <c r="X155" s="159"/>
      <c r="Y155" s="159"/>
      <c r="Z155" s="159"/>
    </row>
    <row r="156" ht="11.25" customHeight="1">
      <c r="A156" s="161" t="s">
        <v>347</v>
      </c>
      <c r="B156" s="311">
        <v>45848.0</v>
      </c>
      <c r="C156" s="161">
        <v>26420.0</v>
      </c>
      <c r="D156" s="161" t="s">
        <v>587</v>
      </c>
      <c r="E156" s="161" t="s">
        <v>128</v>
      </c>
      <c r="F156" s="161">
        <v>68.0</v>
      </c>
      <c r="G156" s="161">
        <v>267.0</v>
      </c>
      <c r="H156" s="161">
        <v>272.0</v>
      </c>
      <c r="I156" s="161">
        <v>175.0</v>
      </c>
      <c r="J156" s="333">
        <v>16.0</v>
      </c>
      <c r="K156" s="333">
        <v>1.0</v>
      </c>
      <c r="L156" s="333">
        <v>8.0</v>
      </c>
      <c r="M156" s="161">
        <v>36.59</v>
      </c>
      <c r="N156" s="333" t="s">
        <v>38</v>
      </c>
      <c r="O156" s="161">
        <v>0.5</v>
      </c>
      <c r="P156" s="161">
        <v>123.0</v>
      </c>
      <c r="Q156" s="311">
        <v>45859.0</v>
      </c>
      <c r="R156" s="159"/>
      <c r="S156" s="336">
        <f t="shared" si="2"/>
        <v>7</v>
      </c>
      <c r="T156" s="337" t="str">
        <f>IF(A156=A155,"0",VLOOKUP(A156,Despatches!A:D,4,FALSE))</f>
        <v>0</v>
      </c>
      <c r="U156" s="159"/>
      <c r="V156" s="159">
        <f t="shared" si="3"/>
        <v>2025</v>
      </c>
      <c r="W156" s="159"/>
      <c r="X156" s="159"/>
      <c r="Y156" s="159"/>
      <c r="Z156" s="159"/>
    </row>
    <row r="157" ht="11.25" customHeight="1">
      <c r="A157" s="161" t="s">
        <v>347</v>
      </c>
      <c r="B157" s="311">
        <v>45848.0</v>
      </c>
      <c r="C157" s="161">
        <v>26420.0</v>
      </c>
      <c r="D157" s="161" t="s">
        <v>587</v>
      </c>
      <c r="E157" s="161" t="s">
        <v>128</v>
      </c>
      <c r="F157" s="161">
        <v>68.0</v>
      </c>
      <c r="G157" s="161">
        <v>281.0</v>
      </c>
      <c r="H157" s="161">
        <v>256.0</v>
      </c>
      <c r="I157" s="161">
        <v>175.0</v>
      </c>
      <c r="J157" s="333">
        <v>16.0</v>
      </c>
      <c r="K157" s="333">
        <v>1.0</v>
      </c>
      <c r="L157" s="333">
        <v>8.0</v>
      </c>
      <c r="M157" s="161">
        <v>36.25</v>
      </c>
      <c r="N157" s="333" t="s">
        <v>38</v>
      </c>
      <c r="O157" s="161">
        <v>0.5</v>
      </c>
      <c r="P157" s="161">
        <v>123.0</v>
      </c>
      <c r="Q157" s="311">
        <v>45859.0</v>
      </c>
      <c r="R157" s="159"/>
      <c r="S157" s="336">
        <f t="shared" si="2"/>
        <v>7</v>
      </c>
      <c r="T157" s="337" t="str">
        <f>IF(A157=A156,"0",VLOOKUP(A157,Despatches!A:D,4,FALSE))</f>
        <v>0</v>
      </c>
      <c r="U157" s="159"/>
      <c r="V157" s="159">
        <f t="shared" si="3"/>
        <v>2025</v>
      </c>
      <c r="W157" s="159"/>
      <c r="X157" s="159"/>
      <c r="Y157" s="159"/>
      <c r="Z157" s="159"/>
    </row>
    <row r="158" ht="11.25" customHeight="1">
      <c r="A158" s="161" t="s">
        <v>347</v>
      </c>
      <c r="B158" s="311">
        <v>45848.0</v>
      </c>
      <c r="C158" s="161">
        <v>26420.0</v>
      </c>
      <c r="D158" s="161" t="s">
        <v>587</v>
      </c>
      <c r="E158" s="161" t="s">
        <v>128</v>
      </c>
      <c r="F158" s="161">
        <v>68.0</v>
      </c>
      <c r="G158" s="161">
        <v>297.0</v>
      </c>
      <c r="H158" s="161">
        <v>192.0</v>
      </c>
      <c r="I158" s="161">
        <v>175.0</v>
      </c>
      <c r="J158" s="333">
        <v>16.0</v>
      </c>
      <c r="K158" s="333">
        <v>1.0</v>
      </c>
      <c r="L158" s="333">
        <v>8.0</v>
      </c>
      <c r="M158" s="161">
        <v>28.74</v>
      </c>
      <c r="N158" s="333" t="s">
        <v>38</v>
      </c>
      <c r="O158" s="161">
        <v>0.5</v>
      </c>
      <c r="P158" s="161">
        <v>123.0</v>
      </c>
      <c r="Q158" s="311">
        <v>45859.0</v>
      </c>
      <c r="R158" s="159"/>
      <c r="S158" s="336">
        <f t="shared" si="2"/>
        <v>7</v>
      </c>
      <c r="T158" s="337" t="str">
        <f>IF(A158=A157,"0",VLOOKUP(A158,Despatches!A:D,4,FALSE))</f>
        <v>0</v>
      </c>
      <c r="U158" s="159"/>
      <c r="V158" s="159">
        <f t="shared" si="3"/>
        <v>2025</v>
      </c>
      <c r="W158" s="159"/>
      <c r="X158" s="159"/>
      <c r="Y158" s="159"/>
      <c r="Z158" s="159"/>
    </row>
    <row r="159" ht="11.25" customHeight="1">
      <c r="A159" s="161" t="s">
        <v>347</v>
      </c>
      <c r="B159" s="311">
        <v>45848.0</v>
      </c>
      <c r="C159" s="161">
        <v>26420.0</v>
      </c>
      <c r="D159" s="161" t="s">
        <v>587</v>
      </c>
      <c r="E159" s="161" t="s">
        <v>128</v>
      </c>
      <c r="F159" s="161">
        <v>68.0</v>
      </c>
      <c r="G159" s="161">
        <v>502.0</v>
      </c>
      <c r="H159" s="161">
        <v>368.0</v>
      </c>
      <c r="I159" s="161">
        <v>175.0</v>
      </c>
      <c r="J159" s="333">
        <v>16.0</v>
      </c>
      <c r="K159" s="333">
        <v>1.0</v>
      </c>
      <c r="L159" s="333">
        <v>8.0</v>
      </c>
      <c r="M159" s="161">
        <v>93.09</v>
      </c>
      <c r="N159" s="333" t="s">
        <v>38</v>
      </c>
      <c r="O159" s="161">
        <v>0.5</v>
      </c>
      <c r="P159" s="161">
        <v>123.0</v>
      </c>
      <c r="Q159" s="311">
        <v>45859.0</v>
      </c>
      <c r="R159" s="159"/>
      <c r="S159" s="336">
        <f t="shared" si="2"/>
        <v>7</v>
      </c>
      <c r="T159" s="337" t="str">
        <f>IF(A159=A158,"0",VLOOKUP(A159,Despatches!A:D,4,FALSE))</f>
        <v>0</v>
      </c>
      <c r="U159" s="159"/>
      <c r="V159" s="159">
        <f t="shared" si="3"/>
        <v>2025</v>
      </c>
      <c r="W159" s="159"/>
      <c r="X159" s="159"/>
      <c r="Y159" s="159"/>
      <c r="Z159" s="159"/>
    </row>
    <row r="160" ht="11.25" customHeight="1">
      <c r="A160" s="161" t="s">
        <v>347</v>
      </c>
      <c r="B160" s="311">
        <v>45848.0</v>
      </c>
      <c r="C160" s="161">
        <v>26420.0</v>
      </c>
      <c r="D160" s="161" t="s">
        <v>587</v>
      </c>
      <c r="E160" s="161" t="s">
        <v>128</v>
      </c>
      <c r="F160" s="161">
        <v>68.0</v>
      </c>
      <c r="G160" s="161">
        <v>502.0</v>
      </c>
      <c r="H160" s="161">
        <v>224.0</v>
      </c>
      <c r="I160" s="161">
        <v>175.0</v>
      </c>
      <c r="J160" s="333">
        <v>16.0</v>
      </c>
      <c r="K160" s="333">
        <v>1.0</v>
      </c>
      <c r="L160" s="333">
        <v>8.0</v>
      </c>
      <c r="M160" s="161">
        <v>56.66</v>
      </c>
      <c r="N160" s="333" t="s">
        <v>38</v>
      </c>
      <c r="O160" s="161">
        <v>0.5</v>
      </c>
      <c r="P160" s="161">
        <v>123.0</v>
      </c>
      <c r="Q160" s="311">
        <v>45859.0</v>
      </c>
      <c r="R160" s="159"/>
      <c r="S160" s="336">
        <f t="shared" si="2"/>
        <v>7</v>
      </c>
      <c r="T160" s="337" t="str">
        <f>IF(A160=A159,"0",VLOOKUP(A160,Despatches!A:D,4,FALSE))</f>
        <v>0</v>
      </c>
      <c r="U160" s="159"/>
      <c r="V160" s="159">
        <f t="shared" si="3"/>
        <v>2025</v>
      </c>
      <c r="W160" s="159"/>
      <c r="X160" s="159"/>
      <c r="Y160" s="159"/>
      <c r="Z160" s="159"/>
    </row>
    <row r="161" ht="11.25" customHeight="1">
      <c r="A161" s="161" t="s">
        <v>347</v>
      </c>
      <c r="B161" s="311">
        <v>45848.0</v>
      </c>
      <c r="C161" s="161">
        <v>26420.0</v>
      </c>
      <c r="D161" s="161" t="s">
        <v>587</v>
      </c>
      <c r="E161" s="161" t="s">
        <v>128</v>
      </c>
      <c r="F161" s="161">
        <v>68.0</v>
      </c>
      <c r="G161" s="161">
        <v>502.0</v>
      </c>
      <c r="H161" s="161">
        <v>240.0</v>
      </c>
      <c r="I161" s="161">
        <v>175.0</v>
      </c>
      <c r="J161" s="333">
        <v>16.0</v>
      </c>
      <c r="K161" s="333">
        <v>1.0</v>
      </c>
      <c r="L161" s="333">
        <v>8.0</v>
      </c>
      <c r="M161" s="161">
        <v>60.7</v>
      </c>
      <c r="N161" s="333" t="s">
        <v>38</v>
      </c>
      <c r="O161" s="161">
        <v>0.5</v>
      </c>
      <c r="P161" s="161">
        <v>123.0</v>
      </c>
      <c r="Q161" s="311">
        <v>45859.0</v>
      </c>
      <c r="R161" s="159"/>
      <c r="S161" s="336">
        <f t="shared" si="2"/>
        <v>7</v>
      </c>
      <c r="T161" s="337" t="str">
        <f>IF(A161=A160,"0",VLOOKUP(A161,Despatches!A:D,4,FALSE))</f>
        <v>0</v>
      </c>
      <c r="U161" s="159"/>
      <c r="V161" s="159">
        <f t="shared" si="3"/>
        <v>2025</v>
      </c>
      <c r="W161" s="159"/>
      <c r="X161" s="159"/>
      <c r="Y161" s="159"/>
      <c r="Z161" s="159"/>
    </row>
    <row r="162" ht="11.25" customHeight="1">
      <c r="A162" s="161" t="s">
        <v>347</v>
      </c>
      <c r="B162" s="311">
        <v>45848.0</v>
      </c>
      <c r="C162" s="161">
        <v>26420.0</v>
      </c>
      <c r="D162" s="161" t="s">
        <v>587</v>
      </c>
      <c r="E162" s="161" t="s">
        <v>128</v>
      </c>
      <c r="F162" s="161">
        <v>68.0</v>
      </c>
      <c r="G162" s="161">
        <v>502.0</v>
      </c>
      <c r="H162" s="161">
        <v>208.0</v>
      </c>
      <c r="I162" s="161">
        <v>175.0</v>
      </c>
      <c r="J162" s="333">
        <v>16.0</v>
      </c>
      <c r="K162" s="333">
        <v>1.0</v>
      </c>
      <c r="L162" s="333">
        <v>8.0</v>
      </c>
      <c r="M162" s="161">
        <v>52.62</v>
      </c>
      <c r="N162" s="333" t="s">
        <v>38</v>
      </c>
      <c r="O162" s="161">
        <v>0.5</v>
      </c>
      <c r="P162" s="161">
        <v>123.0</v>
      </c>
      <c r="Q162" s="311">
        <v>45859.0</v>
      </c>
      <c r="R162" s="159"/>
      <c r="S162" s="336">
        <f t="shared" si="2"/>
        <v>7</v>
      </c>
      <c r="T162" s="337" t="str">
        <f>IF(A162=A161,"0",VLOOKUP(A162,Despatches!A:D,4,FALSE))</f>
        <v>0</v>
      </c>
      <c r="U162" s="159"/>
      <c r="V162" s="159">
        <f t="shared" si="3"/>
        <v>2025</v>
      </c>
      <c r="W162" s="159"/>
      <c r="X162" s="159"/>
      <c r="Y162" s="159"/>
      <c r="Z162" s="159"/>
    </row>
    <row r="163" ht="11.25" customHeight="1">
      <c r="A163" s="161" t="s">
        <v>347</v>
      </c>
      <c r="B163" s="311">
        <v>45848.0</v>
      </c>
      <c r="C163" s="161">
        <v>26420.0</v>
      </c>
      <c r="D163" s="161" t="s">
        <v>587</v>
      </c>
      <c r="E163" s="161" t="s">
        <v>128</v>
      </c>
      <c r="F163" s="161">
        <v>68.0</v>
      </c>
      <c r="G163" s="161">
        <v>502.0</v>
      </c>
      <c r="H163" s="161">
        <v>136.0</v>
      </c>
      <c r="I163" s="161">
        <v>175.0</v>
      </c>
      <c r="J163" s="333">
        <v>16.0</v>
      </c>
      <c r="K163" s="333">
        <v>1.0</v>
      </c>
      <c r="L163" s="333">
        <v>8.0</v>
      </c>
      <c r="M163" s="161">
        <v>34.4</v>
      </c>
      <c r="N163" s="333" t="s">
        <v>38</v>
      </c>
      <c r="O163" s="161">
        <v>0.5</v>
      </c>
      <c r="P163" s="161">
        <v>123.0</v>
      </c>
      <c r="Q163" s="311">
        <v>45859.0</v>
      </c>
      <c r="R163" s="159"/>
      <c r="S163" s="336">
        <f t="shared" si="2"/>
        <v>7</v>
      </c>
      <c r="T163" s="337" t="str">
        <f>IF(A163=A162,"0",VLOOKUP(A163,Despatches!A:D,4,FALSE))</f>
        <v>0</v>
      </c>
      <c r="U163" s="159"/>
      <c r="V163" s="159">
        <f t="shared" si="3"/>
        <v>2025</v>
      </c>
      <c r="W163" s="159"/>
      <c r="X163" s="159"/>
      <c r="Y163" s="159"/>
      <c r="Z163" s="159"/>
    </row>
    <row r="164" ht="11.25" customHeight="1">
      <c r="A164" s="161" t="s">
        <v>347</v>
      </c>
      <c r="B164" s="311">
        <v>45848.0</v>
      </c>
      <c r="C164" s="161">
        <v>26420.0</v>
      </c>
      <c r="D164" s="161" t="s">
        <v>587</v>
      </c>
      <c r="E164" s="161" t="s">
        <v>128</v>
      </c>
      <c r="F164" s="161">
        <v>68.0</v>
      </c>
      <c r="G164" s="161">
        <v>502.0</v>
      </c>
      <c r="H164" s="161">
        <v>128.0</v>
      </c>
      <c r="I164" s="161">
        <v>175.0</v>
      </c>
      <c r="J164" s="333">
        <v>16.0</v>
      </c>
      <c r="K164" s="333">
        <v>1.0</v>
      </c>
      <c r="L164" s="333">
        <v>8.0</v>
      </c>
      <c r="M164" s="161">
        <v>32.38</v>
      </c>
      <c r="N164" s="333" t="s">
        <v>38</v>
      </c>
      <c r="O164" s="161">
        <v>0.5</v>
      </c>
      <c r="P164" s="161">
        <v>123.0</v>
      </c>
      <c r="Q164" s="311">
        <v>45859.0</v>
      </c>
      <c r="R164" s="159"/>
      <c r="S164" s="336">
        <f t="shared" si="2"/>
        <v>7</v>
      </c>
      <c r="T164" s="337" t="str">
        <f>IF(A164=A163,"0",VLOOKUP(A164,Despatches!A:D,4,FALSE))</f>
        <v>0</v>
      </c>
      <c r="U164" s="159"/>
      <c r="V164" s="159">
        <f t="shared" si="3"/>
        <v>2025</v>
      </c>
      <c r="W164" s="159"/>
      <c r="X164" s="159"/>
      <c r="Y164" s="159"/>
      <c r="Z164" s="159"/>
    </row>
    <row r="165" ht="11.25" customHeight="1">
      <c r="A165" s="161" t="s">
        <v>347</v>
      </c>
      <c r="B165" s="311">
        <v>45848.0</v>
      </c>
      <c r="C165" s="161">
        <v>26420.0</v>
      </c>
      <c r="D165" s="161" t="s">
        <v>587</v>
      </c>
      <c r="E165" s="161" t="s">
        <v>128</v>
      </c>
      <c r="F165" s="161">
        <v>68.0</v>
      </c>
      <c r="G165" s="161">
        <v>502.0</v>
      </c>
      <c r="H165" s="161">
        <v>96.0</v>
      </c>
      <c r="I165" s="161">
        <v>175.0</v>
      </c>
      <c r="J165" s="333">
        <v>16.0</v>
      </c>
      <c r="K165" s="333">
        <v>1.0</v>
      </c>
      <c r="L165" s="333">
        <v>8.0</v>
      </c>
      <c r="M165" s="161">
        <v>24.28</v>
      </c>
      <c r="N165" s="333" t="s">
        <v>38</v>
      </c>
      <c r="O165" s="161">
        <v>0.5</v>
      </c>
      <c r="P165" s="161">
        <v>123.0</v>
      </c>
      <c r="Q165" s="311">
        <v>45859.0</v>
      </c>
      <c r="R165" s="159"/>
      <c r="S165" s="336">
        <f t="shared" si="2"/>
        <v>7</v>
      </c>
      <c r="T165" s="337" t="str">
        <f>IF(A165=A164,"0",VLOOKUP(A165,Despatches!A:D,4,FALSE))</f>
        <v>0</v>
      </c>
      <c r="U165" s="159"/>
      <c r="V165" s="159">
        <f t="shared" si="3"/>
        <v>2025</v>
      </c>
      <c r="W165" s="159"/>
      <c r="X165" s="159"/>
      <c r="Y165" s="159"/>
      <c r="Z165" s="159"/>
    </row>
    <row r="166" ht="11.25" customHeight="1">
      <c r="A166" s="161" t="s">
        <v>352</v>
      </c>
      <c r="B166" s="311">
        <v>45848.0</v>
      </c>
      <c r="C166" s="161">
        <v>26420.0</v>
      </c>
      <c r="D166" s="161">
        <v>21909.0</v>
      </c>
      <c r="E166" s="161" t="s">
        <v>128</v>
      </c>
      <c r="F166" s="161">
        <v>145.0</v>
      </c>
      <c r="G166" s="161">
        <v>599.0</v>
      </c>
      <c r="H166" s="161">
        <v>114.0</v>
      </c>
      <c r="I166" s="161">
        <v>146.0</v>
      </c>
      <c r="J166" s="333">
        <v>16.0</v>
      </c>
      <c r="K166" s="333">
        <v>1.0</v>
      </c>
      <c r="L166" s="333">
        <v>1.0</v>
      </c>
      <c r="M166" s="161">
        <v>73.37</v>
      </c>
      <c r="N166" s="333" t="s">
        <v>38</v>
      </c>
      <c r="O166" s="161">
        <v>0.5</v>
      </c>
      <c r="P166" s="161">
        <v>123.0</v>
      </c>
      <c r="Q166" s="311">
        <v>45859.0</v>
      </c>
      <c r="R166" s="159"/>
      <c r="S166" s="336">
        <f t="shared" si="2"/>
        <v>7</v>
      </c>
      <c r="T166" s="337">
        <f>IF(A166=A165,"0",VLOOKUP(A166,Despatches!A:D,4,FALSE))</f>
        <v>382</v>
      </c>
      <c r="U166" s="159"/>
      <c r="V166" s="159">
        <f t="shared" si="3"/>
        <v>2025</v>
      </c>
      <c r="W166" s="159"/>
      <c r="X166" s="159"/>
      <c r="Y166" s="159"/>
      <c r="Z166" s="159"/>
    </row>
    <row r="167" ht="11.25" customHeight="1">
      <c r="A167" s="161" t="s">
        <v>352</v>
      </c>
      <c r="B167" s="311">
        <v>45848.0</v>
      </c>
      <c r="C167" s="161">
        <v>26420.0</v>
      </c>
      <c r="D167" s="161">
        <v>21909.0</v>
      </c>
      <c r="E167" s="161" t="s">
        <v>128</v>
      </c>
      <c r="F167" s="161">
        <v>136.0</v>
      </c>
      <c r="G167" s="161">
        <v>599.0</v>
      </c>
      <c r="H167" s="161">
        <v>75.0</v>
      </c>
      <c r="I167" s="161">
        <v>146.0</v>
      </c>
      <c r="J167" s="333">
        <v>16.0</v>
      </c>
      <c r="K167" s="333">
        <v>1.0</v>
      </c>
      <c r="L167" s="333">
        <v>1.0</v>
      </c>
      <c r="M167" s="161">
        <v>45.27</v>
      </c>
      <c r="N167" s="333" t="s">
        <v>38</v>
      </c>
      <c r="O167" s="161">
        <v>0.5</v>
      </c>
      <c r="P167" s="161">
        <v>123.0</v>
      </c>
      <c r="Q167" s="311">
        <v>45859.0</v>
      </c>
      <c r="R167" s="159"/>
      <c r="S167" s="336">
        <f t="shared" si="2"/>
        <v>7</v>
      </c>
      <c r="T167" s="337" t="str">
        <f>IF(A167=A166,"0",VLOOKUP(A167,Despatches!A:D,4,FALSE))</f>
        <v>0</v>
      </c>
      <c r="U167" s="159"/>
      <c r="V167" s="159">
        <f t="shared" si="3"/>
        <v>2025</v>
      </c>
      <c r="W167" s="159"/>
      <c r="X167" s="159"/>
      <c r="Y167" s="159"/>
      <c r="Z167" s="159"/>
    </row>
    <row r="168" ht="11.25" customHeight="1">
      <c r="A168" s="161" t="s">
        <v>352</v>
      </c>
      <c r="B168" s="311">
        <v>45848.0</v>
      </c>
      <c r="C168" s="161">
        <v>26420.0</v>
      </c>
      <c r="D168" s="161">
        <v>21909.0</v>
      </c>
      <c r="E168" s="161" t="s">
        <v>128</v>
      </c>
      <c r="F168" s="161">
        <v>123.0</v>
      </c>
      <c r="G168" s="161">
        <v>599.0</v>
      </c>
      <c r="H168" s="161">
        <v>69.0</v>
      </c>
      <c r="I168" s="161">
        <v>146.0</v>
      </c>
      <c r="J168" s="333">
        <v>16.0</v>
      </c>
      <c r="K168" s="333">
        <v>1.0</v>
      </c>
      <c r="L168" s="333">
        <v>1.0</v>
      </c>
      <c r="M168" s="161">
        <v>37.67</v>
      </c>
      <c r="N168" s="333" t="s">
        <v>38</v>
      </c>
      <c r="O168" s="161">
        <v>0.5</v>
      </c>
      <c r="P168" s="161">
        <v>123.0</v>
      </c>
      <c r="Q168" s="311">
        <v>45859.0</v>
      </c>
      <c r="R168" s="159"/>
      <c r="S168" s="336">
        <f t="shared" si="2"/>
        <v>7</v>
      </c>
      <c r="T168" s="337" t="str">
        <f>IF(A168=A167,"0",VLOOKUP(A168,Despatches!A:D,4,FALSE))</f>
        <v>0</v>
      </c>
      <c r="U168" s="159"/>
      <c r="V168" s="159">
        <f t="shared" si="3"/>
        <v>2025</v>
      </c>
      <c r="W168" s="159"/>
      <c r="X168" s="159"/>
      <c r="Y168" s="159"/>
      <c r="Z168" s="159"/>
    </row>
    <row r="169" ht="11.25" customHeight="1">
      <c r="A169" s="161" t="s">
        <v>352</v>
      </c>
      <c r="B169" s="311">
        <v>45848.0</v>
      </c>
      <c r="C169" s="161">
        <v>26420.0</v>
      </c>
      <c r="D169" s="161">
        <v>21909.0</v>
      </c>
      <c r="E169" s="161" t="s">
        <v>128</v>
      </c>
      <c r="F169" s="161">
        <v>104.0</v>
      </c>
      <c r="G169" s="161">
        <v>599.0</v>
      </c>
      <c r="H169" s="161">
        <v>66.0</v>
      </c>
      <c r="I169" s="161">
        <v>146.0</v>
      </c>
      <c r="J169" s="333">
        <v>16.0</v>
      </c>
      <c r="K169" s="333">
        <v>1.0</v>
      </c>
      <c r="L169" s="333">
        <v>1.0</v>
      </c>
      <c r="M169" s="161">
        <v>30.47</v>
      </c>
      <c r="N169" s="333" t="s">
        <v>38</v>
      </c>
      <c r="O169" s="161">
        <v>0.5</v>
      </c>
      <c r="P169" s="161">
        <v>123.0</v>
      </c>
      <c r="Q169" s="311">
        <v>45859.0</v>
      </c>
      <c r="R169" s="159"/>
      <c r="S169" s="336">
        <f t="shared" si="2"/>
        <v>7</v>
      </c>
      <c r="T169" s="337" t="str">
        <f>IF(A169=A168,"0",VLOOKUP(A169,Despatches!A:D,4,FALSE))</f>
        <v>0</v>
      </c>
      <c r="U169" s="159"/>
      <c r="V169" s="159">
        <f t="shared" si="3"/>
        <v>2025</v>
      </c>
      <c r="W169" s="159"/>
      <c r="X169" s="159"/>
      <c r="Y169" s="159"/>
      <c r="Z169" s="159"/>
    </row>
    <row r="170" ht="11.25" customHeight="1">
      <c r="A170" s="161" t="s">
        <v>352</v>
      </c>
      <c r="B170" s="311">
        <v>45848.0</v>
      </c>
      <c r="C170" s="161">
        <v>26420.0</v>
      </c>
      <c r="D170" s="161">
        <v>21909.0</v>
      </c>
      <c r="E170" s="161" t="s">
        <v>128</v>
      </c>
      <c r="F170" s="161">
        <v>86.0</v>
      </c>
      <c r="G170" s="161">
        <v>599.0</v>
      </c>
      <c r="H170" s="161">
        <v>45.0</v>
      </c>
      <c r="I170" s="161">
        <v>146.0</v>
      </c>
      <c r="J170" s="333">
        <v>16.0</v>
      </c>
      <c r="K170" s="333">
        <v>1.0</v>
      </c>
      <c r="L170" s="333">
        <v>1.0</v>
      </c>
      <c r="M170" s="161">
        <v>17.18</v>
      </c>
      <c r="N170" s="333" t="s">
        <v>38</v>
      </c>
      <c r="O170" s="161">
        <v>0.5</v>
      </c>
      <c r="P170" s="161">
        <v>123.0</v>
      </c>
      <c r="Q170" s="311">
        <v>45859.0</v>
      </c>
      <c r="R170" s="159"/>
      <c r="S170" s="336">
        <f t="shared" si="2"/>
        <v>7</v>
      </c>
      <c r="T170" s="337" t="str">
        <f>IF(A170=A169,"0",VLOOKUP(A170,Despatches!A:D,4,FALSE))</f>
        <v>0</v>
      </c>
      <c r="U170" s="159"/>
      <c r="V170" s="159">
        <f t="shared" si="3"/>
        <v>2025</v>
      </c>
      <c r="W170" s="159"/>
      <c r="X170" s="159"/>
      <c r="Y170" s="159"/>
      <c r="Z170" s="159"/>
    </row>
    <row r="171" ht="11.25" customHeight="1">
      <c r="A171" s="161" t="s">
        <v>352</v>
      </c>
      <c r="B171" s="311">
        <v>45848.0</v>
      </c>
      <c r="C171" s="161">
        <v>26420.0</v>
      </c>
      <c r="D171" s="161">
        <v>21909.0</v>
      </c>
      <c r="E171" s="161" t="s">
        <v>128</v>
      </c>
      <c r="F171" s="161">
        <v>64.0</v>
      </c>
      <c r="G171" s="161">
        <v>599.0</v>
      </c>
      <c r="H171" s="161">
        <v>39.0</v>
      </c>
      <c r="I171" s="161">
        <v>146.0</v>
      </c>
      <c r="J171" s="333">
        <v>16.0</v>
      </c>
      <c r="K171" s="333">
        <v>1.0</v>
      </c>
      <c r="L171" s="333">
        <v>1.0</v>
      </c>
      <c r="M171" s="161">
        <v>11.08</v>
      </c>
      <c r="N171" s="333" t="s">
        <v>38</v>
      </c>
      <c r="O171" s="161">
        <v>0.5</v>
      </c>
      <c r="P171" s="161">
        <v>123.0</v>
      </c>
      <c r="Q171" s="311">
        <v>45859.0</v>
      </c>
      <c r="R171" s="159"/>
      <c r="S171" s="336">
        <f t="shared" si="2"/>
        <v>7</v>
      </c>
      <c r="T171" s="337" t="str">
        <f>IF(A171=A170,"0",VLOOKUP(A171,Despatches!A:D,4,FALSE))</f>
        <v>0</v>
      </c>
      <c r="U171" s="159"/>
      <c r="V171" s="159">
        <f t="shared" si="3"/>
        <v>2025</v>
      </c>
      <c r="W171" s="159"/>
      <c r="X171" s="159"/>
      <c r="Y171" s="159"/>
      <c r="Z171" s="159"/>
    </row>
    <row r="172" ht="11.25" customHeight="1">
      <c r="A172" s="161" t="s">
        <v>352</v>
      </c>
      <c r="B172" s="311">
        <v>45848.0</v>
      </c>
      <c r="C172" s="161">
        <v>26420.0</v>
      </c>
      <c r="D172" s="161">
        <v>21909.0</v>
      </c>
      <c r="E172" s="161" t="s">
        <v>128</v>
      </c>
      <c r="F172" s="161">
        <v>36.0</v>
      </c>
      <c r="G172" s="161">
        <v>599.0</v>
      </c>
      <c r="H172" s="161">
        <v>30.0</v>
      </c>
      <c r="I172" s="161">
        <v>146.0</v>
      </c>
      <c r="J172" s="333">
        <v>16.0</v>
      </c>
      <c r="K172" s="333">
        <v>1.0</v>
      </c>
      <c r="L172" s="333">
        <v>1.0</v>
      </c>
      <c r="M172" s="161">
        <v>4.79</v>
      </c>
      <c r="N172" s="333" t="s">
        <v>38</v>
      </c>
      <c r="O172" s="161">
        <v>0.5</v>
      </c>
      <c r="P172" s="161">
        <v>123.0</v>
      </c>
      <c r="Q172" s="311">
        <v>45859.0</v>
      </c>
      <c r="R172" s="159"/>
      <c r="S172" s="336">
        <f t="shared" si="2"/>
        <v>7</v>
      </c>
      <c r="T172" s="337" t="str">
        <f>IF(A172=A171,"0",VLOOKUP(A172,Despatches!A:D,4,FALSE))</f>
        <v>0</v>
      </c>
      <c r="U172" s="159"/>
      <c r="V172" s="159">
        <f t="shared" si="3"/>
        <v>2025</v>
      </c>
      <c r="W172" s="159"/>
      <c r="X172" s="159"/>
      <c r="Y172" s="159"/>
      <c r="Z172" s="159"/>
    </row>
    <row r="173" ht="11.25" customHeight="1">
      <c r="A173" s="161" t="s">
        <v>352</v>
      </c>
      <c r="B173" s="311">
        <v>45848.0</v>
      </c>
      <c r="C173" s="161">
        <v>26420.0</v>
      </c>
      <c r="D173" s="161">
        <v>21909.0</v>
      </c>
      <c r="E173" s="161" t="s">
        <v>128</v>
      </c>
      <c r="F173" s="161">
        <v>114.0</v>
      </c>
      <c r="G173" s="161">
        <v>515.0</v>
      </c>
      <c r="H173" s="161">
        <v>38.0</v>
      </c>
      <c r="I173" s="161">
        <v>146.0</v>
      </c>
      <c r="J173" s="333">
        <v>16.0</v>
      </c>
      <c r="K173" s="333">
        <v>1.0</v>
      </c>
      <c r="L173" s="333">
        <v>1.0</v>
      </c>
      <c r="M173" s="161">
        <v>16.53</v>
      </c>
      <c r="N173" s="333" t="s">
        <v>38</v>
      </c>
      <c r="O173" s="161">
        <v>0.5</v>
      </c>
      <c r="P173" s="161">
        <v>123.0</v>
      </c>
      <c r="Q173" s="311">
        <v>45859.0</v>
      </c>
      <c r="R173" s="159"/>
      <c r="S173" s="336">
        <f t="shared" si="2"/>
        <v>7</v>
      </c>
      <c r="T173" s="337" t="str">
        <f>IF(A173=A172,"0",VLOOKUP(A173,Despatches!A:D,4,FALSE))</f>
        <v>0</v>
      </c>
      <c r="U173" s="159"/>
      <c r="V173" s="159">
        <f t="shared" si="3"/>
        <v>2025</v>
      </c>
      <c r="W173" s="159"/>
      <c r="X173" s="159"/>
      <c r="Y173" s="159"/>
      <c r="Z173" s="159"/>
    </row>
    <row r="174" ht="11.25" customHeight="1">
      <c r="A174" s="161" t="s">
        <v>352</v>
      </c>
      <c r="B174" s="311">
        <v>45848.0</v>
      </c>
      <c r="C174" s="161">
        <v>26420.0</v>
      </c>
      <c r="D174" s="161">
        <v>21909.0</v>
      </c>
      <c r="E174" s="161" t="s">
        <v>128</v>
      </c>
      <c r="F174" s="161">
        <v>114.0</v>
      </c>
      <c r="G174" s="161">
        <v>524.0</v>
      </c>
      <c r="H174" s="161">
        <v>25.0</v>
      </c>
      <c r="I174" s="161">
        <v>146.0</v>
      </c>
      <c r="J174" s="333">
        <v>16.0</v>
      </c>
      <c r="K174" s="333">
        <v>1.0</v>
      </c>
      <c r="L174" s="333">
        <v>1.0</v>
      </c>
      <c r="M174" s="161">
        <v>11.07</v>
      </c>
      <c r="N174" s="333" t="s">
        <v>38</v>
      </c>
      <c r="O174" s="161">
        <v>0.5</v>
      </c>
      <c r="P174" s="161">
        <v>123.0</v>
      </c>
      <c r="Q174" s="311">
        <v>45859.0</v>
      </c>
      <c r="R174" s="159"/>
      <c r="S174" s="336">
        <f t="shared" si="2"/>
        <v>7</v>
      </c>
      <c r="T174" s="337" t="str">
        <f>IF(A174=A173,"0",VLOOKUP(A174,Despatches!A:D,4,FALSE))</f>
        <v>0</v>
      </c>
      <c r="U174" s="159"/>
      <c r="V174" s="159">
        <f t="shared" si="3"/>
        <v>2025</v>
      </c>
      <c r="W174" s="159"/>
      <c r="X174" s="159"/>
      <c r="Y174" s="159"/>
      <c r="Z174" s="159"/>
    </row>
    <row r="175" ht="11.25" customHeight="1">
      <c r="A175" s="161" t="s">
        <v>352</v>
      </c>
      <c r="B175" s="311">
        <v>45848.0</v>
      </c>
      <c r="C175" s="161">
        <v>26420.0</v>
      </c>
      <c r="D175" s="161">
        <v>21909.0</v>
      </c>
      <c r="E175" s="161" t="s">
        <v>128</v>
      </c>
      <c r="F175" s="161">
        <v>114.0</v>
      </c>
      <c r="G175" s="161">
        <v>537.0</v>
      </c>
      <c r="H175" s="161">
        <v>23.0</v>
      </c>
      <c r="I175" s="161">
        <v>146.0</v>
      </c>
      <c r="J175" s="333">
        <v>16.0</v>
      </c>
      <c r="K175" s="333">
        <v>1.0</v>
      </c>
      <c r="L175" s="333">
        <v>1.0</v>
      </c>
      <c r="M175" s="161">
        <v>10.43</v>
      </c>
      <c r="N175" s="333" t="s">
        <v>38</v>
      </c>
      <c r="O175" s="161">
        <v>0.5</v>
      </c>
      <c r="P175" s="161">
        <v>123.0</v>
      </c>
      <c r="Q175" s="311">
        <v>45859.0</v>
      </c>
      <c r="R175" s="159"/>
      <c r="S175" s="336">
        <f t="shared" si="2"/>
        <v>7</v>
      </c>
      <c r="T175" s="337" t="str">
        <f>IF(A175=A174,"0",VLOOKUP(A175,Despatches!A:D,4,FALSE))</f>
        <v>0</v>
      </c>
      <c r="U175" s="159"/>
      <c r="V175" s="159">
        <f t="shared" si="3"/>
        <v>2025</v>
      </c>
      <c r="W175" s="159"/>
      <c r="X175" s="159"/>
      <c r="Y175" s="159"/>
      <c r="Z175" s="159"/>
    </row>
    <row r="176" ht="11.25" customHeight="1">
      <c r="A176" s="161" t="s">
        <v>352</v>
      </c>
      <c r="B176" s="311">
        <v>45848.0</v>
      </c>
      <c r="C176" s="161">
        <v>26420.0</v>
      </c>
      <c r="D176" s="161">
        <v>21909.0</v>
      </c>
      <c r="E176" s="161" t="s">
        <v>128</v>
      </c>
      <c r="F176" s="161">
        <v>114.0</v>
      </c>
      <c r="G176" s="161">
        <v>556.0</v>
      </c>
      <c r="H176" s="161">
        <v>22.0</v>
      </c>
      <c r="I176" s="161">
        <v>146.0</v>
      </c>
      <c r="J176" s="333">
        <v>16.0</v>
      </c>
      <c r="K176" s="333">
        <v>1.0</v>
      </c>
      <c r="L176" s="333">
        <v>1.0</v>
      </c>
      <c r="M176" s="161">
        <v>10.33</v>
      </c>
      <c r="N176" s="333" t="s">
        <v>38</v>
      </c>
      <c r="O176" s="161">
        <v>0.5</v>
      </c>
      <c r="P176" s="161">
        <v>123.0</v>
      </c>
      <c r="Q176" s="311">
        <v>45859.0</v>
      </c>
      <c r="R176" s="159"/>
      <c r="S176" s="336">
        <f t="shared" si="2"/>
        <v>7</v>
      </c>
      <c r="T176" s="337" t="str">
        <f>IF(A176=A175,"0",VLOOKUP(A176,Despatches!A:D,4,FALSE))</f>
        <v>0</v>
      </c>
      <c r="U176" s="159"/>
      <c r="V176" s="159">
        <f t="shared" si="3"/>
        <v>2025</v>
      </c>
      <c r="W176" s="159"/>
      <c r="X176" s="159"/>
      <c r="Y176" s="159"/>
      <c r="Z176" s="159"/>
    </row>
    <row r="177" ht="11.25" customHeight="1">
      <c r="A177" s="161" t="s">
        <v>352</v>
      </c>
      <c r="B177" s="311">
        <v>45848.0</v>
      </c>
      <c r="C177" s="161">
        <v>26420.0</v>
      </c>
      <c r="D177" s="161">
        <v>21909.0</v>
      </c>
      <c r="E177" s="161" t="s">
        <v>128</v>
      </c>
      <c r="F177" s="161">
        <v>114.0</v>
      </c>
      <c r="G177" s="161">
        <v>574.0</v>
      </c>
      <c r="H177" s="161">
        <v>15.0</v>
      </c>
      <c r="I177" s="161">
        <v>146.0</v>
      </c>
      <c r="J177" s="333">
        <v>16.0</v>
      </c>
      <c r="K177" s="333">
        <v>1.0</v>
      </c>
      <c r="L177" s="333">
        <v>1.0</v>
      </c>
      <c r="M177" s="161">
        <v>7.27</v>
      </c>
      <c r="N177" s="333" t="s">
        <v>38</v>
      </c>
      <c r="O177" s="161">
        <v>0.5</v>
      </c>
      <c r="P177" s="161">
        <v>123.0</v>
      </c>
      <c r="Q177" s="311">
        <v>45859.0</v>
      </c>
      <c r="R177" s="159"/>
      <c r="S177" s="336">
        <f t="shared" si="2"/>
        <v>7</v>
      </c>
      <c r="T177" s="337" t="str">
        <f>IF(A177=A176,"0",VLOOKUP(A177,Despatches!A:D,4,FALSE))</f>
        <v>0</v>
      </c>
      <c r="U177" s="159"/>
      <c r="V177" s="159">
        <f t="shared" si="3"/>
        <v>2025</v>
      </c>
      <c r="W177" s="159"/>
      <c r="X177" s="159"/>
      <c r="Y177" s="159"/>
      <c r="Z177" s="159"/>
    </row>
    <row r="178" ht="11.25" customHeight="1">
      <c r="A178" s="161" t="s">
        <v>352</v>
      </c>
      <c r="B178" s="311">
        <v>45848.0</v>
      </c>
      <c r="C178" s="161">
        <v>26420.0</v>
      </c>
      <c r="D178" s="161">
        <v>21909.0</v>
      </c>
      <c r="E178" s="161" t="s">
        <v>128</v>
      </c>
      <c r="F178" s="161">
        <v>114.0</v>
      </c>
      <c r="G178" s="161">
        <v>596.0</v>
      </c>
      <c r="H178" s="161">
        <v>13.0</v>
      </c>
      <c r="I178" s="161">
        <v>146.0</v>
      </c>
      <c r="J178" s="333">
        <v>16.0</v>
      </c>
      <c r="K178" s="333">
        <v>1.0</v>
      </c>
      <c r="L178" s="333">
        <v>1.0</v>
      </c>
      <c r="M178" s="161">
        <v>6.55</v>
      </c>
      <c r="N178" s="333" t="s">
        <v>38</v>
      </c>
      <c r="O178" s="161">
        <v>0.5</v>
      </c>
      <c r="P178" s="161">
        <v>123.0</v>
      </c>
      <c r="Q178" s="311">
        <v>45859.0</v>
      </c>
      <c r="R178" s="159"/>
      <c r="S178" s="336">
        <f t="shared" si="2"/>
        <v>7</v>
      </c>
      <c r="T178" s="337" t="str">
        <f>IF(A178=A177,"0",VLOOKUP(A178,Despatches!A:D,4,FALSE))</f>
        <v>0</v>
      </c>
      <c r="U178" s="159"/>
      <c r="V178" s="159">
        <f t="shared" si="3"/>
        <v>2025</v>
      </c>
      <c r="W178" s="159"/>
      <c r="X178" s="159"/>
      <c r="Y178" s="159"/>
      <c r="Z178" s="159"/>
    </row>
    <row r="179" ht="11.25" customHeight="1">
      <c r="A179" s="161" t="s">
        <v>352</v>
      </c>
      <c r="B179" s="311">
        <v>45848.0</v>
      </c>
      <c r="C179" s="161">
        <v>26420.0</v>
      </c>
      <c r="D179" s="161">
        <v>21909.0</v>
      </c>
      <c r="E179" s="161" t="s">
        <v>128</v>
      </c>
      <c r="F179" s="161">
        <v>114.0</v>
      </c>
      <c r="G179" s="161">
        <v>624.0</v>
      </c>
      <c r="H179" s="161">
        <v>10.0</v>
      </c>
      <c r="I179" s="161">
        <v>146.0</v>
      </c>
      <c r="J179" s="333">
        <v>16.0</v>
      </c>
      <c r="K179" s="333">
        <v>1.0</v>
      </c>
      <c r="L179" s="333">
        <v>1.0</v>
      </c>
      <c r="M179" s="161">
        <v>5.27</v>
      </c>
      <c r="N179" s="333" t="s">
        <v>38</v>
      </c>
      <c r="O179" s="161">
        <v>0.5</v>
      </c>
      <c r="P179" s="161">
        <v>123.0</v>
      </c>
      <c r="Q179" s="311">
        <v>45859.0</v>
      </c>
      <c r="R179" s="159"/>
      <c r="S179" s="336">
        <f t="shared" si="2"/>
        <v>7</v>
      </c>
      <c r="T179" s="337" t="str">
        <f>IF(A179=A178,"0",VLOOKUP(A179,Despatches!A:D,4,FALSE))</f>
        <v>0</v>
      </c>
      <c r="U179" s="159"/>
      <c r="V179" s="159">
        <f t="shared" si="3"/>
        <v>2025</v>
      </c>
      <c r="W179" s="159"/>
      <c r="X179" s="159"/>
      <c r="Y179" s="159"/>
      <c r="Z179" s="159"/>
    </row>
    <row r="180" ht="11.25" customHeight="1">
      <c r="A180" s="161" t="s">
        <v>352</v>
      </c>
      <c r="B180" s="311">
        <v>45848.0</v>
      </c>
      <c r="C180" s="161">
        <v>26420.0</v>
      </c>
      <c r="D180" s="161">
        <v>21909.0</v>
      </c>
      <c r="E180" s="161" t="s">
        <v>128</v>
      </c>
      <c r="F180" s="161">
        <v>114.0</v>
      </c>
      <c r="G180" s="161">
        <v>330.0</v>
      </c>
      <c r="H180" s="161">
        <v>76.0</v>
      </c>
      <c r="I180" s="161">
        <v>146.0</v>
      </c>
      <c r="J180" s="333">
        <v>16.0</v>
      </c>
      <c r="K180" s="333">
        <v>1.0</v>
      </c>
      <c r="L180" s="333">
        <v>1.0</v>
      </c>
      <c r="M180" s="161">
        <v>21.19</v>
      </c>
      <c r="N180" s="333" t="s">
        <v>38</v>
      </c>
      <c r="O180" s="161">
        <v>0.5</v>
      </c>
      <c r="P180" s="161">
        <v>123.0</v>
      </c>
      <c r="Q180" s="311">
        <v>45859.0</v>
      </c>
      <c r="R180" s="159"/>
      <c r="S180" s="336">
        <f t="shared" si="2"/>
        <v>7</v>
      </c>
      <c r="T180" s="337" t="str">
        <f>IF(A180=A179,"0",VLOOKUP(A180,Despatches!A:D,4,FALSE))</f>
        <v>0</v>
      </c>
      <c r="U180" s="159"/>
      <c r="V180" s="159">
        <f t="shared" si="3"/>
        <v>2025</v>
      </c>
      <c r="W180" s="159"/>
      <c r="X180" s="159"/>
      <c r="Y180" s="159"/>
      <c r="Z180" s="159"/>
    </row>
    <row r="181" ht="11.25" customHeight="1">
      <c r="A181" s="161" t="s">
        <v>352</v>
      </c>
      <c r="B181" s="311">
        <v>45848.0</v>
      </c>
      <c r="C181" s="161">
        <v>26420.0</v>
      </c>
      <c r="D181" s="161">
        <v>21909.0</v>
      </c>
      <c r="E181" s="161" t="s">
        <v>128</v>
      </c>
      <c r="F181" s="161">
        <v>114.0</v>
      </c>
      <c r="G181" s="161">
        <v>330.0</v>
      </c>
      <c r="H181" s="161">
        <v>50.0</v>
      </c>
      <c r="I181" s="161">
        <v>146.0</v>
      </c>
      <c r="J181" s="333">
        <v>16.0</v>
      </c>
      <c r="K181" s="333">
        <v>1.0</v>
      </c>
      <c r="L181" s="333">
        <v>1.0</v>
      </c>
      <c r="M181" s="161">
        <v>13.94</v>
      </c>
      <c r="N181" s="333" t="s">
        <v>38</v>
      </c>
      <c r="O181" s="161">
        <v>0.5</v>
      </c>
      <c r="P181" s="161">
        <v>123.0</v>
      </c>
      <c r="Q181" s="311">
        <v>45859.0</v>
      </c>
      <c r="R181" s="159"/>
      <c r="S181" s="336">
        <f t="shared" si="2"/>
        <v>7</v>
      </c>
      <c r="T181" s="337" t="str">
        <f>IF(A181=A180,"0",VLOOKUP(A181,Despatches!A:D,4,FALSE))</f>
        <v>0</v>
      </c>
      <c r="U181" s="159"/>
      <c r="V181" s="159">
        <f t="shared" si="3"/>
        <v>2025</v>
      </c>
      <c r="W181" s="159"/>
      <c r="X181" s="159"/>
      <c r="Y181" s="159"/>
      <c r="Z181" s="159"/>
    </row>
    <row r="182" ht="11.25" customHeight="1">
      <c r="A182" s="161" t="s">
        <v>352</v>
      </c>
      <c r="B182" s="311">
        <v>45848.0</v>
      </c>
      <c r="C182" s="161">
        <v>26420.0</v>
      </c>
      <c r="D182" s="161">
        <v>21909.0</v>
      </c>
      <c r="E182" s="161" t="s">
        <v>128</v>
      </c>
      <c r="F182" s="161">
        <v>114.0</v>
      </c>
      <c r="G182" s="161">
        <v>330.0</v>
      </c>
      <c r="H182" s="161">
        <v>46.0</v>
      </c>
      <c r="I182" s="161">
        <v>146.0</v>
      </c>
      <c r="J182" s="333">
        <v>16.0</v>
      </c>
      <c r="K182" s="333">
        <v>1.0</v>
      </c>
      <c r="L182" s="333">
        <v>1.0</v>
      </c>
      <c r="M182" s="161">
        <v>12.82</v>
      </c>
      <c r="N182" s="333" t="s">
        <v>38</v>
      </c>
      <c r="O182" s="161">
        <v>0.5</v>
      </c>
      <c r="P182" s="161">
        <v>123.0</v>
      </c>
      <c r="Q182" s="311">
        <v>45859.0</v>
      </c>
      <c r="R182" s="159"/>
      <c r="S182" s="336">
        <f t="shared" si="2"/>
        <v>7</v>
      </c>
      <c r="T182" s="337" t="str">
        <f>IF(A182=A181,"0",VLOOKUP(A182,Despatches!A:D,4,FALSE))</f>
        <v>0</v>
      </c>
      <c r="U182" s="159"/>
      <c r="V182" s="159">
        <f t="shared" si="3"/>
        <v>2025</v>
      </c>
      <c r="W182" s="159"/>
      <c r="X182" s="159"/>
      <c r="Y182" s="159"/>
      <c r="Z182" s="159"/>
    </row>
    <row r="183" ht="11.25" customHeight="1">
      <c r="A183" s="161" t="s">
        <v>352</v>
      </c>
      <c r="B183" s="311">
        <v>45848.0</v>
      </c>
      <c r="C183" s="161">
        <v>26420.0</v>
      </c>
      <c r="D183" s="161">
        <v>21909.0</v>
      </c>
      <c r="E183" s="161" t="s">
        <v>128</v>
      </c>
      <c r="F183" s="161">
        <v>114.0</v>
      </c>
      <c r="G183" s="161">
        <v>330.0</v>
      </c>
      <c r="H183" s="161">
        <v>44.0</v>
      </c>
      <c r="I183" s="161">
        <v>146.0</v>
      </c>
      <c r="J183" s="333">
        <v>16.0</v>
      </c>
      <c r="K183" s="333">
        <v>1.0</v>
      </c>
      <c r="L183" s="333">
        <v>1.0</v>
      </c>
      <c r="M183" s="161">
        <v>12.27</v>
      </c>
      <c r="N183" s="333" t="s">
        <v>38</v>
      </c>
      <c r="O183" s="161">
        <v>0.5</v>
      </c>
      <c r="P183" s="161">
        <v>123.0</v>
      </c>
      <c r="Q183" s="311">
        <v>45859.0</v>
      </c>
      <c r="R183" s="159"/>
      <c r="S183" s="336">
        <f t="shared" si="2"/>
        <v>7</v>
      </c>
      <c r="T183" s="337" t="str">
        <f>IF(A183=A182,"0",VLOOKUP(A183,Despatches!A:D,4,FALSE))</f>
        <v>0</v>
      </c>
      <c r="U183" s="159"/>
      <c r="V183" s="159">
        <f t="shared" si="3"/>
        <v>2025</v>
      </c>
      <c r="W183" s="159"/>
      <c r="X183" s="159"/>
      <c r="Y183" s="159"/>
      <c r="Z183" s="159"/>
    </row>
    <row r="184" ht="11.25" customHeight="1">
      <c r="A184" s="161" t="s">
        <v>352</v>
      </c>
      <c r="B184" s="311">
        <v>45848.0</v>
      </c>
      <c r="C184" s="161">
        <v>26420.0</v>
      </c>
      <c r="D184" s="161">
        <v>21909.0</v>
      </c>
      <c r="E184" s="161" t="s">
        <v>128</v>
      </c>
      <c r="F184" s="161">
        <v>114.0</v>
      </c>
      <c r="G184" s="161">
        <v>330.0</v>
      </c>
      <c r="H184" s="161">
        <v>30.0</v>
      </c>
      <c r="I184" s="161">
        <v>146.0</v>
      </c>
      <c r="J184" s="333">
        <v>16.0</v>
      </c>
      <c r="K184" s="333">
        <v>1.0</v>
      </c>
      <c r="L184" s="333">
        <v>1.0</v>
      </c>
      <c r="M184" s="161">
        <v>8.36</v>
      </c>
      <c r="N184" s="333" t="s">
        <v>38</v>
      </c>
      <c r="O184" s="161">
        <v>0.5</v>
      </c>
      <c r="P184" s="161">
        <v>123.0</v>
      </c>
      <c r="Q184" s="311">
        <v>45859.0</v>
      </c>
      <c r="R184" s="159"/>
      <c r="S184" s="336">
        <f t="shared" si="2"/>
        <v>7</v>
      </c>
      <c r="T184" s="337" t="str">
        <f>IF(A184=A183,"0",VLOOKUP(A184,Despatches!A:D,4,FALSE))</f>
        <v>0</v>
      </c>
      <c r="U184" s="159"/>
      <c r="V184" s="159">
        <f t="shared" si="3"/>
        <v>2025</v>
      </c>
      <c r="W184" s="159"/>
      <c r="X184" s="159"/>
      <c r="Y184" s="159"/>
      <c r="Z184" s="159"/>
    </row>
    <row r="185" ht="11.25" customHeight="1">
      <c r="A185" s="161" t="s">
        <v>352</v>
      </c>
      <c r="B185" s="311">
        <v>45848.0</v>
      </c>
      <c r="C185" s="161">
        <v>26420.0</v>
      </c>
      <c r="D185" s="161">
        <v>21909.0</v>
      </c>
      <c r="E185" s="161" t="s">
        <v>128</v>
      </c>
      <c r="F185" s="161">
        <v>114.0</v>
      </c>
      <c r="G185" s="161">
        <v>330.0</v>
      </c>
      <c r="H185" s="161">
        <v>26.0</v>
      </c>
      <c r="I185" s="161">
        <v>146.0</v>
      </c>
      <c r="J185" s="333">
        <v>16.0</v>
      </c>
      <c r="K185" s="333">
        <v>1.0</v>
      </c>
      <c r="L185" s="333">
        <v>1.0</v>
      </c>
      <c r="M185" s="161">
        <v>7.25</v>
      </c>
      <c r="N185" s="333" t="s">
        <v>38</v>
      </c>
      <c r="O185" s="161">
        <v>0.5</v>
      </c>
      <c r="P185" s="161">
        <v>123.0</v>
      </c>
      <c r="Q185" s="311">
        <v>45859.0</v>
      </c>
      <c r="R185" s="159"/>
      <c r="S185" s="336">
        <f t="shared" si="2"/>
        <v>7</v>
      </c>
      <c r="T185" s="337" t="str">
        <f>IF(A185=A184,"0",VLOOKUP(A185,Despatches!A:D,4,FALSE))</f>
        <v>0</v>
      </c>
      <c r="U185" s="159"/>
      <c r="V185" s="159">
        <f t="shared" si="3"/>
        <v>2025</v>
      </c>
      <c r="W185" s="159"/>
      <c r="X185" s="159"/>
      <c r="Y185" s="159"/>
      <c r="Z185" s="159"/>
    </row>
    <row r="186" ht="11.25" customHeight="1">
      <c r="A186" s="161" t="s">
        <v>352</v>
      </c>
      <c r="B186" s="311">
        <v>45848.0</v>
      </c>
      <c r="C186" s="161">
        <v>26420.0</v>
      </c>
      <c r="D186" s="161">
        <v>21909.0</v>
      </c>
      <c r="E186" s="161" t="s">
        <v>128</v>
      </c>
      <c r="F186" s="161">
        <v>114.0</v>
      </c>
      <c r="G186" s="161">
        <v>330.0</v>
      </c>
      <c r="H186" s="161">
        <v>20.0</v>
      </c>
      <c r="I186" s="161">
        <v>146.0</v>
      </c>
      <c r="J186" s="333">
        <v>16.0</v>
      </c>
      <c r="K186" s="333">
        <v>1.0</v>
      </c>
      <c r="L186" s="333">
        <v>1.0</v>
      </c>
      <c r="M186" s="161">
        <v>5.58</v>
      </c>
      <c r="N186" s="333" t="s">
        <v>38</v>
      </c>
      <c r="O186" s="161">
        <v>0.5</v>
      </c>
      <c r="P186" s="161">
        <v>123.0</v>
      </c>
      <c r="Q186" s="311">
        <v>45859.0</v>
      </c>
      <c r="R186" s="159"/>
      <c r="S186" s="336">
        <f t="shared" si="2"/>
        <v>7</v>
      </c>
      <c r="T186" s="337" t="str">
        <f>IF(A186=A185,"0",VLOOKUP(A186,Despatches!A:D,4,FALSE))</f>
        <v>0</v>
      </c>
      <c r="U186" s="159"/>
      <c r="V186" s="159">
        <f t="shared" si="3"/>
        <v>2025</v>
      </c>
      <c r="W186" s="159"/>
      <c r="X186" s="159"/>
      <c r="Y186" s="159"/>
      <c r="Z186" s="159"/>
    </row>
    <row r="187" ht="11.25" customHeight="1">
      <c r="A187" s="161" t="s">
        <v>350</v>
      </c>
      <c r="B187" s="311">
        <v>45848.0</v>
      </c>
      <c r="C187" s="161">
        <v>26420.0</v>
      </c>
      <c r="D187" s="161" t="s">
        <v>588</v>
      </c>
      <c r="E187" s="161" t="s">
        <v>128</v>
      </c>
      <c r="F187" s="161">
        <v>100.0</v>
      </c>
      <c r="G187" s="161">
        <v>70.0</v>
      </c>
      <c r="H187" s="161">
        <v>3840.0</v>
      </c>
      <c r="I187" s="161">
        <v>120.0</v>
      </c>
      <c r="J187" s="333">
        <v>16.0</v>
      </c>
      <c r="K187" s="333">
        <v>1.0</v>
      </c>
      <c r="L187" s="333">
        <v>8.0</v>
      </c>
      <c r="M187" s="161">
        <v>199.18</v>
      </c>
      <c r="N187" s="333" t="s">
        <v>38</v>
      </c>
      <c r="O187" s="161">
        <v>0.5</v>
      </c>
      <c r="P187" s="161">
        <v>123.0</v>
      </c>
      <c r="Q187" s="311">
        <v>45859.0</v>
      </c>
      <c r="R187" s="159"/>
      <c r="S187" s="336">
        <f t="shared" si="2"/>
        <v>7</v>
      </c>
      <c r="T187" s="337">
        <f>IF(A187=A186,"0",VLOOKUP(A187,Despatches!A:D,4,FALSE))</f>
        <v>695.6</v>
      </c>
      <c r="U187" s="159"/>
      <c r="V187" s="159">
        <f t="shared" si="3"/>
        <v>2025</v>
      </c>
      <c r="W187" s="159"/>
      <c r="X187" s="159"/>
      <c r="Y187" s="159"/>
      <c r="Z187" s="159"/>
    </row>
    <row r="188" ht="11.25" customHeight="1">
      <c r="A188" s="161" t="s">
        <v>350</v>
      </c>
      <c r="B188" s="311">
        <v>45848.0</v>
      </c>
      <c r="C188" s="161">
        <v>26420.0</v>
      </c>
      <c r="D188" s="161" t="s">
        <v>588</v>
      </c>
      <c r="E188" s="161" t="s">
        <v>128</v>
      </c>
      <c r="F188" s="161">
        <v>100.0</v>
      </c>
      <c r="G188" s="161">
        <v>335.0</v>
      </c>
      <c r="H188" s="161">
        <v>1920.0</v>
      </c>
      <c r="I188" s="161">
        <v>120.0</v>
      </c>
      <c r="J188" s="333">
        <v>16.0</v>
      </c>
      <c r="K188" s="333">
        <v>2.0</v>
      </c>
      <c r="L188" s="333">
        <v>8.0</v>
      </c>
      <c r="M188" s="161">
        <v>476.61</v>
      </c>
      <c r="N188" s="333" t="s">
        <v>38</v>
      </c>
      <c r="O188" s="161">
        <v>0.5</v>
      </c>
      <c r="P188" s="161">
        <v>123.0</v>
      </c>
      <c r="Q188" s="311">
        <v>45859.0</v>
      </c>
      <c r="R188" s="159"/>
      <c r="S188" s="336">
        <f t="shared" si="2"/>
        <v>7</v>
      </c>
      <c r="T188" s="337" t="str">
        <f>IF(A188=A187,"0",VLOOKUP(A188,Despatches!A:D,4,FALSE))</f>
        <v>0</v>
      </c>
      <c r="U188" s="159"/>
      <c r="V188" s="159">
        <f t="shared" si="3"/>
        <v>2025</v>
      </c>
      <c r="W188" s="159"/>
      <c r="X188" s="159"/>
      <c r="Y188" s="159"/>
      <c r="Z188" s="159"/>
    </row>
    <row r="189" ht="11.25" customHeight="1">
      <c r="A189" s="161" t="s">
        <v>353</v>
      </c>
      <c r="B189" s="311">
        <v>45848.0</v>
      </c>
      <c r="C189" s="161">
        <v>26420.0</v>
      </c>
      <c r="D189" s="161" t="s">
        <v>589</v>
      </c>
      <c r="E189" s="161" t="s">
        <v>128</v>
      </c>
      <c r="F189" s="161">
        <v>100.0</v>
      </c>
      <c r="G189" s="161">
        <v>120.0</v>
      </c>
      <c r="H189" s="161">
        <v>300.0</v>
      </c>
      <c r="I189" s="161">
        <v>100.0</v>
      </c>
      <c r="J189" s="333">
        <v>16.0</v>
      </c>
      <c r="K189" s="333">
        <v>2.0</v>
      </c>
      <c r="L189" s="333">
        <v>1.0</v>
      </c>
      <c r="M189" s="161">
        <v>26.68</v>
      </c>
      <c r="N189" s="333" t="s">
        <v>38</v>
      </c>
      <c r="O189" s="161">
        <v>0.5</v>
      </c>
      <c r="P189" s="161">
        <v>123.0</v>
      </c>
      <c r="Q189" s="311">
        <v>45859.0</v>
      </c>
      <c r="R189" s="159"/>
      <c r="S189" s="336">
        <f t="shared" si="2"/>
        <v>7</v>
      </c>
      <c r="T189" s="337">
        <f>IF(A189=A188,"0",VLOOKUP(A189,Despatches!A:D,4,FALSE))</f>
        <v>93.8</v>
      </c>
      <c r="U189" s="159"/>
      <c r="V189" s="159">
        <f t="shared" si="3"/>
        <v>2025</v>
      </c>
      <c r="W189" s="159"/>
      <c r="X189" s="159"/>
      <c r="Y189" s="159"/>
      <c r="Z189" s="159"/>
    </row>
    <row r="190" ht="11.25" customHeight="1">
      <c r="A190" s="161" t="s">
        <v>353</v>
      </c>
      <c r="B190" s="311">
        <v>45848.0</v>
      </c>
      <c r="C190" s="161">
        <v>26420.0</v>
      </c>
      <c r="D190" s="161" t="s">
        <v>589</v>
      </c>
      <c r="E190" s="161" t="s">
        <v>128</v>
      </c>
      <c r="F190" s="161">
        <v>100.0</v>
      </c>
      <c r="G190" s="161">
        <v>430.0</v>
      </c>
      <c r="H190" s="161">
        <v>200.0</v>
      </c>
      <c r="I190" s="161">
        <v>100.0</v>
      </c>
      <c r="J190" s="333">
        <v>16.0</v>
      </c>
      <c r="K190" s="333">
        <v>3.0</v>
      </c>
      <c r="L190" s="333">
        <v>1.0</v>
      </c>
      <c r="M190" s="161">
        <v>63.73</v>
      </c>
      <c r="N190" s="333" t="s">
        <v>38</v>
      </c>
      <c r="O190" s="161">
        <v>0.5</v>
      </c>
      <c r="P190" s="161">
        <v>123.0</v>
      </c>
      <c r="Q190" s="311">
        <v>45859.0</v>
      </c>
      <c r="R190" s="159"/>
      <c r="S190" s="336">
        <f t="shared" si="2"/>
        <v>7</v>
      </c>
      <c r="T190" s="337" t="str">
        <f>IF(A190=A189,"0",VLOOKUP(A190,Despatches!A:D,4,FALSE))</f>
        <v>0</v>
      </c>
      <c r="U190" s="159"/>
      <c r="V190" s="159">
        <f t="shared" si="3"/>
        <v>2025</v>
      </c>
      <c r="W190" s="159"/>
      <c r="X190" s="159"/>
      <c r="Y190" s="159"/>
      <c r="Z190" s="159"/>
    </row>
    <row r="191" ht="11.25" customHeight="1">
      <c r="A191" s="161" t="s">
        <v>358</v>
      </c>
      <c r="B191" s="311">
        <v>45849.0</v>
      </c>
      <c r="C191" s="161" t="s">
        <v>590</v>
      </c>
      <c r="D191" s="161" t="s">
        <v>591</v>
      </c>
      <c r="E191" s="161" t="s">
        <v>122</v>
      </c>
      <c r="F191" s="161">
        <v>75.0</v>
      </c>
      <c r="G191" s="161">
        <v>225.0</v>
      </c>
      <c r="H191" s="161">
        <v>722.0</v>
      </c>
      <c r="I191" s="161"/>
      <c r="J191" s="333">
        <v>14.0</v>
      </c>
      <c r="K191" s="333">
        <v>2.0</v>
      </c>
      <c r="L191" s="333">
        <v>1.0</v>
      </c>
      <c r="M191" s="161">
        <v>90.28</v>
      </c>
      <c r="N191" s="333" t="s">
        <v>38</v>
      </c>
      <c r="O191" s="161">
        <v>0.5</v>
      </c>
      <c r="P191" s="161">
        <v>107.0</v>
      </c>
      <c r="Q191" s="311">
        <f t="shared" ref="Q191:Q194" si="9">B191+5</f>
        <v>45854</v>
      </c>
      <c r="R191" s="159"/>
      <c r="S191" s="336">
        <f t="shared" si="2"/>
        <v>7</v>
      </c>
      <c r="T191" s="337">
        <f>IF(A191=A190,"0",VLOOKUP(A191,Despatches!A:D,4,FALSE))</f>
        <v>227.6</v>
      </c>
      <c r="U191" s="159"/>
      <c r="V191" s="159">
        <f t="shared" si="3"/>
        <v>2025</v>
      </c>
      <c r="W191" s="159"/>
      <c r="X191" s="159"/>
      <c r="Y191" s="159"/>
      <c r="Z191" s="159"/>
    </row>
    <row r="192" ht="11.25" customHeight="1">
      <c r="A192" s="161" t="s">
        <v>358</v>
      </c>
      <c r="B192" s="311">
        <v>45849.0</v>
      </c>
      <c r="C192" s="161" t="s">
        <v>590</v>
      </c>
      <c r="D192" s="161" t="s">
        <v>591</v>
      </c>
      <c r="E192" s="161" t="s">
        <v>122</v>
      </c>
      <c r="F192" s="161">
        <v>75.0</v>
      </c>
      <c r="G192" s="161">
        <v>150.0</v>
      </c>
      <c r="H192" s="161">
        <v>722.0</v>
      </c>
      <c r="I192" s="161"/>
      <c r="J192" s="333">
        <v>14.0</v>
      </c>
      <c r="K192" s="333">
        <v>1.0</v>
      </c>
      <c r="L192" s="333">
        <v>1.0</v>
      </c>
      <c r="M192" s="161">
        <v>60.19</v>
      </c>
      <c r="N192" s="333" t="s">
        <v>38</v>
      </c>
      <c r="O192" s="161">
        <v>0.5</v>
      </c>
      <c r="P192" s="161">
        <v>107.0</v>
      </c>
      <c r="Q192" s="311">
        <f t="shared" si="9"/>
        <v>45854</v>
      </c>
      <c r="R192" s="159"/>
      <c r="S192" s="336">
        <f t="shared" si="2"/>
        <v>7</v>
      </c>
      <c r="T192" s="337" t="str">
        <f>IF(A192=A191,"0",VLOOKUP(A192,Despatches!A:D,4,FALSE))</f>
        <v>0</v>
      </c>
      <c r="U192" s="159"/>
      <c r="V192" s="159">
        <f t="shared" si="3"/>
        <v>2025</v>
      </c>
      <c r="W192" s="159"/>
      <c r="X192" s="159"/>
      <c r="Y192" s="159"/>
      <c r="Z192" s="159"/>
    </row>
    <row r="193" ht="11.25" customHeight="1">
      <c r="A193" s="161" t="s">
        <v>358</v>
      </c>
      <c r="B193" s="311">
        <v>45849.0</v>
      </c>
      <c r="C193" s="161" t="s">
        <v>590</v>
      </c>
      <c r="D193" s="161" t="s">
        <v>591</v>
      </c>
      <c r="E193" s="161" t="s">
        <v>122</v>
      </c>
      <c r="F193" s="161">
        <v>75.0</v>
      </c>
      <c r="G193" s="161">
        <v>80.0</v>
      </c>
      <c r="H193" s="161">
        <v>515.0</v>
      </c>
      <c r="I193" s="161"/>
      <c r="J193" s="333">
        <v>14.0</v>
      </c>
      <c r="K193" s="333">
        <v>1.0</v>
      </c>
      <c r="L193" s="333">
        <v>1.0</v>
      </c>
      <c r="M193" s="161">
        <v>22.9</v>
      </c>
      <c r="N193" s="333" t="s">
        <v>38</v>
      </c>
      <c r="O193" s="161">
        <v>0.5</v>
      </c>
      <c r="P193" s="161">
        <v>107.0</v>
      </c>
      <c r="Q193" s="311">
        <f t="shared" si="9"/>
        <v>45854</v>
      </c>
      <c r="R193" s="159"/>
      <c r="S193" s="336">
        <f t="shared" si="2"/>
        <v>7</v>
      </c>
      <c r="T193" s="337" t="str">
        <f>IF(A193=A192,"0",VLOOKUP(A193,Despatches!A:D,4,FALSE))</f>
        <v>0</v>
      </c>
      <c r="U193" s="159"/>
      <c r="V193" s="159">
        <f t="shared" si="3"/>
        <v>2025</v>
      </c>
      <c r="W193" s="159"/>
      <c r="X193" s="159"/>
      <c r="Y193" s="159"/>
      <c r="Z193" s="159"/>
    </row>
    <row r="194" ht="11.25" customHeight="1">
      <c r="A194" s="161" t="s">
        <v>358</v>
      </c>
      <c r="B194" s="311">
        <v>45849.0</v>
      </c>
      <c r="C194" s="161" t="s">
        <v>590</v>
      </c>
      <c r="D194" s="161" t="s">
        <v>591</v>
      </c>
      <c r="E194" s="161" t="s">
        <v>122</v>
      </c>
      <c r="F194" s="161">
        <v>75.0</v>
      </c>
      <c r="G194" s="161">
        <v>385.0</v>
      </c>
      <c r="H194" s="161">
        <v>250.0</v>
      </c>
      <c r="I194" s="161"/>
      <c r="J194" s="333">
        <v>14.0</v>
      </c>
      <c r="K194" s="333">
        <v>5.0</v>
      </c>
      <c r="L194" s="333">
        <v>1.0</v>
      </c>
      <c r="M194" s="161">
        <v>53.49</v>
      </c>
      <c r="N194" s="333" t="s">
        <v>38</v>
      </c>
      <c r="O194" s="161">
        <v>0.5</v>
      </c>
      <c r="P194" s="161">
        <v>107.0</v>
      </c>
      <c r="Q194" s="311">
        <f t="shared" si="9"/>
        <v>45854</v>
      </c>
      <c r="R194" s="159"/>
      <c r="S194" s="336">
        <f t="shared" si="2"/>
        <v>7</v>
      </c>
      <c r="T194" s="337" t="str">
        <f>IF(A194=A193,"0",VLOOKUP(A194,Despatches!A:D,4,FALSE))</f>
        <v>0</v>
      </c>
      <c r="U194" s="159"/>
      <c r="V194" s="159">
        <f t="shared" si="3"/>
        <v>2025</v>
      </c>
      <c r="W194" s="159"/>
      <c r="X194" s="159"/>
      <c r="Y194" s="159"/>
      <c r="Z194" s="159"/>
    </row>
    <row r="195" ht="11.25" customHeight="1">
      <c r="A195" s="161" t="s">
        <v>364</v>
      </c>
      <c r="B195" s="311">
        <v>45850.0</v>
      </c>
      <c r="C195" s="161">
        <v>13067.0</v>
      </c>
      <c r="D195" s="161" t="s">
        <v>592</v>
      </c>
      <c r="E195" s="161" t="s">
        <v>117</v>
      </c>
      <c r="F195" s="161">
        <v>167.0</v>
      </c>
      <c r="G195" s="161">
        <v>646.0</v>
      </c>
      <c r="H195" s="161">
        <v>52.0</v>
      </c>
      <c r="I195" s="161" t="s">
        <v>554</v>
      </c>
      <c r="J195" s="333">
        <v>16.0</v>
      </c>
      <c r="K195" s="333">
        <v>1.0</v>
      </c>
      <c r="L195" s="333">
        <v>1.0</v>
      </c>
      <c r="M195" s="161">
        <v>41.57</v>
      </c>
      <c r="N195" s="333" t="s">
        <v>38</v>
      </c>
      <c r="O195" s="161">
        <v>0.5</v>
      </c>
      <c r="P195" s="161">
        <v>100.0</v>
      </c>
      <c r="Q195" s="311">
        <v>45862.0</v>
      </c>
      <c r="R195" s="159"/>
      <c r="S195" s="336">
        <f t="shared" si="2"/>
        <v>7</v>
      </c>
      <c r="T195" s="337">
        <f>IF(A195=A194,"0",VLOOKUP(A195,Despatches!A:D,4,FALSE))</f>
        <v>307</v>
      </c>
      <c r="U195" s="159"/>
      <c r="V195" s="159">
        <f t="shared" si="3"/>
        <v>2025</v>
      </c>
      <c r="W195" s="159"/>
      <c r="X195" s="159"/>
      <c r="Y195" s="159"/>
      <c r="Z195" s="159"/>
    </row>
    <row r="196" ht="11.25" customHeight="1">
      <c r="A196" s="161" t="s">
        <v>364</v>
      </c>
      <c r="B196" s="311">
        <v>45850.0</v>
      </c>
      <c r="C196" s="161">
        <v>13067.0</v>
      </c>
      <c r="D196" s="161" t="s">
        <v>592</v>
      </c>
      <c r="E196" s="161" t="s">
        <v>117</v>
      </c>
      <c r="F196" s="161">
        <v>149.0</v>
      </c>
      <c r="G196" s="161">
        <v>646.0</v>
      </c>
      <c r="H196" s="161">
        <v>40.0</v>
      </c>
      <c r="I196" s="161" t="s">
        <v>554</v>
      </c>
      <c r="J196" s="333">
        <v>16.0</v>
      </c>
      <c r="K196" s="333">
        <v>1.0</v>
      </c>
      <c r="L196" s="333">
        <v>1.0</v>
      </c>
      <c r="M196" s="161">
        <v>28.53</v>
      </c>
      <c r="N196" s="333" t="s">
        <v>38</v>
      </c>
      <c r="O196" s="161">
        <v>0.5</v>
      </c>
      <c r="P196" s="161">
        <v>100.0</v>
      </c>
      <c r="Q196" s="311">
        <v>45862.0</v>
      </c>
      <c r="R196" s="159"/>
      <c r="S196" s="336">
        <f t="shared" si="2"/>
        <v>7</v>
      </c>
      <c r="T196" s="337" t="str">
        <f>IF(A196=A195,"0",VLOOKUP(A196,Despatches!A:D,4,FALSE))</f>
        <v>0</v>
      </c>
      <c r="U196" s="159"/>
      <c r="V196" s="159">
        <f t="shared" si="3"/>
        <v>2025</v>
      </c>
      <c r="W196" s="159"/>
      <c r="X196" s="159"/>
      <c r="Y196" s="159"/>
      <c r="Z196" s="159"/>
    </row>
    <row r="197" ht="11.25" customHeight="1">
      <c r="A197" s="161" t="s">
        <v>364</v>
      </c>
      <c r="B197" s="311">
        <v>45850.0</v>
      </c>
      <c r="C197" s="161">
        <v>13067.0</v>
      </c>
      <c r="D197" s="161" t="s">
        <v>592</v>
      </c>
      <c r="E197" s="161" t="s">
        <v>117</v>
      </c>
      <c r="F197" s="161">
        <v>125.0</v>
      </c>
      <c r="G197" s="161">
        <v>646.0</v>
      </c>
      <c r="H197" s="161">
        <v>30.0</v>
      </c>
      <c r="I197" s="161" t="s">
        <v>554</v>
      </c>
      <c r="J197" s="333">
        <v>16.0</v>
      </c>
      <c r="K197" s="333">
        <v>1.0</v>
      </c>
      <c r="L197" s="333">
        <v>1.0</v>
      </c>
      <c r="M197" s="161">
        <v>17.95</v>
      </c>
      <c r="N197" s="333" t="s">
        <v>38</v>
      </c>
      <c r="O197" s="161">
        <v>0.5</v>
      </c>
      <c r="P197" s="161">
        <v>100.0</v>
      </c>
      <c r="Q197" s="311">
        <v>45862.0</v>
      </c>
      <c r="R197" s="159"/>
      <c r="S197" s="336">
        <f t="shared" si="2"/>
        <v>7</v>
      </c>
      <c r="T197" s="337" t="str">
        <f>IF(A197=A196,"0",VLOOKUP(A197,Despatches!A:D,4,FALSE))</f>
        <v>0</v>
      </c>
      <c r="U197" s="159"/>
      <c r="V197" s="159">
        <f t="shared" si="3"/>
        <v>2025</v>
      </c>
      <c r="W197" s="159"/>
      <c r="X197" s="159"/>
      <c r="Y197" s="159"/>
      <c r="Z197" s="159"/>
    </row>
    <row r="198" ht="11.25" customHeight="1">
      <c r="A198" s="161" t="s">
        <v>364</v>
      </c>
      <c r="B198" s="311">
        <v>45850.0</v>
      </c>
      <c r="C198" s="161">
        <v>13067.0</v>
      </c>
      <c r="D198" s="161" t="s">
        <v>592</v>
      </c>
      <c r="E198" s="161" t="s">
        <v>117</v>
      </c>
      <c r="F198" s="161">
        <v>93.0</v>
      </c>
      <c r="G198" s="161">
        <v>646.0</v>
      </c>
      <c r="H198" s="161">
        <v>26.0</v>
      </c>
      <c r="I198" s="161" t="s">
        <v>554</v>
      </c>
      <c r="J198" s="333">
        <v>16.0</v>
      </c>
      <c r="K198" s="333">
        <v>1.0</v>
      </c>
      <c r="L198" s="333">
        <v>1.0</v>
      </c>
      <c r="M198" s="161">
        <v>11.58</v>
      </c>
      <c r="N198" s="333" t="s">
        <v>38</v>
      </c>
      <c r="O198" s="161">
        <v>0.5</v>
      </c>
      <c r="P198" s="161">
        <v>100.0</v>
      </c>
      <c r="Q198" s="311">
        <v>45862.0</v>
      </c>
      <c r="R198" s="159"/>
      <c r="S198" s="336">
        <f t="shared" si="2"/>
        <v>7</v>
      </c>
      <c r="T198" s="337" t="str">
        <f>IF(A198=A197,"0",VLOOKUP(A198,Despatches!A:D,4,FALSE))</f>
        <v>0</v>
      </c>
      <c r="U198" s="159"/>
      <c r="V198" s="159">
        <f t="shared" si="3"/>
        <v>2025</v>
      </c>
      <c r="W198" s="159"/>
      <c r="X198" s="159"/>
      <c r="Y198" s="159"/>
      <c r="Z198" s="159"/>
    </row>
    <row r="199" ht="11.25" customHeight="1">
      <c r="A199" s="161" t="s">
        <v>364</v>
      </c>
      <c r="B199" s="311">
        <v>45850.0</v>
      </c>
      <c r="C199" s="161">
        <v>13067.0</v>
      </c>
      <c r="D199" s="161" t="s">
        <v>592</v>
      </c>
      <c r="E199" s="161" t="s">
        <v>117</v>
      </c>
      <c r="F199" s="161">
        <v>55.0</v>
      </c>
      <c r="G199" s="161">
        <v>646.0</v>
      </c>
      <c r="H199" s="161">
        <v>18.0</v>
      </c>
      <c r="I199" s="161" t="s">
        <v>554</v>
      </c>
      <c r="J199" s="333">
        <v>16.0</v>
      </c>
      <c r="K199" s="333">
        <v>1.0</v>
      </c>
      <c r="L199" s="333">
        <v>1.0</v>
      </c>
      <c r="M199" s="161">
        <v>4.74</v>
      </c>
      <c r="N199" s="333" t="s">
        <v>38</v>
      </c>
      <c r="O199" s="161">
        <v>0.5</v>
      </c>
      <c r="P199" s="161">
        <v>100.0</v>
      </c>
      <c r="Q199" s="311">
        <v>45862.0</v>
      </c>
      <c r="R199" s="159"/>
      <c r="S199" s="336">
        <f t="shared" si="2"/>
        <v>7</v>
      </c>
      <c r="T199" s="337" t="str">
        <f>IF(A199=A198,"0",VLOOKUP(A199,Despatches!A:D,4,FALSE))</f>
        <v>0</v>
      </c>
      <c r="U199" s="159"/>
      <c r="V199" s="159">
        <f t="shared" si="3"/>
        <v>2025</v>
      </c>
      <c r="W199" s="159"/>
      <c r="X199" s="159"/>
      <c r="Y199" s="159"/>
      <c r="Z199" s="159"/>
    </row>
    <row r="200" ht="11.25" customHeight="1">
      <c r="A200" s="161" t="s">
        <v>364</v>
      </c>
      <c r="B200" s="311">
        <v>45850.0</v>
      </c>
      <c r="C200" s="161">
        <v>13067.0</v>
      </c>
      <c r="D200" s="161" t="s">
        <v>592</v>
      </c>
      <c r="E200" s="161" t="s">
        <v>117</v>
      </c>
      <c r="F200" s="161">
        <v>66.0</v>
      </c>
      <c r="G200" s="161">
        <v>554.0</v>
      </c>
      <c r="H200" s="161">
        <v>166.0</v>
      </c>
      <c r="I200" s="161" t="s">
        <v>554</v>
      </c>
      <c r="J200" s="333">
        <v>16.0</v>
      </c>
      <c r="K200" s="333">
        <v>1.0</v>
      </c>
      <c r="L200" s="333">
        <v>1.0</v>
      </c>
      <c r="M200" s="161">
        <v>44.98</v>
      </c>
      <c r="N200" s="333" t="s">
        <v>38</v>
      </c>
      <c r="O200" s="161">
        <v>0.5</v>
      </c>
      <c r="P200" s="161">
        <v>100.0</v>
      </c>
      <c r="Q200" s="311">
        <v>45862.0</v>
      </c>
      <c r="R200" s="159"/>
      <c r="S200" s="336">
        <f t="shared" si="2"/>
        <v>7</v>
      </c>
      <c r="T200" s="337" t="str">
        <f>IF(A200=A199,"0",VLOOKUP(A200,Despatches!A:D,4,FALSE))</f>
        <v>0</v>
      </c>
      <c r="U200" s="159"/>
      <c r="V200" s="159">
        <f t="shared" si="3"/>
        <v>2025</v>
      </c>
      <c r="W200" s="159"/>
      <c r="X200" s="159"/>
      <c r="Y200" s="159"/>
      <c r="Z200" s="159"/>
    </row>
    <row r="201" ht="11.25" customHeight="1">
      <c r="A201" s="161" t="s">
        <v>364</v>
      </c>
      <c r="B201" s="311">
        <v>45850.0</v>
      </c>
      <c r="C201" s="161">
        <v>13067.0</v>
      </c>
      <c r="D201" s="161" t="s">
        <v>592</v>
      </c>
      <c r="E201" s="161" t="s">
        <v>117</v>
      </c>
      <c r="F201" s="161">
        <v>66.0</v>
      </c>
      <c r="G201" s="161">
        <v>259.5</v>
      </c>
      <c r="H201" s="161">
        <v>104.0</v>
      </c>
      <c r="I201" s="161" t="s">
        <v>554</v>
      </c>
      <c r="J201" s="333"/>
      <c r="K201" s="333">
        <v>0.0</v>
      </c>
      <c r="L201" s="333">
        <v>1.0</v>
      </c>
      <c r="M201" s="161">
        <v>13.2</v>
      </c>
      <c r="N201" s="333" t="s">
        <v>38</v>
      </c>
      <c r="O201" s="161">
        <v>0.5</v>
      </c>
      <c r="P201" s="161">
        <v>100.0</v>
      </c>
      <c r="Q201" s="311">
        <v>45862.0</v>
      </c>
      <c r="R201" s="159"/>
      <c r="S201" s="336">
        <f t="shared" si="2"/>
        <v>7</v>
      </c>
      <c r="T201" s="337" t="str">
        <f>IF(A201=A200,"0",VLOOKUP(A201,Despatches!A:D,4,FALSE))</f>
        <v>0</v>
      </c>
      <c r="U201" s="159"/>
      <c r="V201" s="159">
        <f t="shared" si="3"/>
        <v>2025</v>
      </c>
      <c r="W201" s="159"/>
      <c r="X201" s="159"/>
      <c r="Y201" s="159"/>
      <c r="Z201" s="159"/>
    </row>
    <row r="202" ht="11.25" customHeight="1">
      <c r="A202" s="161" t="s">
        <v>364</v>
      </c>
      <c r="B202" s="311">
        <v>45850.0</v>
      </c>
      <c r="C202" s="161">
        <v>13067.0</v>
      </c>
      <c r="D202" s="161" t="s">
        <v>592</v>
      </c>
      <c r="E202" s="161" t="s">
        <v>117</v>
      </c>
      <c r="F202" s="161">
        <v>66.0</v>
      </c>
      <c r="G202" s="161">
        <v>268.5</v>
      </c>
      <c r="H202" s="161">
        <v>80.0</v>
      </c>
      <c r="I202" s="161" t="s">
        <v>554</v>
      </c>
      <c r="J202" s="333"/>
      <c r="K202" s="333">
        <v>0.0</v>
      </c>
      <c r="L202" s="333">
        <v>1.0</v>
      </c>
      <c r="M202" s="161">
        <v>10.51</v>
      </c>
      <c r="N202" s="333" t="s">
        <v>38</v>
      </c>
      <c r="O202" s="161">
        <v>0.5</v>
      </c>
      <c r="P202" s="161">
        <v>100.0</v>
      </c>
      <c r="Q202" s="311">
        <v>45862.0</v>
      </c>
      <c r="R202" s="159"/>
      <c r="S202" s="336">
        <f t="shared" si="2"/>
        <v>7</v>
      </c>
      <c r="T202" s="337" t="str">
        <f>IF(A202=A201,"0",VLOOKUP(A202,Despatches!A:D,4,FALSE))</f>
        <v>0</v>
      </c>
      <c r="U202" s="159"/>
      <c r="V202" s="159">
        <f t="shared" si="3"/>
        <v>2025</v>
      </c>
      <c r="W202" s="159"/>
      <c r="X202" s="159"/>
      <c r="Y202" s="159"/>
      <c r="Z202" s="159"/>
    </row>
    <row r="203" ht="11.25" customHeight="1">
      <c r="A203" s="161" t="s">
        <v>364</v>
      </c>
      <c r="B203" s="311">
        <v>45850.0</v>
      </c>
      <c r="C203" s="161">
        <v>13067.0</v>
      </c>
      <c r="D203" s="161" t="s">
        <v>592</v>
      </c>
      <c r="E203" s="161" t="s">
        <v>117</v>
      </c>
      <c r="F203" s="161">
        <v>66.0</v>
      </c>
      <c r="G203" s="161">
        <v>280.5</v>
      </c>
      <c r="H203" s="161">
        <v>60.0</v>
      </c>
      <c r="I203" s="161" t="s">
        <v>554</v>
      </c>
      <c r="J203" s="333"/>
      <c r="K203" s="333">
        <v>0.0</v>
      </c>
      <c r="L203" s="333">
        <v>1.0</v>
      </c>
      <c r="M203" s="161">
        <v>8.23</v>
      </c>
      <c r="N203" s="333" t="s">
        <v>38</v>
      </c>
      <c r="O203" s="161">
        <v>0.5</v>
      </c>
      <c r="P203" s="161">
        <v>100.0</v>
      </c>
      <c r="Q203" s="311">
        <v>45862.0</v>
      </c>
      <c r="R203" s="159"/>
      <c r="S203" s="336">
        <f t="shared" si="2"/>
        <v>7</v>
      </c>
      <c r="T203" s="337" t="str">
        <f>IF(A203=A202,"0",VLOOKUP(A203,Despatches!A:D,4,FALSE))</f>
        <v>0</v>
      </c>
      <c r="U203" s="159"/>
      <c r="V203" s="159">
        <f t="shared" si="3"/>
        <v>2025</v>
      </c>
      <c r="W203" s="159"/>
      <c r="X203" s="159"/>
      <c r="Y203" s="159"/>
      <c r="Z203" s="159"/>
    </row>
    <row r="204" ht="11.25" customHeight="1">
      <c r="A204" s="161" t="s">
        <v>364</v>
      </c>
      <c r="B204" s="311">
        <v>45850.0</v>
      </c>
      <c r="C204" s="161">
        <v>13067.0</v>
      </c>
      <c r="D204" s="161" t="s">
        <v>592</v>
      </c>
      <c r="E204" s="161" t="s">
        <v>117</v>
      </c>
      <c r="F204" s="161">
        <v>66.0</v>
      </c>
      <c r="G204" s="161">
        <v>296.5</v>
      </c>
      <c r="H204" s="161">
        <v>52.0</v>
      </c>
      <c r="I204" s="161" t="s">
        <v>554</v>
      </c>
      <c r="J204" s="333"/>
      <c r="K204" s="333">
        <v>0.0</v>
      </c>
      <c r="L204" s="333">
        <v>1.0</v>
      </c>
      <c r="M204" s="161">
        <v>7.54</v>
      </c>
      <c r="N204" s="333" t="s">
        <v>38</v>
      </c>
      <c r="O204" s="161">
        <v>0.5</v>
      </c>
      <c r="P204" s="161">
        <v>100.0</v>
      </c>
      <c r="Q204" s="311">
        <v>45862.0</v>
      </c>
      <c r="R204" s="159"/>
      <c r="S204" s="336">
        <f t="shared" si="2"/>
        <v>7</v>
      </c>
      <c r="T204" s="337" t="str">
        <f>IF(A204=A203,"0",VLOOKUP(A204,Despatches!A:D,4,FALSE))</f>
        <v>0</v>
      </c>
      <c r="U204" s="159"/>
      <c r="V204" s="159">
        <f t="shared" si="3"/>
        <v>2025</v>
      </c>
      <c r="W204" s="159"/>
      <c r="X204" s="159"/>
      <c r="Y204" s="159"/>
      <c r="Z204" s="159"/>
    </row>
    <row r="205" ht="11.25" customHeight="1">
      <c r="A205" s="161" t="s">
        <v>364</v>
      </c>
      <c r="B205" s="311">
        <v>45850.0</v>
      </c>
      <c r="C205" s="161">
        <v>13067.0</v>
      </c>
      <c r="D205" s="161" t="s">
        <v>592</v>
      </c>
      <c r="E205" s="161" t="s">
        <v>117</v>
      </c>
      <c r="F205" s="161">
        <v>66.0</v>
      </c>
      <c r="G205" s="161">
        <v>315.5</v>
      </c>
      <c r="H205" s="161">
        <v>36.0</v>
      </c>
      <c r="I205" s="161" t="s">
        <v>554</v>
      </c>
      <c r="J205" s="333"/>
      <c r="K205" s="333">
        <v>0.0</v>
      </c>
      <c r="L205" s="333">
        <v>1.0</v>
      </c>
      <c r="M205" s="161">
        <v>5.56</v>
      </c>
      <c r="N205" s="333" t="s">
        <v>38</v>
      </c>
      <c r="O205" s="161">
        <v>0.5</v>
      </c>
      <c r="P205" s="161">
        <v>100.0</v>
      </c>
      <c r="Q205" s="311">
        <v>45862.0</v>
      </c>
      <c r="R205" s="159"/>
      <c r="S205" s="336">
        <f t="shared" si="2"/>
        <v>7</v>
      </c>
      <c r="T205" s="337" t="str">
        <f>IF(A205=A204,"0",VLOOKUP(A205,Despatches!A:D,4,FALSE))</f>
        <v>0</v>
      </c>
      <c r="U205" s="159"/>
      <c r="V205" s="159">
        <f t="shared" si="3"/>
        <v>2025</v>
      </c>
      <c r="W205" s="159"/>
      <c r="X205" s="159"/>
      <c r="Y205" s="159"/>
      <c r="Z205" s="159"/>
    </row>
    <row r="206" ht="11.25" customHeight="1">
      <c r="A206" s="161" t="s">
        <v>364</v>
      </c>
      <c r="B206" s="311">
        <v>45850.0</v>
      </c>
      <c r="C206" s="161">
        <v>13067.0</v>
      </c>
      <c r="D206" s="161" t="s">
        <v>592</v>
      </c>
      <c r="E206" s="161" t="s">
        <v>117</v>
      </c>
      <c r="F206" s="161">
        <v>66.0</v>
      </c>
      <c r="G206" s="161">
        <v>646.0</v>
      </c>
      <c r="H206" s="161">
        <v>332.0</v>
      </c>
      <c r="I206" s="161" t="s">
        <v>554</v>
      </c>
      <c r="J206" s="333"/>
      <c r="K206" s="333">
        <v>0.0</v>
      </c>
      <c r="L206" s="333">
        <v>1.0</v>
      </c>
      <c r="M206" s="161">
        <v>104.89</v>
      </c>
      <c r="N206" s="333" t="s">
        <v>38</v>
      </c>
      <c r="O206" s="161">
        <v>0.5</v>
      </c>
      <c r="P206" s="161">
        <v>100.0</v>
      </c>
      <c r="Q206" s="311">
        <v>45862.0</v>
      </c>
      <c r="R206" s="159"/>
      <c r="S206" s="336">
        <f t="shared" si="2"/>
        <v>7</v>
      </c>
      <c r="T206" s="337" t="str">
        <f>IF(A206=A205,"0",VLOOKUP(A206,Despatches!A:D,4,FALSE))</f>
        <v>0</v>
      </c>
      <c r="U206" s="159"/>
      <c r="V206" s="159">
        <f t="shared" si="3"/>
        <v>2025</v>
      </c>
      <c r="W206" s="159"/>
      <c r="X206" s="159"/>
      <c r="Y206" s="159"/>
      <c r="Z206" s="159"/>
    </row>
    <row r="207" ht="11.25" customHeight="1">
      <c r="A207" s="161" t="s">
        <v>492</v>
      </c>
      <c r="B207" s="311">
        <v>45850.0</v>
      </c>
      <c r="C207" s="161">
        <v>13059.0</v>
      </c>
      <c r="D207" s="161" t="s">
        <v>593</v>
      </c>
      <c r="E207" s="161" t="s">
        <v>117</v>
      </c>
      <c r="F207" s="161">
        <v>129.0</v>
      </c>
      <c r="G207" s="161">
        <v>411.0</v>
      </c>
      <c r="H207" s="161">
        <v>40.0</v>
      </c>
      <c r="I207" s="161" t="s">
        <v>554</v>
      </c>
      <c r="J207" s="333">
        <v>16.0</v>
      </c>
      <c r="K207" s="333">
        <v>1.0</v>
      </c>
      <c r="L207" s="333">
        <v>1.0</v>
      </c>
      <c r="M207" s="161">
        <v>15.72</v>
      </c>
      <c r="N207" s="333" t="s">
        <v>38</v>
      </c>
      <c r="O207" s="161">
        <v>0.5</v>
      </c>
      <c r="P207" s="161">
        <v>100.0</v>
      </c>
      <c r="Q207" s="311">
        <v>45862.0</v>
      </c>
      <c r="R207" s="159"/>
      <c r="S207" s="336">
        <f t="shared" si="2"/>
        <v>7</v>
      </c>
      <c r="T207" s="337">
        <f>IF(A207=A206,"0",VLOOKUP(A207,Despatches!A:D,4,FALSE))</f>
        <v>130.6</v>
      </c>
      <c r="U207" s="159"/>
      <c r="V207" s="159">
        <f t="shared" si="3"/>
        <v>2025</v>
      </c>
      <c r="W207" s="159"/>
      <c r="X207" s="159"/>
      <c r="Y207" s="159"/>
      <c r="Z207" s="159"/>
    </row>
    <row r="208" ht="11.25" customHeight="1">
      <c r="A208" s="161" t="s">
        <v>492</v>
      </c>
      <c r="B208" s="311">
        <v>45850.0</v>
      </c>
      <c r="C208" s="161">
        <v>13059.0</v>
      </c>
      <c r="D208" s="161" t="s">
        <v>593</v>
      </c>
      <c r="E208" s="161" t="s">
        <v>117</v>
      </c>
      <c r="F208" s="161">
        <v>115.0</v>
      </c>
      <c r="G208" s="161">
        <v>411.0</v>
      </c>
      <c r="H208" s="161">
        <v>31.0</v>
      </c>
      <c r="I208" s="161" t="s">
        <v>554</v>
      </c>
      <c r="J208" s="333">
        <v>16.0</v>
      </c>
      <c r="K208" s="333">
        <v>1.0</v>
      </c>
      <c r="L208" s="333">
        <v>1.0</v>
      </c>
      <c r="M208" s="161">
        <v>10.86</v>
      </c>
      <c r="N208" s="333" t="s">
        <v>38</v>
      </c>
      <c r="O208" s="161">
        <v>0.5</v>
      </c>
      <c r="P208" s="161">
        <v>100.0</v>
      </c>
      <c r="Q208" s="311">
        <v>45862.0</v>
      </c>
      <c r="R208" s="159"/>
      <c r="S208" s="336">
        <f t="shared" si="2"/>
        <v>7</v>
      </c>
      <c r="T208" s="337" t="str">
        <f>IF(A208=A207,"0",VLOOKUP(A208,Despatches!A:D,4,FALSE))</f>
        <v>0</v>
      </c>
      <c r="U208" s="159"/>
      <c r="V208" s="159">
        <f t="shared" si="3"/>
        <v>2025</v>
      </c>
      <c r="W208" s="159"/>
      <c r="X208" s="159"/>
      <c r="Y208" s="159"/>
      <c r="Z208" s="159"/>
    </row>
    <row r="209" ht="11.25" customHeight="1">
      <c r="A209" s="161" t="s">
        <v>492</v>
      </c>
      <c r="B209" s="311">
        <v>45850.0</v>
      </c>
      <c r="C209" s="161">
        <v>13059.0</v>
      </c>
      <c r="D209" s="161" t="s">
        <v>593</v>
      </c>
      <c r="E209" s="161" t="s">
        <v>117</v>
      </c>
      <c r="F209" s="161">
        <v>96.0</v>
      </c>
      <c r="G209" s="161">
        <v>411.0</v>
      </c>
      <c r="H209" s="161">
        <v>24.0</v>
      </c>
      <c r="I209" s="161" t="s">
        <v>554</v>
      </c>
      <c r="J209" s="333">
        <v>16.0</v>
      </c>
      <c r="K209" s="333">
        <v>1.0</v>
      </c>
      <c r="L209" s="333">
        <v>1.0</v>
      </c>
      <c r="M209" s="161">
        <v>7.02</v>
      </c>
      <c r="N209" s="333" t="s">
        <v>38</v>
      </c>
      <c r="O209" s="161">
        <v>0.5</v>
      </c>
      <c r="P209" s="161">
        <v>100.0</v>
      </c>
      <c r="Q209" s="311">
        <v>45862.0</v>
      </c>
      <c r="R209" s="159"/>
      <c r="S209" s="336">
        <f t="shared" si="2"/>
        <v>7</v>
      </c>
      <c r="T209" s="337" t="str">
        <f>IF(A209=A208,"0",VLOOKUP(A209,Despatches!A:D,4,FALSE))</f>
        <v>0</v>
      </c>
      <c r="U209" s="159"/>
      <c r="V209" s="159">
        <f t="shared" si="3"/>
        <v>2025</v>
      </c>
      <c r="W209" s="159"/>
      <c r="X209" s="159"/>
      <c r="Y209" s="159"/>
      <c r="Z209" s="159"/>
    </row>
    <row r="210" ht="11.25" customHeight="1">
      <c r="A210" s="161" t="s">
        <v>492</v>
      </c>
      <c r="B210" s="311">
        <v>45850.0</v>
      </c>
      <c r="C210" s="161">
        <v>13059.0</v>
      </c>
      <c r="D210" s="161" t="s">
        <v>593</v>
      </c>
      <c r="E210" s="161" t="s">
        <v>117</v>
      </c>
      <c r="F210" s="161">
        <v>72.0</v>
      </c>
      <c r="G210" s="161">
        <v>411.0</v>
      </c>
      <c r="H210" s="161">
        <v>19.0</v>
      </c>
      <c r="I210" s="161" t="s">
        <v>554</v>
      </c>
      <c r="J210" s="333">
        <v>16.0</v>
      </c>
      <c r="K210" s="333">
        <v>1.0</v>
      </c>
      <c r="L210" s="333">
        <v>1.0</v>
      </c>
      <c r="M210" s="161">
        <v>4.17</v>
      </c>
      <c r="N210" s="333" t="s">
        <v>38</v>
      </c>
      <c r="O210" s="161">
        <v>0.5</v>
      </c>
      <c r="P210" s="161">
        <v>100.0</v>
      </c>
      <c r="Q210" s="311">
        <v>45862.0</v>
      </c>
      <c r="R210" s="159"/>
      <c r="S210" s="336">
        <f t="shared" si="2"/>
        <v>7</v>
      </c>
      <c r="T210" s="337" t="str">
        <f>IF(A210=A209,"0",VLOOKUP(A210,Despatches!A:D,4,FALSE))</f>
        <v>0</v>
      </c>
      <c r="U210" s="159"/>
      <c r="V210" s="159">
        <f t="shared" si="3"/>
        <v>2025</v>
      </c>
      <c r="W210" s="159"/>
      <c r="X210" s="159"/>
      <c r="Y210" s="159"/>
      <c r="Z210" s="159"/>
    </row>
    <row r="211" ht="11.25" customHeight="1">
      <c r="A211" s="161" t="s">
        <v>492</v>
      </c>
      <c r="B211" s="311">
        <v>45850.0</v>
      </c>
      <c r="C211" s="161">
        <v>13059.0</v>
      </c>
      <c r="D211" s="161" t="s">
        <v>593</v>
      </c>
      <c r="E211" s="161" t="s">
        <v>117</v>
      </c>
      <c r="F211" s="161">
        <v>42.0</v>
      </c>
      <c r="G211" s="161">
        <v>411.0</v>
      </c>
      <c r="H211" s="161">
        <v>14.0</v>
      </c>
      <c r="I211" s="161" t="s">
        <v>554</v>
      </c>
      <c r="J211" s="333">
        <v>16.0</v>
      </c>
      <c r="K211" s="333">
        <v>1.0</v>
      </c>
      <c r="L211" s="333">
        <v>1.0</v>
      </c>
      <c r="M211" s="161">
        <v>1.79</v>
      </c>
      <c r="N211" s="333" t="s">
        <v>38</v>
      </c>
      <c r="O211" s="161">
        <v>0.5</v>
      </c>
      <c r="P211" s="161">
        <v>100.0</v>
      </c>
      <c r="Q211" s="311">
        <v>45862.0</v>
      </c>
      <c r="R211" s="159"/>
      <c r="S211" s="336">
        <f t="shared" si="2"/>
        <v>7</v>
      </c>
      <c r="T211" s="337" t="str">
        <f>IF(A211=A210,"0",VLOOKUP(A211,Despatches!A:D,4,FALSE))</f>
        <v>0</v>
      </c>
      <c r="U211" s="159"/>
      <c r="V211" s="159">
        <f t="shared" si="3"/>
        <v>2025</v>
      </c>
      <c r="W211" s="159"/>
      <c r="X211" s="159"/>
      <c r="Y211" s="159"/>
      <c r="Z211" s="159"/>
    </row>
    <row r="212" ht="11.25" customHeight="1">
      <c r="A212" s="161" t="s">
        <v>492</v>
      </c>
      <c r="B212" s="311">
        <v>45850.0</v>
      </c>
      <c r="C212" s="161">
        <v>13059.0</v>
      </c>
      <c r="D212" s="161" t="s">
        <v>593</v>
      </c>
      <c r="E212" s="161" t="s">
        <v>117</v>
      </c>
      <c r="F212" s="161">
        <v>51.0</v>
      </c>
      <c r="G212" s="161">
        <v>459.0</v>
      </c>
      <c r="H212" s="161">
        <v>128.0</v>
      </c>
      <c r="I212" s="161" t="s">
        <v>554</v>
      </c>
      <c r="J212" s="333">
        <v>16.0</v>
      </c>
      <c r="K212" s="333">
        <v>1.0</v>
      </c>
      <c r="L212" s="333">
        <v>1.0</v>
      </c>
      <c r="M212" s="161">
        <v>22.2</v>
      </c>
      <c r="N212" s="333" t="s">
        <v>38</v>
      </c>
      <c r="O212" s="161">
        <v>0.5</v>
      </c>
      <c r="P212" s="161">
        <v>100.0</v>
      </c>
      <c r="Q212" s="311">
        <v>45862.0</v>
      </c>
      <c r="R212" s="159"/>
      <c r="S212" s="336">
        <f t="shared" si="2"/>
        <v>7</v>
      </c>
      <c r="T212" s="337" t="str">
        <f>IF(A212=A211,"0",VLOOKUP(A212,Despatches!A:D,4,FALSE))</f>
        <v>0</v>
      </c>
      <c r="U212" s="159"/>
      <c r="V212" s="159">
        <f t="shared" si="3"/>
        <v>2025</v>
      </c>
      <c r="W212" s="159"/>
      <c r="X212" s="159"/>
      <c r="Y212" s="159"/>
      <c r="Z212" s="159"/>
    </row>
    <row r="213" ht="11.25" customHeight="1">
      <c r="A213" s="161" t="s">
        <v>492</v>
      </c>
      <c r="B213" s="311">
        <v>45850.0</v>
      </c>
      <c r="C213" s="161">
        <v>13059.0</v>
      </c>
      <c r="D213" s="161" t="s">
        <v>593</v>
      </c>
      <c r="E213" s="161" t="s">
        <v>117</v>
      </c>
      <c r="F213" s="161">
        <v>51.0</v>
      </c>
      <c r="G213" s="161">
        <v>216.0</v>
      </c>
      <c r="H213" s="161">
        <v>80.0</v>
      </c>
      <c r="I213" s="161" t="s">
        <v>554</v>
      </c>
      <c r="J213" s="333"/>
      <c r="K213" s="333">
        <v>0.0</v>
      </c>
      <c r="L213" s="333">
        <v>1.0</v>
      </c>
      <c r="M213" s="161">
        <v>6.53</v>
      </c>
      <c r="N213" s="333" t="s">
        <v>38</v>
      </c>
      <c r="O213" s="161">
        <v>0.5</v>
      </c>
      <c r="P213" s="161">
        <v>100.0</v>
      </c>
      <c r="Q213" s="311">
        <v>45862.0</v>
      </c>
      <c r="R213" s="159"/>
      <c r="S213" s="336">
        <f t="shared" si="2"/>
        <v>7</v>
      </c>
      <c r="T213" s="337" t="str">
        <f>IF(A213=A212,"0",VLOOKUP(A213,Despatches!A:D,4,FALSE))</f>
        <v>0</v>
      </c>
      <c r="U213" s="159"/>
      <c r="V213" s="159">
        <f t="shared" si="3"/>
        <v>2025</v>
      </c>
      <c r="W213" s="159"/>
      <c r="X213" s="159"/>
      <c r="Y213" s="159"/>
      <c r="Z213" s="159"/>
    </row>
    <row r="214" ht="11.25" customHeight="1">
      <c r="A214" s="161" t="s">
        <v>492</v>
      </c>
      <c r="B214" s="311">
        <v>45850.0</v>
      </c>
      <c r="C214" s="161">
        <v>13059.0</v>
      </c>
      <c r="D214" s="161" t="s">
        <v>593</v>
      </c>
      <c r="E214" s="161" t="s">
        <v>117</v>
      </c>
      <c r="F214" s="161">
        <v>51.0</v>
      </c>
      <c r="G214" s="161">
        <v>223.0</v>
      </c>
      <c r="H214" s="161">
        <v>62.0</v>
      </c>
      <c r="I214" s="161" t="s">
        <v>554</v>
      </c>
      <c r="J214" s="333"/>
      <c r="K214" s="333">
        <v>0.0</v>
      </c>
      <c r="L214" s="333">
        <v>1.0</v>
      </c>
      <c r="M214" s="161">
        <v>5.23</v>
      </c>
      <c r="N214" s="333" t="s">
        <v>38</v>
      </c>
      <c r="O214" s="161">
        <v>0.5</v>
      </c>
      <c r="P214" s="161">
        <v>100.0</v>
      </c>
      <c r="Q214" s="311">
        <v>45862.0</v>
      </c>
      <c r="R214" s="159"/>
      <c r="S214" s="336">
        <f t="shared" si="2"/>
        <v>7</v>
      </c>
      <c r="T214" s="337" t="str">
        <f>IF(A214=A213,"0",VLOOKUP(A214,Despatches!A:D,4,FALSE))</f>
        <v>0</v>
      </c>
      <c r="U214" s="159"/>
      <c r="V214" s="159">
        <f t="shared" si="3"/>
        <v>2025</v>
      </c>
      <c r="W214" s="159"/>
      <c r="X214" s="159"/>
      <c r="Y214" s="159"/>
      <c r="Z214" s="159"/>
    </row>
    <row r="215" ht="11.25" customHeight="1">
      <c r="A215" s="161" t="s">
        <v>492</v>
      </c>
      <c r="B215" s="311">
        <v>45850.0</v>
      </c>
      <c r="C215" s="161">
        <v>13059.0</v>
      </c>
      <c r="D215" s="161" t="s">
        <v>593</v>
      </c>
      <c r="E215" s="161" t="s">
        <v>117</v>
      </c>
      <c r="F215" s="161">
        <v>51.0</v>
      </c>
      <c r="G215" s="161">
        <v>232.5</v>
      </c>
      <c r="H215" s="161">
        <v>48.0</v>
      </c>
      <c r="I215" s="161" t="s">
        <v>554</v>
      </c>
      <c r="J215" s="333"/>
      <c r="K215" s="333">
        <v>0.0</v>
      </c>
      <c r="L215" s="333">
        <v>1.0</v>
      </c>
      <c r="M215" s="161">
        <v>4.22</v>
      </c>
      <c r="N215" s="333" t="s">
        <v>38</v>
      </c>
      <c r="O215" s="161">
        <v>0.5</v>
      </c>
      <c r="P215" s="161">
        <v>100.0</v>
      </c>
      <c r="Q215" s="311">
        <v>45862.0</v>
      </c>
      <c r="R215" s="159"/>
      <c r="S215" s="336">
        <f t="shared" si="2"/>
        <v>7</v>
      </c>
      <c r="T215" s="337" t="str">
        <f>IF(A215=A214,"0",VLOOKUP(A215,Despatches!A:D,4,FALSE))</f>
        <v>0</v>
      </c>
      <c r="U215" s="159"/>
      <c r="V215" s="159">
        <f t="shared" si="3"/>
        <v>2025</v>
      </c>
      <c r="W215" s="159"/>
      <c r="X215" s="159"/>
      <c r="Y215" s="159"/>
      <c r="Z215" s="159"/>
    </row>
    <row r="216" ht="11.25" customHeight="1">
      <c r="A216" s="161" t="s">
        <v>492</v>
      </c>
      <c r="B216" s="311">
        <v>45850.0</v>
      </c>
      <c r="C216" s="161">
        <v>13059.0</v>
      </c>
      <c r="D216" s="161" t="s">
        <v>593</v>
      </c>
      <c r="E216" s="161" t="s">
        <v>117</v>
      </c>
      <c r="F216" s="161">
        <v>51.0</v>
      </c>
      <c r="G216" s="161">
        <v>244.5</v>
      </c>
      <c r="H216" s="161">
        <v>38.0</v>
      </c>
      <c r="I216" s="161" t="s">
        <v>554</v>
      </c>
      <c r="J216" s="333"/>
      <c r="K216" s="333">
        <v>0.0</v>
      </c>
      <c r="L216" s="333">
        <v>1.0</v>
      </c>
      <c r="M216" s="161">
        <v>3.51</v>
      </c>
      <c r="N216" s="333" t="s">
        <v>38</v>
      </c>
      <c r="O216" s="161">
        <v>0.5</v>
      </c>
      <c r="P216" s="161">
        <v>100.0</v>
      </c>
      <c r="Q216" s="311">
        <v>45862.0</v>
      </c>
      <c r="R216" s="159"/>
      <c r="S216" s="336">
        <f t="shared" si="2"/>
        <v>7</v>
      </c>
      <c r="T216" s="337" t="str">
        <f>IF(A216=A215,"0",VLOOKUP(A216,Despatches!A:D,4,FALSE))</f>
        <v>0</v>
      </c>
      <c r="U216" s="159"/>
      <c r="V216" s="159">
        <f t="shared" si="3"/>
        <v>2025</v>
      </c>
      <c r="W216" s="159"/>
      <c r="X216" s="159"/>
      <c r="Y216" s="159"/>
      <c r="Z216" s="159"/>
    </row>
    <row r="217" ht="11.25" customHeight="1">
      <c r="A217" s="161" t="s">
        <v>492</v>
      </c>
      <c r="B217" s="311">
        <v>45850.0</v>
      </c>
      <c r="C217" s="161">
        <v>13059.0</v>
      </c>
      <c r="D217" s="161" t="s">
        <v>593</v>
      </c>
      <c r="E217" s="161" t="s">
        <v>117</v>
      </c>
      <c r="F217" s="161">
        <v>51.0</v>
      </c>
      <c r="G217" s="161">
        <v>259.5</v>
      </c>
      <c r="H217" s="161">
        <v>28.0</v>
      </c>
      <c r="I217" s="161" t="s">
        <v>554</v>
      </c>
      <c r="J217" s="333"/>
      <c r="K217" s="333">
        <v>0.0</v>
      </c>
      <c r="L217" s="333">
        <v>1.0</v>
      </c>
      <c r="M217" s="161">
        <v>2.75</v>
      </c>
      <c r="N217" s="333" t="s">
        <v>38</v>
      </c>
      <c r="O217" s="161">
        <v>0.5</v>
      </c>
      <c r="P217" s="161">
        <v>100.0</v>
      </c>
      <c r="Q217" s="311">
        <v>45862.0</v>
      </c>
      <c r="R217" s="159"/>
      <c r="S217" s="336">
        <f t="shared" si="2"/>
        <v>7</v>
      </c>
      <c r="T217" s="337" t="str">
        <f>IF(A217=A216,"0",VLOOKUP(A217,Despatches!A:D,4,FALSE))</f>
        <v>0</v>
      </c>
      <c r="U217" s="159"/>
      <c r="V217" s="159">
        <f t="shared" si="3"/>
        <v>2025</v>
      </c>
      <c r="W217" s="159"/>
      <c r="X217" s="159"/>
      <c r="Y217" s="159"/>
      <c r="Z217" s="159"/>
    </row>
    <row r="218" ht="11.25" customHeight="1">
      <c r="A218" s="161" t="s">
        <v>492</v>
      </c>
      <c r="B218" s="311">
        <v>45850.0</v>
      </c>
      <c r="C218" s="161">
        <v>13059.0</v>
      </c>
      <c r="D218" s="161" t="s">
        <v>593</v>
      </c>
      <c r="E218" s="161" t="s">
        <v>117</v>
      </c>
      <c r="F218" s="161">
        <v>51.0</v>
      </c>
      <c r="G218" s="161">
        <v>411.0</v>
      </c>
      <c r="H218" s="161">
        <v>256.0</v>
      </c>
      <c r="I218" s="161" t="s">
        <v>554</v>
      </c>
      <c r="J218" s="333"/>
      <c r="K218" s="333">
        <v>0.0</v>
      </c>
      <c r="L218" s="333">
        <v>1.0</v>
      </c>
      <c r="M218" s="161">
        <v>39.76</v>
      </c>
      <c r="N218" s="333" t="s">
        <v>38</v>
      </c>
      <c r="O218" s="161">
        <v>0.5</v>
      </c>
      <c r="P218" s="161">
        <v>100.0</v>
      </c>
      <c r="Q218" s="311">
        <v>45862.0</v>
      </c>
      <c r="R218" s="159"/>
      <c r="S218" s="336">
        <f t="shared" si="2"/>
        <v>7</v>
      </c>
      <c r="T218" s="337" t="str">
        <f>IF(A218=A217,"0",VLOOKUP(A218,Despatches!A:D,4,FALSE))</f>
        <v>0</v>
      </c>
      <c r="U218" s="159"/>
      <c r="V218" s="159">
        <f t="shared" si="3"/>
        <v>2025</v>
      </c>
      <c r="W218" s="159"/>
      <c r="X218" s="159"/>
      <c r="Y218" s="159"/>
      <c r="Z218" s="159"/>
    </row>
    <row r="219" ht="11.25" customHeight="1">
      <c r="A219" s="161" t="s">
        <v>493</v>
      </c>
      <c r="B219" s="311">
        <v>45850.0</v>
      </c>
      <c r="C219" s="161">
        <v>12848.0</v>
      </c>
      <c r="D219" s="161" t="s">
        <v>594</v>
      </c>
      <c r="E219" s="161" t="s">
        <v>117</v>
      </c>
      <c r="F219" s="161">
        <v>162.0</v>
      </c>
      <c r="G219" s="161">
        <v>589.0</v>
      </c>
      <c r="H219" s="161">
        <v>104.0</v>
      </c>
      <c r="I219" s="161" t="s">
        <v>554</v>
      </c>
      <c r="J219" s="333">
        <v>16.0</v>
      </c>
      <c r="K219" s="333">
        <v>1.0</v>
      </c>
      <c r="L219" s="333">
        <v>2.0</v>
      </c>
      <c r="M219" s="161">
        <v>73.53</v>
      </c>
      <c r="N219" s="333" t="s">
        <v>38</v>
      </c>
      <c r="O219" s="161">
        <v>0.5</v>
      </c>
      <c r="P219" s="161">
        <v>100.0</v>
      </c>
      <c r="Q219" s="311">
        <v>45862.0</v>
      </c>
      <c r="R219" s="159"/>
      <c r="S219" s="336">
        <f t="shared" si="2"/>
        <v>7</v>
      </c>
      <c r="T219" s="337">
        <f>IF(A219=A218,"0",VLOOKUP(A219,Despatches!A:D,4,FALSE))</f>
        <v>546.6</v>
      </c>
      <c r="U219" s="159"/>
      <c r="V219" s="159">
        <f t="shared" si="3"/>
        <v>2025</v>
      </c>
      <c r="W219" s="159"/>
      <c r="X219" s="159"/>
      <c r="Y219" s="159"/>
      <c r="Z219" s="159"/>
    </row>
    <row r="220" ht="11.25" customHeight="1">
      <c r="A220" s="161" t="s">
        <v>493</v>
      </c>
      <c r="B220" s="311">
        <v>45850.0</v>
      </c>
      <c r="C220" s="161">
        <v>12848.0</v>
      </c>
      <c r="D220" s="161" t="s">
        <v>594</v>
      </c>
      <c r="E220" s="161" t="s">
        <v>117</v>
      </c>
      <c r="F220" s="161">
        <v>145.0</v>
      </c>
      <c r="G220" s="161">
        <v>589.0</v>
      </c>
      <c r="H220" s="161">
        <v>74.0</v>
      </c>
      <c r="I220" s="161" t="s">
        <v>554</v>
      </c>
      <c r="J220" s="333">
        <v>16.0</v>
      </c>
      <c r="K220" s="333">
        <v>1.0</v>
      </c>
      <c r="L220" s="333">
        <v>2.0</v>
      </c>
      <c r="M220" s="161">
        <v>46.83</v>
      </c>
      <c r="N220" s="333" t="s">
        <v>38</v>
      </c>
      <c r="O220" s="161">
        <v>0.5</v>
      </c>
      <c r="P220" s="161">
        <v>100.0</v>
      </c>
      <c r="Q220" s="311">
        <v>45862.0</v>
      </c>
      <c r="R220" s="159"/>
      <c r="S220" s="336">
        <f t="shared" si="2"/>
        <v>7</v>
      </c>
      <c r="T220" s="337" t="str">
        <f>IF(A220=A219,"0",VLOOKUP(A220,Despatches!A:D,4,FALSE))</f>
        <v>0</v>
      </c>
      <c r="U220" s="159"/>
      <c r="V220" s="159">
        <f t="shared" si="3"/>
        <v>2025</v>
      </c>
      <c r="W220" s="159"/>
      <c r="X220" s="159"/>
      <c r="Y220" s="159"/>
      <c r="Z220" s="159"/>
    </row>
    <row r="221" ht="11.25" customHeight="1">
      <c r="A221" s="161" t="s">
        <v>493</v>
      </c>
      <c r="B221" s="311">
        <v>45850.0</v>
      </c>
      <c r="C221" s="161">
        <v>12848.0</v>
      </c>
      <c r="D221" s="161" t="s">
        <v>594</v>
      </c>
      <c r="E221" s="161" t="s">
        <v>117</v>
      </c>
      <c r="F221" s="161">
        <v>121.0</v>
      </c>
      <c r="G221" s="161">
        <v>589.0</v>
      </c>
      <c r="H221" s="161">
        <v>60.0</v>
      </c>
      <c r="I221" s="161" t="s">
        <v>554</v>
      </c>
      <c r="J221" s="333">
        <v>16.0</v>
      </c>
      <c r="K221" s="333">
        <v>1.0</v>
      </c>
      <c r="L221" s="333">
        <v>2.0</v>
      </c>
      <c r="M221" s="161">
        <v>31.69</v>
      </c>
      <c r="N221" s="333" t="s">
        <v>38</v>
      </c>
      <c r="O221" s="161">
        <v>0.5</v>
      </c>
      <c r="P221" s="161">
        <v>100.0</v>
      </c>
      <c r="Q221" s="311">
        <v>45862.0</v>
      </c>
      <c r="R221" s="159"/>
      <c r="S221" s="336">
        <f t="shared" si="2"/>
        <v>7</v>
      </c>
      <c r="T221" s="337" t="str">
        <f>IF(A221=A220,"0",VLOOKUP(A221,Despatches!A:D,4,FALSE))</f>
        <v>0</v>
      </c>
      <c r="U221" s="159"/>
      <c r="V221" s="159">
        <f t="shared" si="3"/>
        <v>2025</v>
      </c>
      <c r="W221" s="159"/>
      <c r="X221" s="159"/>
      <c r="Y221" s="159"/>
      <c r="Z221" s="159"/>
    </row>
    <row r="222" ht="11.25" customHeight="1">
      <c r="A222" s="161" t="s">
        <v>493</v>
      </c>
      <c r="B222" s="311">
        <v>45850.0</v>
      </c>
      <c r="C222" s="161">
        <v>12848.0</v>
      </c>
      <c r="D222" s="161" t="s">
        <v>594</v>
      </c>
      <c r="E222" s="161" t="s">
        <v>117</v>
      </c>
      <c r="F222" s="161">
        <v>91.0</v>
      </c>
      <c r="G222" s="161">
        <v>589.0</v>
      </c>
      <c r="H222" s="161">
        <v>50.0</v>
      </c>
      <c r="I222" s="161" t="s">
        <v>554</v>
      </c>
      <c r="J222" s="333">
        <v>16.0</v>
      </c>
      <c r="K222" s="333">
        <v>1.0</v>
      </c>
      <c r="L222" s="333">
        <v>2.0</v>
      </c>
      <c r="M222" s="161">
        <v>19.86</v>
      </c>
      <c r="N222" s="333" t="s">
        <v>38</v>
      </c>
      <c r="O222" s="161">
        <v>0.5</v>
      </c>
      <c r="P222" s="161">
        <v>100.0</v>
      </c>
      <c r="Q222" s="311">
        <v>45862.0</v>
      </c>
      <c r="R222" s="159"/>
      <c r="S222" s="336">
        <f t="shared" si="2"/>
        <v>7</v>
      </c>
      <c r="T222" s="337" t="str">
        <f>IF(A222=A221,"0",VLOOKUP(A222,Despatches!A:D,4,FALSE))</f>
        <v>0</v>
      </c>
      <c r="U222" s="159"/>
      <c r="V222" s="159">
        <f t="shared" si="3"/>
        <v>2025</v>
      </c>
      <c r="W222" s="159"/>
      <c r="X222" s="159"/>
      <c r="Y222" s="159"/>
      <c r="Z222" s="159"/>
    </row>
    <row r="223" ht="11.25" customHeight="1">
      <c r="A223" s="161" t="s">
        <v>493</v>
      </c>
      <c r="B223" s="311">
        <v>45850.0</v>
      </c>
      <c r="C223" s="161">
        <v>12848.0</v>
      </c>
      <c r="D223" s="161" t="s">
        <v>594</v>
      </c>
      <c r="E223" s="161" t="s">
        <v>117</v>
      </c>
      <c r="F223" s="161">
        <v>53.0</v>
      </c>
      <c r="G223" s="161">
        <v>589.0</v>
      </c>
      <c r="H223" s="161">
        <v>36.0</v>
      </c>
      <c r="I223" s="161" t="s">
        <v>554</v>
      </c>
      <c r="J223" s="333">
        <v>16.0</v>
      </c>
      <c r="K223" s="333">
        <v>1.0</v>
      </c>
      <c r="L223" s="333">
        <v>2.0</v>
      </c>
      <c r="M223" s="161">
        <v>8.33</v>
      </c>
      <c r="N223" s="333" t="s">
        <v>38</v>
      </c>
      <c r="O223" s="161">
        <v>0.5</v>
      </c>
      <c r="P223" s="161">
        <v>100.0</v>
      </c>
      <c r="Q223" s="311">
        <v>45862.0</v>
      </c>
      <c r="R223" s="159"/>
      <c r="S223" s="336">
        <f t="shared" si="2"/>
        <v>7</v>
      </c>
      <c r="T223" s="337" t="str">
        <f>IF(A223=A222,"0",VLOOKUP(A223,Despatches!A:D,4,FALSE))</f>
        <v>0</v>
      </c>
      <c r="U223" s="159"/>
      <c r="V223" s="159">
        <f t="shared" si="3"/>
        <v>2025</v>
      </c>
      <c r="W223" s="159"/>
      <c r="X223" s="159"/>
      <c r="Y223" s="159"/>
      <c r="Z223" s="159"/>
    </row>
    <row r="224" ht="11.25" customHeight="1">
      <c r="A224" s="161" t="s">
        <v>493</v>
      </c>
      <c r="B224" s="311">
        <v>45850.0</v>
      </c>
      <c r="C224" s="161">
        <v>12848.0</v>
      </c>
      <c r="D224" s="161" t="s">
        <v>594</v>
      </c>
      <c r="E224" s="161" t="s">
        <v>117</v>
      </c>
      <c r="F224" s="161">
        <v>64.0</v>
      </c>
      <c r="G224" s="161">
        <v>546.0</v>
      </c>
      <c r="H224" s="161">
        <v>324.0</v>
      </c>
      <c r="I224" s="161" t="s">
        <v>554</v>
      </c>
      <c r="J224" s="333">
        <v>16.0</v>
      </c>
      <c r="K224" s="333">
        <v>1.0</v>
      </c>
      <c r="L224" s="333">
        <v>2.0</v>
      </c>
      <c r="M224" s="161">
        <v>83.9</v>
      </c>
      <c r="N224" s="333" t="s">
        <v>38</v>
      </c>
      <c r="O224" s="161">
        <v>0.5</v>
      </c>
      <c r="P224" s="161">
        <v>100.0</v>
      </c>
      <c r="Q224" s="311">
        <v>45862.0</v>
      </c>
      <c r="R224" s="159"/>
      <c r="S224" s="336">
        <f t="shared" si="2"/>
        <v>7</v>
      </c>
      <c r="T224" s="337" t="str">
        <f>IF(A224=A223,"0",VLOOKUP(A224,Despatches!A:D,4,FALSE))</f>
        <v>0</v>
      </c>
      <c r="U224" s="159"/>
      <c r="V224" s="159">
        <f t="shared" si="3"/>
        <v>2025</v>
      </c>
      <c r="W224" s="159"/>
      <c r="X224" s="159"/>
      <c r="Y224" s="159"/>
      <c r="Z224" s="159"/>
    </row>
    <row r="225" ht="11.25" customHeight="1">
      <c r="A225" s="161" t="s">
        <v>493</v>
      </c>
      <c r="B225" s="311">
        <v>45850.0</v>
      </c>
      <c r="C225" s="161">
        <v>12848.0</v>
      </c>
      <c r="D225" s="161" t="s">
        <v>594</v>
      </c>
      <c r="E225" s="161" t="s">
        <v>117</v>
      </c>
      <c r="F225" s="161">
        <v>64.0</v>
      </c>
      <c r="G225" s="161">
        <v>256.0</v>
      </c>
      <c r="H225" s="161">
        <v>208.0</v>
      </c>
      <c r="I225" s="161" t="s">
        <v>554</v>
      </c>
      <c r="J225" s="333"/>
      <c r="K225" s="333">
        <v>0.0</v>
      </c>
      <c r="L225" s="333">
        <v>2.0</v>
      </c>
      <c r="M225" s="161">
        <v>25.25</v>
      </c>
      <c r="N225" s="333" t="s">
        <v>38</v>
      </c>
      <c r="O225" s="161">
        <v>0.5</v>
      </c>
      <c r="P225" s="161">
        <v>100.0</v>
      </c>
      <c r="Q225" s="311">
        <v>45862.0</v>
      </c>
      <c r="R225" s="159"/>
      <c r="S225" s="336">
        <f t="shared" si="2"/>
        <v>7</v>
      </c>
      <c r="T225" s="337" t="str">
        <f>IF(A225=A224,"0",VLOOKUP(A225,Despatches!A:D,4,FALSE))</f>
        <v>0</v>
      </c>
      <c r="U225" s="159"/>
      <c r="V225" s="159">
        <f t="shared" si="3"/>
        <v>2025</v>
      </c>
      <c r="W225" s="159"/>
      <c r="X225" s="159"/>
      <c r="Y225" s="159"/>
      <c r="Z225" s="159"/>
    </row>
    <row r="226" ht="11.25" customHeight="1">
      <c r="A226" s="161" t="s">
        <v>493</v>
      </c>
      <c r="B226" s="311">
        <v>45850.0</v>
      </c>
      <c r="C226" s="161">
        <v>12848.0</v>
      </c>
      <c r="D226" s="161" t="s">
        <v>594</v>
      </c>
      <c r="E226" s="161" t="s">
        <v>117</v>
      </c>
      <c r="F226" s="161">
        <v>64.0</v>
      </c>
      <c r="G226" s="161">
        <v>264.5</v>
      </c>
      <c r="H226" s="161">
        <v>148.0</v>
      </c>
      <c r="I226" s="161" t="s">
        <v>554</v>
      </c>
      <c r="J226" s="333"/>
      <c r="K226" s="333">
        <v>0.0</v>
      </c>
      <c r="L226" s="333">
        <v>2.0</v>
      </c>
      <c r="M226" s="161">
        <v>18.56</v>
      </c>
      <c r="N226" s="333" t="s">
        <v>38</v>
      </c>
      <c r="O226" s="161">
        <v>0.5</v>
      </c>
      <c r="P226" s="161">
        <v>100.0</v>
      </c>
      <c r="Q226" s="311">
        <v>45862.0</v>
      </c>
      <c r="R226" s="159"/>
      <c r="S226" s="336">
        <f t="shared" si="2"/>
        <v>7</v>
      </c>
      <c r="T226" s="337" t="str">
        <f>IF(A226=A225,"0",VLOOKUP(A226,Despatches!A:D,4,FALSE))</f>
        <v>0</v>
      </c>
      <c r="U226" s="159"/>
      <c r="V226" s="159">
        <f t="shared" si="3"/>
        <v>2025</v>
      </c>
      <c r="W226" s="159"/>
      <c r="X226" s="159"/>
      <c r="Y226" s="159"/>
      <c r="Z226" s="159"/>
    </row>
    <row r="227" ht="11.25" customHeight="1">
      <c r="A227" s="161" t="s">
        <v>493</v>
      </c>
      <c r="B227" s="311">
        <v>45850.0</v>
      </c>
      <c r="C227" s="161">
        <v>12848.0</v>
      </c>
      <c r="D227" s="161" t="s">
        <v>594</v>
      </c>
      <c r="E227" s="161" t="s">
        <v>117</v>
      </c>
      <c r="F227" s="161">
        <v>64.0</v>
      </c>
      <c r="G227" s="161">
        <v>276.5</v>
      </c>
      <c r="H227" s="161">
        <v>120.0</v>
      </c>
      <c r="I227" s="161" t="s">
        <v>554</v>
      </c>
      <c r="J227" s="333"/>
      <c r="K227" s="333">
        <v>0.0</v>
      </c>
      <c r="L227" s="333">
        <v>2.0</v>
      </c>
      <c r="M227" s="161">
        <v>15.74</v>
      </c>
      <c r="N227" s="333" t="s">
        <v>38</v>
      </c>
      <c r="O227" s="161">
        <v>0.5</v>
      </c>
      <c r="P227" s="161">
        <v>100.0</v>
      </c>
      <c r="Q227" s="311">
        <v>45862.0</v>
      </c>
      <c r="R227" s="159"/>
      <c r="S227" s="336">
        <f t="shared" si="2"/>
        <v>7</v>
      </c>
      <c r="T227" s="337" t="str">
        <f>IF(A227=A226,"0",VLOOKUP(A227,Despatches!A:D,4,FALSE))</f>
        <v>0</v>
      </c>
      <c r="U227" s="159"/>
      <c r="V227" s="159">
        <f t="shared" si="3"/>
        <v>2025</v>
      </c>
      <c r="W227" s="159"/>
      <c r="X227" s="159"/>
      <c r="Y227" s="159"/>
      <c r="Z227" s="159"/>
    </row>
    <row r="228" ht="11.25" customHeight="1">
      <c r="A228" s="161" t="s">
        <v>493</v>
      </c>
      <c r="B228" s="311">
        <v>45850.0</v>
      </c>
      <c r="C228" s="161">
        <v>12848.0</v>
      </c>
      <c r="D228" s="161" t="s">
        <v>594</v>
      </c>
      <c r="E228" s="161" t="s">
        <v>117</v>
      </c>
      <c r="F228" s="161">
        <v>64.0</v>
      </c>
      <c r="G228" s="161">
        <v>291.5</v>
      </c>
      <c r="H228" s="161">
        <v>100.0</v>
      </c>
      <c r="I228" s="161" t="s">
        <v>554</v>
      </c>
      <c r="J228" s="333"/>
      <c r="K228" s="333">
        <v>0.0</v>
      </c>
      <c r="L228" s="333">
        <v>2.0</v>
      </c>
      <c r="M228" s="161">
        <v>13.82</v>
      </c>
      <c r="N228" s="333" t="s">
        <v>38</v>
      </c>
      <c r="O228" s="161">
        <v>0.5</v>
      </c>
      <c r="P228" s="161">
        <v>100.0</v>
      </c>
      <c r="Q228" s="311">
        <v>45862.0</v>
      </c>
      <c r="R228" s="159"/>
      <c r="S228" s="336">
        <f t="shared" si="2"/>
        <v>7</v>
      </c>
      <c r="T228" s="337" t="str">
        <f>IF(A228=A227,"0",VLOOKUP(A228,Despatches!A:D,4,FALSE))</f>
        <v>0</v>
      </c>
      <c r="U228" s="159"/>
      <c r="V228" s="159">
        <f t="shared" si="3"/>
        <v>2025</v>
      </c>
      <c r="W228" s="159"/>
      <c r="X228" s="159"/>
      <c r="Y228" s="159"/>
      <c r="Z228" s="159"/>
    </row>
    <row r="229" ht="11.25" customHeight="1">
      <c r="A229" s="161" t="s">
        <v>493</v>
      </c>
      <c r="B229" s="311">
        <v>45850.0</v>
      </c>
      <c r="C229" s="161">
        <v>12848.0</v>
      </c>
      <c r="D229" s="161" t="s">
        <v>594</v>
      </c>
      <c r="E229" s="161" t="s">
        <v>117</v>
      </c>
      <c r="F229" s="161">
        <v>64.0</v>
      </c>
      <c r="G229" s="161">
        <v>310.5</v>
      </c>
      <c r="H229" s="161">
        <v>72.0</v>
      </c>
      <c r="I229" s="161" t="s">
        <v>554</v>
      </c>
      <c r="J229" s="333"/>
      <c r="K229" s="333">
        <v>0.0</v>
      </c>
      <c r="L229" s="333">
        <v>2.0</v>
      </c>
      <c r="M229" s="161">
        <v>10.6</v>
      </c>
      <c r="N229" s="333" t="s">
        <v>38</v>
      </c>
      <c r="O229" s="161">
        <v>0.5</v>
      </c>
      <c r="P229" s="161">
        <v>100.0</v>
      </c>
      <c r="Q229" s="311">
        <v>45862.0</v>
      </c>
      <c r="R229" s="159"/>
      <c r="S229" s="336">
        <f t="shared" si="2"/>
        <v>7</v>
      </c>
      <c r="T229" s="337" t="str">
        <f>IF(A229=A228,"0",VLOOKUP(A229,Despatches!A:D,4,FALSE))</f>
        <v>0</v>
      </c>
      <c r="U229" s="159"/>
      <c r="V229" s="159">
        <f t="shared" si="3"/>
        <v>2025</v>
      </c>
      <c r="W229" s="159"/>
      <c r="X229" s="159"/>
      <c r="Y229" s="159"/>
      <c r="Z229" s="159"/>
    </row>
    <row r="230" ht="11.25" customHeight="1">
      <c r="A230" s="161" t="s">
        <v>493</v>
      </c>
      <c r="B230" s="311">
        <v>45850.0</v>
      </c>
      <c r="C230" s="161">
        <v>12848.0</v>
      </c>
      <c r="D230" s="161" t="s">
        <v>594</v>
      </c>
      <c r="E230" s="161" t="s">
        <v>117</v>
      </c>
      <c r="F230" s="161">
        <v>64.0</v>
      </c>
      <c r="G230" s="161">
        <v>589.0</v>
      </c>
      <c r="H230" s="161">
        <v>648.0</v>
      </c>
      <c r="I230" s="161" t="s">
        <v>554</v>
      </c>
      <c r="J230" s="333"/>
      <c r="K230" s="333">
        <v>0.0</v>
      </c>
      <c r="L230" s="333">
        <v>2.0</v>
      </c>
      <c r="M230" s="161">
        <v>181.0</v>
      </c>
      <c r="N230" s="333" t="s">
        <v>38</v>
      </c>
      <c r="O230" s="161">
        <v>0.5</v>
      </c>
      <c r="P230" s="161">
        <v>100.0</v>
      </c>
      <c r="Q230" s="311">
        <v>45862.0</v>
      </c>
      <c r="R230" s="159"/>
      <c r="S230" s="336">
        <f t="shared" si="2"/>
        <v>7</v>
      </c>
      <c r="T230" s="337" t="str">
        <f>IF(A230=A229,"0",VLOOKUP(A230,Despatches!A:D,4,FALSE))</f>
        <v>0</v>
      </c>
      <c r="U230" s="159"/>
      <c r="V230" s="159">
        <f t="shared" si="3"/>
        <v>2025</v>
      </c>
      <c r="W230" s="159"/>
      <c r="X230" s="159"/>
      <c r="Y230" s="159"/>
      <c r="Z230" s="159"/>
    </row>
    <row r="231" ht="11.25" customHeight="1">
      <c r="A231" s="161" t="s">
        <v>369</v>
      </c>
      <c r="B231" s="311">
        <v>45850.0</v>
      </c>
      <c r="C231" s="161" t="s">
        <v>595</v>
      </c>
      <c r="D231" s="161" t="s">
        <v>596</v>
      </c>
      <c r="E231" s="161" t="s">
        <v>117</v>
      </c>
      <c r="F231" s="161">
        <v>157.0</v>
      </c>
      <c r="G231" s="161">
        <v>507.0</v>
      </c>
      <c r="H231" s="161">
        <v>306.0</v>
      </c>
      <c r="I231" s="161" t="s">
        <v>554</v>
      </c>
      <c r="J231" s="333">
        <v>16.0</v>
      </c>
      <c r="K231" s="333">
        <v>1.0</v>
      </c>
      <c r="L231" s="333">
        <v>6.0</v>
      </c>
      <c r="M231" s="161">
        <v>180.49</v>
      </c>
      <c r="N231" s="333" t="s">
        <v>38</v>
      </c>
      <c r="O231" s="161">
        <v>0.5</v>
      </c>
      <c r="P231" s="161">
        <v>100.0</v>
      </c>
      <c r="Q231" s="311">
        <v>45866.0</v>
      </c>
      <c r="R231" s="159"/>
      <c r="S231" s="336">
        <f t="shared" si="2"/>
        <v>7</v>
      </c>
      <c r="T231" s="337">
        <f>IF(A231=A230,"0",VLOOKUP(A231,Despatches!A:D,4,FALSE))</f>
        <v>1385.2</v>
      </c>
      <c r="U231" s="159"/>
      <c r="V231" s="159">
        <f t="shared" si="3"/>
        <v>2025</v>
      </c>
      <c r="W231" s="159"/>
      <c r="X231" s="159"/>
      <c r="Y231" s="159"/>
      <c r="Z231" s="159"/>
    </row>
    <row r="232" ht="11.25" customHeight="1">
      <c r="A232" s="161" t="s">
        <v>369</v>
      </c>
      <c r="B232" s="311">
        <v>45850.0</v>
      </c>
      <c r="C232" s="161" t="s">
        <v>595</v>
      </c>
      <c r="D232" s="161" t="s">
        <v>596</v>
      </c>
      <c r="E232" s="161" t="s">
        <v>117</v>
      </c>
      <c r="F232" s="161">
        <v>141.0</v>
      </c>
      <c r="G232" s="161">
        <v>507.0</v>
      </c>
      <c r="H232" s="161">
        <v>210.0</v>
      </c>
      <c r="I232" s="161" t="s">
        <v>554</v>
      </c>
      <c r="J232" s="333">
        <v>16.0</v>
      </c>
      <c r="K232" s="333">
        <v>1.0</v>
      </c>
      <c r="L232" s="333">
        <v>6.0</v>
      </c>
      <c r="M232" s="161">
        <v>111.24</v>
      </c>
      <c r="N232" s="333" t="s">
        <v>38</v>
      </c>
      <c r="O232" s="161">
        <v>0.5</v>
      </c>
      <c r="P232" s="161">
        <v>100.0</v>
      </c>
      <c r="Q232" s="311">
        <v>45866.0</v>
      </c>
      <c r="R232" s="159"/>
      <c r="S232" s="336">
        <f t="shared" si="2"/>
        <v>7</v>
      </c>
      <c r="T232" s="337" t="str">
        <f>IF(A232=A231,"0",VLOOKUP(A232,Despatches!A:D,4,FALSE))</f>
        <v>0</v>
      </c>
      <c r="U232" s="159"/>
      <c r="V232" s="159">
        <f t="shared" si="3"/>
        <v>2025</v>
      </c>
      <c r="W232" s="159"/>
      <c r="X232" s="159"/>
      <c r="Y232" s="159"/>
      <c r="Z232" s="159"/>
    </row>
    <row r="233" ht="11.25" customHeight="1">
      <c r="A233" s="161" t="s">
        <v>369</v>
      </c>
      <c r="B233" s="311">
        <v>45850.0</v>
      </c>
      <c r="C233" s="161" t="s">
        <v>595</v>
      </c>
      <c r="D233" s="161" t="s">
        <v>596</v>
      </c>
      <c r="E233" s="161" t="s">
        <v>117</v>
      </c>
      <c r="F233" s="161">
        <v>118.0</v>
      </c>
      <c r="G233" s="161">
        <v>507.0</v>
      </c>
      <c r="H233" s="161">
        <v>174.0</v>
      </c>
      <c r="I233" s="161" t="s">
        <v>554</v>
      </c>
      <c r="J233" s="333">
        <v>16.0</v>
      </c>
      <c r="K233" s="333">
        <v>1.0</v>
      </c>
      <c r="L233" s="333">
        <v>6.0</v>
      </c>
      <c r="M233" s="161">
        <v>77.14</v>
      </c>
      <c r="N233" s="333" t="s">
        <v>38</v>
      </c>
      <c r="O233" s="161">
        <v>0.5</v>
      </c>
      <c r="P233" s="161">
        <v>100.0</v>
      </c>
      <c r="Q233" s="311">
        <v>45866.0</v>
      </c>
      <c r="R233" s="159"/>
      <c r="S233" s="336">
        <f t="shared" si="2"/>
        <v>7</v>
      </c>
      <c r="T233" s="337" t="str">
        <f>IF(A233=A232,"0",VLOOKUP(A233,Despatches!A:D,4,FALSE))</f>
        <v>0</v>
      </c>
      <c r="U233" s="159"/>
      <c r="V233" s="159">
        <f t="shared" si="3"/>
        <v>2025</v>
      </c>
      <c r="W233" s="159"/>
      <c r="X233" s="159"/>
      <c r="Y233" s="159"/>
      <c r="Z233" s="159"/>
    </row>
    <row r="234" ht="11.25" customHeight="1">
      <c r="A234" s="161" t="s">
        <v>369</v>
      </c>
      <c r="B234" s="311">
        <v>45850.0</v>
      </c>
      <c r="C234" s="161" t="s">
        <v>595</v>
      </c>
      <c r="D234" s="161" t="s">
        <v>596</v>
      </c>
      <c r="E234" s="161" t="s">
        <v>117</v>
      </c>
      <c r="F234" s="161">
        <v>88.0</v>
      </c>
      <c r="G234" s="161">
        <v>507.0</v>
      </c>
      <c r="H234" s="161">
        <v>150.0</v>
      </c>
      <c r="I234" s="161" t="s">
        <v>554</v>
      </c>
      <c r="J234" s="333">
        <v>16.0</v>
      </c>
      <c r="K234" s="333">
        <v>1.0</v>
      </c>
      <c r="L234" s="333">
        <v>6.0</v>
      </c>
      <c r="M234" s="161">
        <v>49.59</v>
      </c>
      <c r="N234" s="333" t="s">
        <v>38</v>
      </c>
      <c r="O234" s="161">
        <v>0.5</v>
      </c>
      <c r="P234" s="161">
        <v>100.0</v>
      </c>
      <c r="Q234" s="311">
        <v>45866.0</v>
      </c>
      <c r="R234" s="159"/>
      <c r="S234" s="336">
        <f t="shared" si="2"/>
        <v>7</v>
      </c>
      <c r="T234" s="337" t="str">
        <f>IF(A234=A233,"0",VLOOKUP(A234,Despatches!A:D,4,FALSE))</f>
        <v>0</v>
      </c>
      <c r="U234" s="159"/>
      <c r="V234" s="159">
        <f t="shared" si="3"/>
        <v>2025</v>
      </c>
      <c r="W234" s="159"/>
      <c r="X234" s="159"/>
      <c r="Y234" s="159"/>
      <c r="Z234" s="159"/>
    </row>
    <row r="235" ht="11.25" customHeight="1">
      <c r="A235" s="161" t="s">
        <v>369</v>
      </c>
      <c r="B235" s="311">
        <v>45850.0</v>
      </c>
      <c r="C235" s="161" t="s">
        <v>595</v>
      </c>
      <c r="D235" s="161" t="s">
        <v>596</v>
      </c>
      <c r="E235" s="161" t="s">
        <v>117</v>
      </c>
      <c r="F235" s="161">
        <v>52.0</v>
      </c>
      <c r="G235" s="161">
        <v>507.0</v>
      </c>
      <c r="H235" s="161">
        <v>102.0</v>
      </c>
      <c r="I235" s="161" t="s">
        <v>554</v>
      </c>
      <c r="J235" s="333">
        <v>16.0</v>
      </c>
      <c r="K235" s="333">
        <v>1.0</v>
      </c>
      <c r="L235" s="333">
        <v>6.0</v>
      </c>
      <c r="M235" s="161">
        <v>19.93</v>
      </c>
      <c r="N235" s="333" t="s">
        <v>38</v>
      </c>
      <c r="O235" s="161">
        <v>0.5</v>
      </c>
      <c r="P235" s="161">
        <v>100.0</v>
      </c>
      <c r="Q235" s="311">
        <v>45866.0</v>
      </c>
      <c r="R235" s="159"/>
      <c r="S235" s="336">
        <f t="shared" si="2"/>
        <v>7</v>
      </c>
      <c r="T235" s="337" t="str">
        <f>IF(A235=A234,"0",VLOOKUP(A235,Despatches!A:D,4,FALSE))</f>
        <v>0</v>
      </c>
      <c r="U235" s="159"/>
      <c r="V235" s="159">
        <f t="shared" si="3"/>
        <v>2025</v>
      </c>
      <c r="W235" s="159"/>
      <c r="X235" s="159"/>
      <c r="Y235" s="159"/>
      <c r="Z235" s="159"/>
    </row>
    <row r="236" ht="11.25" customHeight="1">
      <c r="A236" s="161" t="s">
        <v>369</v>
      </c>
      <c r="B236" s="311">
        <v>45850.0</v>
      </c>
      <c r="C236" s="161" t="s">
        <v>595</v>
      </c>
      <c r="D236" s="161" t="s">
        <v>596</v>
      </c>
      <c r="E236" s="161" t="s">
        <v>117</v>
      </c>
      <c r="F236" s="161">
        <v>62.0</v>
      </c>
      <c r="G236" s="161">
        <v>528.0</v>
      </c>
      <c r="H236" s="161">
        <v>942.0</v>
      </c>
      <c r="I236" s="161" t="s">
        <v>554</v>
      </c>
      <c r="J236" s="333">
        <v>16.0</v>
      </c>
      <c r="K236" s="333">
        <v>1.0</v>
      </c>
      <c r="L236" s="333">
        <v>6.0</v>
      </c>
      <c r="M236" s="161">
        <v>228.5</v>
      </c>
      <c r="N236" s="333" t="s">
        <v>38</v>
      </c>
      <c r="O236" s="161">
        <v>0.5</v>
      </c>
      <c r="P236" s="161">
        <v>100.0</v>
      </c>
      <c r="Q236" s="311">
        <v>45866.0</v>
      </c>
      <c r="R236" s="159"/>
      <c r="S236" s="336">
        <f t="shared" si="2"/>
        <v>7</v>
      </c>
      <c r="T236" s="337" t="str">
        <f>IF(A236=A235,"0",VLOOKUP(A236,Despatches!A:D,4,FALSE))</f>
        <v>0</v>
      </c>
      <c r="U236" s="159"/>
      <c r="V236" s="159">
        <f t="shared" si="3"/>
        <v>2025</v>
      </c>
      <c r="W236" s="159"/>
      <c r="X236" s="159"/>
      <c r="Y236" s="159"/>
      <c r="Z236" s="159"/>
    </row>
    <row r="237" ht="11.25" customHeight="1">
      <c r="A237" s="161" t="s">
        <v>369</v>
      </c>
      <c r="B237" s="311">
        <v>45850.0</v>
      </c>
      <c r="C237" s="161" t="s">
        <v>595</v>
      </c>
      <c r="D237" s="161" t="s">
        <v>596</v>
      </c>
      <c r="E237" s="161" t="s">
        <v>117</v>
      </c>
      <c r="F237" s="161">
        <v>62.0</v>
      </c>
      <c r="G237" s="161">
        <v>247.5</v>
      </c>
      <c r="H237" s="161">
        <v>612.0</v>
      </c>
      <c r="I237" s="161" t="s">
        <v>554</v>
      </c>
      <c r="J237" s="333"/>
      <c r="K237" s="333">
        <v>0.0</v>
      </c>
      <c r="L237" s="333">
        <v>6.0</v>
      </c>
      <c r="M237" s="161">
        <v>69.59</v>
      </c>
      <c r="N237" s="333" t="s">
        <v>38</v>
      </c>
      <c r="O237" s="161">
        <v>0.5</v>
      </c>
      <c r="P237" s="161">
        <v>100.0</v>
      </c>
      <c r="Q237" s="311">
        <v>45866.0</v>
      </c>
      <c r="R237" s="159"/>
      <c r="S237" s="336">
        <f t="shared" si="2"/>
        <v>7</v>
      </c>
      <c r="T237" s="337" t="str">
        <f>IF(A237=A236,"0",VLOOKUP(A237,Despatches!A:D,4,FALSE))</f>
        <v>0</v>
      </c>
      <c r="U237" s="159"/>
      <c r="V237" s="159">
        <f t="shared" si="3"/>
        <v>2025</v>
      </c>
      <c r="W237" s="159"/>
      <c r="X237" s="159"/>
      <c r="Y237" s="159"/>
      <c r="Z237" s="159"/>
    </row>
    <row r="238" ht="11.25" customHeight="1">
      <c r="A238" s="161" t="s">
        <v>369</v>
      </c>
      <c r="B238" s="311">
        <v>45850.0</v>
      </c>
      <c r="C238" s="161" t="s">
        <v>595</v>
      </c>
      <c r="D238" s="161" t="s">
        <v>596</v>
      </c>
      <c r="E238" s="161" t="s">
        <v>117</v>
      </c>
      <c r="F238" s="161">
        <v>62.0</v>
      </c>
      <c r="G238" s="161">
        <v>255.5</v>
      </c>
      <c r="H238" s="161">
        <v>420.0</v>
      </c>
      <c r="I238" s="161" t="s">
        <v>554</v>
      </c>
      <c r="J238" s="333"/>
      <c r="K238" s="333">
        <v>0.0</v>
      </c>
      <c r="L238" s="333">
        <v>6.0</v>
      </c>
      <c r="M238" s="161">
        <v>49.3</v>
      </c>
      <c r="N238" s="333" t="s">
        <v>38</v>
      </c>
      <c r="O238" s="161">
        <v>0.5</v>
      </c>
      <c r="P238" s="161">
        <v>100.0</v>
      </c>
      <c r="Q238" s="311">
        <v>45866.0</v>
      </c>
      <c r="R238" s="159"/>
      <c r="S238" s="336">
        <f t="shared" si="2"/>
        <v>7</v>
      </c>
      <c r="T238" s="337" t="str">
        <f>IF(A238=A237,"0",VLOOKUP(A238,Despatches!A:D,4,FALSE))</f>
        <v>0</v>
      </c>
      <c r="U238" s="159"/>
      <c r="V238" s="159">
        <f t="shared" si="3"/>
        <v>2025</v>
      </c>
      <c r="W238" s="159"/>
      <c r="X238" s="159"/>
      <c r="Y238" s="159"/>
      <c r="Z238" s="159"/>
    </row>
    <row r="239" ht="11.25" customHeight="1">
      <c r="A239" s="161" t="s">
        <v>369</v>
      </c>
      <c r="B239" s="311">
        <v>45850.0</v>
      </c>
      <c r="C239" s="161" t="s">
        <v>595</v>
      </c>
      <c r="D239" s="161" t="s">
        <v>596</v>
      </c>
      <c r="E239" s="161" t="s">
        <v>117</v>
      </c>
      <c r="F239" s="161">
        <v>62.0</v>
      </c>
      <c r="G239" s="161">
        <v>267.0</v>
      </c>
      <c r="H239" s="161">
        <v>348.0</v>
      </c>
      <c r="I239" s="161" t="s">
        <v>554</v>
      </c>
      <c r="J239" s="333"/>
      <c r="K239" s="333">
        <v>0.0</v>
      </c>
      <c r="L239" s="333">
        <v>6.0</v>
      </c>
      <c r="M239" s="161">
        <v>42.69</v>
      </c>
      <c r="N239" s="333" t="s">
        <v>38</v>
      </c>
      <c r="O239" s="161">
        <v>0.5</v>
      </c>
      <c r="P239" s="161">
        <v>100.0</v>
      </c>
      <c r="Q239" s="311">
        <v>45866.0</v>
      </c>
      <c r="R239" s="159"/>
      <c r="S239" s="336">
        <f t="shared" si="2"/>
        <v>7</v>
      </c>
      <c r="T239" s="337" t="str">
        <f>IF(A239=A238,"0",VLOOKUP(A239,Despatches!A:D,4,FALSE))</f>
        <v>0</v>
      </c>
      <c r="U239" s="159"/>
      <c r="V239" s="159">
        <f t="shared" si="3"/>
        <v>2025</v>
      </c>
      <c r="W239" s="159"/>
      <c r="X239" s="159"/>
      <c r="Y239" s="159"/>
      <c r="Z239" s="159"/>
    </row>
    <row r="240" ht="11.25" customHeight="1">
      <c r="A240" s="161" t="s">
        <v>369</v>
      </c>
      <c r="B240" s="311">
        <v>45850.0</v>
      </c>
      <c r="C240" s="161" t="s">
        <v>595</v>
      </c>
      <c r="D240" s="161" t="s">
        <v>596</v>
      </c>
      <c r="E240" s="161" t="s">
        <v>117</v>
      </c>
      <c r="F240" s="161">
        <v>62.0</v>
      </c>
      <c r="G240" s="161">
        <v>282.0</v>
      </c>
      <c r="H240" s="161">
        <v>300.0</v>
      </c>
      <c r="I240" s="161" t="s">
        <v>554</v>
      </c>
      <c r="J240" s="333"/>
      <c r="K240" s="333">
        <v>0.0</v>
      </c>
      <c r="L240" s="333">
        <v>6.0</v>
      </c>
      <c r="M240" s="161">
        <v>38.87</v>
      </c>
      <c r="N240" s="333" t="s">
        <v>38</v>
      </c>
      <c r="O240" s="161">
        <v>0.5</v>
      </c>
      <c r="P240" s="161">
        <v>100.0</v>
      </c>
      <c r="Q240" s="311">
        <v>45866.0</v>
      </c>
      <c r="R240" s="159"/>
      <c r="S240" s="336">
        <f t="shared" si="2"/>
        <v>7</v>
      </c>
      <c r="T240" s="337" t="str">
        <f>IF(A240=A239,"0",VLOOKUP(A240,Despatches!A:D,4,FALSE))</f>
        <v>0</v>
      </c>
      <c r="U240" s="159"/>
      <c r="V240" s="159">
        <f t="shared" si="3"/>
        <v>2025</v>
      </c>
      <c r="W240" s="159"/>
      <c r="X240" s="159"/>
      <c r="Y240" s="159"/>
      <c r="Z240" s="159"/>
    </row>
    <row r="241" ht="11.25" customHeight="1">
      <c r="A241" s="161" t="s">
        <v>369</v>
      </c>
      <c r="B241" s="311">
        <v>45850.0</v>
      </c>
      <c r="C241" s="161" t="s">
        <v>595</v>
      </c>
      <c r="D241" s="161" t="s">
        <v>596</v>
      </c>
      <c r="E241" s="161" t="s">
        <v>117</v>
      </c>
      <c r="F241" s="161">
        <v>62.0</v>
      </c>
      <c r="G241" s="161">
        <v>300.0</v>
      </c>
      <c r="H241" s="161">
        <v>204.0</v>
      </c>
      <c r="I241" s="161" t="s">
        <v>554</v>
      </c>
      <c r="J241" s="333"/>
      <c r="K241" s="333">
        <v>0.0</v>
      </c>
      <c r="L241" s="333">
        <v>6.0</v>
      </c>
      <c r="M241" s="161">
        <v>28.12</v>
      </c>
      <c r="N241" s="333" t="s">
        <v>38</v>
      </c>
      <c r="O241" s="161">
        <v>0.5</v>
      </c>
      <c r="P241" s="161">
        <v>100.0</v>
      </c>
      <c r="Q241" s="311">
        <v>45866.0</v>
      </c>
      <c r="R241" s="159"/>
      <c r="S241" s="336">
        <f t="shared" si="2"/>
        <v>7</v>
      </c>
      <c r="T241" s="337" t="str">
        <f>IF(A241=A240,"0",VLOOKUP(A241,Despatches!A:D,4,FALSE))</f>
        <v>0</v>
      </c>
      <c r="U241" s="159"/>
      <c r="V241" s="159">
        <f t="shared" si="3"/>
        <v>2025</v>
      </c>
      <c r="W241" s="159"/>
      <c r="X241" s="159"/>
      <c r="Y241" s="159"/>
      <c r="Z241" s="159"/>
    </row>
    <row r="242" ht="11.25" customHeight="1">
      <c r="A242" s="161" t="s">
        <v>369</v>
      </c>
      <c r="B242" s="311">
        <v>45850.0</v>
      </c>
      <c r="C242" s="161" t="s">
        <v>595</v>
      </c>
      <c r="D242" s="161" t="s">
        <v>596</v>
      </c>
      <c r="E242" s="161" t="s">
        <v>117</v>
      </c>
      <c r="F242" s="161">
        <v>62.0</v>
      </c>
      <c r="G242" s="161">
        <v>507.0</v>
      </c>
      <c r="H242" s="161">
        <v>1884.0</v>
      </c>
      <c r="I242" s="161" t="s">
        <v>554</v>
      </c>
      <c r="J242" s="333"/>
      <c r="K242" s="333">
        <v>0.0</v>
      </c>
      <c r="L242" s="333">
        <v>6.0</v>
      </c>
      <c r="M242" s="161">
        <v>438.53999999999996</v>
      </c>
      <c r="N242" s="333" t="s">
        <v>38</v>
      </c>
      <c r="O242" s="161">
        <v>0.5</v>
      </c>
      <c r="P242" s="161">
        <v>100.0</v>
      </c>
      <c r="Q242" s="311">
        <v>45866.0</v>
      </c>
      <c r="R242" s="159"/>
      <c r="S242" s="336">
        <f t="shared" si="2"/>
        <v>7</v>
      </c>
      <c r="T242" s="337" t="str">
        <f>IF(A242=A241,"0",VLOOKUP(A242,Despatches!A:D,4,FALSE))</f>
        <v>0</v>
      </c>
      <c r="U242" s="159"/>
      <c r="V242" s="159">
        <f t="shared" si="3"/>
        <v>2025</v>
      </c>
      <c r="W242" s="159"/>
      <c r="X242" s="159"/>
      <c r="Y242" s="159"/>
      <c r="Z242" s="159"/>
    </row>
    <row r="243" ht="11.25" customHeight="1">
      <c r="A243" s="161" t="s">
        <v>496</v>
      </c>
      <c r="B243" s="311">
        <v>45850.0</v>
      </c>
      <c r="C243" s="161">
        <v>13067.0</v>
      </c>
      <c r="D243" s="161" t="s">
        <v>597</v>
      </c>
      <c r="E243" s="161" t="s">
        <v>117</v>
      </c>
      <c r="F243" s="161">
        <v>90.0</v>
      </c>
      <c r="G243" s="161">
        <v>265.0</v>
      </c>
      <c r="H243" s="161">
        <v>400.0</v>
      </c>
      <c r="I243" s="161" t="s">
        <v>554</v>
      </c>
      <c r="J243" s="333">
        <v>15.0</v>
      </c>
      <c r="K243" s="333">
        <v>2.0</v>
      </c>
      <c r="L243" s="333">
        <v>1.0</v>
      </c>
      <c r="M243" s="161">
        <v>70.69</v>
      </c>
      <c r="N243" s="333" t="s">
        <v>38</v>
      </c>
      <c r="O243" s="161">
        <v>0.5</v>
      </c>
      <c r="P243" s="161">
        <v>100.0</v>
      </c>
      <c r="Q243" s="311">
        <v>45862.0</v>
      </c>
      <c r="R243" s="159"/>
      <c r="S243" s="336">
        <f t="shared" si="2"/>
        <v>7</v>
      </c>
      <c r="T243" s="337">
        <f>IF(A243=A242,"0",VLOOKUP(A243,Despatches!A:D,4,FALSE))</f>
        <v>109.2</v>
      </c>
      <c r="U243" s="159"/>
      <c r="V243" s="159">
        <f t="shared" si="3"/>
        <v>2025</v>
      </c>
      <c r="W243" s="159"/>
      <c r="X243" s="159"/>
      <c r="Y243" s="159"/>
      <c r="Z243" s="159"/>
    </row>
    <row r="244" ht="11.25" customHeight="1">
      <c r="A244" s="161" t="s">
        <v>496</v>
      </c>
      <c r="B244" s="311">
        <v>45850.0</v>
      </c>
      <c r="C244" s="161">
        <v>13067.0</v>
      </c>
      <c r="D244" s="161" t="s">
        <v>597</v>
      </c>
      <c r="E244" s="161" t="s">
        <v>117</v>
      </c>
      <c r="F244" s="161">
        <v>90.0</v>
      </c>
      <c r="G244" s="161">
        <v>70.0</v>
      </c>
      <c r="H244" s="161">
        <v>800.0</v>
      </c>
      <c r="I244" s="161" t="s">
        <v>554</v>
      </c>
      <c r="J244" s="333">
        <v>15.0</v>
      </c>
      <c r="K244" s="333">
        <v>1.0</v>
      </c>
      <c r="L244" s="333">
        <v>1.0</v>
      </c>
      <c r="M244" s="161">
        <v>37.35</v>
      </c>
      <c r="N244" s="333" t="s">
        <v>38</v>
      </c>
      <c r="O244" s="161">
        <v>0.5</v>
      </c>
      <c r="P244" s="161">
        <v>100.0</v>
      </c>
      <c r="Q244" s="311">
        <v>45862.0</v>
      </c>
      <c r="R244" s="159"/>
      <c r="S244" s="336">
        <f t="shared" si="2"/>
        <v>7</v>
      </c>
      <c r="T244" s="337" t="str">
        <f>IF(A244=A243,"0",VLOOKUP(A244,Despatches!A:D,4,FALSE))</f>
        <v>0</v>
      </c>
      <c r="U244" s="159"/>
      <c r="V244" s="159">
        <f t="shared" si="3"/>
        <v>2025</v>
      </c>
      <c r="W244" s="159"/>
      <c r="X244" s="159"/>
      <c r="Y244" s="159"/>
      <c r="Z244" s="159"/>
    </row>
    <row r="245" ht="11.25" customHeight="1">
      <c r="A245" s="161" t="s">
        <v>497</v>
      </c>
      <c r="B245" s="311">
        <v>45850.0</v>
      </c>
      <c r="C245" s="161">
        <v>13059.0</v>
      </c>
      <c r="D245" s="161" t="s">
        <v>598</v>
      </c>
      <c r="E245" s="161" t="s">
        <v>117</v>
      </c>
      <c r="F245" s="161">
        <v>80.0</v>
      </c>
      <c r="G245" s="161">
        <v>210.0</v>
      </c>
      <c r="H245" s="161">
        <v>310.0</v>
      </c>
      <c r="I245" s="161" t="s">
        <v>554</v>
      </c>
      <c r="J245" s="333">
        <v>15.0</v>
      </c>
      <c r="K245" s="333">
        <v>1.0</v>
      </c>
      <c r="L245" s="333">
        <v>1.0</v>
      </c>
      <c r="M245" s="161">
        <v>38.59</v>
      </c>
      <c r="N245" s="333" t="s">
        <v>38</v>
      </c>
      <c r="O245" s="161">
        <v>0.5</v>
      </c>
      <c r="P245" s="161">
        <v>100.0</v>
      </c>
      <c r="Q245" s="311">
        <v>45862.0</v>
      </c>
      <c r="R245" s="159"/>
      <c r="S245" s="336">
        <f t="shared" si="2"/>
        <v>7</v>
      </c>
      <c r="T245" s="337">
        <f>IF(A245=A244,"0",VLOOKUP(A245,Despatches!A:D,4,FALSE))</f>
        <v>57.2</v>
      </c>
      <c r="U245" s="159"/>
      <c r="V245" s="159">
        <f t="shared" si="3"/>
        <v>2025</v>
      </c>
      <c r="W245" s="159"/>
      <c r="X245" s="159"/>
      <c r="Y245" s="159"/>
      <c r="Z245" s="159"/>
    </row>
    <row r="246" ht="11.25" customHeight="1">
      <c r="A246" s="161" t="s">
        <v>497</v>
      </c>
      <c r="B246" s="311">
        <v>45850.0</v>
      </c>
      <c r="C246" s="161">
        <v>13059.0</v>
      </c>
      <c r="D246" s="161" t="s">
        <v>598</v>
      </c>
      <c r="E246" s="161" t="s">
        <v>117</v>
      </c>
      <c r="F246" s="161">
        <v>80.0</v>
      </c>
      <c r="G246" s="161">
        <v>49.0</v>
      </c>
      <c r="H246" s="161">
        <v>620.0</v>
      </c>
      <c r="I246" s="161" t="s">
        <v>554</v>
      </c>
      <c r="J246" s="333">
        <v>15.0</v>
      </c>
      <c r="K246" s="333">
        <v>1.0</v>
      </c>
      <c r="L246" s="333">
        <v>1.0</v>
      </c>
      <c r="M246" s="161">
        <v>18.01</v>
      </c>
      <c r="N246" s="333" t="s">
        <v>38</v>
      </c>
      <c r="O246" s="161">
        <v>0.5</v>
      </c>
      <c r="P246" s="161">
        <v>100.0</v>
      </c>
      <c r="Q246" s="311">
        <v>45862.0</v>
      </c>
      <c r="R246" s="159"/>
      <c r="S246" s="336">
        <f t="shared" si="2"/>
        <v>7</v>
      </c>
      <c r="T246" s="337" t="str">
        <f>IF(A246=A245,"0",VLOOKUP(A246,Despatches!A:D,4,FALSE))</f>
        <v>0</v>
      </c>
      <c r="U246" s="159"/>
      <c r="V246" s="159">
        <f t="shared" si="3"/>
        <v>2025</v>
      </c>
      <c r="W246" s="159"/>
      <c r="X246" s="159"/>
      <c r="Y246" s="159"/>
      <c r="Z246" s="159"/>
    </row>
    <row r="247" ht="11.25" customHeight="1">
      <c r="A247" s="161" t="s">
        <v>498</v>
      </c>
      <c r="B247" s="311">
        <v>45850.0</v>
      </c>
      <c r="C247" s="161">
        <v>12848.0</v>
      </c>
      <c r="D247" s="161" t="s">
        <v>599</v>
      </c>
      <c r="E247" s="161" t="s">
        <v>117</v>
      </c>
      <c r="F247" s="161">
        <v>80.0</v>
      </c>
      <c r="G247" s="161">
        <v>66.0</v>
      </c>
      <c r="H247" s="161">
        <v>800.0</v>
      </c>
      <c r="I247" s="161" t="s">
        <v>554</v>
      </c>
      <c r="J247" s="333">
        <v>16.0</v>
      </c>
      <c r="K247" s="333">
        <v>1.0</v>
      </c>
      <c r="L247" s="333">
        <v>1.0</v>
      </c>
      <c r="M247" s="161">
        <v>31.3</v>
      </c>
      <c r="N247" s="333" t="s">
        <v>38</v>
      </c>
      <c r="O247" s="161">
        <v>0.5</v>
      </c>
      <c r="P247" s="161">
        <v>100.0</v>
      </c>
      <c r="Q247" s="311">
        <v>45862.0</v>
      </c>
      <c r="R247" s="159"/>
      <c r="S247" s="336">
        <f t="shared" si="2"/>
        <v>7</v>
      </c>
      <c r="T247" s="337">
        <f>IF(A247=A246,"0",VLOOKUP(A247,Despatches!A:D,4,FALSE))</f>
        <v>180.2</v>
      </c>
      <c r="U247" s="159"/>
      <c r="V247" s="159">
        <f t="shared" si="3"/>
        <v>2025</v>
      </c>
      <c r="W247" s="159"/>
      <c r="X247" s="159"/>
      <c r="Y247" s="159"/>
      <c r="Z247" s="159"/>
    </row>
    <row r="248" ht="11.25" customHeight="1">
      <c r="A248" s="161" t="s">
        <v>498</v>
      </c>
      <c r="B248" s="311">
        <v>45850.0</v>
      </c>
      <c r="C248" s="161">
        <v>12848.0</v>
      </c>
      <c r="D248" s="161" t="s">
        <v>599</v>
      </c>
      <c r="E248" s="161" t="s">
        <v>117</v>
      </c>
      <c r="F248" s="161">
        <v>80.0</v>
      </c>
      <c r="G248" s="161">
        <v>240.0</v>
      </c>
      <c r="H248" s="161">
        <v>400.0</v>
      </c>
      <c r="I248" s="161" t="s">
        <v>554</v>
      </c>
      <c r="J248" s="333">
        <v>16.0</v>
      </c>
      <c r="K248" s="333">
        <v>2.0</v>
      </c>
      <c r="L248" s="333">
        <v>1.0</v>
      </c>
      <c r="M248" s="161">
        <v>56.91</v>
      </c>
      <c r="N248" s="333" t="s">
        <v>38</v>
      </c>
      <c r="O248" s="161">
        <v>0.5</v>
      </c>
      <c r="P248" s="161">
        <v>100.0</v>
      </c>
      <c r="Q248" s="311">
        <v>45862.0</v>
      </c>
      <c r="R248" s="159"/>
      <c r="S248" s="336">
        <f t="shared" si="2"/>
        <v>7</v>
      </c>
      <c r="T248" s="337" t="str">
        <f>IF(A248=A247,"0",VLOOKUP(A248,Despatches!A:D,4,FALSE))</f>
        <v>0</v>
      </c>
      <c r="U248" s="159"/>
      <c r="V248" s="159">
        <f t="shared" si="3"/>
        <v>2025</v>
      </c>
      <c r="W248" s="159"/>
      <c r="X248" s="159"/>
      <c r="Y248" s="159"/>
      <c r="Z248" s="159"/>
    </row>
    <row r="249" ht="11.25" customHeight="1">
      <c r="A249" s="161" t="s">
        <v>361</v>
      </c>
      <c r="B249" s="311">
        <v>45850.0</v>
      </c>
      <c r="C249" s="161" t="s">
        <v>595</v>
      </c>
      <c r="D249" s="161" t="s">
        <v>600</v>
      </c>
      <c r="E249" s="161" t="s">
        <v>117</v>
      </c>
      <c r="F249" s="161">
        <v>70.0</v>
      </c>
      <c r="G249" s="161">
        <v>230.0</v>
      </c>
      <c r="H249" s="161">
        <v>2160.0</v>
      </c>
      <c r="I249" s="161" t="s">
        <v>554</v>
      </c>
      <c r="J249" s="333">
        <v>16.0</v>
      </c>
      <c r="K249" s="333">
        <v>2.0</v>
      </c>
      <c r="L249" s="333">
        <v>6.0</v>
      </c>
      <c r="M249" s="161">
        <v>257.69</v>
      </c>
      <c r="N249" s="333" t="s">
        <v>38</v>
      </c>
      <c r="O249" s="161">
        <v>0.5</v>
      </c>
      <c r="P249" s="161">
        <v>100.0</v>
      </c>
      <c r="Q249" s="311">
        <v>45862.0</v>
      </c>
      <c r="R249" s="159"/>
      <c r="S249" s="336">
        <f t="shared" si="2"/>
        <v>7</v>
      </c>
      <c r="T249" s="337">
        <f>IF(A249=A248,"0",VLOOKUP(A249,Despatches!A:D,4,FALSE))</f>
        <v>363.4</v>
      </c>
      <c r="U249" s="159"/>
      <c r="V249" s="159">
        <f t="shared" si="3"/>
        <v>2025</v>
      </c>
      <c r="W249" s="159"/>
      <c r="X249" s="159"/>
      <c r="Y249" s="159"/>
      <c r="Z249" s="159"/>
    </row>
    <row r="250" ht="11.25" customHeight="1">
      <c r="A250" s="161" t="s">
        <v>361</v>
      </c>
      <c r="B250" s="311">
        <v>45850.0</v>
      </c>
      <c r="C250" s="161" t="s">
        <v>595</v>
      </c>
      <c r="D250" s="161" t="s">
        <v>600</v>
      </c>
      <c r="E250" s="161" t="s">
        <v>117</v>
      </c>
      <c r="F250" s="161">
        <v>70.0</v>
      </c>
      <c r="G250" s="161">
        <v>45.0</v>
      </c>
      <c r="H250" s="161">
        <v>4320.0</v>
      </c>
      <c r="I250" s="161" t="s">
        <v>554</v>
      </c>
      <c r="J250" s="333">
        <v>16.0</v>
      </c>
      <c r="K250" s="333">
        <v>1.0</v>
      </c>
      <c r="L250" s="333">
        <v>6.0</v>
      </c>
      <c r="M250" s="161">
        <v>100.84</v>
      </c>
      <c r="N250" s="333" t="s">
        <v>38</v>
      </c>
      <c r="O250" s="161">
        <v>0.5</v>
      </c>
      <c r="P250" s="161">
        <v>100.0</v>
      </c>
      <c r="Q250" s="311">
        <v>45862.0</v>
      </c>
      <c r="R250" s="159"/>
      <c r="S250" s="336">
        <f t="shared" si="2"/>
        <v>7</v>
      </c>
      <c r="T250" s="337" t="str">
        <f>IF(A250=A249,"0",VLOOKUP(A250,Despatches!A:D,4,FALSE))</f>
        <v>0</v>
      </c>
      <c r="U250" s="159"/>
      <c r="V250" s="159">
        <f t="shared" si="3"/>
        <v>2025</v>
      </c>
      <c r="W250" s="159"/>
      <c r="X250" s="159"/>
      <c r="Y250" s="159"/>
      <c r="Z250" s="159"/>
    </row>
    <row r="251" ht="11.25" customHeight="1">
      <c r="A251" s="161" t="s">
        <v>359</v>
      </c>
      <c r="B251" s="311">
        <v>45853.0</v>
      </c>
      <c r="C251" s="161">
        <v>123.0</v>
      </c>
      <c r="D251" s="161" t="s">
        <v>601</v>
      </c>
      <c r="E251" s="161" t="s">
        <v>141</v>
      </c>
      <c r="F251" s="161">
        <v>75.0</v>
      </c>
      <c r="G251" s="161">
        <v>245.0</v>
      </c>
      <c r="H251" s="161">
        <v>90.0</v>
      </c>
      <c r="I251" s="161">
        <v>90.0</v>
      </c>
      <c r="J251" s="333">
        <v>14.0</v>
      </c>
      <c r="K251" s="333">
        <v>1.0</v>
      </c>
      <c r="L251" s="333">
        <v>1.0</v>
      </c>
      <c r="M251" s="161">
        <v>12.25</v>
      </c>
      <c r="N251" s="333" t="s">
        <v>38</v>
      </c>
      <c r="O251" s="161">
        <v>0.5</v>
      </c>
      <c r="P251" s="161">
        <v>138.0</v>
      </c>
      <c r="Q251" s="311">
        <v>45854.0</v>
      </c>
      <c r="R251" s="159"/>
      <c r="S251" s="336">
        <f t="shared" si="2"/>
        <v>7</v>
      </c>
      <c r="T251" s="337">
        <f>IF(A251=A250,"0",VLOOKUP(A251,Despatches!A:D,4,FALSE))</f>
        <v>60.6</v>
      </c>
      <c r="U251" s="159"/>
      <c r="V251" s="159">
        <f t="shared" si="3"/>
        <v>2025</v>
      </c>
      <c r="W251" s="159"/>
      <c r="X251" s="159"/>
      <c r="Y251" s="159"/>
      <c r="Z251" s="159"/>
    </row>
    <row r="252" ht="11.25" customHeight="1">
      <c r="A252" s="161" t="s">
        <v>359</v>
      </c>
      <c r="B252" s="311">
        <v>45853.0</v>
      </c>
      <c r="C252" s="161">
        <v>123.0</v>
      </c>
      <c r="D252" s="161" t="s">
        <v>601</v>
      </c>
      <c r="E252" s="161" t="s">
        <v>141</v>
      </c>
      <c r="F252" s="161">
        <v>75.0</v>
      </c>
      <c r="G252" s="161">
        <v>160.0</v>
      </c>
      <c r="H252" s="161">
        <v>180.0</v>
      </c>
      <c r="I252" s="161">
        <v>90.0</v>
      </c>
      <c r="J252" s="333">
        <v>14.0</v>
      </c>
      <c r="K252" s="333">
        <v>1.0</v>
      </c>
      <c r="L252" s="333">
        <v>1.0</v>
      </c>
      <c r="M252" s="161">
        <v>16.01</v>
      </c>
      <c r="N252" s="333" t="s">
        <v>38</v>
      </c>
      <c r="O252" s="161">
        <v>0.5</v>
      </c>
      <c r="P252" s="161">
        <v>138.0</v>
      </c>
      <c r="Q252" s="311">
        <v>45854.0</v>
      </c>
      <c r="R252" s="159"/>
      <c r="S252" s="336">
        <f t="shared" si="2"/>
        <v>7</v>
      </c>
      <c r="T252" s="337" t="str">
        <f>IF(A252=A251,"0",VLOOKUP(A252,Despatches!A:D,4,FALSE))</f>
        <v>0</v>
      </c>
      <c r="U252" s="159"/>
      <c r="V252" s="159">
        <f t="shared" si="3"/>
        <v>2025</v>
      </c>
      <c r="W252" s="159"/>
      <c r="X252" s="159"/>
      <c r="Y252" s="159"/>
      <c r="Z252" s="159"/>
    </row>
    <row r="253" ht="11.25" customHeight="1">
      <c r="A253" s="161" t="s">
        <v>359</v>
      </c>
      <c r="B253" s="311">
        <v>45853.0</v>
      </c>
      <c r="C253" s="161">
        <v>123.0</v>
      </c>
      <c r="D253" s="161" t="s">
        <v>601</v>
      </c>
      <c r="E253" s="161" t="s">
        <v>141</v>
      </c>
      <c r="F253" s="161">
        <v>75.0</v>
      </c>
      <c r="G253" s="161">
        <v>200.0</v>
      </c>
      <c r="H253" s="161">
        <v>270.0</v>
      </c>
      <c r="I253" s="161">
        <v>90.0</v>
      </c>
      <c r="J253" s="333">
        <v>14.0</v>
      </c>
      <c r="K253" s="333">
        <v>1.0</v>
      </c>
      <c r="L253" s="333">
        <v>1.0</v>
      </c>
      <c r="M253" s="161">
        <v>30.01</v>
      </c>
      <c r="N253" s="333" t="s">
        <v>38</v>
      </c>
      <c r="O253" s="161">
        <v>0.5</v>
      </c>
      <c r="P253" s="161">
        <v>138.0</v>
      </c>
      <c r="Q253" s="311">
        <v>45854.0</v>
      </c>
      <c r="R253" s="159"/>
      <c r="S253" s="336">
        <f t="shared" si="2"/>
        <v>7</v>
      </c>
      <c r="T253" s="337" t="str">
        <f>IF(A253=A252,"0",VLOOKUP(A253,Despatches!A:D,4,FALSE))</f>
        <v>0</v>
      </c>
      <c r="U253" s="159"/>
      <c r="V253" s="159">
        <f t="shared" si="3"/>
        <v>2025</v>
      </c>
      <c r="W253" s="159"/>
      <c r="X253" s="159"/>
      <c r="Y253" s="159"/>
      <c r="Z253" s="159"/>
    </row>
    <row r="254" ht="11.25" customHeight="1">
      <c r="A254" s="161" t="s">
        <v>494</v>
      </c>
      <c r="B254" s="311">
        <v>45855.0</v>
      </c>
      <c r="C254" s="161">
        <v>123.0</v>
      </c>
      <c r="D254" s="161" t="s">
        <v>602</v>
      </c>
      <c r="E254" s="161" t="s">
        <v>121</v>
      </c>
      <c r="F254" s="161">
        <v>60.0</v>
      </c>
      <c r="G254" s="161">
        <v>190.0</v>
      </c>
      <c r="H254" s="161">
        <v>90.0</v>
      </c>
      <c r="I254" s="161">
        <v>90.0</v>
      </c>
      <c r="J254" s="333">
        <v>14.0</v>
      </c>
      <c r="K254" s="333">
        <v>1.0</v>
      </c>
      <c r="L254" s="333">
        <v>1.0</v>
      </c>
      <c r="M254" s="161">
        <v>7.6</v>
      </c>
      <c r="N254" s="333" t="s">
        <v>38</v>
      </c>
      <c r="O254" s="161">
        <v>0.5</v>
      </c>
      <c r="P254" s="161">
        <v>134.0</v>
      </c>
      <c r="Q254" s="311">
        <v>45862.0</v>
      </c>
      <c r="R254" s="159"/>
      <c r="S254" s="336">
        <f t="shared" si="2"/>
        <v>7</v>
      </c>
      <c r="T254" s="337">
        <f>IF(A254=A253,"0",VLOOKUP(A254,Despatches!A:D,4,FALSE))</f>
        <v>40.8</v>
      </c>
      <c r="U254" s="159"/>
      <c r="V254" s="159">
        <f t="shared" si="3"/>
        <v>2025</v>
      </c>
      <c r="W254" s="159"/>
      <c r="X254" s="159"/>
      <c r="Y254" s="159"/>
      <c r="Z254" s="159"/>
    </row>
    <row r="255" ht="11.25" customHeight="1">
      <c r="A255" s="161" t="s">
        <v>494</v>
      </c>
      <c r="B255" s="311">
        <v>45855.0</v>
      </c>
      <c r="C255" s="161">
        <v>123.0</v>
      </c>
      <c r="D255" s="161" t="s">
        <v>602</v>
      </c>
      <c r="E255" s="161" t="s">
        <v>121</v>
      </c>
      <c r="F255" s="161">
        <v>60.0</v>
      </c>
      <c r="G255" s="161">
        <v>125.0</v>
      </c>
      <c r="H255" s="161">
        <v>180.0</v>
      </c>
      <c r="I255" s="161">
        <v>90.0</v>
      </c>
      <c r="J255" s="333">
        <v>14.0</v>
      </c>
      <c r="K255" s="333">
        <v>1.0</v>
      </c>
      <c r="L255" s="333">
        <v>1.0</v>
      </c>
      <c r="M255" s="161">
        <v>10.0</v>
      </c>
      <c r="N255" s="333" t="s">
        <v>38</v>
      </c>
      <c r="O255" s="161">
        <v>0.5</v>
      </c>
      <c r="P255" s="161">
        <v>134.0</v>
      </c>
      <c r="Q255" s="311">
        <v>45862.0</v>
      </c>
      <c r="R255" s="159"/>
      <c r="S255" s="336">
        <f t="shared" si="2"/>
        <v>7</v>
      </c>
      <c r="T255" s="337" t="str">
        <f>IF(A255=A254,"0",VLOOKUP(A255,Despatches!A:D,4,FALSE))</f>
        <v>0</v>
      </c>
      <c r="U255" s="159"/>
      <c r="V255" s="159">
        <f t="shared" si="3"/>
        <v>2025</v>
      </c>
      <c r="W255" s="159"/>
      <c r="X255" s="159"/>
      <c r="Y255" s="159"/>
      <c r="Z255" s="159"/>
    </row>
    <row r="256" ht="11.25" customHeight="1">
      <c r="A256" s="161" t="s">
        <v>494</v>
      </c>
      <c r="B256" s="311">
        <v>45855.0</v>
      </c>
      <c r="C256" s="161">
        <v>123.0</v>
      </c>
      <c r="D256" s="161" t="s">
        <v>602</v>
      </c>
      <c r="E256" s="161" t="s">
        <v>121</v>
      </c>
      <c r="F256" s="161">
        <v>60.0</v>
      </c>
      <c r="G256" s="161">
        <v>185.0</v>
      </c>
      <c r="H256" s="161">
        <v>270.0</v>
      </c>
      <c r="I256" s="161">
        <v>90.0</v>
      </c>
      <c r="J256" s="333">
        <v>14.0</v>
      </c>
      <c r="K256" s="333">
        <v>1.0</v>
      </c>
      <c r="L256" s="333">
        <v>1.0</v>
      </c>
      <c r="M256" s="161">
        <v>22.21</v>
      </c>
      <c r="N256" s="333" t="s">
        <v>38</v>
      </c>
      <c r="O256" s="161">
        <v>0.5</v>
      </c>
      <c r="P256" s="161">
        <v>134.0</v>
      </c>
      <c r="Q256" s="311">
        <v>45862.0</v>
      </c>
      <c r="R256" s="159"/>
      <c r="S256" s="336">
        <f t="shared" si="2"/>
        <v>7</v>
      </c>
      <c r="T256" s="337" t="str">
        <f>IF(A256=A255,"0",VLOOKUP(A256,Despatches!A:D,4,FALSE))</f>
        <v>0</v>
      </c>
      <c r="U256" s="159"/>
      <c r="V256" s="159">
        <f t="shared" si="3"/>
        <v>2025</v>
      </c>
      <c r="W256" s="159"/>
      <c r="X256" s="159"/>
      <c r="Y256" s="159"/>
      <c r="Z256" s="159"/>
    </row>
    <row r="257" ht="11.25" customHeight="1">
      <c r="A257" s="161" t="s">
        <v>482</v>
      </c>
      <c r="B257" s="311">
        <v>45855.0</v>
      </c>
      <c r="C257" s="161">
        <v>123.0</v>
      </c>
      <c r="D257" s="161" t="s">
        <v>603</v>
      </c>
      <c r="E257" s="161" t="s">
        <v>121</v>
      </c>
      <c r="F257" s="161">
        <v>50.0</v>
      </c>
      <c r="G257" s="161">
        <v>180.0</v>
      </c>
      <c r="H257" s="161">
        <v>110.0</v>
      </c>
      <c r="I257" s="161">
        <v>110.0</v>
      </c>
      <c r="J257" s="333">
        <v>12.0</v>
      </c>
      <c r="K257" s="333">
        <v>1.0</v>
      </c>
      <c r="L257" s="333">
        <v>1.0</v>
      </c>
      <c r="M257" s="161">
        <v>7.34</v>
      </c>
      <c r="N257" s="333" t="s">
        <v>38</v>
      </c>
      <c r="O257" s="161">
        <v>0.5</v>
      </c>
      <c r="P257" s="161">
        <v>134.0</v>
      </c>
      <c r="Q257" s="311">
        <v>45862.0</v>
      </c>
      <c r="R257" s="159"/>
      <c r="S257" s="336">
        <f t="shared" si="2"/>
        <v>7</v>
      </c>
      <c r="T257" s="337">
        <f>IF(A257=A256,"0",VLOOKUP(A257,Despatches!A:D,4,FALSE))</f>
        <v>50.6</v>
      </c>
      <c r="U257" s="159"/>
      <c r="V257" s="159">
        <f t="shared" si="3"/>
        <v>2025</v>
      </c>
      <c r="W257" s="159"/>
      <c r="X257" s="159"/>
      <c r="Y257" s="159"/>
      <c r="Z257" s="159"/>
    </row>
    <row r="258" ht="11.25" customHeight="1">
      <c r="A258" s="161" t="s">
        <v>482</v>
      </c>
      <c r="B258" s="311">
        <v>45855.0</v>
      </c>
      <c r="C258" s="161">
        <v>123.0</v>
      </c>
      <c r="D258" s="161" t="s">
        <v>603</v>
      </c>
      <c r="E258" s="161" t="s">
        <v>121</v>
      </c>
      <c r="F258" s="161">
        <v>50.0</v>
      </c>
      <c r="G258" s="161">
        <v>115.0</v>
      </c>
      <c r="H258" s="161">
        <v>220.0</v>
      </c>
      <c r="I258" s="161">
        <v>110.0</v>
      </c>
      <c r="J258" s="333">
        <v>12.0</v>
      </c>
      <c r="K258" s="333">
        <v>1.0</v>
      </c>
      <c r="L258" s="333">
        <v>1.0</v>
      </c>
      <c r="M258" s="161">
        <v>9.37</v>
      </c>
      <c r="N258" s="333" t="s">
        <v>38</v>
      </c>
      <c r="O258" s="161">
        <v>0.5</v>
      </c>
      <c r="P258" s="161">
        <v>134.0</v>
      </c>
      <c r="Q258" s="311">
        <v>45862.0</v>
      </c>
      <c r="R258" s="159"/>
      <c r="S258" s="336">
        <f t="shared" si="2"/>
        <v>7</v>
      </c>
      <c r="T258" s="337" t="str">
        <f>IF(A258=A257,"0",VLOOKUP(A258,Despatches!A:D,4,FALSE))</f>
        <v>0</v>
      </c>
      <c r="U258" s="159"/>
      <c r="V258" s="159">
        <f t="shared" si="3"/>
        <v>2025</v>
      </c>
      <c r="W258" s="159"/>
      <c r="X258" s="159"/>
      <c r="Y258" s="159"/>
      <c r="Z258" s="159"/>
    </row>
    <row r="259" ht="11.25" customHeight="1">
      <c r="A259" s="161" t="s">
        <v>482</v>
      </c>
      <c r="B259" s="311">
        <v>45855.0</v>
      </c>
      <c r="C259" s="161">
        <v>123.0</v>
      </c>
      <c r="D259" s="161" t="s">
        <v>603</v>
      </c>
      <c r="E259" s="161" t="s">
        <v>121</v>
      </c>
      <c r="F259" s="161">
        <v>50.0</v>
      </c>
      <c r="G259" s="161">
        <v>270.0</v>
      </c>
      <c r="H259" s="161">
        <v>330.0</v>
      </c>
      <c r="I259" s="161">
        <v>110.0</v>
      </c>
      <c r="J259" s="333">
        <v>12.0</v>
      </c>
      <c r="K259" s="333">
        <v>1.0</v>
      </c>
      <c r="L259" s="333">
        <v>1.0</v>
      </c>
      <c r="M259" s="161">
        <v>33.01</v>
      </c>
      <c r="N259" s="333" t="s">
        <v>38</v>
      </c>
      <c r="O259" s="161">
        <v>0.5</v>
      </c>
      <c r="P259" s="161">
        <v>134.0</v>
      </c>
      <c r="Q259" s="311">
        <v>45862.0</v>
      </c>
      <c r="R259" s="159"/>
      <c r="S259" s="336">
        <f t="shared" si="2"/>
        <v>7</v>
      </c>
      <c r="T259" s="337" t="str">
        <f>IF(A259=A258,"0",VLOOKUP(A259,Despatches!A:D,4,FALSE))</f>
        <v>0</v>
      </c>
      <c r="U259" s="159"/>
      <c r="V259" s="159">
        <f t="shared" si="3"/>
        <v>2025</v>
      </c>
      <c r="W259" s="159"/>
      <c r="X259" s="159"/>
      <c r="Y259" s="159"/>
      <c r="Z259" s="159"/>
    </row>
    <row r="260" ht="11.25" customHeight="1">
      <c r="A260" s="161" t="s">
        <v>483</v>
      </c>
      <c r="B260" s="311">
        <v>45855.0</v>
      </c>
      <c r="C260" s="161">
        <v>123.0</v>
      </c>
      <c r="D260" s="161" t="s">
        <v>603</v>
      </c>
      <c r="E260" s="161" t="s">
        <v>121</v>
      </c>
      <c r="F260" s="161">
        <v>50.0</v>
      </c>
      <c r="G260" s="161">
        <v>190.0</v>
      </c>
      <c r="H260" s="161">
        <v>160.0</v>
      </c>
      <c r="I260" s="161">
        <v>80.0</v>
      </c>
      <c r="J260" s="333">
        <v>12.0</v>
      </c>
      <c r="K260" s="333">
        <v>1.0</v>
      </c>
      <c r="L260" s="333">
        <v>2.0</v>
      </c>
      <c r="M260" s="161">
        <v>11.26</v>
      </c>
      <c r="N260" s="333" t="s">
        <v>38</v>
      </c>
      <c r="O260" s="161">
        <v>0.5</v>
      </c>
      <c r="P260" s="161">
        <v>134.0</v>
      </c>
      <c r="Q260" s="311">
        <v>45862.0</v>
      </c>
      <c r="R260" s="159"/>
      <c r="S260" s="336">
        <f t="shared" si="2"/>
        <v>7</v>
      </c>
      <c r="T260" s="337">
        <f>IF(A260=A259,"0",VLOOKUP(A260,Despatches!A:D,4,FALSE))</f>
        <v>66.6</v>
      </c>
      <c r="U260" s="159"/>
      <c r="V260" s="159">
        <f t="shared" si="3"/>
        <v>2025</v>
      </c>
      <c r="W260" s="159"/>
      <c r="X260" s="159"/>
      <c r="Y260" s="159"/>
      <c r="Z260" s="159"/>
    </row>
    <row r="261" ht="11.25" customHeight="1">
      <c r="A261" s="161" t="s">
        <v>483</v>
      </c>
      <c r="B261" s="311">
        <v>45855.0</v>
      </c>
      <c r="C261" s="161">
        <v>123.0</v>
      </c>
      <c r="D261" s="161" t="s">
        <v>603</v>
      </c>
      <c r="E261" s="161" t="s">
        <v>121</v>
      </c>
      <c r="F261" s="161">
        <v>50.0</v>
      </c>
      <c r="G261" s="161">
        <v>120.0</v>
      </c>
      <c r="H261" s="161">
        <v>320.0</v>
      </c>
      <c r="I261" s="161">
        <v>80.0</v>
      </c>
      <c r="J261" s="333">
        <v>12.0</v>
      </c>
      <c r="K261" s="333">
        <v>1.0</v>
      </c>
      <c r="L261" s="333">
        <v>2.0</v>
      </c>
      <c r="M261" s="161">
        <v>14.23</v>
      </c>
      <c r="N261" s="333" t="s">
        <v>38</v>
      </c>
      <c r="O261" s="161">
        <v>0.5</v>
      </c>
      <c r="P261" s="161">
        <v>134.0</v>
      </c>
      <c r="Q261" s="311">
        <v>45862.0</v>
      </c>
      <c r="R261" s="159"/>
      <c r="S261" s="336">
        <f t="shared" si="2"/>
        <v>7</v>
      </c>
      <c r="T261" s="337" t="str">
        <f>IF(A261=A260,"0",VLOOKUP(A261,Despatches!A:D,4,FALSE))</f>
        <v>0</v>
      </c>
      <c r="U261" s="159"/>
      <c r="V261" s="159">
        <f t="shared" si="3"/>
        <v>2025</v>
      </c>
      <c r="W261" s="159"/>
      <c r="X261" s="159"/>
      <c r="Y261" s="159"/>
      <c r="Z261" s="159"/>
    </row>
    <row r="262" ht="11.25" customHeight="1">
      <c r="A262" s="161" t="s">
        <v>483</v>
      </c>
      <c r="B262" s="311">
        <v>45855.0</v>
      </c>
      <c r="C262" s="161">
        <v>123.0</v>
      </c>
      <c r="D262" s="161" t="s">
        <v>603</v>
      </c>
      <c r="E262" s="161" t="s">
        <v>121</v>
      </c>
      <c r="F262" s="161">
        <v>50.0</v>
      </c>
      <c r="G262" s="161">
        <v>225.0</v>
      </c>
      <c r="H262" s="161">
        <v>480.0</v>
      </c>
      <c r="I262" s="161">
        <v>80.0</v>
      </c>
      <c r="J262" s="333">
        <v>12.0</v>
      </c>
      <c r="K262" s="333">
        <v>1.0</v>
      </c>
      <c r="L262" s="333">
        <v>2.0</v>
      </c>
      <c r="M262" s="161">
        <v>40.01</v>
      </c>
      <c r="N262" s="333" t="s">
        <v>38</v>
      </c>
      <c r="O262" s="161">
        <v>0.5</v>
      </c>
      <c r="P262" s="161">
        <v>134.0</v>
      </c>
      <c r="Q262" s="311">
        <v>45862.0</v>
      </c>
      <c r="R262" s="159"/>
      <c r="S262" s="336">
        <f t="shared" si="2"/>
        <v>7</v>
      </c>
      <c r="T262" s="337" t="str">
        <f>IF(A262=A261,"0",VLOOKUP(A262,Despatches!A:D,4,FALSE))</f>
        <v>0</v>
      </c>
      <c r="U262" s="159"/>
      <c r="V262" s="159">
        <f t="shared" si="3"/>
        <v>2025</v>
      </c>
      <c r="W262" s="159"/>
      <c r="X262" s="159"/>
      <c r="Y262" s="159"/>
      <c r="Z262" s="159"/>
    </row>
    <row r="263" ht="11.25" customHeight="1">
      <c r="A263" s="161" t="s">
        <v>495</v>
      </c>
      <c r="B263" s="311">
        <v>45855.0</v>
      </c>
      <c r="C263" s="161">
        <v>123.0</v>
      </c>
      <c r="D263" s="161" t="s">
        <v>604</v>
      </c>
      <c r="E263" s="161" t="s">
        <v>121</v>
      </c>
      <c r="F263" s="161">
        <v>50.0</v>
      </c>
      <c r="G263" s="161">
        <v>140.0</v>
      </c>
      <c r="H263" s="161">
        <v>160.0</v>
      </c>
      <c r="I263" s="161">
        <v>80.0</v>
      </c>
      <c r="J263" s="333">
        <v>10.0</v>
      </c>
      <c r="K263" s="333">
        <v>1.0</v>
      </c>
      <c r="L263" s="333">
        <v>2.0</v>
      </c>
      <c r="M263" s="161">
        <v>6.64</v>
      </c>
      <c r="N263" s="333" t="s">
        <v>38</v>
      </c>
      <c r="O263" s="161">
        <v>0.5</v>
      </c>
      <c r="P263" s="161">
        <v>134.0</v>
      </c>
      <c r="Q263" s="311">
        <v>45862.0</v>
      </c>
      <c r="R263" s="159"/>
      <c r="S263" s="336">
        <f t="shared" si="2"/>
        <v>7</v>
      </c>
      <c r="T263" s="337">
        <f>IF(A263=A262,"0",VLOOKUP(A263,Despatches!A:D,4,FALSE))</f>
        <v>44.4</v>
      </c>
      <c r="U263" s="159"/>
      <c r="V263" s="159">
        <f t="shared" si="3"/>
        <v>2025</v>
      </c>
      <c r="W263" s="159"/>
      <c r="X263" s="159"/>
      <c r="Y263" s="159"/>
      <c r="Z263" s="159"/>
    </row>
    <row r="264" ht="11.25" customHeight="1">
      <c r="A264" s="161" t="s">
        <v>495</v>
      </c>
      <c r="B264" s="311">
        <v>45855.0</v>
      </c>
      <c r="C264" s="161">
        <v>123.0</v>
      </c>
      <c r="D264" s="161" t="s">
        <v>604</v>
      </c>
      <c r="E264" s="161" t="s">
        <v>121</v>
      </c>
      <c r="F264" s="161">
        <v>50.0</v>
      </c>
      <c r="G264" s="161">
        <v>90.0</v>
      </c>
      <c r="H264" s="161">
        <v>320.0</v>
      </c>
      <c r="I264" s="161">
        <v>80.0</v>
      </c>
      <c r="J264" s="333">
        <v>10.0</v>
      </c>
      <c r="K264" s="333">
        <v>1.0</v>
      </c>
      <c r="L264" s="333">
        <v>2.0</v>
      </c>
      <c r="M264" s="161">
        <v>8.54</v>
      </c>
      <c r="N264" s="333" t="s">
        <v>38</v>
      </c>
      <c r="O264" s="161">
        <v>0.5</v>
      </c>
      <c r="P264" s="161">
        <v>134.0</v>
      </c>
      <c r="Q264" s="311">
        <v>45862.0</v>
      </c>
      <c r="R264" s="159"/>
      <c r="S264" s="336">
        <f t="shared" si="2"/>
        <v>7</v>
      </c>
      <c r="T264" s="337" t="str">
        <f>IF(A264=A263,"0",VLOOKUP(A264,Despatches!A:D,4,FALSE))</f>
        <v>0</v>
      </c>
      <c r="U264" s="159"/>
      <c r="V264" s="159">
        <f t="shared" si="3"/>
        <v>2025</v>
      </c>
      <c r="W264" s="159"/>
      <c r="X264" s="159"/>
      <c r="Y264" s="159"/>
      <c r="Z264" s="159"/>
    </row>
    <row r="265" ht="11.25" customHeight="1">
      <c r="A265" s="161" t="s">
        <v>495</v>
      </c>
      <c r="B265" s="311">
        <v>45855.0</v>
      </c>
      <c r="C265" s="161">
        <v>123.0</v>
      </c>
      <c r="D265" s="161" t="s">
        <v>604</v>
      </c>
      <c r="E265" s="161" t="s">
        <v>121</v>
      </c>
      <c r="F265" s="161">
        <v>50.0</v>
      </c>
      <c r="G265" s="161">
        <v>200.0</v>
      </c>
      <c r="H265" s="161">
        <v>480.0</v>
      </c>
      <c r="I265" s="161">
        <v>80.0</v>
      </c>
      <c r="J265" s="333">
        <v>10.0</v>
      </c>
      <c r="K265" s="333">
        <v>1.0</v>
      </c>
      <c r="L265" s="333">
        <v>2.0</v>
      </c>
      <c r="M265" s="161">
        <v>28.45</v>
      </c>
      <c r="N265" s="333" t="s">
        <v>38</v>
      </c>
      <c r="O265" s="161">
        <v>0.5</v>
      </c>
      <c r="P265" s="161">
        <v>134.0</v>
      </c>
      <c r="Q265" s="311">
        <v>45862.0</v>
      </c>
      <c r="R265" s="159"/>
      <c r="S265" s="336">
        <f t="shared" si="2"/>
        <v>7</v>
      </c>
      <c r="T265" s="337" t="str">
        <f>IF(A265=A264,"0",VLOOKUP(A265,Despatches!A:D,4,FALSE))</f>
        <v>0</v>
      </c>
      <c r="U265" s="159"/>
      <c r="V265" s="159">
        <f t="shared" si="3"/>
        <v>2025</v>
      </c>
      <c r="W265" s="159"/>
      <c r="X265" s="159"/>
      <c r="Y265" s="159"/>
      <c r="Z265" s="159"/>
    </row>
    <row r="266" ht="11.25" customHeight="1">
      <c r="A266" s="161" t="s">
        <v>394</v>
      </c>
      <c r="B266" s="311">
        <v>45855.0</v>
      </c>
      <c r="C266" s="161">
        <v>13023.0</v>
      </c>
      <c r="D266" s="161" t="s">
        <v>605</v>
      </c>
      <c r="E266" s="161" t="s">
        <v>117</v>
      </c>
      <c r="F266" s="161">
        <v>124.0</v>
      </c>
      <c r="G266" s="161">
        <v>518.0</v>
      </c>
      <c r="H266" s="161">
        <v>468.0</v>
      </c>
      <c r="I266" s="161" t="s">
        <v>554</v>
      </c>
      <c r="J266" s="333">
        <v>16.0</v>
      </c>
      <c r="K266" s="333">
        <v>1.0</v>
      </c>
      <c r="L266" s="333">
        <v>4.0</v>
      </c>
      <c r="M266" s="161">
        <v>222.75</v>
      </c>
      <c r="N266" s="333" t="s">
        <v>38</v>
      </c>
      <c r="O266" s="161">
        <v>0.5</v>
      </c>
      <c r="P266" s="161">
        <v>100.0</v>
      </c>
      <c r="Q266" s="311">
        <f t="shared" ref="Q266:Q295" si="10">B266+5</f>
        <v>45860</v>
      </c>
      <c r="R266" s="159"/>
      <c r="S266" s="336">
        <f t="shared" si="2"/>
        <v>7</v>
      </c>
      <c r="T266" s="337">
        <f>IF(A266=A265,"0",VLOOKUP(A266,Despatches!A:D,4,FALSE))</f>
        <v>1096.4</v>
      </c>
      <c r="U266" s="159"/>
      <c r="V266" s="159">
        <f t="shared" si="3"/>
        <v>2025</v>
      </c>
      <c r="W266" s="159"/>
      <c r="X266" s="159"/>
      <c r="Y266" s="159"/>
      <c r="Z266" s="159"/>
    </row>
    <row r="267" ht="11.25" customHeight="1">
      <c r="A267" s="161" t="s">
        <v>394</v>
      </c>
      <c r="B267" s="311">
        <v>45855.0</v>
      </c>
      <c r="C267" s="161">
        <v>13023.0</v>
      </c>
      <c r="D267" s="161" t="s">
        <v>605</v>
      </c>
      <c r="E267" s="161" t="s">
        <v>117</v>
      </c>
      <c r="F267" s="161">
        <v>111.0</v>
      </c>
      <c r="G267" s="161">
        <v>518.0</v>
      </c>
      <c r="H267" s="161">
        <v>348.0</v>
      </c>
      <c r="I267" s="161" t="s">
        <v>554</v>
      </c>
      <c r="J267" s="333">
        <v>16.0</v>
      </c>
      <c r="K267" s="333">
        <v>1.0</v>
      </c>
      <c r="L267" s="333">
        <v>4.0</v>
      </c>
      <c r="M267" s="161">
        <v>148.27</v>
      </c>
      <c r="N267" s="333" t="s">
        <v>38</v>
      </c>
      <c r="O267" s="161">
        <v>0.5</v>
      </c>
      <c r="P267" s="161">
        <v>100.0</v>
      </c>
      <c r="Q267" s="311">
        <f t="shared" si="10"/>
        <v>45860</v>
      </c>
      <c r="R267" s="159"/>
      <c r="S267" s="336">
        <f t="shared" si="2"/>
        <v>7</v>
      </c>
      <c r="T267" s="337" t="str">
        <f>IF(A267=A266,"0",VLOOKUP(A267,Despatches!A:D,4,FALSE))</f>
        <v>0</v>
      </c>
      <c r="U267" s="159"/>
      <c r="V267" s="159">
        <f t="shared" si="3"/>
        <v>2025</v>
      </c>
      <c r="W267" s="159"/>
      <c r="X267" s="159"/>
      <c r="Y267" s="159"/>
      <c r="Z267" s="159"/>
    </row>
    <row r="268" ht="11.25" customHeight="1">
      <c r="A268" s="161" t="s">
        <v>394</v>
      </c>
      <c r="B268" s="311">
        <v>45855.0</v>
      </c>
      <c r="C268" s="161">
        <v>13023.0</v>
      </c>
      <c r="D268" s="161" t="s">
        <v>605</v>
      </c>
      <c r="E268" s="161" t="s">
        <v>117</v>
      </c>
      <c r="F268" s="161">
        <v>93.0</v>
      </c>
      <c r="G268" s="161">
        <v>518.0</v>
      </c>
      <c r="H268" s="161">
        <v>276.0</v>
      </c>
      <c r="I268" s="161" t="s">
        <v>554</v>
      </c>
      <c r="J268" s="333">
        <v>16.0</v>
      </c>
      <c r="K268" s="333">
        <v>1.0</v>
      </c>
      <c r="L268" s="333">
        <v>4.0</v>
      </c>
      <c r="M268" s="161">
        <v>98.52</v>
      </c>
      <c r="N268" s="333" t="s">
        <v>38</v>
      </c>
      <c r="O268" s="161">
        <v>0.5</v>
      </c>
      <c r="P268" s="161">
        <v>100.0</v>
      </c>
      <c r="Q268" s="311">
        <f t="shared" si="10"/>
        <v>45860</v>
      </c>
      <c r="R268" s="159"/>
      <c r="S268" s="336">
        <f t="shared" si="2"/>
        <v>7</v>
      </c>
      <c r="T268" s="337" t="str">
        <f>IF(A268=A267,"0",VLOOKUP(A268,Despatches!A:D,4,FALSE))</f>
        <v>0</v>
      </c>
      <c r="U268" s="159"/>
      <c r="V268" s="159">
        <f t="shared" si="3"/>
        <v>2025</v>
      </c>
      <c r="W268" s="159"/>
      <c r="X268" s="159"/>
      <c r="Y268" s="159"/>
      <c r="Z268" s="159"/>
    </row>
    <row r="269" ht="11.25" customHeight="1">
      <c r="A269" s="161" t="s">
        <v>394</v>
      </c>
      <c r="B269" s="311">
        <v>45855.0</v>
      </c>
      <c r="C269" s="161">
        <v>13023.0</v>
      </c>
      <c r="D269" s="161" t="s">
        <v>605</v>
      </c>
      <c r="E269" s="161" t="s">
        <v>117</v>
      </c>
      <c r="F269" s="161">
        <v>69.0</v>
      </c>
      <c r="G269" s="161">
        <v>518.0</v>
      </c>
      <c r="H269" s="161">
        <v>228.0</v>
      </c>
      <c r="I269" s="161" t="s">
        <v>554</v>
      </c>
      <c r="J269" s="333">
        <v>16.0</v>
      </c>
      <c r="K269" s="333">
        <v>1.0</v>
      </c>
      <c r="L269" s="333">
        <v>4.0</v>
      </c>
      <c r="M269" s="161">
        <v>60.38</v>
      </c>
      <c r="N269" s="333" t="s">
        <v>38</v>
      </c>
      <c r="O269" s="161">
        <v>0.5</v>
      </c>
      <c r="P269" s="161">
        <v>100.0</v>
      </c>
      <c r="Q269" s="311">
        <f t="shared" si="10"/>
        <v>45860</v>
      </c>
      <c r="R269" s="159"/>
      <c r="S269" s="336">
        <f t="shared" si="2"/>
        <v>7</v>
      </c>
      <c r="T269" s="337" t="str">
        <f>IF(A269=A268,"0",VLOOKUP(A269,Despatches!A:D,4,FALSE))</f>
        <v>0</v>
      </c>
      <c r="U269" s="159"/>
      <c r="V269" s="159">
        <f t="shared" si="3"/>
        <v>2025</v>
      </c>
      <c r="W269" s="159"/>
      <c r="X269" s="159"/>
      <c r="Y269" s="159"/>
      <c r="Z269" s="159"/>
    </row>
    <row r="270" ht="11.25" customHeight="1">
      <c r="A270" s="161" t="s">
        <v>394</v>
      </c>
      <c r="B270" s="311">
        <v>45855.0</v>
      </c>
      <c r="C270" s="161">
        <v>13023.0</v>
      </c>
      <c r="D270" s="161" t="s">
        <v>605</v>
      </c>
      <c r="E270" s="161" t="s">
        <v>117</v>
      </c>
      <c r="F270" s="161">
        <v>41.0</v>
      </c>
      <c r="G270" s="161">
        <v>518.0</v>
      </c>
      <c r="H270" s="161">
        <v>156.0</v>
      </c>
      <c r="I270" s="161" t="s">
        <v>554</v>
      </c>
      <c r="J270" s="333">
        <v>16.0</v>
      </c>
      <c r="K270" s="333">
        <v>1.0</v>
      </c>
      <c r="L270" s="333">
        <v>4.0</v>
      </c>
      <c r="M270" s="161">
        <v>24.55</v>
      </c>
      <c r="N270" s="333" t="s">
        <v>38</v>
      </c>
      <c r="O270" s="161">
        <v>0.5</v>
      </c>
      <c r="P270" s="161">
        <v>100.0</v>
      </c>
      <c r="Q270" s="311">
        <f t="shared" si="10"/>
        <v>45860</v>
      </c>
      <c r="R270" s="159"/>
      <c r="S270" s="336">
        <f t="shared" si="2"/>
        <v>7</v>
      </c>
      <c r="T270" s="337" t="str">
        <f>IF(A270=A269,"0",VLOOKUP(A270,Despatches!A:D,4,FALSE))</f>
        <v>0</v>
      </c>
      <c r="U270" s="159"/>
      <c r="V270" s="159">
        <f t="shared" si="3"/>
        <v>2025</v>
      </c>
      <c r="W270" s="159"/>
      <c r="X270" s="159"/>
      <c r="Y270" s="159"/>
      <c r="Z270" s="159"/>
    </row>
    <row r="271" ht="11.25" customHeight="1">
      <c r="A271" s="161" t="s">
        <v>394</v>
      </c>
      <c r="B271" s="311">
        <v>45855.0</v>
      </c>
      <c r="C271" s="161">
        <v>13023.0</v>
      </c>
      <c r="D271" s="161" t="s">
        <v>605</v>
      </c>
      <c r="E271" s="161" t="s">
        <v>117</v>
      </c>
      <c r="F271" s="161">
        <v>98.0</v>
      </c>
      <c r="G271" s="161">
        <v>375.0</v>
      </c>
      <c r="H271" s="161">
        <v>312.0</v>
      </c>
      <c r="I271" s="161" t="s">
        <v>554</v>
      </c>
      <c r="J271" s="333">
        <v>16.0</v>
      </c>
      <c r="K271" s="333">
        <v>1.0</v>
      </c>
      <c r="L271" s="333">
        <v>4.0</v>
      </c>
      <c r="M271" s="161">
        <v>84.96</v>
      </c>
      <c r="N271" s="333" t="s">
        <v>38</v>
      </c>
      <c r="O271" s="161">
        <v>0.5</v>
      </c>
      <c r="P271" s="161">
        <v>100.0</v>
      </c>
      <c r="Q271" s="311">
        <f t="shared" si="10"/>
        <v>45860</v>
      </c>
      <c r="R271" s="159"/>
      <c r="S271" s="336">
        <f t="shared" si="2"/>
        <v>7</v>
      </c>
      <c r="T271" s="337" t="str">
        <f>IF(A271=A270,"0",VLOOKUP(A271,Despatches!A:D,4,FALSE))</f>
        <v>0</v>
      </c>
      <c r="U271" s="159"/>
      <c r="V271" s="159">
        <f t="shared" si="3"/>
        <v>2025</v>
      </c>
      <c r="W271" s="159"/>
      <c r="X271" s="159"/>
      <c r="Y271" s="159"/>
      <c r="Z271" s="159"/>
    </row>
    <row r="272" ht="11.25" customHeight="1">
      <c r="A272" s="161" t="s">
        <v>394</v>
      </c>
      <c r="B272" s="311">
        <v>45855.0</v>
      </c>
      <c r="C272" s="161">
        <v>13023.0</v>
      </c>
      <c r="D272" s="161" t="s">
        <v>605</v>
      </c>
      <c r="E272" s="161" t="s">
        <v>117</v>
      </c>
      <c r="F272" s="161">
        <v>98.0</v>
      </c>
      <c r="G272" s="161">
        <v>375.0</v>
      </c>
      <c r="H272" s="161">
        <v>232.0</v>
      </c>
      <c r="I272" s="161" t="s">
        <v>554</v>
      </c>
      <c r="J272" s="333">
        <v>16.0</v>
      </c>
      <c r="K272" s="333">
        <v>1.0</v>
      </c>
      <c r="L272" s="333">
        <v>4.0</v>
      </c>
      <c r="M272" s="161">
        <v>63.18</v>
      </c>
      <c r="N272" s="333" t="s">
        <v>38</v>
      </c>
      <c r="O272" s="161">
        <v>0.5</v>
      </c>
      <c r="P272" s="161">
        <v>100.0</v>
      </c>
      <c r="Q272" s="311">
        <f t="shared" si="10"/>
        <v>45860</v>
      </c>
      <c r="R272" s="159"/>
      <c r="S272" s="336">
        <f t="shared" si="2"/>
        <v>7</v>
      </c>
      <c r="T272" s="337" t="str">
        <f>IF(A272=A271,"0",VLOOKUP(A272,Despatches!A:D,4,FALSE))</f>
        <v>0</v>
      </c>
      <c r="U272" s="159"/>
      <c r="V272" s="159">
        <f t="shared" si="3"/>
        <v>2025</v>
      </c>
      <c r="W272" s="159"/>
      <c r="X272" s="159"/>
      <c r="Y272" s="159"/>
      <c r="Z272" s="159"/>
    </row>
    <row r="273" ht="11.25" customHeight="1">
      <c r="A273" s="161" t="s">
        <v>394</v>
      </c>
      <c r="B273" s="311">
        <v>45855.0</v>
      </c>
      <c r="C273" s="161">
        <v>13023.0</v>
      </c>
      <c r="D273" s="161" t="s">
        <v>605</v>
      </c>
      <c r="E273" s="161" t="s">
        <v>117</v>
      </c>
      <c r="F273" s="161">
        <v>98.0</v>
      </c>
      <c r="G273" s="161">
        <v>375.0</v>
      </c>
      <c r="H273" s="161">
        <v>184.0</v>
      </c>
      <c r="I273" s="161" t="s">
        <v>554</v>
      </c>
      <c r="J273" s="333">
        <v>16.0</v>
      </c>
      <c r="K273" s="333">
        <v>1.0</v>
      </c>
      <c r="L273" s="333">
        <v>4.0</v>
      </c>
      <c r="M273" s="161">
        <v>50.11</v>
      </c>
      <c r="N273" s="333" t="s">
        <v>38</v>
      </c>
      <c r="O273" s="161">
        <v>0.5</v>
      </c>
      <c r="P273" s="161">
        <v>100.0</v>
      </c>
      <c r="Q273" s="311">
        <f t="shared" si="10"/>
        <v>45860</v>
      </c>
      <c r="R273" s="159"/>
      <c r="S273" s="336">
        <f t="shared" si="2"/>
        <v>7</v>
      </c>
      <c r="T273" s="337" t="str">
        <f>IF(A273=A272,"0",VLOOKUP(A273,Despatches!A:D,4,FALSE))</f>
        <v>0</v>
      </c>
      <c r="U273" s="159"/>
      <c r="V273" s="159">
        <f t="shared" si="3"/>
        <v>2025</v>
      </c>
      <c r="W273" s="159"/>
      <c r="X273" s="159"/>
      <c r="Y273" s="159"/>
      <c r="Z273" s="159"/>
    </row>
    <row r="274" ht="11.25" customHeight="1">
      <c r="A274" s="161" t="s">
        <v>394</v>
      </c>
      <c r="B274" s="311">
        <v>45855.0</v>
      </c>
      <c r="C274" s="161">
        <v>13023.0</v>
      </c>
      <c r="D274" s="161" t="s">
        <v>605</v>
      </c>
      <c r="E274" s="161" t="s">
        <v>117</v>
      </c>
      <c r="F274" s="161">
        <v>98.0</v>
      </c>
      <c r="G274" s="161">
        <v>375.0</v>
      </c>
      <c r="H274" s="161">
        <v>152.0</v>
      </c>
      <c r="I274" s="161" t="s">
        <v>554</v>
      </c>
      <c r="J274" s="333">
        <v>16.0</v>
      </c>
      <c r="K274" s="333">
        <v>1.0</v>
      </c>
      <c r="L274" s="333">
        <v>4.0</v>
      </c>
      <c r="M274" s="161">
        <v>41.39</v>
      </c>
      <c r="N274" s="333" t="s">
        <v>38</v>
      </c>
      <c r="O274" s="161">
        <v>0.5</v>
      </c>
      <c r="P274" s="161">
        <v>100.0</v>
      </c>
      <c r="Q274" s="311">
        <f t="shared" si="10"/>
        <v>45860</v>
      </c>
      <c r="R274" s="159"/>
      <c r="S274" s="336">
        <f t="shared" si="2"/>
        <v>7</v>
      </c>
      <c r="T274" s="337" t="str">
        <f>IF(A274=A273,"0",VLOOKUP(A274,Despatches!A:D,4,FALSE))</f>
        <v>0</v>
      </c>
      <c r="U274" s="159"/>
      <c r="V274" s="159">
        <f t="shared" si="3"/>
        <v>2025</v>
      </c>
      <c r="W274" s="159"/>
      <c r="X274" s="159"/>
      <c r="Y274" s="159"/>
      <c r="Z274" s="159"/>
    </row>
    <row r="275" ht="11.25" customHeight="1">
      <c r="A275" s="161" t="s">
        <v>394</v>
      </c>
      <c r="B275" s="311">
        <v>45855.0</v>
      </c>
      <c r="C275" s="161">
        <v>13023.0</v>
      </c>
      <c r="D275" s="161" t="s">
        <v>605</v>
      </c>
      <c r="E275" s="161" t="s">
        <v>117</v>
      </c>
      <c r="F275" s="161">
        <v>98.0</v>
      </c>
      <c r="G275" s="161">
        <v>375.0</v>
      </c>
      <c r="H275" s="161">
        <v>104.0</v>
      </c>
      <c r="I275" s="161" t="s">
        <v>554</v>
      </c>
      <c r="J275" s="333">
        <v>16.0</v>
      </c>
      <c r="K275" s="333">
        <v>1.0</v>
      </c>
      <c r="L275" s="333">
        <v>4.0</v>
      </c>
      <c r="M275" s="161">
        <v>28.32</v>
      </c>
      <c r="N275" s="333" t="s">
        <v>38</v>
      </c>
      <c r="O275" s="161">
        <v>0.5</v>
      </c>
      <c r="P275" s="161">
        <v>100.0</v>
      </c>
      <c r="Q275" s="311">
        <f t="shared" si="10"/>
        <v>45860</v>
      </c>
      <c r="R275" s="159"/>
      <c r="S275" s="336">
        <f t="shared" si="2"/>
        <v>7</v>
      </c>
      <c r="T275" s="337" t="str">
        <f>IF(A275=A274,"0",VLOOKUP(A275,Despatches!A:D,4,FALSE))</f>
        <v>0</v>
      </c>
      <c r="U275" s="159"/>
      <c r="V275" s="159">
        <f t="shared" si="3"/>
        <v>2025</v>
      </c>
      <c r="W275" s="159"/>
      <c r="X275" s="159"/>
      <c r="Y275" s="159"/>
      <c r="Z275" s="159"/>
    </row>
    <row r="276" ht="11.25" customHeight="1">
      <c r="A276" s="161" t="s">
        <v>394</v>
      </c>
      <c r="B276" s="311">
        <v>45855.0</v>
      </c>
      <c r="C276" s="161">
        <v>13023.0</v>
      </c>
      <c r="D276" s="161" t="s">
        <v>605</v>
      </c>
      <c r="E276" s="161" t="s">
        <v>117</v>
      </c>
      <c r="F276" s="161">
        <v>98.0</v>
      </c>
      <c r="G276" s="161">
        <v>626.0</v>
      </c>
      <c r="H276" s="161">
        <v>156.0</v>
      </c>
      <c r="I276" s="161" t="s">
        <v>554</v>
      </c>
      <c r="J276" s="333">
        <v>16.0</v>
      </c>
      <c r="K276" s="333">
        <v>1.0</v>
      </c>
      <c r="L276" s="333">
        <v>4.0</v>
      </c>
      <c r="M276" s="161">
        <v>70.92</v>
      </c>
      <c r="N276" s="333" t="s">
        <v>38</v>
      </c>
      <c r="O276" s="161">
        <v>0.5</v>
      </c>
      <c r="P276" s="161">
        <v>100.0</v>
      </c>
      <c r="Q276" s="311">
        <f t="shared" si="10"/>
        <v>45860</v>
      </c>
      <c r="R276" s="159"/>
      <c r="S276" s="336">
        <f t="shared" si="2"/>
        <v>7</v>
      </c>
      <c r="T276" s="337" t="str">
        <f>IF(A276=A275,"0",VLOOKUP(A276,Despatches!A:D,4,FALSE))</f>
        <v>0</v>
      </c>
      <c r="U276" s="159"/>
      <c r="V276" s="159">
        <f t="shared" si="3"/>
        <v>2025</v>
      </c>
      <c r="W276" s="159"/>
      <c r="X276" s="159"/>
      <c r="Y276" s="159"/>
      <c r="Z276" s="159"/>
    </row>
    <row r="277" ht="11.25" customHeight="1">
      <c r="A277" s="161" t="s">
        <v>394</v>
      </c>
      <c r="B277" s="311">
        <v>45855.0</v>
      </c>
      <c r="C277" s="161">
        <v>13023.0</v>
      </c>
      <c r="D277" s="161" t="s">
        <v>605</v>
      </c>
      <c r="E277" s="161" t="s">
        <v>117</v>
      </c>
      <c r="F277" s="161">
        <v>98.0</v>
      </c>
      <c r="G277" s="161">
        <v>639.0</v>
      </c>
      <c r="H277" s="161">
        <v>116.0</v>
      </c>
      <c r="I277" s="161" t="s">
        <v>554</v>
      </c>
      <c r="J277" s="333">
        <v>16.0</v>
      </c>
      <c r="K277" s="333">
        <v>1.0</v>
      </c>
      <c r="L277" s="333">
        <v>4.0</v>
      </c>
      <c r="M277" s="161">
        <v>53.83</v>
      </c>
      <c r="N277" s="333" t="s">
        <v>38</v>
      </c>
      <c r="O277" s="161">
        <v>0.5</v>
      </c>
      <c r="P277" s="161">
        <v>100.0</v>
      </c>
      <c r="Q277" s="311">
        <f t="shared" si="10"/>
        <v>45860</v>
      </c>
      <c r="R277" s="159"/>
      <c r="S277" s="336">
        <f t="shared" si="2"/>
        <v>7</v>
      </c>
      <c r="T277" s="337" t="str">
        <f>IF(A277=A276,"0",VLOOKUP(A277,Despatches!A:D,4,FALSE))</f>
        <v>0</v>
      </c>
      <c r="U277" s="159"/>
      <c r="V277" s="159">
        <f t="shared" si="3"/>
        <v>2025</v>
      </c>
      <c r="W277" s="159"/>
      <c r="X277" s="159"/>
      <c r="Y277" s="159"/>
      <c r="Z277" s="159"/>
    </row>
    <row r="278" ht="11.25" customHeight="1">
      <c r="A278" s="161" t="s">
        <v>394</v>
      </c>
      <c r="B278" s="311">
        <v>45855.0</v>
      </c>
      <c r="C278" s="161">
        <v>13023.0</v>
      </c>
      <c r="D278" s="161" t="s">
        <v>605</v>
      </c>
      <c r="E278" s="161" t="s">
        <v>117</v>
      </c>
      <c r="F278" s="161">
        <v>98.0</v>
      </c>
      <c r="G278" s="161">
        <v>657.0</v>
      </c>
      <c r="H278" s="161">
        <v>92.0</v>
      </c>
      <c r="I278" s="161" t="s">
        <v>554</v>
      </c>
      <c r="J278" s="333">
        <v>16.0</v>
      </c>
      <c r="K278" s="333">
        <v>1.0</v>
      </c>
      <c r="L278" s="333">
        <v>4.0</v>
      </c>
      <c r="M278" s="161">
        <v>43.89</v>
      </c>
      <c r="N278" s="333" t="s">
        <v>38</v>
      </c>
      <c r="O278" s="161">
        <v>0.5</v>
      </c>
      <c r="P278" s="161">
        <v>100.0</v>
      </c>
      <c r="Q278" s="311">
        <f t="shared" si="10"/>
        <v>45860</v>
      </c>
      <c r="R278" s="159"/>
      <c r="S278" s="336">
        <f t="shared" si="2"/>
        <v>7</v>
      </c>
      <c r="T278" s="337" t="str">
        <f>IF(A278=A277,"0",VLOOKUP(A278,Despatches!A:D,4,FALSE))</f>
        <v>0</v>
      </c>
      <c r="U278" s="159"/>
      <c r="V278" s="159">
        <f t="shared" si="3"/>
        <v>2025</v>
      </c>
      <c r="W278" s="159"/>
      <c r="X278" s="159"/>
      <c r="Y278" s="159"/>
      <c r="Z278" s="159"/>
    </row>
    <row r="279" ht="11.25" customHeight="1">
      <c r="A279" s="161" t="s">
        <v>394</v>
      </c>
      <c r="B279" s="311">
        <v>45855.0</v>
      </c>
      <c r="C279" s="161">
        <v>13023.0</v>
      </c>
      <c r="D279" s="161" t="s">
        <v>605</v>
      </c>
      <c r="E279" s="161" t="s">
        <v>117</v>
      </c>
      <c r="F279" s="161">
        <v>98.0</v>
      </c>
      <c r="G279" s="161">
        <v>681.0</v>
      </c>
      <c r="H279" s="161">
        <v>76.0</v>
      </c>
      <c r="I279" s="161" t="s">
        <v>554</v>
      </c>
      <c r="J279" s="333">
        <v>16.0</v>
      </c>
      <c r="K279" s="333">
        <v>1.0</v>
      </c>
      <c r="L279" s="333">
        <v>4.0</v>
      </c>
      <c r="M279" s="161">
        <v>37.58</v>
      </c>
      <c r="N279" s="333" t="s">
        <v>38</v>
      </c>
      <c r="O279" s="161">
        <v>0.5</v>
      </c>
      <c r="P279" s="161">
        <v>100.0</v>
      </c>
      <c r="Q279" s="311">
        <f t="shared" si="10"/>
        <v>45860</v>
      </c>
      <c r="R279" s="159"/>
      <c r="S279" s="336">
        <f t="shared" si="2"/>
        <v>7</v>
      </c>
      <c r="T279" s="337" t="str">
        <f>IF(A279=A278,"0",VLOOKUP(A279,Despatches!A:D,4,FALSE))</f>
        <v>0</v>
      </c>
      <c r="U279" s="159"/>
      <c r="V279" s="159">
        <f t="shared" si="3"/>
        <v>2025</v>
      </c>
      <c r="W279" s="159"/>
      <c r="X279" s="159"/>
      <c r="Y279" s="159"/>
      <c r="Z279" s="159"/>
    </row>
    <row r="280" ht="11.25" customHeight="1">
      <c r="A280" s="161" t="s">
        <v>394</v>
      </c>
      <c r="B280" s="311">
        <v>45855.0</v>
      </c>
      <c r="C280" s="161">
        <v>13023.0</v>
      </c>
      <c r="D280" s="161" t="s">
        <v>605</v>
      </c>
      <c r="E280" s="161" t="s">
        <v>117</v>
      </c>
      <c r="F280" s="161">
        <v>98.0</v>
      </c>
      <c r="G280" s="161">
        <v>709.0</v>
      </c>
      <c r="H280" s="161">
        <v>52.0</v>
      </c>
      <c r="I280" s="161" t="s">
        <v>554</v>
      </c>
      <c r="J280" s="333">
        <v>16.0</v>
      </c>
      <c r="K280" s="333">
        <v>1.0</v>
      </c>
      <c r="L280" s="333">
        <v>4.0</v>
      </c>
      <c r="M280" s="161">
        <v>26.77</v>
      </c>
      <c r="N280" s="333" t="s">
        <v>38</v>
      </c>
      <c r="O280" s="161">
        <v>0.5</v>
      </c>
      <c r="P280" s="161">
        <v>100.0</v>
      </c>
      <c r="Q280" s="311">
        <f t="shared" si="10"/>
        <v>45860</v>
      </c>
      <c r="R280" s="159"/>
      <c r="S280" s="336">
        <f t="shared" si="2"/>
        <v>7</v>
      </c>
      <c r="T280" s="337" t="str">
        <f>IF(A280=A279,"0",VLOOKUP(A280,Despatches!A:D,4,FALSE))</f>
        <v>0</v>
      </c>
      <c r="U280" s="159"/>
      <c r="V280" s="159">
        <f t="shared" si="3"/>
        <v>2025</v>
      </c>
      <c r="W280" s="159"/>
      <c r="X280" s="159"/>
      <c r="Y280" s="159"/>
      <c r="Z280" s="159"/>
    </row>
    <row r="281" ht="11.25" customHeight="1">
      <c r="A281" s="161" t="s">
        <v>395</v>
      </c>
      <c r="B281" s="311">
        <v>45855.0</v>
      </c>
      <c r="C281" s="161" t="s">
        <v>606</v>
      </c>
      <c r="D281" s="161" t="s">
        <v>607</v>
      </c>
      <c r="E281" s="161" t="s">
        <v>117</v>
      </c>
      <c r="F281" s="161">
        <v>124.0</v>
      </c>
      <c r="G281" s="161">
        <v>413.0</v>
      </c>
      <c r="H281" s="161">
        <v>234.0</v>
      </c>
      <c r="I281" s="161" t="s">
        <v>554</v>
      </c>
      <c r="J281" s="333">
        <v>16.0</v>
      </c>
      <c r="K281" s="333">
        <v>1.0</v>
      </c>
      <c r="L281" s="333">
        <v>2.0</v>
      </c>
      <c r="M281" s="161">
        <v>88.8</v>
      </c>
      <c r="N281" s="333" t="s">
        <v>38</v>
      </c>
      <c r="O281" s="161">
        <v>0.5</v>
      </c>
      <c r="P281" s="161">
        <v>100.0</v>
      </c>
      <c r="Q281" s="311">
        <f t="shared" si="10"/>
        <v>45860</v>
      </c>
      <c r="R281" s="159"/>
      <c r="S281" s="336">
        <f t="shared" si="2"/>
        <v>7</v>
      </c>
      <c r="T281" s="337">
        <f>IF(A281=A280,"0",VLOOKUP(A281,Despatches!A:D,4,FALSE))</f>
        <v>467.8</v>
      </c>
      <c r="U281" s="159"/>
      <c r="V281" s="159">
        <f t="shared" si="3"/>
        <v>2025</v>
      </c>
      <c r="W281" s="159"/>
      <c r="X281" s="159"/>
      <c r="Y281" s="159"/>
      <c r="Z281" s="159"/>
    </row>
    <row r="282" ht="11.25" customHeight="1">
      <c r="A282" s="161" t="s">
        <v>395</v>
      </c>
      <c r="B282" s="311">
        <v>45855.0</v>
      </c>
      <c r="C282" s="161" t="s">
        <v>606</v>
      </c>
      <c r="D282" s="161" t="s">
        <v>607</v>
      </c>
      <c r="E282" s="161" t="s">
        <v>117</v>
      </c>
      <c r="F282" s="161">
        <v>111.0</v>
      </c>
      <c r="G282" s="161">
        <v>413.0</v>
      </c>
      <c r="H282" s="161">
        <v>174.0</v>
      </c>
      <c r="I282" s="161" t="s">
        <v>554</v>
      </c>
      <c r="J282" s="333">
        <v>16.0</v>
      </c>
      <c r="K282" s="333">
        <v>1.0</v>
      </c>
      <c r="L282" s="333">
        <v>2.0</v>
      </c>
      <c r="M282" s="161">
        <v>59.11</v>
      </c>
      <c r="N282" s="333" t="s">
        <v>38</v>
      </c>
      <c r="O282" s="161">
        <v>0.5</v>
      </c>
      <c r="P282" s="161">
        <v>100.0</v>
      </c>
      <c r="Q282" s="311">
        <f t="shared" si="10"/>
        <v>45860</v>
      </c>
      <c r="R282" s="159"/>
      <c r="S282" s="336">
        <f t="shared" si="2"/>
        <v>7</v>
      </c>
      <c r="T282" s="337" t="str">
        <f>IF(A282=A281,"0",VLOOKUP(A282,Despatches!A:D,4,FALSE))</f>
        <v>0</v>
      </c>
      <c r="U282" s="159"/>
      <c r="V282" s="159">
        <f t="shared" si="3"/>
        <v>2025</v>
      </c>
      <c r="W282" s="159"/>
      <c r="X282" s="159"/>
      <c r="Y282" s="159"/>
      <c r="Z282" s="159"/>
    </row>
    <row r="283" ht="11.25" customHeight="1">
      <c r="A283" s="161" t="s">
        <v>395</v>
      </c>
      <c r="B283" s="311">
        <v>45855.0</v>
      </c>
      <c r="C283" s="161" t="s">
        <v>606</v>
      </c>
      <c r="D283" s="161" t="s">
        <v>607</v>
      </c>
      <c r="E283" s="161" t="s">
        <v>117</v>
      </c>
      <c r="F283" s="161">
        <v>93.0</v>
      </c>
      <c r="G283" s="161">
        <v>413.0</v>
      </c>
      <c r="H283" s="161">
        <v>138.0</v>
      </c>
      <c r="I283" s="161" t="s">
        <v>554</v>
      </c>
      <c r="J283" s="333">
        <v>16.0</v>
      </c>
      <c r="K283" s="333">
        <v>1.0</v>
      </c>
      <c r="L283" s="333">
        <v>2.0</v>
      </c>
      <c r="M283" s="161">
        <v>39.28</v>
      </c>
      <c r="N283" s="333" t="s">
        <v>38</v>
      </c>
      <c r="O283" s="161">
        <v>0.5</v>
      </c>
      <c r="P283" s="161">
        <v>100.0</v>
      </c>
      <c r="Q283" s="311">
        <f t="shared" si="10"/>
        <v>45860</v>
      </c>
      <c r="R283" s="159"/>
      <c r="S283" s="336">
        <f t="shared" si="2"/>
        <v>7</v>
      </c>
      <c r="T283" s="337" t="str">
        <f>IF(A283=A282,"0",VLOOKUP(A283,Despatches!A:D,4,FALSE))</f>
        <v>0</v>
      </c>
      <c r="U283" s="159"/>
      <c r="V283" s="159">
        <f t="shared" si="3"/>
        <v>2025</v>
      </c>
      <c r="W283" s="159"/>
      <c r="X283" s="159"/>
      <c r="Y283" s="159"/>
      <c r="Z283" s="159"/>
    </row>
    <row r="284" ht="11.25" customHeight="1">
      <c r="A284" s="161" t="s">
        <v>395</v>
      </c>
      <c r="B284" s="311">
        <v>45855.0</v>
      </c>
      <c r="C284" s="161" t="s">
        <v>606</v>
      </c>
      <c r="D284" s="161" t="s">
        <v>607</v>
      </c>
      <c r="E284" s="161" t="s">
        <v>117</v>
      </c>
      <c r="F284" s="161">
        <v>69.0</v>
      </c>
      <c r="G284" s="161">
        <v>413.0</v>
      </c>
      <c r="H284" s="161">
        <v>114.0</v>
      </c>
      <c r="I284" s="161" t="s">
        <v>554</v>
      </c>
      <c r="J284" s="333">
        <v>16.0</v>
      </c>
      <c r="K284" s="333">
        <v>1.0</v>
      </c>
      <c r="L284" s="333">
        <v>2.0</v>
      </c>
      <c r="M284" s="161">
        <v>24.07</v>
      </c>
      <c r="N284" s="333" t="s">
        <v>38</v>
      </c>
      <c r="O284" s="161">
        <v>0.5</v>
      </c>
      <c r="P284" s="161">
        <v>100.0</v>
      </c>
      <c r="Q284" s="311">
        <f t="shared" si="10"/>
        <v>45860</v>
      </c>
      <c r="R284" s="159"/>
      <c r="S284" s="336">
        <f t="shared" si="2"/>
        <v>7</v>
      </c>
      <c r="T284" s="337" t="str">
        <f>IF(A284=A283,"0",VLOOKUP(A284,Despatches!A:D,4,FALSE))</f>
        <v>0</v>
      </c>
      <c r="U284" s="159"/>
      <c r="V284" s="159">
        <f t="shared" si="3"/>
        <v>2025</v>
      </c>
      <c r="W284" s="159"/>
      <c r="X284" s="159"/>
      <c r="Y284" s="159"/>
      <c r="Z284" s="159"/>
    </row>
    <row r="285" ht="11.25" customHeight="1">
      <c r="A285" s="161" t="s">
        <v>395</v>
      </c>
      <c r="B285" s="311">
        <v>45855.0</v>
      </c>
      <c r="C285" s="161" t="s">
        <v>606</v>
      </c>
      <c r="D285" s="161" t="s">
        <v>607</v>
      </c>
      <c r="E285" s="161" t="s">
        <v>117</v>
      </c>
      <c r="F285" s="161">
        <v>41.0</v>
      </c>
      <c r="G285" s="161">
        <v>413.0</v>
      </c>
      <c r="H285" s="161">
        <v>78.0</v>
      </c>
      <c r="I285" s="161" t="s">
        <v>554</v>
      </c>
      <c r="J285" s="333">
        <v>16.0</v>
      </c>
      <c r="K285" s="333">
        <v>1.0</v>
      </c>
      <c r="L285" s="333">
        <v>2.0</v>
      </c>
      <c r="M285" s="161">
        <v>9.79</v>
      </c>
      <c r="N285" s="333" t="s">
        <v>38</v>
      </c>
      <c r="O285" s="161">
        <v>0.5</v>
      </c>
      <c r="P285" s="161">
        <v>100.0</v>
      </c>
      <c r="Q285" s="311">
        <f t="shared" si="10"/>
        <v>45860</v>
      </c>
      <c r="R285" s="159"/>
      <c r="S285" s="336">
        <f t="shared" si="2"/>
        <v>7</v>
      </c>
      <c r="T285" s="337" t="str">
        <f>IF(A285=A284,"0",VLOOKUP(A285,Despatches!A:D,4,FALSE))</f>
        <v>0</v>
      </c>
      <c r="U285" s="159"/>
      <c r="V285" s="159">
        <f t="shared" si="3"/>
        <v>2025</v>
      </c>
      <c r="W285" s="159"/>
      <c r="X285" s="159"/>
      <c r="Y285" s="159"/>
      <c r="Z285" s="159"/>
    </row>
    <row r="286" ht="11.25" customHeight="1">
      <c r="A286" s="161" t="s">
        <v>395</v>
      </c>
      <c r="B286" s="311">
        <v>45855.0</v>
      </c>
      <c r="C286" s="161" t="s">
        <v>606</v>
      </c>
      <c r="D286" s="161" t="s">
        <v>607</v>
      </c>
      <c r="E286" s="161" t="s">
        <v>117</v>
      </c>
      <c r="F286" s="161">
        <v>98.0</v>
      </c>
      <c r="G286" s="161">
        <v>345.0</v>
      </c>
      <c r="H286" s="161">
        <v>156.0</v>
      </c>
      <c r="I286" s="161" t="s">
        <v>554</v>
      </c>
      <c r="J286" s="333">
        <v>16.0</v>
      </c>
      <c r="K286" s="333">
        <v>1.0</v>
      </c>
      <c r="L286" s="333">
        <v>2.0</v>
      </c>
      <c r="M286" s="161">
        <v>39.08</v>
      </c>
      <c r="N286" s="333" t="s">
        <v>38</v>
      </c>
      <c r="O286" s="161">
        <v>0.5</v>
      </c>
      <c r="P286" s="161">
        <v>100.0</v>
      </c>
      <c r="Q286" s="311">
        <f t="shared" si="10"/>
        <v>45860</v>
      </c>
      <c r="R286" s="159"/>
      <c r="S286" s="336">
        <f t="shared" si="2"/>
        <v>7</v>
      </c>
      <c r="T286" s="337" t="str">
        <f>IF(A286=A285,"0",VLOOKUP(A286,Despatches!A:D,4,FALSE))</f>
        <v>0</v>
      </c>
      <c r="U286" s="159"/>
      <c r="V286" s="159">
        <f t="shared" si="3"/>
        <v>2025</v>
      </c>
      <c r="W286" s="159"/>
      <c r="X286" s="159"/>
      <c r="Y286" s="159"/>
      <c r="Z286" s="159"/>
    </row>
    <row r="287" ht="11.25" customHeight="1">
      <c r="A287" s="161" t="s">
        <v>395</v>
      </c>
      <c r="B287" s="311">
        <v>45855.0</v>
      </c>
      <c r="C287" s="161" t="s">
        <v>606</v>
      </c>
      <c r="D287" s="161" t="s">
        <v>607</v>
      </c>
      <c r="E287" s="161" t="s">
        <v>117</v>
      </c>
      <c r="F287" s="161">
        <v>98.0</v>
      </c>
      <c r="G287" s="161">
        <v>345.0</v>
      </c>
      <c r="H287" s="161">
        <v>116.0</v>
      </c>
      <c r="I287" s="161" t="s">
        <v>554</v>
      </c>
      <c r="J287" s="333">
        <v>16.0</v>
      </c>
      <c r="K287" s="333">
        <v>1.0</v>
      </c>
      <c r="L287" s="333">
        <v>2.0</v>
      </c>
      <c r="M287" s="161">
        <v>29.06</v>
      </c>
      <c r="N287" s="333" t="s">
        <v>38</v>
      </c>
      <c r="O287" s="161">
        <v>0.5</v>
      </c>
      <c r="P287" s="161">
        <v>100.0</v>
      </c>
      <c r="Q287" s="311">
        <f t="shared" si="10"/>
        <v>45860</v>
      </c>
      <c r="R287" s="159"/>
      <c r="S287" s="336">
        <f t="shared" si="2"/>
        <v>7</v>
      </c>
      <c r="T287" s="337" t="str">
        <f>IF(A287=A286,"0",VLOOKUP(A287,Despatches!A:D,4,FALSE))</f>
        <v>0</v>
      </c>
      <c r="U287" s="159"/>
      <c r="V287" s="159">
        <f t="shared" si="3"/>
        <v>2025</v>
      </c>
      <c r="W287" s="159"/>
      <c r="X287" s="159"/>
      <c r="Y287" s="159"/>
      <c r="Z287" s="159"/>
    </row>
    <row r="288" ht="11.25" customHeight="1">
      <c r="A288" s="161" t="s">
        <v>395</v>
      </c>
      <c r="B288" s="311">
        <v>45855.0</v>
      </c>
      <c r="C288" s="161" t="s">
        <v>606</v>
      </c>
      <c r="D288" s="161" t="s">
        <v>607</v>
      </c>
      <c r="E288" s="161" t="s">
        <v>117</v>
      </c>
      <c r="F288" s="161">
        <v>98.0</v>
      </c>
      <c r="G288" s="161">
        <v>345.0</v>
      </c>
      <c r="H288" s="161">
        <v>92.0</v>
      </c>
      <c r="I288" s="161" t="s">
        <v>554</v>
      </c>
      <c r="J288" s="333">
        <v>16.0</v>
      </c>
      <c r="K288" s="333">
        <v>1.0</v>
      </c>
      <c r="L288" s="333">
        <v>2.0</v>
      </c>
      <c r="M288" s="161">
        <v>23.05</v>
      </c>
      <c r="N288" s="333" t="s">
        <v>38</v>
      </c>
      <c r="O288" s="161">
        <v>0.5</v>
      </c>
      <c r="P288" s="161">
        <v>100.0</v>
      </c>
      <c r="Q288" s="311">
        <f t="shared" si="10"/>
        <v>45860</v>
      </c>
      <c r="R288" s="159"/>
      <c r="S288" s="336">
        <f t="shared" si="2"/>
        <v>7</v>
      </c>
      <c r="T288" s="337" t="str">
        <f>IF(A288=A287,"0",VLOOKUP(A288,Despatches!A:D,4,FALSE))</f>
        <v>0</v>
      </c>
      <c r="U288" s="159"/>
      <c r="V288" s="159">
        <f t="shared" si="3"/>
        <v>2025</v>
      </c>
      <c r="W288" s="159"/>
      <c r="X288" s="159"/>
      <c r="Y288" s="159"/>
      <c r="Z288" s="159"/>
    </row>
    <row r="289" ht="11.25" customHeight="1">
      <c r="A289" s="161" t="s">
        <v>395</v>
      </c>
      <c r="B289" s="311">
        <v>45855.0</v>
      </c>
      <c r="C289" s="161" t="s">
        <v>606</v>
      </c>
      <c r="D289" s="161" t="s">
        <v>607</v>
      </c>
      <c r="E289" s="161" t="s">
        <v>117</v>
      </c>
      <c r="F289" s="161">
        <v>98.0</v>
      </c>
      <c r="G289" s="161">
        <v>345.0</v>
      </c>
      <c r="H289" s="161">
        <v>76.0</v>
      </c>
      <c r="I289" s="161" t="s">
        <v>554</v>
      </c>
      <c r="J289" s="333">
        <v>16.0</v>
      </c>
      <c r="K289" s="333">
        <v>1.0</v>
      </c>
      <c r="L289" s="333">
        <v>2.0</v>
      </c>
      <c r="M289" s="161">
        <v>19.04</v>
      </c>
      <c r="N289" s="333" t="s">
        <v>38</v>
      </c>
      <c r="O289" s="161">
        <v>0.5</v>
      </c>
      <c r="P289" s="161">
        <v>100.0</v>
      </c>
      <c r="Q289" s="311">
        <f t="shared" si="10"/>
        <v>45860</v>
      </c>
      <c r="R289" s="159"/>
      <c r="S289" s="336">
        <f t="shared" si="2"/>
        <v>7</v>
      </c>
      <c r="T289" s="337" t="str">
        <f>IF(A289=A288,"0",VLOOKUP(A289,Despatches!A:D,4,FALSE))</f>
        <v>0</v>
      </c>
      <c r="U289" s="159"/>
      <c r="V289" s="159">
        <f t="shared" si="3"/>
        <v>2025</v>
      </c>
      <c r="W289" s="159"/>
      <c r="X289" s="159"/>
      <c r="Y289" s="159"/>
      <c r="Z289" s="159"/>
    </row>
    <row r="290" ht="11.25" customHeight="1">
      <c r="A290" s="161" t="s">
        <v>395</v>
      </c>
      <c r="B290" s="311">
        <v>45855.0</v>
      </c>
      <c r="C290" s="161" t="s">
        <v>606</v>
      </c>
      <c r="D290" s="161" t="s">
        <v>607</v>
      </c>
      <c r="E290" s="161" t="s">
        <v>117</v>
      </c>
      <c r="F290" s="161">
        <v>98.0</v>
      </c>
      <c r="G290" s="161">
        <v>345.0</v>
      </c>
      <c r="H290" s="161">
        <v>52.0</v>
      </c>
      <c r="I290" s="161" t="s">
        <v>554</v>
      </c>
      <c r="J290" s="333">
        <v>16.0</v>
      </c>
      <c r="K290" s="333">
        <v>1.0</v>
      </c>
      <c r="L290" s="333">
        <v>2.0</v>
      </c>
      <c r="M290" s="161">
        <v>13.03</v>
      </c>
      <c r="N290" s="333" t="s">
        <v>38</v>
      </c>
      <c r="O290" s="161">
        <v>0.5</v>
      </c>
      <c r="P290" s="161">
        <v>100.0</v>
      </c>
      <c r="Q290" s="311">
        <f t="shared" si="10"/>
        <v>45860</v>
      </c>
      <c r="R290" s="159"/>
      <c r="S290" s="336">
        <f t="shared" si="2"/>
        <v>7</v>
      </c>
      <c r="T290" s="337" t="str">
        <f>IF(A290=A289,"0",VLOOKUP(A290,Despatches!A:D,4,FALSE))</f>
        <v>0</v>
      </c>
      <c r="U290" s="159"/>
      <c r="V290" s="159">
        <f t="shared" si="3"/>
        <v>2025</v>
      </c>
      <c r="W290" s="159"/>
      <c r="X290" s="159"/>
      <c r="Y290" s="159"/>
      <c r="Z290" s="159"/>
    </row>
    <row r="291" ht="11.25" customHeight="1">
      <c r="A291" s="161" t="s">
        <v>395</v>
      </c>
      <c r="B291" s="311">
        <v>45855.0</v>
      </c>
      <c r="C291" s="161" t="s">
        <v>606</v>
      </c>
      <c r="D291" s="161" t="s">
        <v>607</v>
      </c>
      <c r="E291" s="161" t="s">
        <v>117</v>
      </c>
      <c r="F291" s="161">
        <v>98.0</v>
      </c>
      <c r="G291" s="161">
        <v>566.0</v>
      </c>
      <c r="H291" s="161">
        <v>78.0</v>
      </c>
      <c r="I291" s="161" t="s">
        <v>554</v>
      </c>
      <c r="J291" s="333">
        <v>16.0</v>
      </c>
      <c r="K291" s="333">
        <v>1.0</v>
      </c>
      <c r="L291" s="333">
        <v>2.0</v>
      </c>
      <c r="M291" s="161">
        <v>32.06</v>
      </c>
      <c r="N291" s="333" t="s">
        <v>38</v>
      </c>
      <c r="O291" s="161">
        <v>0.5</v>
      </c>
      <c r="P291" s="161">
        <v>100.0</v>
      </c>
      <c r="Q291" s="311">
        <f t="shared" si="10"/>
        <v>45860</v>
      </c>
      <c r="R291" s="159"/>
      <c r="S291" s="336">
        <f t="shared" si="2"/>
        <v>7</v>
      </c>
      <c r="T291" s="337" t="str">
        <f>IF(A291=A290,"0",VLOOKUP(A291,Despatches!A:D,4,FALSE))</f>
        <v>0</v>
      </c>
      <c r="U291" s="159"/>
      <c r="V291" s="159">
        <f t="shared" si="3"/>
        <v>2025</v>
      </c>
      <c r="W291" s="159"/>
      <c r="X291" s="159"/>
      <c r="Y291" s="159"/>
      <c r="Z291" s="159"/>
    </row>
    <row r="292" ht="11.25" customHeight="1">
      <c r="A292" s="161" t="s">
        <v>395</v>
      </c>
      <c r="B292" s="311">
        <v>45855.0</v>
      </c>
      <c r="C292" s="161" t="s">
        <v>606</v>
      </c>
      <c r="D292" s="161" t="s">
        <v>607</v>
      </c>
      <c r="E292" s="161" t="s">
        <v>117</v>
      </c>
      <c r="F292" s="161">
        <v>98.0</v>
      </c>
      <c r="G292" s="161">
        <v>579.0</v>
      </c>
      <c r="H292" s="161">
        <v>58.0</v>
      </c>
      <c r="I292" s="161" t="s">
        <v>554</v>
      </c>
      <c r="J292" s="333">
        <v>16.0</v>
      </c>
      <c r="K292" s="333">
        <v>1.0</v>
      </c>
      <c r="L292" s="333">
        <v>2.0</v>
      </c>
      <c r="M292" s="161">
        <v>24.39</v>
      </c>
      <c r="N292" s="333" t="s">
        <v>38</v>
      </c>
      <c r="O292" s="161">
        <v>0.5</v>
      </c>
      <c r="P292" s="161">
        <v>100.0</v>
      </c>
      <c r="Q292" s="311">
        <f t="shared" si="10"/>
        <v>45860</v>
      </c>
      <c r="R292" s="159"/>
      <c r="S292" s="336">
        <f t="shared" si="2"/>
        <v>7</v>
      </c>
      <c r="T292" s="337" t="str">
        <f>IF(A292=A291,"0",VLOOKUP(A292,Despatches!A:D,4,FALSE))</f>
        <v>0</v>
      </c>
      <c r="U292" s="159"/>
      <c r="V292" s="159">
        <f t="shared" si="3"/>
        <v>2025</v>
      </c>
      <c r="W292" s="159"/>
      <c r="X292" s="159"/>
      <c r="Y292" s="159"/>
      <c r="Z292" s="159"/>
    </row>
    <row r="293" ht="11.25" customHeight="1">
      <c r="A293" s="161" t="s">
        <v>395</v>
      </c>
      <c r="B293" s="311">
        <v>45855.0</v>
      </c>
      <c r="C293" s="161" t="s">
        <v>606</v>
      </c>
      <c r="D293" s="161" t="s">
        <v>607</v>
      </c>
      <c r="E293" s="161" t="s">
        <v>117</v>
      </c>
      <c r="F293" s="161">
        <v>98.0</v>
      </c>
      <c r="G293" s="161">
        <v>597.0</v>
      </c>
      <c r="H293" s="161">
        <v>46.0</v>
      </c>
      <c r="I293" s="161" t="s">
        <v>554</v>
      </c>
      <c r="J293" s="333">
        <v>16.0</v>
      </c>
      <c r="K293" s="333">
        <v>1.0</v>
      </c>
      <c r="L293" s="333">
        <v>2.0</v>
      </c>
      <c r="M293" s="161">
        <v>19.94</v>
      </c>
      <c r="N293" s="333" t="s">
        <v>38</v>
      </c>
      <c r="O293" s="161">
        <v>0.5</v>
      </c>
      <c r="P293" s="161">
        <v>100.0</v>
      </c>
      <c r="Q293" s="311">
        <f t="shared" si="10"/>
        <v>45860</v>
      </c>
      <c r="R293" s="159"/>
      <c r="S293" s="336">
        <f t="shared" si="2"/>
        <v>7</v>
      </c>
      <c r="T293" s="337" t="str">
        <f>IF(A293=A292,"0",VLOOKUP(A293,Despatches!A:D,4,FALSE))</f>
        <v>0</v>
      </c>
      <c r="U293" s="159"/>
      <c r="V293" s="159">
        <f t="shared" si="3"/>
        <v>2025</v>
      </c>
      <c r="W293" s="159"/>
      <c r="X293" s="159"/>
      <c r="Y293" s="159"/>
      <c r="Z293" s="159"/>
    </row>
    <row r="294" ht="11.25" customHeight="1">
      <c r="A294" s="161" t="s">
        <v>395</v>
      </c>
      <c r="B294" s="311">
        <v>45855.0</v>
      </c>
      <c r="C294" s="161" t="s">
        <v>606</v>
      </c>
      <c r="D294" s="161" t="s">
        <v>607</v>
      </c>
      <c r="E294" s="161" t="s">
        <v>117</v>
      </c>
      <c r="F294" s="161">
        <v>98.0</v>
      </c>
      <c r="G294" s="161">
        <v>621.0</v>
      </c>
      <c r="H294" s="161">
        <v>38.0</v>
      </c>
      <c r="I294" s="161" t="s">
        <v>554</v>
      </c>
      <c r="J294" s="333">
        <v>16.0</v>
      </c>
      <c r="K294" s="333">
        <v>1.0</v>
      </c>
      <c r="L294" s="333">
        <v>2.0</v>
      </c>
      <c r="M294" s="161">
        <v>17.14</v>
      </c>
      <c r="N294" s="333" t="s">
        <v>38</v>
      </c>
      <c r="O294" s="161">
        <v>0.5</v>
      </c>
      <c r="P294" s="161">
        <v>100.0</v>
      </c>
      <c r="Q294" s="311">
        <f t="shared" si="10"/>
        <v>45860</v>
      </c>
      <c r="R294" s="159"/>
      <c r="S294" s="336">
        <f t="shared" si="2"/>
        <v>7</v>
      </c>
      <c r="T294" s="337" t="str">
        <f>IF(A294=A293,"0",VLOOKUP(A294,Despatches!A:D,4,FALSE))</f>
        <v>0</v>
      </c>
      <c r="U294" s="159"/>
      <c r="V294" s="159">
        <f t="shared" si="3"/>
        <v>2025</v>
      </c>
      <c r="W294" s="159"/>
      <c r="X294" s="159"/>
      <c r="Y294" s="159"/>
      <c r="Z294" s="159"/>
    </row>
    <row r="295" ht="11.25" customHeight="1">
      <c r="A295" s="161" t="s">
        <v>395</v>
      </c>
      <c r="B295" s="311">
        <v>45855.0</v>
      </c>
      <c r="C295" s="161" t="s">
        <v>606</v>
      </c>
      <c r="D295" s="161" t="s">
        <v>607</v>
      </c>
      <c r="E295" s="161" t="s">
        <v>117</v>
      </c>
      <c r="F295" s="161">
        <v>98.0</v>
      </c>
      <c r="G295" s="161">
        <v>649.0</v>
      </c>
      <c r="H295" s="161">
        <v>26.0</v>
      </c>
      <c r="I295" s="161" t="s">
        <v>554</v>
      </c>
      <c r="J295" s="333">
        <v>16.0</v>
      </c>
      <c r="K295" s="333">
        <v>1.0</v>
      </c>
      <c r="L295" s="333">
        <v>2.0</v>
      </c>
      <c r="M295" s="161">
        <v>12.25</v>
      </c>
      <c r="N295" s="333" t="s">
        <v>38</v>
      </c>
      <c r="O295" s="161">
        <v>0.5</v>
      </c>
      <c r="P295" s="161">
        <v>100.0</v>
      </c>
      <c r="Q295" s="311">
        <f t="shared" si="10"/>
        <v>45860</v>
      </c>
      <c r="R295" s="159"/>
      <c r="S295" s="336">
        <f t="shared" si="2"/>
        <v>7</v>
      </c>
      <c r="T295" s="337" t="str">
        <f>IF(A295=A294,"0",VLOOKUP(A295,Despatches!A:D,4,FALSE))</f>
        <v>0</v>
      </c>
      <c r="U295" s="159"/>
      <c r="V295" s="159">
        <f t="shared" si="3"/>
        <v>2025</v>
      </c>
      <c r="W295" s="159"/>
      <c r="X295" s="159"/>
      <c r="Y295" s="159"/>
      <c r="Z295" s="159"/>
    </row>
    <row r="296" ht="11.25" customHeight="1">
      <c r="A296" s="161" t="s">
        <v>381</v>
      </c>
      <c r="B296" s="311">
        <v>45857.0</v>
      </c>
      <c r="C296" s="161" t="s">
        <v>608</v>
      </c>
      <c r="D296" s="161" t="s">
        <v>609</v>
      </c>
      <c r="E296" s="161" t="s">
        <v>128</v>
      </c>
      <c r="F296" s="161">
        <v>100.0</v>
      </c>
      <c r="G296" s="161">
        <v>677.0</v>
      </c>
      <c r="H296" s="161">
        <v>52.0</v>
      </c>
      <c r="I296" s="161">
        <v>107.0</v>
      </c>
      <c r="J296" s="333">
        <v>16.0</v>
      </c>
      <c r="K296" s="333">
        <v>1.0</v>
      </c>
      <c r="L296" s="333">
        <v>2.0</v>
      </c>
      <c r="M296" s="161">
        <v>27.91</v>
      </c>
      <c r="N296" s="333" t="s">
        <v>38</v>
      </c>
      <c r="O296" s="161">
        <v>0.5</v>
      </c>
      <c r="P296" s="161">
        <v>123.0</v>
      </c>
      <c r="Q296" s="311">
        <v>45867.0</v>
      </c>
      <c r="R296" s="159"/>
      <c r="S296" s="336">
        <f t="shared" si="2"/>
        <v>7</v>
      </c>
      <c r="T296" s="337">
        <f>IF(A296=A295,"0",VLOOKUP(A296,Despatches!A:D,4,FALSE))</f>
        <v>240</v>
      </c>
      <c r="U296" s="159"/>
      <c r="V296" s="159">
        <f t="shared" si="3"/>
        <v>2025</v>
      </c>
      <c r="W296" s="159"/>
      <c r="X296" s="159"/>
      <c r="Y296" s="159"/>
      <c r="Z296" s="159"/>
    </row>
    <row r="297" ht="11.25" customHeight="1">
      <c r="A297" s="161" t="s">
        <v>381</v>
      </c>
      <c r="B297" s="311">
        <v>45857.0</v>
      </c>
      <c r="C297" s="161" t="s">
        <v>608</v>
      </c>
      <c r="D297" s="161" t="s">
        <v>609</v>
      </c>
      <c r="E297" s="161" t="s">
        <v>128</v>
      </c>
      <c r="F297" s="161">
        <v>100.0</v>
      </c>
      <c r="G297" s="161">
        <v>677.0</v>
      </c>
      <c r="H297" s="161">
        <v>40.0</v>
      </c>
      <c r="I297" s="161">
        <v>107.0</v>
      </c>
      <c r="J297" s="333">
        <v>16.0</v>
      </c>
      <c r="K297" s="333">
        <v>1.0</v>
      </c>
      <c r="L297" s="333">
        <v>2.0</v>
      </c>
      <c r="M297" s="161">
        <v>20.07</v>
      </c>
      <c r="N297" s="333" t="s">
        <v>38</v>
      </c>
      <c r="O297" s="161">
        <v>0.5</v>
      </c>
      <c r="P297" s="161">
        <v>123.0</v>
      </c>
      <c r="Q297" s="311">
        <v>45867.0</v>
      </c>
      <c r="R297" s="159"/>
      <c r="S297" s="336">
        <f t="shared" si="2"/>
        <v>7</v>
      </c>
      <c r="T297" s="337" t="str">
        <f>IF(A297=A296,"0",VLOOKUP(A297,Despatches!A:D,4,FALSE))</f>
        <v>0</v>
      </c>
      <c r="U297" s="159"/>
      <c r="V297" s="159">
        <f t="shared" si="3"/>
        <v>2025</v>
      </c>
      <c r="W297" s="159"/>
      <c r="X297" s="159"/>
      <c r="Y297" s="159"/>
      <c r="Z297" s="159"/>
    </row>
    <row r="298" ht="11.25" customHeight="1">
      <c r="A298" s="161" t="s">
        <v>381</v>
      </c>
      <c r="B298" s="311">
        <v>45857.0</v>
      </c>
      <c r="C298" s="161" t="s">
        <v>608</v>
      </c>
      <c r="D298" s="161" t="s">
        <v>609</v>
      </c>
      <c r="E298" s="161" t="s">
        <v>128</v>
      </c>
      <c r="F298" s="161">
        <v>90.0</v>
      </c>
      <c r="G298" s="161">
        <v>677.0</v>
      </c>
      <c r="H298" s="161">
        <v>34.0</v>
      </c>
      <c r="I298" s="161">
        <v>107.0</v>
      </c>
      <c r="J298" s="333">
        <v>16.0</v>
      </c>
      <c r="K298" s="333">
        <v>1.0</v>
      </c>
      <c r="L298" s="333">
        <v>2.0</v>
      </c>
      <c r="M298" s="161">
        <v>15.35</v>
      </c>
      <c r="N298" s="333" t="s">
        <v>38</v>
      </c>
      <c r="O298" s="161">
        <v>0.5</v>
      </c>
      <c r="P298" s="161">
        <v>123.0</v>
      </c>
      <c r="Q298" s="311">
        <v>45867.0</v>
      </c>
      <c r="R298" s="159"/>
      <c r="S298" s="336">
        <f t="shared" si="2"/>
        <v>7</v>
      </c>
      <c r="T298" s="337" t="str">
        <f>IF(A298=A297,"0",VLOOKUP(A298,Despatches!A:D,4,FALSE))</f>
        <v>0</v>
      </c>
      <c r="U298" s="159"/>
      <c r="V298" s="159">
        <f t="shared" si="3"/>
        <v>2025</v>
      </c>
      <c r="W298" s="159"/>
      <c r="X298" s="159"/>
      <c r="Y298" s="159"/>
      <c r="Z298" s="159"/>
    </row>
    <row r="299" ht="11.25" customHeight="1">
      <c r="A299" s="161" t="s">
        <v>381</v>
      </c>
      <c r="B299" s="311">
        <v>45857.0</v>
      </c>
      <c r="C299" s="161" t="s">
        <v>608</v>
      </c>
      <c r="D299" s="161" t="s">
        <v>609</v>
      </c>
      <c r="E299" s="161" t="s">
        <v>128</v>
      </c>
      <c r="F299" s="161">
        <v>77.0</v>
      </c>
      <c r="G299" s="161">
        <v>677.0</v>
      </c>
      <c r="H299" s="161">
        <v>32.0</v>
      </c>
      <c r="I299" s="161">
        <v>107.0</v>
      </c>
      <c r="J299" s="333">
        <v>16.0</v>
      </c>
      <c r="K299" s="333">
        <v>1.0</v>
      </c>
      <c r="L299" s="333">
        <v>2.0</v>
      </c>
      <c r="M299" s="161">
        <v>12.36</v>
      </c>
      <c r="N299" s="333" t="s">
        <v>38</v>
      </c>
      <c r="O299" s="161">
        <v>0.5</v>
      </c>
      <c r="P299" s="161">
        <v>123.0</v>
      </c>
      <c r="Q299" s="311">
        <v>45867.0</v>
      </c>
      <c r="R299" s="159"/>
      <c r="S299" s="336">
        <f t="shared" si="2"/>
        <v>7</v>
      </c>
      <c r="T299" s="337" t="str">
        <f>IF(A299=A298,"0",VLOOKUP(A299,Despatches!A:D,4,FALSE))</f>
        <v>0</v>
      </c>
      <c r="U299" s="159"/>
      <c r="V299" s="159">
        <f t="shared" si="3"/>
        <v>2025</v>
      </c>
      <c r="W299" s="159"/>
      <c r="X299" s="159"/>
      <c r="Y299" s="159"/>
      <c r="Z299" s="159"/>
    </row>
    <row r="300" ht="11.25" customHeight="1">
      <c r="A300" s="161" t="s">
        <v>381</v>
      </c>
      <c r="B300" s="311">
        <v>45857.0</v>
      </c>
      <c r="C300" s="161" t="s">
        <v>608</v>
      </c>
      <c r="D300" s="161" t="s">
        <v>609</v>
      </c>
      <c r="E300" s="161" t="s">
        <v>128</v>
      </c>
      <c r="F300" s="161">
        <v>63.0</v>
      </c>
      <c r="G300" s="161">
        <v>677.0</v>
      </c>
      <c r="H300" s="161">
        <v>22.0</v>
      </c>
      <c r="I300" s="161">
        <v>107.0</v>
      </c>
      <c r="J300" s="333">
        <v>16.0</v>
      </c>
      <c r="K300" s="333">
        <v>1.0</v>
      </c>
      <c r="L300" s="333">
        <v>2.0</v>
      </c>
      <c r="M300" s="161">
        <v>6.95</v>
      </c>
      <c r="N300" s="333" t="s">
        <v>38</v>
      </c>
      <c r="O300" s="161">
        <v>0.5</v>
      </c>
      <c r="P300" s="161">
        <v>123.0</v>
      </c>
      <c r="Q300" s="311">
        <v>45867.0</v>
      </c>
      <c r="R300" s="159"/>
      <c r="S300" s="336">
        <f t="shared" si="2"/>
        <v>7</v>
      </c>
      <c r="T300" s="337" t="str">
        <f>IF(A300=A299,"0",VLOOKUP(A300,Despatches!A:D,4,FALSE))</f>
        <v>0</v>
      </c>
      <c r="U300" s="159"/>
      <c r="V300" s="159">
        <f t="shared" si="3"/>
        <v>2025</v>
      </c>
      <c r="W300" s="159"/>
      <c r="X300" s="159"/>
      <c r="Y300" s="159"/>
      <c r="Z300" s="159"/>
    </row>
    <row r="301" ht="11.25" customHeight="1">
      <c r="A301" s="161" t="s">
        <v>381</v>
      </c>
      <c r="B301" s="311">
        <v>45857.0</v>
      </c>
      <c r="C301" s="161" t="s">
        <v>608</v>
      </c>
      <c r="D301" s="161" t="s">
        <v>609</v>
      </c>
      <c r="E301" s="161" t="s">
        <v>128</v>
      </c>
      <c r="F301" s="161">
        <v>47.0</v>
      </c>
      <c r="G301" s="161">
        <v>677.0</v>
      </c>
      <c r="H301" s="161">
        <v>18.0</v>
      </c>
      <c r="I301" s="161">
        <v>107.0</v>
      </c>
      <c r="J301" s="333">
        <v>16.0</v>
      </c>
      <c r="K301" s="333">
        <v>1.0</v>
      </c>
      <c r="L301" s="333">
        <v>2.0</v>
      </c>
      <c r="M301" s="161">
        <v>4.24</v>
      </c>
      <c r="N301" s="333" t="s">
        <v>38</v>
      </c>
      <c r="O301" s="161">
        <v>0.5</v>
      </c>
      <c r="P301" s="161">
        <v>123.0</v>
      </c>
      <c r="Q301" s="311">
        <v>45867.0</v>
      </c>
      <c r="R301" s="159"/>
      <c r="S301" s="336">
        <f t="shared" si="2"/>
        <v>7</v>
      </c>
      <c r="T301" s="337" t="str">
        <f>IF(A301=A300,"0",VLOOKUP(A301,Despatches!A:D,4,FALSE))</f>
        <v>0</v>
      </c>
      <c r="U301" s="159"/>
      <c r="V301" s="159">
        <f t="shared" si="3"/>
        <v>2025</v>
      </c>
      <c r="W301" s="159"/>
      <c r="X301" s="159"/>
      <c r="Y301" s="159"/>
      <c r="Z301" s="159"/>
    </row>
    <row r="302" ht="11.25" customHeight="1">
      <c r="A302" s="161" t="s">
        <v>381</v>
      </c>
      <c r="B302" s="311">
        <v>45857.0</v>
      </c>
      <c r="C302" s="161" t="s">
        <v>608</v>
      </c>
      <c r="D302" s="161" t="s">
        <v>609</v>
      </c>
      <c r="E302" s="161" t="s">
        <v>128</v>
      </c>
      <c r="F302" s="161">
        <v>27.0</v>
      </c>
      <c r="G302" s="161">
        <v>677.0</v>
      </c>
      <c r="H302" s="161">
        <v>16.0</v>
      </c>
      <c r="I302" s="161">
        <v>107.0</v>
      </c>
      <c r="J302" s="333">
        <v>16.0</v>
      </c>
      <c r="K302" s="333">
        <v>1.0</v>
      </c>
      <c r="L302" s="333">
        <v>2.0</v>
      </c>
      <c r="M302" s="161">
        <v>2.17</v>
      </c>
      <c r="N302" s="333" t="s">
        <v>38</v>
      </c>
      <c r="O302" s="161">
        <v>0.5</v>
      </c>
      <c r="P302" s="161">
        <v>123.0</v>
      </c>
      <c r="Q302" s="311">
        <v>45867.0</v>
      </c>
      <c r="R302" s="159"/>
      <c r="S302" s="336">
        <f t="shared" si="2"/>
        <v>7</v>
      </c>
      <c r="T302" s="337" t="str">
        <f>IF(A302=A301,"0",VLOOKUP(A302,Despatches!A:D,4,FALSE))</f>
        <v>0</v>
      </c>
      <c r="U302" s="159"/>
      <c r="V302" s="159">
        <f t="shared" si="3"/>
        <v>2025</v>
      </c>
      <c r="W302" s="159"/>
      <c r="X302" s="159"/>
      <c r="Y302" s="159"/>
      <c r="Z302" s="159"/>
    </row>
    <row r="303" ht="11.25" customHeight="1">
      <c r="A303" s="161" t="s">
        <v>381</v>
      </c>
      <c r="B303" s="311">
        <v>45857.0</v>
      </c>
      <c r="C303" s="161" t="s">
        <v>608</v>
      </c>
      <c r="D303" s="161" t="s">
        <v>609</v>
      </c>
      <c r="E303" s="161" t="s">
        <v>128</v>
      </c>
      <c r="F303" s="161">
        <v>42.0</v>
      </c>
      <c r="G303" s="161">
        <v>182.5</v>
      </c>
      <c r="H303" s="161">
        <v>104.0</v>
      </c>
      <c r="I303" s="161">
        <v>107.0</v>
      </c>
      <c r="J303" s="333">
        <v>16.0</v>
      </c>
      <c r="K303" s="333">
        <v>1.0</v>
      </c>
      <c r="L303" s="333">
        <v>2.0</v>
      </c>
      <c r="M303" s="161">
        <v>5.91</v>
      </c>
      <c r="N303" s="333" t="s">
        <v>38</v>
      </c>
      <c r="O303" s="161">
        <v>0.5</v>
      </c>
      <c r="P303" s="161">
        <v>123.0</v>
      </c>
      <c r="Q303" s="311">
        <v>45867.0</v>
      </c>
      <c r="R303" s="159"/>
      <c r="S303" s="336">
        <f t="shared" si="2"/>
        <v>7</v>
      </c>
      <c r="T303" s="337" t="str">
        <f>IF(A303=A302,"0",VLOOKUP(A303,Despatches!A:D,4,FALSE))</f>
        <v>0</v>
      </c>
      <c r="U303" s="159"/>
      <c r="V303" s="159">
        <f t="shared" si="3"/>
        <v>2025</v>
      </c>
      <c r="W303" s="159"/>
      <c r="X303" s="159"/>
      <c r="Y303" s="159"/>
      <c r="Z303" s="159"/>
    </row>
    <row r="304" ht="11.25" customHeight="1">
      <c r="A304" s="161" t="s">
        <v>381</v>
      </c>
      <c r="B304" s="311">
        <v>45857.0</v>
      </c>
      <c r="C304" s="161" t="s">
        <v>608</v>
      </c>
      <c r="D304" s="161" t="s">
        <v>609</v>
      </c>
      <c r="E304" s="161" t="s">
        <v>128</v>
      </c>
      <c r="F304" s="161">
        <v>42.0</v>
      </c>
      <c r="G304" s="161">
        <v>186.0</v>
      </c>
      <c r="H304" s="161">
        <v>80.0</v>
      </c>
      <c r="I304" s="161">
        <v>107.0</v>
      </c>
      <c r="J304" s="333">
        <v>16.0</v>
      </c>
      <c r="K304" s="333">
        <v>1.0</v>
      </c>
      <c r="L304" s="333">
        <v>2.0</v>
      </c>
      <c r="M304" s="161">
        <v>4.63</v>
      </c>
      <c r="N304" s="333" t="s">
        <v>38</v>
      </c>
      <c r="O304" s="161">
        <v>0.5</v>
      </c>
      <c r="P304" s="161">
        <v>123.0</v>
      </c>
      <c r="Q304" s="311">
        <v>45867.0</v>
      </c>
      <c r="R304" s="159"/>
      <c r="S304" s="336">
        <f t="shared" si="2"/>
        <v>7</v>
      </c>
      <c r="T304" s="337" t="str">
        <f>IF(A304=A303,"0",VLOOKUP(A304,Despatches!A:D,4,FALSE))</f>
        <v>0</v>
      </c>
      <c r="U304" s="159"/>
      <c r="V304" s="159">
        <f t="shared" si="3"/>
        <v>2025</v>
      </c>
      <c r="W304" s="159"/>
      <c r="X304" s="159"/>
      <c r="Y304" s="159"/>
      <c r="Z304" s="159"/>
    </row>
    <row r="305" ht="11.25" customHeight="1">
      <c r="A305" s="161" t="s">
        <v>381</v>
      </c>
      <c r="B305" s="311">
        <v>45857.0</v>
      </c>
      <c r="C305" s="161" t="s">
        <v>608</v>
      </c>
      <c r="D305" s="161" t="s">
        <v>609</v>
      </c>
      <c r="E305" s="161" t="s">
        <v>128</v>
      </c>
      <c r="F305" s="161">
        <v>42.0</v>
      </c>
      <c r="G305" s="161">
        <v>191.0</v>
      </c>
      <c r="H305" s="161">
        <v>68.0</v>
      </c>
      <c r="I305" s="161">
        <v>107.0</v>
      </c>
      <c r="J305" s="333">
        <v>16.0</v>
      </c>
      <c r="K305" s="333">
        <v>1.0</v>
      </c>
      <c r="L305" s="333">
        <v>2.0</v>
      </c>
      <c r="M305" s="161">
        <v>4.04</v>
      </c>
      <c r="N305" s="333" t="s">
        <v>38</v>
      </c>
      <c r="O305" s="161">
        <v>0.5</v>
      </c>
      <c r="P305" s="161">
        <v>123.0</v>
      </c>
      <c r="Q305" s="311">
        <v>45867.0</v>
      </c>
      <c r="R305" s="159"/>
      <c r="S305" s="336">
        <f t="shared" si="2"/>
        <v>7</v>
      </c>
      <c r="T305" s="337" t="str">
        <f>IF(A305=A304,"0",VLOOKUP(A305,Despatches!A:D,4,FALSE))</f>
        <v>0</v>
      </c>
      <c r="U305" s="159"/>
      <c r="V305" s="159">
        <f t="shared" si="3"/>
        <v>2025</v>
      </c>
      <c r="W305" s="159"/>
      <c r="X305" s="159"/>
      <c r="Y305" s="159"/>
      <c r="Z305" s="159"/>
    </row>
    <row r="306" ht="11.25" customHeight="1">
      <c r="A306" s="161" t="s">
        <v>381</v>
      </c>
      <c r="B306" s="311">
        <v>45857.0</v>
      </c>
      <c r="C306" s="161" t="s">
        <v>608</v>
      </c>
      <c r="D306" s="161" t="s">
        <v>609</v>
      </c>
      <c r="E306" s="161" t="s">
        <v>128</v>
      </c>
      <c r="F306" s="161">
        <v>42.0</v>
      </c>
      <c r="G306" s="161">
        <v>197.0</v>
      </c>
      <c r="H306" s="161">
        <v>64.0</v>
      </c>
      <c r="I306" s="161">
        <v>107.0</v>
      </c>
      <c r="J306" s="333">
        <v>16.0</v>
      </c>
      <c r="K306" s="333">
        <v>1.0</v>
      </c>
      <c r="L306" s="333">
        <v>2.0</v>
      </c>
      <c r="M306" s="161">
        <v>3.93</v>
      </c>
      <c r="N306" s="333" t="s">
        <v>38</v>
      </c>
      <c r="O306" s="161">
        <v>0.5</v>
      </c>
      <c r="P306" s="161">
        <v>123.0</v>
      </c>
      <c r="Q306" s="311">
        <v>45867.0</v>
      </c>
      <c r="R306" s="159"/>
      <c r="S306" s="336">
        <f t="shared" si="2"/>
        <v>7</v>
      </c>
      <c r="T306" s="337" t="str">
        <f>IF(A306=A305,"0",VLOOKUP(A306,Despatches!A:D,4,FALSE))</f>
        <v>0</v>
      </c>
      <c r="U306" s="159"/>
      <c r="V306" s="159">
        <f t="shared" si="3"/>
        <v>2025</v>
      </c>
      <c r="W306" s="159"/>
      <c r="X306" s="159"/>
      <c r="Y306" s="159"/>
      <c r="Z306" s="159"/>
    </row>
    <row r="307" ht="11.25" customHeight="1">
      <c r="A307" s="161" t="s">
        <v>381</v>
      </c>
      <c r="B307" s="311">
        <v>45857.0</v>
      </c>
      <c r="C307" s="161" t="s">
        <v>608</v>
      </c>
      <c r="D307" s="161" t="s">
        <v>609</v>
      </c>
      <c r="E307" s="161" t="s">
        <v>128</v>
      </c>
      <c r="F307" s="161">
        <v>42.0</v>
      </c>
      <c r="G307" s="161">
        <v>204.5</v>
      </c>
      <c r="H307" s="161">
        <v>44.0</v>
      </c>
      <c r="I307" s="161">
        <v>107.0</v>
      </c>
      <c r="J307" s="333">
        <v>16.0</v>
      </c>
      <c r="K307" s="333">
        <v>1.0</v>
      </c>
      <c r="L307" s="333">
        <v>2.0</v>
      </c>
      <c r="M307" s="161">
        <v>2.8</v>
      </c>
      <c r="N307" s="333" t="s">
        <v>38</v>
      </c>
      <c r="O307" s="161">
        <v>0.5</v>
      </c>
      <c r="P307" s="161">
        <v>123.0</v>
      </c>
      <c r="Q307" s="311">
        <v>45867.0</v>
      </c>
      <c r="R307" s="159"/>
      <c r="S307" s="336">
        <f t="shared" si="2"/>
        <v>7</v>
      </c>
      <c r="T307" s="337" t="str">
        <f>IF(A307=A306,"0",VLOOKUP(A307,Despatches!A:D,4,FALSE))</f>
        <v>0</v>
      </c>
      <c r="U307" s="159"/>
      <c r="V307" s="159">
        <f t="shared" si="3"/>
        <v>2025</v>
      </c>
      <c r="W307" s="159"/>
      <c r="X307" s="159"/>
      <c r="Y307" s="159"/>
      <c r="Z307" s="159"/>
    </row>
    <row r="308" ht="11.25" customHeight="1">
      <c r="A308" s="161" t="s">
        <v>381</v>
      </c>
      <c r="B308" s="311">
        <v>45857.0</v>
      </c>
      <c r="C308" s="161" t="s">
        <v>608</v>
      </c>
      <c r="D308" s="161" t="s">
        <v>609</v>
      </c>
      <c r="E308" s="161" t="s">
        <v>128</v>
      </c>
      <c r="F308" s="161">
        <v>42.0</v>
      </c>
      <c r="G308" s="161">
        <v>212.0</v>
      </c>
      <c r="H308" s="161">
        <v>36.0</v>
      </c>
      <c r="I308" s="161">
        <v>107.0</v>
      </c>
      <c r="J308" s="333">
        <v>16.0</v>
      </c>
      <c r="K308" s="333">
        <v>1.0</v>
      </c>
      <c r="L308" s="333">
        <v>2.0</v>
      </c>
      <c r="M308" s="161">
        <v>2.38</v>
      </c>
      <c r="N308" s="333" t="s">
        <v>38</v>
      </c>
      <c r="O308" s="161">
        <v>0.5</v>
      </c>
      <c r="P308" s="161">
        <v>123.0</v>
      </c>
      <c r="Q308" s="311">
        <v>45867.0</v>
      </c>
      <c r="R308" s="159"/>
      <c r="S308" s="336">
        <f t="shared" si="2"/>
        <v>7</v>
      </c>
      <c r="T308" s="337" t="str">
        <f>IF(A308=A307,"0",VLOOKUP(A308,Despatches!A:D,4,FALSE))</f>
        <v>0</v>
      </c>
      <c r="U308" s="159"/>
      <c r="V308" s="159">
        <f t="shared" si="3"/>
        <v>2025</v>
      </c>
      <c r="W308" s="159"/>
      <c r="X308" s="159"/>
      <c r="Y308" s="159"/>
      <c r="Z308" s="159"/>
    </row>
    <row r="309" ht="11.25" customHeight="1">
      <c r="A309" s="161" t="s">
        <v>381</v>
      </c>
      <c r="B309" s="311">
        <v>45857.0</v>
      </c>
      <c r="C309" s="161" t="s">
        <v>608</v>
      </c>
      <c r="D309" s="161" t="s">
        <v>609</v>
      </c>
      <c r="E309" s="161" t="s">
        <v>128</v>
      </c>
      <c r="F309" s="161">
        <v>42.0</v>
      </c>
      <c r="G309" s="161">
        <v>222.5</v>
      </c>
      <c r="H309" s="161">
        <v>32.0</v>
      </c>
      <c r="I309" s="161">
        <v>107.0</v>
      </c>
      <c r="J309" s="333">
        <v>16.0</v>
      </c>
      <c r="K309" s="333">
        <v>1.0</v>
      </c>
      <c r="L309" s="333">
        <v>2.0</v>
      </c>
      <c r="M309" s="161">
        <v>2.22</v>
      </c>
      <c r="N309" s="333" t="s">
        <v>38</v>
      </c>
      <c r="O309" s="161">
        <v>0.5</v>
      </c>
      <c r="P309" s="161">
        <v>123.0</v>
      </c>
      <c r="Q309" s="311">
        <v>45867.0</v>
      </c>
      <c r="R309" s="159"/>
      <c r="S309" s="336">
        <f t="shared" si="2"/>
        <v>7</v>
      </c>
      <c r="T309" s="337" t="str">
        <f>IF(A309=A308,"0",VLOOKUP(A309,Despatches!A:D,4,FALSE))</f>
        <v>0</v>
      </c>
      <c r="U309" s="159"/>
      <c r="V309" s="159">
        <f t="shared" si="3"/>
        <v>2025</v>
      </c>
      <c r="W309" s="159"/>
      <c r="X309" s="159"/>
      <c r="Y309" s="159"/>
      <c r="Z309" s="159"/>
    </row>
    <row r="310" ht="11.25" customHeight="1">
      <c r="A310" s="161" t="s">
        <v>381</v>
      </c>
      <c r="B310" s="311">
        <v>45857.0</v>
      </c>
      <c r="C310" s="161" t="s">
        <v>608</v>
      </c>
      <c r="D310" s="161" t="s">
        <v>609</v>
      </c>
      <c r="E310" s="161" t="s">
        <v>128</v>
      </c>
      <c r="F310" s="161">
        <v>42.0</v>
      </c>
      <c r="G310" s="161">
        <v>388.0</v>
      </c>
      <c r="H310" s="161">
        <v>52.0</v>
      </c>
      <c r="I310" s="161">
        <v>107.0</v>
      </c>
      <c r="J310" s="333">
        <v>16.0</v>
      </c>
      <c r="K310" s="333">
        <v>1.0</v>
      </c>
      <c r="L310" s="333">
        <v>2.0</v>
      </c>
      <c r="M310" s="161">
        <v>6.28</v>
      </c>
      <c r="N310" s="333" t="s">
        <v>38</v>
      </c>
      <c r="O310" s="161">
        <v>0.5</v>
      </c>
      <c r="P310" s="161">
        <v>123.0</v>
      </c>
      <c r="Q310" s="311">
        <v>45867.0</v>
      </c>
      <c r="R310" s="159"/>
      <c r="S310" s="336">
        <f t="shared" si="2"/>
        <v>7</v>
      </c>
      <c r="T310" s="337" t="str">
        <f>IF(A310=A309,"0",VLOOKUP(A310,Despatches!A:D,4,FALSE))</f>
        <v>0</v>
      </c>
      <c r="U310" s="159"/>
      <c r="V310" s="159">
        <f t="shared" si="3"/>
        <v>2025</v>
      </c>
      <c r="W310" s="159"/>
      <c r="X310" s="159"/>
      <c r="Y310" s="159"/>
      <c r="Z310" s="159"/>
    </row>
    <row r="311" ht="11.25" customHeight="1">
      <c r="A311" s="161" t="s">
        <v>381</v>
      </c>
      <c r="B311" s="311">
        <v>45857.0</v>
      </c>
      <c r="C311" s="161" t="s">
        <v>608</v>
      </c>
      <c r="D311" s="161" t="s">
        <v>609</v>
      </c>
      <c r="E311" s="161" t="s">
        <v>128</v>
      </c>
      <c r="F311" s="161">
        <v>42.0</v>
      </c>
      <c r="G311" s="161">
        <v>388.0</v>
      </c>
      <c r="H311" s="161">
        <v>40.0</v>
      </c>
      <c r="I311" s="161">
        <v>107.0</v>
      </c>
      <c r="J311" s="333">
        <v>16.0</v>
      </c>
      <c r="K311" s="333">
        <v>1.0</v>
      </c>
      <c r="L311" s="333">
        <v>2.0</v>
      </c>
      <c r="M311" s="161">
        <v>4.83</v>
      </c>
      <c r="N311" s="333" t="s">
        <v>38</v>
      </c>
      <c r="O311" s="161">
        <v>0.5</v>
      </c>
      <c r="P311" s="161">
        <v>123.0</v>
      </c>
      <c r="Q311" s="311">
        <v>45867.0</v>
      </c>
      <c r="R311" s="159"/>
      <c r="S311" s="336">
        <f t="shared" si="2"/>
        <v>7</v>
      </c>
      <c r="T311" s="337" t="str">
        <f>IF(A311=A310,"0",VLOOKUP(A311,Despatches!A:D,4,FALSE))</f>
        <v>0</v>
      </c>
      <c r="U311" s="159"/>
      <c r="V311" s="159">
        <f t="shared" si="3"/>
        <v>2025</v>
      </c>
      <c r="W311" s="159"/>
      <c r="X311" s="159"/>
      <c r="Y311" s="159"/>
      <c r="Z311" s="159"/>
    </row>
    <row r="312" ht="11.25" customHeight="1">
      <c r="A312" s="161" t="s">
        <v>381</v>
      </c>
      <c r="B312" s="311">
        <v>45857.0</v>
      </c>
      <c r="C312" s="161" t="s">
        <v>608</v>
      </c>
      <c r="D312" s="161" t="s">
        <v>609</v>
      </c>
      <c r="E312" s="161" t="s">
        <v>128</v>
      </c>
      <c r="F312" s="161">
        <v>42.0</v>
      </c>
      <c r="G312" s="161">
        <v>388.0</v>
      </c>
      <c r="H312" s="161">
        <v>34.0</v>
      </c>
      <c r="I312" s="161">
        <v>107.0</v>
      </c>
      <c r="J312" s="333">
        <v>16.0</v>
      </c>
      <c r="K312" s="333">
        <v>1.0</v>
      </c>
      <c r="L312" s="333">
        <v>2.0</v>
      </c>
      <c r="M312" s="161">
        <v>4.11</v>
      </c>
      <c r="N312" s="333" t="s">
        <v>38</v>
      </c>
      <c r="O312" s="161">
        <v>0.5</v>
      </c>
      <c r="P312" s="161">
        <v>123.0</v>
      </c>
      <c r="Q312" s="311">
        <v>45867.0</v>
      </c>
      <c r="R312" s="159"/>
      <c r="S312" s="336">
        <f t="shared" si="2"/>
        <v>7</v>
      </c>
      <c r="T312" s="337" t="str">
        <f>IF(A312=A311,"0",VLOOKUP(A312,Despatches!A:D,4,FALSE))</f>
        <v>0</v>
      </c>
      <c r="U312" s="159"/>
      <c r="V312" s="159">
        <f t="shared" si="3"/>
        <v>2025</v>
      </c>
      <c r="W312" s="159"/>
      <c r="X312" s="159"/>
      <c r="Y312" s="159"/>
      <c r="Z312" s="159"/>
    </row>
    <row r="313" ht="11.25" customHeight="1">
      <c r="A313" s="161" t="s">
        <v>381</v>
      </c>
      <c r="B313" s="311">
        <v>45857.0</v>
      </c>
      <c r="C313" s="161" t="s">
        <v>608</v>
      </c>
      <c r="D313" s="161" t="s">
        <v>609</v>
      </c>
      <c r="E313" s="161" t="s">
        <v>128</v>
      </c>
      <c r="F313" s="161">
        <v>42.0</v>
      </c>
      <c r="G313" s="161">
        <v>388.0</v>
      </c>
      <c r="H313" s="161">
        <v>32.0</v>
      </c>
      <c r="I313" s="161">
        <v>107.0</v>
      </c>
      <c r="J313" s="333">
        <v>16.0</v>
      </c>
      <c r="K313" s="333">
        <v>1.0</v>
      </c>
      <c r="L313" s="333">
        <v>2.0</v>
      </c>
      <c r="M313" s="161">
        <v>3.86</v>
      </c>
      <c r="N313" s="333" t="s">
        <v>38</v>
      </c>
      <c r="O313" s="161">
        <v>0.5</v>
      </c>
      <c r="P313" s="161">
        <v>123.0</v>
      </c>
      <c r="Q313" s="311">
        <v>45867.0</v>
      </c>
      <c r="R313" s="159"/>
      <c r="S313" s="336">
        <f t="shared" si="2"/>
        <v>7</v>
      </c>
      <c r="T313" s="337" t="str">
        <f>IF(A313=A312,"0",VLOOKUP(A313,Despatches!A:D,4,FALSE))</f>
        <v>0</v>
      </c>
      <c r="U313" s="159"/>
      <c r="V313" s="159">
        <f t="shared" si="3"/>
        <v>2025</v>
      </c>
      <c r="W313" s="159"/>
      <c r="X313" s="159"/>
      <c r="Y313" s="159"/>
      <c r="Z313" s="159"/>
    </row>
    <row r="314" ht="11.25" customHeight="1">
      <c r="A314" s="161" t="s">
        <v>381</v>
      </c>
      <c r="B314" s="311">
        <v>45857.0</v>
      </c>
      <c r="C314" s="161" t="s">
        <v>608</v>
      </c>
      <c r="D314" s="161" t="s">
        <v>609</v>
      </c>
      <c r="E314" s="161" t="s">
        <v>128</v>
      </c>
      <c r="F314" s="161">
        <v>42.0</v>
      </c>
      <c r="G314" s="161">
        <v>388.0</v>
      </c>
      <c r="H314" s="161">
        <v>22.0</v>
      </c>
      <c r="I314" s="161">
        <v>107.0</v>
      </c>
      <c r="J314" s="333">
        <v>16.0</v>
      </c>
      <c r="K314" s="333">
        <v>1.0</v>
      </c>
      <c r="L314" s="333">
        <v>2.0</v>
      </c>
      <c r="M314" s="161">
        <v>2.66</v>
      </c>
      <c r="N314" s="333" t="s">
        <v>38</v>
      </c>
      <c r="O314" s="161">
        <v>0.5</v>
      </c>
      <c r="P314" s="161">
        <v>123.0</v>
      </c>
      <c r="Q314" s="311">
        <v>45867.0</v>
      </c>
      <c r="R314" s="159"/>
      <c r="S314" s="336">
        <f t="shared" si="2"/>
        <v>7</v>
      </c>
      <c r="T314" s="337" t="str">
        <f>IF(A314=A313,"0",VLOOKUP(A314,Despatches!A:D,4,FALSE))</f>
        <v>0</v>
      </c>
      <c r="U314" s="159"/>
      <c r="V314" s="159">
        <f t="shared" si="3"/>
        <v>2025</v>
      </c>
      <c r="W314" s="159"/>
      <c r="X314" s="159"/>
      <c r="Y314" s="159"/>
      <c r="Z314" s="159"/>
    </row>
    <row r="315" ht="11.25" customHeight="1">
      <c r="A315" s="161" t="s">
        <v>381</v>
      </c>
      <c r="B315" s="311">
        <v>45857.0</v>
      </c>
      <c r="C315" s="161" t="s">
        <v>608</v>
      </c>
      <c r="D315" s="161" t="s">
        <v>609</v>
      </c>
      <c r="E315" s="161" t="s">
        <v>128</v>
      </c>
      <c r="F315" s="161">
        <v>42.0</v>
      </c>
      <c r="G315" s="161">
        <v>388.0</v>
      </c>
      <c r="H315" s="161">
        <v>18.0</v>
      </c>
      <c r="I315" s="161">
        <v>107.0</v>
      </c>
      <c r="J315" s="333">
        <v>16.0</v>
      </c>
      <c r="K315" s="333">
        <v>1.0</v>
      </c>
      <c r="L315" s="333">
        <v>2.0</v>
      </c>
      <c r="M315" s="161">
        <v>2.17</v>
      </c>
      <c r="N315" s="333" t="s">
        <v>38</v>
      </c>
      <c r="O315" s="161">
        <v>0.5</v>
      </c>
      <c r="P315" s="161">
        <v>123.0</v>
      </c>
      <c r="Q315" s="311">
        <v>45867.0</v>
      </c>
      <c r="R315" s="159"/>
      <c r="S315" s="336">
        <f t="shared" si="2"/>
        <v>7</v>
      </c>
      <c r="T315" s="337" t="str">
        <f>IF(A315=A314,"0",VLOOKUP(A315,Despatches!A:D,4,FALSE))</f>
        <v>0</v>
      </c>
      <c r="U315" s="159"/>
      <c r="V315" s="159">
        <f t="shared" si="3"/>
        <v>2025</v>
      </c>
      <c r="W315" s="159"/>
      <c r="X315" s="159"/>
      <c r="Y315" s="159"/>
      <c r="Z315" s="159"/>
    </row>
    <row r="316" ht="11.25" customHeight="1">
      <c r="A316" s="161" t="s">
        <v>381</v>
      </c>
      <c r="B316" s="311">
        <v>45857.0</v>
      </c>
      <c r="C316" s="161" t="s">
        <v>608</v>
      </c>
      <c r="D316" s="161" t="s">
        <v>609</v>
      </c>
      <c r="E316" s="161" t="s">
        <v>128</v>
      </c>
      <c r="F316" s="161">
        <v>42.0</v>
      </c>
      <c r="G316" s="161">
        <v>388.0</v>
      </c>
      <c r="H316" s="161">
        <v>16.0</v>
      </c>
      <c r="I316" s="161">
        <v>107.0</v>
      </c>
      <c r="J316" s="333">
        <v>16.0</v>
      </c>
      <c r="K316" s="333">
        <v>1.0</v>
      </c>
      <c r="L316" s="333">
        <v>2.0</v>
      </c>
      <c r="M316" s="161">
        <v>1.93</v>
      </c>
      <c r="N316" s="333" t="s">
        <v>38</v>
      </c>
      <c r="O316" s="161">
        <v>0.5</v>
      </c>
      <c r="P316" s="161">
        <v>123.0</v>
      </c>
      <c r="Q316" s="311">
        <v>45867.0</v>
      </c>
      <c r="R316" s="159"/>
      <c r="S316" s="336">
        <f t="shared" si="2"/>
        <v>7</v>
      </c>
      <c r="T316" s="337" t="str">
        <f>IF(A316=A315,"0",VLOOKUP(A316,Despatches!A:D,4,FALSE))</f>
        <v>0</v>
      </c>
      <c r="U316" s="159"/>
      <c r="V316" s="159">
        <f t="shared" si="3"/>
        <v>2025</v>
      </c>
      <c r="W316" s="159"/>
      <c r="X316" s="159"/>
      <c r="Y316" s="159"/>
      <c r="Z316" s="159"/>
    </row>
    <row r="317" ht="11.25" customHeight="1">
      <c r="A317" s="161" t="s">
        <v>500</v>
      </c>
      <c r="B317" s="311">
        <v>45857.0</v>
      </c>
      <c r="C317" s="161" t="s">
        <v>610</v>
      </c>
      <c r="D317" s="161" t="s">
        <v>611</v>
      </c>
      <c r="E317" s="161" t="s">
        <v>128</v>
      </c>
      <c r="F317" s="161">
        <v>116.0</v>
      </c>
      <c r="G317" s="161">
        <v>651.0</v>
      </c>
      <c r="H317" s="161">
        <v>62.0</v>
      </c>
      <c r="I317" s="161">
        <v>116.0</v>
      </c>
      <c r="J317" s="333">
        <v>16.0</v>
      </c>
      <c r="K317" s="333">
        <v>1.0</v>
      </c>
      <c r="L317" s="333">
        <v>2.0</v>
      </c>
      <c r="M317" s="161">
        <v>34.69</v>
      </c>
      <c r="N317" s="333" t="s">
        <v>38</v>
      </c>
      <c r="O317" s="161">
        <v>0.5</v>
      </c>
      <c r="P317" s="161">
        <v>123.0</v>
      </c>
      <c r="Q317" s="311">
        <v>45867.0</v>
      </c>
      <c r="R317" s="159"/>
      <c r="S317" s="336">
        <f t="shared" si="2"/>
        <v>7</v>
      </c>
      <c r="T317" s="337">
        <f>IF(A317=A316,"0",VLOOKUP(A317,Despatches!A:D,4,FALSE))</f>
        <v>290</v>
      </c>
      <c r="U317" s="159"/>
      <c r="V317" s="159">
        <f t="shared" si="3"/>
        <v>2025</v>
      </c>
      <c r="W317" s="159"/>
      <c r="X317" s="159"/>
      <c r="Y317" s="159"/>
      <c r="Z317" s="159"/>
    </row>
    <row r="318" ht="11.25" customHeight="1">
      <c r="A318" s="161" t="s">
        <v>500</v>
      </c>
      <c r="B318" s="311">
        <v>45857.0</v>
      </c>
      <c r="C318" s="161" t="s">
        <v>610</v>
      </c>
      <c r="D318" s="161" t="s">
        <v>611</v>
      </c>
      <c r="E318" s="161" t="s">
        <v>128</v>
      </c>
      <c r="F318" s="161">
        <v>109.0</v>
      </c>
      <c r="G318" s="161">
        <v>651.0</v>
      </c>
      <c r="H318" s="161">
        <v>38.0</v>
      </c>
      <c r="I318" s="161">
        <v>116.0</v>
      </c>
      <c r="J318" s="333">
        <v>16.0</v>
      </c>
      <c r="K318" s="333">
        <v>1.0</v>
      </c>
      <c r="L318" s="333">
        <v>2.0</v>
      </c>
      <c r="M318" s="161">
        <v>19.98</v>
      </c>
      <c r="N318" s="333" t="s">
        <v>38</v>
      </c>
      <c r="O318" s="161">
        <v>0.5</v>
      </c>
      <c r="P318" s="161">
        <v>123.0</v>
      </c>
      <c r="Q318" s="311">
        <v>45867.0</v>
      </c>
      <c r="R318" s="159"/>
      <c r="S318" s="336">
        <f t="shared" si="2"/>
        <v>7</v>
      </c>
      <c r="T318" s="337" t="str">
        <f>IF(A318=A317,"0",VLOOKUP(A318,Despatches!A:D,4,FALSE))</f>
        <v>0</v>
      </c>
      <c r="U318" s="159"/>
      <c r="V318" s="159">
        <f t="shared" si="3"/>
        <v>2025</v>
      </c>
      <c r="W318" s="159"/>
      <c r="X318" s="159"/>
      <c r="Y318" s="159"/>
      <c r="Z318" s="159"/>
    </row>
    <row r="319" ht="11.25" customHeight="1">
      <c r="A319" s="161" t="s">
        <v>500</v>
      </c>
      <c r="B319" s="311">
        <v>45857.0</v>
      </c>
      <c r="C319" s="161" t="s">
        <v>610</v>
      </c>
      <c r="D319" s="161" t="s">
        <v>611</v>
      </c>
      <c r="E319" s="161" t="s">
        <v>128</v>
      </c>
      <c r="F319" s="161">
        <v>98.0</v>
      </c>
      <c r="G319" s="161">
        <v>651.0</v>
      </c>
      <c r="H319" s="161">
        <v>38.0</v>
      </c>
      <c r="I319" s="161">
        <v>116.0</v>
      </c>
      <c r="J319" s="333">
        <v>16.0</v>
      </c>
      <c r="K319" s="333">
        <v>1.0</v>
      </c>
      <c r="L319" s="333">
        <v>2.0</v>
      </c>
      <c r="M319" s="161">
        <v>17.96</v>
      </c>
      <c r="N319" s="333" t="s">
        <v>38</v>
      </c>
      <c r="O319" s="161">
        <v>0.5</v>
      </c>
      <c r="P319" s="161">
        <v>123.0</v>
      </c>
      <c r="Q319" s="311">
        <v>45867.0</v>
      </c>
      <c r="R319" s="159"/>
      <c r="S319" s="336">
        <f t="shared" si="2"/>
        <v>7</v>
      </c>
      <c r="T319" s="337" t="str">
        <f>IF(A319=A318,"0",VLOOKUP(A319,Despatches!A:D,4,FALSE))</f>
        <v>0</v>
      </c>
      <c r="U319" s="159"/>
      <c r="V319" s="159">
        <f t="shared" si="3"/>
        <v>2025</v>
      </c>
      <c r="W319" s="159"/>
      <c r="X319" s="159"/>
      <c r="Y319" s="159"/>
      <c r="Z319" s="159"/>
    </row>
    <row r="320" ht="11.25" customHeight="1">
      <c r="A320" s="161" t="s">
        <v>500</v>
      </c>
      <c r="B320" s="311">
        <v>45857.0</v>
      </c>
      <c r="C320" s="161" t="s">
        <v>610</v>
      </c>
      <c r="D320" s="161" t="s">
        <v>611</v>
      </c>
      <c r="E320" s="161" t="s">
        <v>128</v>
      </c>
      <c r="F320" s="161">
        <v>84.0</v>
      </c>
      <c r="G320" s="161">
        <v>651.0</v>
      </c>
      <c r="H320" s="161">
        <v>34.0</v>
      </c>
      <c r="I320" s="161">
        <v>116.0</v>
      </c>
      <c r="J320" s="333">
        <v>16.0</v>
      </c>
      <c r="K320" s="333">
        <v>1.0</v>
      </c>
      <c r="L320" s="333">
        <v>2.0</v>
      </c>
      <c r="M320" s="161">
        <v>13.78</v>
      </c>
      <c r="N320" s="333" t="s">
        <v>38</v>
      </c>
      <c r="O320" s="161">
        <v>0.5</v>
      </c>
      <c r="P320" s="161">
        <v>123.0</v>
      </c>
      <c r="Q320" s="311">
        <v>45867.0</v>
      </c>
      <c r="R320" s="159"/>
      <c r="S320" s="336">
        <f t="shared" si="2"/>
        <v>7</v>
      </c>
      <c r="T320" s="337" t="str">
        <f>IF(A320=A319,"0",VLOOKUP(A320,Despatches!A:D,4,FALSE))</f>
        <v>0</v>
      </c>
      <c r="U320" s="159"/>
      <c r="V320" s="159">
        <f t="shared" si="3"/>
        <v>2025</v>
      </c>
      <c r="W320" s="159"/>
      <c r="X320" s="159"/>
      <c r="Y320" s="159"/>
      <c r="Z320" s="159"/>
    </row>
    <row r="321" ht="11.25" customHeight="1">
      <c r="A321" s="161" t="s">
        <v>500</v>
      </c>
      <c r="B321" s="311">
        <v>45857.0</v>
      </c>
      <c r="C321" s="161" t="s">
        <v>610</v>
      </c>
      <c r="D321" s="161" t="s">
        <v>611</v>
      </c>
      <c r="E321" s="161" t="s">
        <v>128</v>
      </c>
      <c r="F321" s="161">
        <v>69.0</v>
      </c>
      <c r="G321" s="161">
        <v>651.0</v>
      </c>
      <c r="H321" s="161">
        <v>24.0</v>
      </c>
      <c r="I321" s="161">
        <v>116.0</v>
      </c>
      <c r="J321" s="333">
        <v>16.0</v>
      </c>
      <c r="K321" s="333">
        <v>1.0</v>
      </c>
      <c r="L321" s="333">
        <v>2.0</v>
      </c>
      <c r="M321" s="161">
        <v>7.99</v>
      </c>
      <c r="N321" s="333" t="s">
        <v>38</v>
      </c>
      <c r="O321" s="161">
        <v>0.5</v>
      </c>
      <c r="P321" s="161">
        <v>123.0</v>
      </c>
      <c r="Q321" s="311">
        <v>45867.0</v>
      </c>
      <c r="R321" s="159"/>
      <c r="S321" s="336">
        <f t="shared" si="2"/>
        <v>7</v>
      </c>
      <c r="T321" s="337" t="str">
        <f>IF(A321=A320,"0",VLOOKUP(A321,Despatches!A:D,4,FALSE))</f>
        <v>0</v>
      </c>
      <c r="U321" s="159"/>
      <c r="V321" s="159">
        <f t="shared" si="3"/>
        <v>2025</v>
      </c>
      <c r="W321" s="159"/>
      <c r="X321" s="159"/>
      <c r="Y321" s="159"/>
      <c r="Z321" s="159"/>
    </row>
    <row r="322" ht="11.25" customHeight="1">
      <c r="A322" s="161" t="s">
        <v>500</v>
      </c>
      <c r="B322" s="311">
        <v>45857.0</v>
      </c>
      <c r="C322" s="161" t="s">
        <v>610</v>
      </c>
      <c r="D322" s="161" t="s">
        <v>611</v>
      </c>
      <c r="E322" s="161" t="s">
        <v>128</v>
      </c>
      <c r="F322" s="161">
        <v>51.0</v>
      </c>
      <c r="G322" s="161">
        <v>651.0</v>
      </c>
      <c r="H322" s="161">
        <v>22.0</v>
      </c>
      <c r="I322" s="161">
        <v>116.0</v>
      </c>
      <c r="J322" s="333">
        <v>16.0</v>
      </c>
      <c r="K322" s="333">
        <v>1.0</v>
      </c>
      <c r="L322" s="333">
        <v>2.0</v>
      </c>
      <c r="M322" s="161">
        <v>5.41</v>
      </c>
      <c r="N322" s="333" t="s">
        <v>38</v>
      </c>
      <c r="O322" s="161">
        <v>0.5</v>
      </c>
      <c r="P322" s="161">
        <v>123.0</v>
      </c>
      <c r="Q322" s="311">
        <v>45867.0</v>
      </c>
      <c r="R322" s="159"/>
      <c r="S322" s="336">
        <f t="shared" si="2"/>
        <v>7</v>
      </c>
      <c r="T322" s="337" t="str">
        <f>IF(A322=A321,"0",VLOOKUP(A322,Despatches!A:D,4,FALSE))</f>
        <v>0</v>
      </c>
      <c r="U322" s="159"/>
      <c r="V322" s="159">
        <f t="shared" si="3"/>
        <v>2025</v>
      </c>
      <c r="W322" s="159"/>
      <c r="X322" s="159"/>
      <c r="Y322" s="159"/>
      <c r="Z322" s="159"/>
    </row>
    <row r="323" ht="11.25" customHeight="1">
      <c r="A323" s="161" t="s">
        <v>500</v>
      </c>
      <c r="B323" s="311">
        <v>45857.0</v>
      </c>
      <c r="C323" s="161" t="s">
        <v>610</v>
      </c>
      <c r="D323" s="161" t="s">
        <v>611</v>
      </c>
      <c r="E323" s="161" t="s">
        <v>128</v>
      </c>
      <c r="F323" s="161">
        <v>29.0</v>
      </c>
      <c r="G323" s="161">
        <v>651.0</v>
      </c>
      <c r="H323" s="161">
        <v>14.0</v>
      </c>
      <c r="I323" s="161">
        <v>116.0</v>
      </c>
      <c r="J323" s="333">
        <v>16.0</v>
      </c>
      <c r="K323" s="333">
        <v>1.0</v>
      </c>
      <c r="L323" s="333">
        <v>2.0</v>
      </c>
      <c r="M323" s="161">
        <v>1.96</v>
      </c>
      <c r="N323" s="333" t="s">
        <v>38</v>
      </c>
      <c r="O323" s="161">
        <v>0.5</v>
      </c>
      <c r="P323" s="161">
        <v>123.0</v>
      </c>
      <c r="Q323" s="311">
        <v>45867.0</v>
      </c>
      <c r="R323" s="159"/>
      <c r="S323" s="336">
        <f t="shared" si="2"/>
        <v>7</v>
      </c>
      <c r="T323" s="337" t="str">
        <f>IF(A323=A322,"0",VLOOKUP(A323,Despatches!A:D,4,FALSE))</f>
        <v>0</v>
      </c>
      <c r="U323" s="159"/>
      <c r="V323" s="159">
        <f t="shared" si="3"/>
        <v>2025</v>
      </c>
      <c r="W323" s="159"/>
      <c r="X323" s="159"/>
      <c r="Y323" s="159"/>
      <c r="Z323" s="159"/>
    </row>
    <row r="324" ht="11.25" customHeight="1">
      <c r="A324" s="161" t="s">
        <v>500</v>
      </c>
      <c r="B324" s="311">
        <v>45857.0</v>
      </c>
      <c r="C324" s="161" t="s">
        <v>610</v>
      </c>
      <c r="D324" s="161" t="s">
        <v>611</v>
      </c>
      <c r="E324" s="161" t="s">
        <v>128</v>
      </c>
      <c r="F324" s="161">
        <v>46.0</v>
      </c>
      <c r="G324" s="161">
        <v>651.0</v>
      </c>
      <c r="H324" s="161">
        <v>124.0</v>
      </c>
      <c r="I324" s="161">
        <v>116.0</v>
      </c>
      <c r="J324" s="333">
        <v>16.0</v>
      </c>
      <c r="K324" s="333">
        <v>1.0</v>
      </c>
      <c r="L324" s="333">
        <v>2.0</v>
      </c>
      <c r="M324" s="161">
        <v>8.03</v>
      </c>
      <c r="N324" s="333" t="s">
        <v>38</v>
      </c>
      <c r="O324" s="161">
        <v>0.5</v>
      </c>
      <c r="P324" s="161">
        <v>123.0</v>
      </c>
      <c r="Q324" s="311">
        <v>45867.0</v>
      </c>
      <c r="R324" s="159"/>
      <c r="S324" s="336">
        <f t="shared" si="2"/>
        <v>7</v>
      </c>
      <c r="T324" s="337" t="str">
        <f>IF(A324=A323,"0",VLOOKUP(A324,Despatches!A:D,4,FALSE))</f>
        <v>0</v>
      </c>
      <c r="U324" s="159"/>
      <c r="V324" s="159">
        <f t="shared" si="3"/>
        <v>2025</v>
      </c>
      <c r="W324" s="159"/>
      <c r="X324" s="159"/>
      <c r="Y324" s="159"/>
      <c r="Z324" s="159"/>
    </row>
    <row r="325" ht="11.25" customHeight="1">
      <c r="A325" s="161" t="s">
        <v>500</v>
      </c>
      <c r="B325" s="311">
        <v>45857.0</v>
      </c>
      <c r="C325" s="161" t="s">
        <v>610</v>
      </c>
      <c r="D325" s="161" t="s">
        <v>611</v>
      </c>
      <c r="E325" s="161" t="s">
        <v>128</v>
      </c>
      <c r="F325" s="161">
        <v>46.0</v>
      </c>
      <c r="G325" s="161">
        <v>190.0</v>
      </c>
      <c r="H325" s="161">
        <v>76.0</v>
      </c>
      <c r="I325" s="161">
        <v>116.0</v>
      </c>
      <c r="J325" s="333">
        <v>16.0</v>
      </c>
      <c r="K325" s="333">
        <v>1.0</v>
      </c>
      <c r="L325" s="333">
        <v>2.0</v>
      </c>
      <c r="M325" s="161">
        <v>5.01</v>
      </c>
      <c r="N325" s="333" t="s">
        <v>38</v>
      </c>
      <c r="O325" s="161">
        <v>0.5</v>
      </c>
      <c r="P325" s="161">
        <v>123.0</v>
      </c>
      <c r="Q325" s="311">
        <v>45867.0</v>
      </c>
      <c r="R325" s="159"/>
      <c r="S325" s="336">
        <f t="shared" si="2"/>
        <v>7</v>
      </c>
      <c r="T325" s="337" t="str">
        <f>IF(A325=A324,"0",VLOOKUP(A325,Despatches!A:D,4,FALSE))</f>
        <v>0</v>
      </c>
      <c r="U325" s="159"/>
      <c r="V325" s="159">
        <f t="shared" si="3"/>
        <v>2025</v>
      </c>
      <c r="W325" s="159"/>
      <c r="X325" s="159"/>
      <c r="Y325" s="159"/>
      <c r="Z325" s="159"/>
    </row>
    <row r="326" ht="11.25" customHeight="1">
      <c r="A326" s="161" t="s">
        <v>500</v>
      </c>
      <c r="B326" s="311">
        <v>45857.0</v>
      </c>
      <c r="C326" s="161" t="s">
        <v>610</v>
      </c>
      <c r="D326" s="161" t="s">
        <v>611</v>
      </c>
      <c r="E326" s="161" t="s">
        <v>128</v>
      </c>
      <c r="F326" s="161">
        <v>46.0</v>
      </c>
      <c r="G326" s="161">
        <v>193.5</v>
      </c>
      <c r="H326" s="161">
        <v>76.0</v>
      </c>
      <c r="I326" s="161">
        <v>116.0</v>
      </c>
      <c r="J326" s="333">
        <v>16.0</v>
      </c>
      <c r="K326" s="333">
        <v>1.0</v>
      </c>
      <c r="L326" s="333">
        <v>2.0</v>
      </c>
      <c r="M326" s="161">
        <v>5.16</v>
      </c>
      <c r="N326" s="333" t="s">
        <v>38</v>
      </c>
      <c r="O326" s="161">
        <v>0.5</v>
      </c>
      <c r="P326" s="161">
        <v>123.0</v>
      </c>
      <c r="Q326" s="311">
        <v>45867.0</v>
      </c>
      <c r="R326" s="159"/>
      <c r="S326" s="336">
        <f t="shared" si="2"/>
        <v>7</v>
      </c>
      <c r="T326" s="337" t="str">
        <f>IF(A326=A325,"0",VLOOKUP(A326,Despatches!A:D,4,FALSE))</f>
        <v>0</v>
      </c>
      <c r="U326" s="159"/>
      <c r="V326" s="159">
        <f t="shared" si="3"/>
        <v>2025</v>
      </c>
      <c r="W326" s="159"/>
      <c r="X326" s="159"/>
      <c r="Y326" s="159"/>
      <c r="Z326" s="159"/>
    </row>
    <row r="327" ht="11.25" customHeight="1">
      <c r="A327" s="161" t="s">
        <v>500</v>
      </c>
      <c r="B327" s="311">
        <v>45857.0</v>
      </c>
      <c r="C327" s="161" t="s">
        <v>610</v>
      </c>
      <c r="D327" s="161" t="s">
        <v>611</v>
      </c>
      <c r="E327" s="161" t="s">
        <v>128</v>
      </c>
      <c r="F327" s="161">
        <v>46.0</v>
      </c>
      <c r="G327" s="161">
        <v>199.0</v>
      </c>
      <c r="H327" s="161">
        <v>68.0</v>
      </c>
      <c r="I327" s="161">
        <v>116.0</v>
      </c>
      <c r="J327" s="333">
        <v>16.0</v>
      </c>
      <c r="K327" s="333">
        <v>1.0</v>
      </c>
      <c r="L327" s="333">
        <v>2.0</v>
      </c>
      <c r="M327" s="161">
        <v>4.77</v>
      </c>
      <c r="N327" s="333" t="s">
        <v>38</v>
      </c>
      <c r="O327" s="161">
        <v>0.5</v>
      </c>
      <c r="P327" s="161">
        <v>123.0</v>
      </c>
      <c r="Q327" s="311">
        <v>45867.0</v>
      </c>
      <c r="R327" s="159"/>
      <c r="S327" s="336">
        <f t="shared" si="2"/>
        <v>7</v>
      </c>
      <c r="T327" s="337" t="str">
        <f>IF(A327=A326,"0",VLOOKUP(A327,Despatches!A:D,4,FALSE))</f>
        <v>0</v>
      </c>
      <c r="U327" s="159"/>
      <c r="V327" s="159">
        <f t="shared" si="3"/>
        <v>2025</v>
      </c>
      <c r="W327" s="159"/>
      <c r="X327" s="159"/>
      <c r="Y327" s="159"/>
      <c r="Z327" s="159"/>
    </row>
    <row r="328" ht="11.25" customHeight="1">
      <c r="A328" s="161" t="s">
        <v>500</v>
      </c>
      <c r="B328" s="311">
        <v>45857.0</v>
      </c>
      <c r="C328" s="161" t="s">
        <v>610</v>
      </c>
      <c r="D328" s="161" t="s">
        <v>611</v>
      </c>
      <c r="E328" s="161" t="s">
        <v>128</v>
      </c>
      <c r="F328" s="161">
        <v>46.0</v>
      </c>
      <c r="G328" s="161">
        <v>206.0</v>
      </c>
      <c r="H328" s="161">
        <v>48.0</v>
      </c>
      <c r="I328" s="161">
        <v>116.0</v>
      </c>
      <c r="J328" s="333">
        <v>16.0</v>
      </c>
      <c r="K328" s="333">
        <v>1.0</v>
      </c>
      <c r="L328" s="333">
        <v>2.0</v>
      </c>
      <c r="M328" s="161">
        <v>3.49</v>
      </c>
      <c r="N328" s="333" t="s">
        <v>38</v>
      </c>
      <c r="O328" s="161">
        <v>0.5</v>
      </c>
      <c r="P328" s="161">
        <v>123.0</v>
      </c>
      <c r="Q328" s="311">
        <v>45867.0</v>
      </c>
      <c r="R328" s="159"/>
      <c r="S328" s="336">
        <f t="shared" si="2"/>
        <v>7</v>
      </c>
      <c r="T328" s="337" t="str">
        <f>IF(A328=A327,"0",VLOOKUP(A328,Despatches!A:D,4,FALSE))</f>
        <v>0</v>
      </c>
      <c r="U328" s="159"/>
      <c r="V328" s="159">
        <f t="shared" si="3"/>
        <v>2025</v>
      </c>
      <c r="W328" s="159"/>
      <c r="X328" s="159"/>
      <c r="Y328" s="159"/>
      <c r="Z328" s="159"/>
    </row>
    <row r="329" ht="11.25" customHeight="1">
      <c r="A329" s="161" t="s">
        <v>500</v>
      </c>
      <c r="B329" s="311">
        <v>45857.0</v>
      </c>
      <c r="C329" s="161" t="s">
        <v>610</v>
      </c>
      <c r="D329" s="161" t="s">
        <v>611</v>
      </c>
      <c r="E329" s="161" t="s">
        <v>128</v>
      </c>
      <c r="F329" s="161">
        <v>46.0</v>
      </c>
      <c r="G329" s="161">
        <v>213.0</v>
      </c>
      <c r="H329" s="161">
        <v>44.0</v>
      </c>
      <c r="I329" s="161">
        <v>116.0</v>
      </c>
      <c r="J329" s="333">
        <v>16.0</v>
      </c>
      <c r="K329" s="333">
        <v>1.0</v>
      </c>
      <c r="L329" s="333">
        <v>2.0</v>
      </c>
      <c r="M329" s="161">
        <v>3.34</v>
      </c>
      <c r="N329" s="333" t="s">
        <v>38</v>
      </c>
      <c r="O329" s="161">
        <v>0.5</v>
      </c>
      <c r="P329" s="161">
        <v>123.0</v>
      </c>
      <c r="Q329" s="311">
        <v>45867.0</v>
      </c>
      <c r="R329" s="159"/>
      <c r="S329" s="336">
        <f t="shared" si="2"/>
        <v>7</v>
      </c>
      <c r="T329" s="337" t="str">
        <f>IF(A329=A328,"0",VLOOKUP(A329,Despatches!A:D,4,FALSE))</f>
        <v>0</v>
      </c>
      <c r="U329" s="159"/>
      <c r="V329" s="159">
        <f t="shared" si="3"/>
        <v>2025</v>
      </c>
      <c r="W329" s="159"/>
      <c r="X329" s="159"/>
      <c r="Y329" s="159"/>
      <c r="Z329" s="159"/>
    </row>
    <row r="330" ht="11.25" customHeight="1">
      <c r="A330" s="161" t="s">
        <v>500</v>
      </c>
      <c r="B330" s="311">
        <v>45857.0</v>
      </c>
      <c r="C330" s="161" t="s">
        <v>610</v>
      </c>
      <c r="D330" s="161" t="s">
        <v>611</v>
      </c>
      <c r="E330" s="161" t="s">
        <v>128</v>
      </c>
      <c r="F330" s="161">
        <v>46.0</v>
      </c>
      <c r="G330" s="161">
        <v>222.5</v>
      </c>
      <c r="H330" s="161">
        <v>28.0</v>
      </c>
      <c r="I330" s="161">
        <v>116.0</v>
      </c>
      <c r="J330" s="333">
        <v>16.0</v>
      </c>
      <c r="K330" s="333">
        <v>1.0</v>
      </c>
      <c r="L330" s="333">
        <v>2.0</v>
      </c>
      <c r="M330" s="161">
        <v>2.23</v>
      </c>
      <c r="N330" s="333" t="s">
        <v>38</v>
      </c>
      <c r="O330" s="161">
        <v>0.5</v>
      </c>
      <c r="P330" s="161">
        <v>123.0</v>
      </c>
      <c r="Q330" s="311">
        <v>45867.0</v>
      </c>
      <c r="R330" s="159"/>
      <c r="S330" s="336">
        <f t="shared" si="2"/>
        <v>7</v>
      </c>
      <c r="T330" s="337" t="str">
        <f>IF(A330=A329,"0",VLOOKUP(A330,Despatches!A:D,4,FALSE))</f>
        <v>0</v>
      </c>
      <c r="U330" s="159"/>
      <c r="V330" s="159">
        <f t="shared" si="3"/>
        <v>2025</v>
      </c>
      <c r="W330" s="159"/>
      <c r="X330" s="159"/>
      <c r="Y330" s="159"/>
      <c r="Z330" s="159"/>
    </row>
    <row r="331" ht="11.25" customHeight="1">
      <c r="A331" s="161" t="s">
        <v>500</v>
      </c>
      <c r="B331" s="311">
        <v>45857.0</v>
      </c>
      <c r="C331" s="161" t="s">
        <v>610</v>
      </c>
      <c r="D331" s="161" t="s">
        <v>611</v>
      </c>
      <c r="E331" s="161" t="s">
        <v>128</v>
      </c>
      <c r="F331" s="161">
        <v>46.0</v>
      </c>
      <c r="G331" s="161">
        <v>233.5</v>
      </c>
      <c r="H331" s="161">
        <v>62.0</v>
      </c>
      <c r="I331" s="161">
        <v>116.0</v>
      </c>
      <c r="J331" s="333">
        <v>16.0</v>
      </c>
      <c r="K331" s="333">
        <v>1.0</v>
      </c>
      <c r="L331" s="333">
        <v>2.0</v>
      </c>
      <c r="M331" s="161">
        <v>8.54</v>
      </c>
      <c r="N331" s="333" t="s">
        <v>38</v>
      </c>
      <c r="O331" s="161">
        <v>0.5</v>
      </c>
      <c r="P331" s="161">
        <v>123.0</v>
      </c>
      <c r="Q331" s="311">
        <v>45867.0</v>
      </c>
      <c r="R331" s="159"/>
      <c r="S331" s="336">
        <f t="shared" si="2"/>
        <v>7</v>
      </c>
      <c r="T331" s="337" t="str">
        <f>IF(A331=A330,"0",VLOOKUP(A331,Despatches!A:D,4,FALSE))</f>
        <v>0</v>
      </c>
      <c r="U331" s="159"/>
      <c r="V331" s="159">
        <f t="shared" si="3"/>
        <v>2025</v>
      </c>
      <c r="W331" s="159"/>
      <c r="X331" s="159"/>
      <c r="Y331" s="159"/>
      <c r="Z331" s="159"/>
    </row>
    <row r="332" ht="11.25" customHeight="1">
      <c r="A332" s="161" t="s">
        <v>500</v>
      </c>
      <c r="B332" s="311">
        <v>45857.0</v>
      </c>
      <c r="C332" s="161" t="s">
        <v>610</v>
      </c>
      <c r="D332" s="161" t="s">
        <v>611</v>
      </c>
      <c r="E332" s="161" t="s">
        <v>128</v>
      </c>
      <c r="F332" s="161">
        <v>46.0</v>
      </c>
      <c r="G332" s="161">
        <v>404.0</v>
      </c>
      <c r="H332" s="161">
        <v>38.0</v>
      </c>
      <c r="I332" s="161">
        <v>116.0</v>
      </c>
      <c r="J332" s="333">
        <v>16.0</v>
      </c>
      <c r="K332" s="333">
        <v>1.0</v>
      </c>
      <c r="L332" s="333">
        <v>2.0</v>
      </c>
      <c r="M332" s="161">
        <v>5.23</v>
      </c>
      <c r="N332" s="333" t="s">
        <v>38</v>
      </c>
      <c r="O332" s="161">
        <v>0.5</v>
      </c>
      <c r="P332" s="161">
        <v>123.0</v>
      </c>
      <c r="Q332" s="311">
        <v>45867.0</v>
      </c>
      <c r="R332" s="159"/>
      <c r="S332" s="336">
        <f t="shared" si="2"/>
        <v>7</v>
      </c>
      <c r="T332" s="337" t="str">
        <f>IF(A332=A331,"0",VLOOKUP(A332,Despatches!A:D,4,FALSE))</f>
        <v>0</v>
      </c>
      <c r="U332" s="159"/>
      <c r="V332" s="159">
        <f t="shared" si="3"/>
        <v>2025</v>
      </c>
      <c r="W332" s="159"/>
      <c r="X332" s="159"/>
      <c r="Y332" s="159"/>
      <c r="Z332" s="159"/>
    </row>
    <row r="333" ht="11.25" customHeight="1">
      <c r="A333" s="161" t="s">
        <v>500</v>
      </c>
      <c r="B333" s="311">
        <v>45857.0</v>
      </c>
      <c r="C333" s="161" t="s">
        <v>610</v>
      </c>
      <c r="D333" s="161" t="s">
        <v>611</v>
      </c>
      <c r="E333" s="161" t="s">
        <v>128</v>
      </c>
      <c r="F333" s="161">
        <v>46.0</v>
      </c>
      <c r="G333" s="161">
        <v>404.0</v>
      </c>
      <c r="H333" s="161">
        <v>38.0</v>
      </c>
      <c r="I333" s="161">
        <v>116.0</v>
      </c>
      <c r="J333" s="333">
        <v>16.0</v>
      </c>
      <c r="K333" s="333">
        <v>1.0</v>
      </c>
      <c r="L333" s="333">
        <v>2.0</v>
      </c>
      <c r="M333" s="161">
        <v>5.23</v>
      </c>
      <c r="N333" s="333" t="s">
        <v>38</v>
      </c>
      <c r="O333" s="161">
        <v>0.5</v>
      </c>
      <c r="P333" s="161">
        <v>123.0</v>
      </c>
      <c r="Q333" s="311">
        <v>45867.0</v>
      </c>
      <c r="R333" s="159"/>
      <c r="S333" s="336">
        <f t="shared" si="2"/>
        <v>7</v>
      </c>
      <c r="T333" s="337" t="str">
        <f>IF(A333=A332,"0",VLOOKUP(A333,Despatches!A:D,4,FALSE))</f>
        <v>0</v>
      </c>
      <c r="U333" s="159"/>
      <c r="V333" s="159">
        <f t="shared" si="3"/>
        <v>2025</v>
      </c>
      <c r="W333" s="159"/>
      <c r="X333" s="159"/>
      <c r="Y333" s="159"/>
      <c r="Z333" s="159"/>
    </row>
    <row r="334" ht="11.25" customHeight="1">
      <c r="A334" s="161" t="s">
        <v>500</v>
      </c>
      <c r="B334" s="311">
        <v>45857.0</v>
      </c>
      <c r="C334" s="161" t="s">
        <v>610</v>
      </c>
      <c r="D334" s="161" t="s">
        <v>611</v>
      </c>
      <c r="E334" s="161" t="s">
        <v>128</v>
      </c>
      <c r="F334" s="161">
        <v>46.0</v>
      </c>
      <c r="G334" s="161">
        <v>404.0</v>
      </c>
      <c r="H334" s="161">
        <v>34.0</v>
      </c>
      <c r="I334" s="161">
        <v>116.0</v>
      </c>
      <c r="J334" s="333">
        <v>16.0</v>
      </c>
      <c r="K334" s="333">
        <v>1.0</v>
      </c>
      <c r="L334" s="333">
        <v>2.0</v>
      </c>
      <c r="M334" s="161">
        <v>4.68</v>
      </c>
      <c r="N334" s="333" t="s">
        <v>38</v>
      </c>
      <c r="O334" s="161">
        <v>0.5</v>
      </c>
      <c r="P334" s="161">
        <v>123.0</v>
      </c>
      <c r="Q334" s="311">
        <v>45867.0</v>
      </c>
      <c r="R334" s="159"/>
      <c r="S334" s="336">
        <f t="shared" si="2"/>
        <v>7</v>
      </c>
      <c r="T334" s="337" t="str">
        <f>IF(A334=A333,"0",VLOOKUP(A334,Despatches!A:D,4,FALSE))</f>
        <v>0</v>
      </c>
      <c r="U334" s="159"/>
      <c r="V334" s="159">
        <f t="shared" si="3"/>
        <v>2025</v>
      </c>
      <c r="W334" s="159"/>
      <c r="X334" s="159"/>
      <c r="Y334" s="159"/>
      <c r="Z334" s="159"/>
    </row>
    <row r="335" ht="11.25" customHeight="1">
      <c r="A335" s="161" t="s">
        <v>500</v>
      </c>
      <c r="B335" s="311">
        <v>45857.0</v>
      </c>
      <c r="C335" s="161" t="s">
        <v>610</v>
      </c>
      <c r="D335" s="161" t="s">
        <v>611</v>
      </c>
      <c r="E335" s="161" t="s">
        <v>128</v>
      </c>
      <c r="F335" s="161">
        <v>46.0</v>
      </c>
      <c r="G335" s="161">
        <v>404.0</v>
      </c>
      <c r="H335" s="161">
        <v>24.0</v>
      </c>
      <c r="I335" s="161">
        <v>116.0</v>
      </c>
      <c r="J335" s="333">
        <v>16.0</v>
      </c>
      <c r="K335" s="333">
        <v>1.0</v>
      </c>
      <c r="L335" s="333">
        <v>2.0</v>
      </c>
      <c r="M335" s="161">
        <v>3.31</v>
      </c>
      <c r="N335" s="333" t="s">
        <v>38</v>
      </c>
      <c r="O335" s="161">
        <v>0.5</v>
      </c>
      <c r="P335" s="161">
        <v>123.0</v>
      </c>
      <c r="Q335" s="311">
        <v>45867.0</v>
      </c>
      <c r="R335" s="159"/>
      <c r="S335" s="336">
        <f t="shared" si="2"/>
        <v>7</v>
      </c>
      <c r="T335" s="337" t="str">
        <f>IF(A335=A334,"0",VLOOKUP(A335,Despatches!A:D,4,FALSE))</f>
        <v>0</v>
      </c>
      <c r="U335" s="159"/>
      <c r="V335" s="159">
        <f t="shared" si="3"/>
        <v>2025</v>
      </c>
      <c r="W335" s="159"/>
      <c r="X335" s="159"/>
      <c r="Y335" s="159"/>
      <c r="Z335" s="159"/>
    </row>
    <row r="336" ht="11.25" customHeight="1">
      <c r="A336" s="161" t="s">
        <v>500</v>
      </c>
      <c r="B336" s="311">
        <v>45857.0</v>
      </c>
      <c r="C336" s="161" t="s">
        <v>610</v>
      </c>
      <c r="D336" s="161" t="s">
        <v>611</v>
      </c>
      <c r="E336" s="161" t="s">
        <v>128</v>
      </c>
      <c r="F336" s="161">
        <v>46.0</v>
      </c>
      <c r="G336" s="161">
        <v>404.0</v>
      </c>
      <c r="H336" s="161">
        <v>22.0</v>
      </c>
      <c r="I336" s="161">
        <v>116.0</v>
      </c>
      <c r="J336" s="333">
        <v>16.0</v>
      </c>
      <c r="K336" s="333">
        <v>1.0</v>
      </c>
      <c r="L336" s="333">
        <v>2.0</v>
      </c>
      <c r="M336" s="161">
        <v>3.03</v>
      </c>
      <c r="N336" s="333" t="s">
        <v>38</v>
      </c>
      <c r="O336" s="161">
        <v>0.5</v>
      </c>
      <c r="P336" s="161">
        <v>123.0</v>
      </c>
      <c r="Q336" s="311">
        <v>45867.0</v>
      </c>
      <c r="R336" s="159"/>
      <c r="S336" s="336">
        <f t="shared" si="2"/>
        <v>7</v>
      </c>
      <c r="T336" s="337" t="str">
        <f>IF(A336=A335,"0",VLOOKUP(A336,Despatches!A:D,4,FALSE))</f>
        <v>0</v>
      </c>
      <c r="U336" s="159"/>
      <c r="V336" s="159">
        <f t="shared" si="3"/>
        <v>2025</v>
      </c>
      <c r="W336" s="159"/>
      <c r="X336" s="159"/>
      <c r="Y336" s="159"/>
      <c r="Z336" s="159"/>
    </row>
    <row r="337" ht="11.25" customHeight="1">
      <c r="A337" s="161" t="s">
        <v>500</v>
      </c>
      <c r="B337" s="311">
        <v>45857.0</v>
      </c>
      <c r="C337" s="161" t="s">
        <v>610</v>
      </c>
      <c r="D337" s="161" t="s">
        <v>611</v>
      </c>
      <c r="E337" s="161" t="s">
        <v>128</v>
      </c>
      <c r="F337" s="161">
        <v>46.0</v>
      </c>
      <c r="G337" s="161">
        <v>404.0</v>
      </c>
      <c r="H337" s="161">
        <v>14.0</v>
      </c>
      <c r="I337" s="161">
        <v>116.0</v>
      </c>
      <c r="J337" s="333">
        <v>16.0</v>
      </c>
      <c r="K337" s="333">
        <v>1.0</v>
      </c>
      <c r="L337" s="333">
        <v>2.0</v>
      </c>
      <c r="M337" s="161">
        <v>1.93</v>
      </c>
      <c r="N337" s="333" t="s">
        <v>38</v>
      </c>
      <c r="O337" s="161">
        <v>0.5</v>
      </c>
      <c r="P337" s="161">
        <v>123.0</v>
      </c>
      <c r="Q337" s="311">
        <v>45867.0</v>
      </c>
      <c r="R337" s="159"/>
      <c r="S337" s="336">
        <f t="shared" si="2"/>
        <v>7</v>
      </c>
      <c r="T337" s="337" t="str">
        <f>IF(A337=A336,"0",VLOOKUP(A337,Despatches!A:D,4,FALSE))</f>
        <v>0</v>
      </c>
      <c r="U337" s="159"/>
      <c r="V337" s="159">
        <f t="shared" si="3"/>
        <v>2025</v>
      </c>
      <c r="W337" s="159"/>
      <c r="X337" s="159"/>
      <c r="Y337" s="159"/>
      <c r="Z337" s="159"/>
    </row>
    <row r="338" ht="11.25" customHeight="1">
      <c r="A338" s="161" t="s">
        <v>500</v>
      </c>
      <c r="B338" s="311">
        <v>45857.0</v>
      </c>
      <c r="C338" s="161" t="s">
        <v>610</v>
      </c>
      <c r="D338" s="161" t="s">
        <v>611</v>
      </c>
      <c r="E338" s="161" t="s">
        <v>128</v>
      </c>
      <c r="F338" s="161">
        <v>46.0</v>
      </c>
      <c r="G338" s="161">
        <v>681.0</v>
      </c>
      <c r="H338" s="161">
        <v>464.0</v>
      </c>
      <c r="I338" s="161">
        <v>116.0</v>
      </c>
      <c r="J338" s="333">
        <v>16.0</v>
      </c>
      <c r="K338" s="333">
        <v>1.0</v>
      </c>
      <c r="L338" s="333">
        <v>2.0</v>
      </c>
      <c r="M338" s="161">
        <v>107.71</v>
      </c>
      <c r="N338" s="333" t="s">
        <v>38</v>
      </c>
      <c r="O338" s="161">
        <v>0.5</v>
      </c>
      <c r="P338" s="161">
        <v>123.0</v>
      </c>
      <c r="Q338" s="311">
        <v>45867.0</v>
      </c>
      <c r="R338" s="159"/>
      <c r="S338" s="336">
        <f t="shared" si="2"/>
        <v>7</v>
      </c>
      <c r="T338" s="337" t="str">
        <f>IF(A338=A337,"0",VLOOKUP(A338,Despatches!A:D,4,FALSE))</f>
        <v>0</v>
      </c>
      <c r="U338" s="159"/>
      <c r="V338" s="159">
        <f t="shared" si="3"/>
        <v>2025</v>
      </c>
      <c r="W338" s="159"/>
      <c r="X338" s="159"/>
      <c r="Y338" s="159"/>
      <c r="Z338" s="159"/>
    </row>
    <row r="339" ht="11.25" customHeight="1">
      <c r="A339" s="161" t="s">
        <v>373</v>
      </c>
      <c r="B339" s="311">
        <v>45857.0</v>
      </c>
      <c r="C339" s="161">
        <v>21911.0</v>
      </c>
      <c r="D339" s="161" t="s">
        <v>612</v>
      </c>
      <c r="E339" s="161" t="s">
        <v>128</v>
      </c>
      <c r="F339" s="161">
        <v>126.0</v>
      </c>
      <c r="G339" s="161">
        <v>614.0</v>
      </c>
      <c r="H339" s="161">
        <v>384.0</v>
      </c>
      <c r="I339" s="161">
        <v>126.0</v>
      </c>
      <c r="J339" s="333">
        <v>16.0</v>
      </c>
      <c r="K339" s="333">
        <v>1.0</v>
      </c>
      <c r="L339" s="333">
        <v>4.0</v>
      </c>
      <c r="M339" s="161">
        <v>220.14</v>
      </c>
      <c r="N339" s="333" t="s">
        <v>38</v>
      </c>
      <c r="O339" s="161">
        <v>0.5</v>
      </c>
      <c r="P339" s="161">
        <v>123.0</v>
      </c>
      <c r="Q339" s="311">
        <v>45867.0</v>
      </c>
      <c r="R339" s="159"/>
      <c r="S339" s="336">
        <f t="shared" si="2"/>
        <v>7</v>
      </c>
      <c r="T339" s="337">
        <f>IF(A339=A338,"0",VLOOKUP(A339,Despatches!A:D,4,FALSE))</f>
        <v>1108</v>
      </c>
      <c r="U339" s="159"/>
      <c r="V339" s="159">
        <f t="shared" si="3"/>
        <v>2025</v>
      </c>
      <c r="W339" s="159"/>
      <c r="X339" s="159"/>
      <c r="Y339" s="159"/>
      <c r="Z339" s="159"/>
    </row>
    <row r="340" ht="11.25" customHeight="1">
      <c r="A340" s="161" t="s">
        <v>373</v>
      </c>
      <c r="B340" s="311">
        <v>45857.0</v>
      </c>
      <c r="C340" s="161">
        <v>21911.0</v>
      </c>
      <c r="D340" s="161" t="s">
        <v>612</v>
      </c>
      <c r="E340" s="161" t="s">
        <v>128</v>
      </c>
      <c r="F340" s="161">
        <v>118.0</v>
      </c>
      <c r="G340" s="161">
        <v>614.0</v>
      </c>
      <c r="H340" s="161">
        <v>276.0</v>
      </c>
      <c r="I340" s="161">
        <v>126.0</v>
      </c>
      <c r="J340" s="333">
        <v>16.0</v>
      </c>
      <c r="K340" s="333">
        <v>1.0</v>
      </c>
      <c r="L340" s="333">
        <v>4.0</v>
      </c>
      <c r="M340" s="161">
        <v>148.18</v>
      </c>
      <c r="N340" s="333" t="s">
        <v>38</v>
      </c>
      <c r="O340" s="161">
        <v>0.5</v>
      </c>
      <c r="P340" s="161">
        <v>123.0</v>
      </c>
      <c r="Q340" s="311">
        <v>45867.0</v>
      </c>
      <c r="R340" s="159"/>
      <c r="S340" s="336">
        <f t="shared" si="2"/>
        <v>7</v>
      </c>
      <c r="T340" s="337" t="str">
        <f>IF(A340=A339,"0",VLOOKUP(A340,Despatches!A:D,4,FALSE))</f>
        <v>0</v>
      </c>
      <c r="U340" s="159"/>
      <c r="V340" s="159">
        <f t="shared" si="3"/>
        <v>2025</v>
      </c>
      <c r="W340" s="159"/>
      <c r="X340" s="159"/>
      <c r="Y340" s="159"/>
      <c r="Z340" s="159"/>
    </row>
    <row r="341" ht="11.25" customHeight="1">
      <c r="A341" s="161" t="s">
        <v>373</v>
      </c>
      <c r="B341" s="311">
        <v>45857.0</v>
      </c>
      <c r="C341" s="161">
        <v>21911.0</v>
      </c>
      <c r="D341" s="161" t="s">
        <v>612</v>
      </c>
      <c r="E341" s="161" t="s">
        <v>128</v>
      </c>
      <c r="F341" s="161">
        <v>106.0</v>
      </c>
      <c r="G341" s="161">
        <v>614.0</v>
      </c>
      <c r="H341" s="161">
        <v>240.0</v>
      </c>
      <c r="I341" s="161">
        <v>126.0</v>
      </c>
      <c r="J341" s="333">
        <v>16.0</v>
      </c>
      <c r="K341" s="333">
        <v>1.0</v>
      </c>
      <c r="L341" s="333">
        <v>4.0</v>
      </c>
      <c r="M341" s="161">
        <v>115.74</v>
      </c>
      <c r="N341" s="333" t="s">
        <v>38</v>
      </c>
      <c r="O341" s="161">
        <v>0.5</v>
      </c>
      <c r="P341" s="161">
        <v>123.0</v>
      </c>
      <c r="Q341" s="311">
        <v>45867.0</v>
      </c>
      <c r="R341" s="159"/>
      <c r="S341" s="336">
        <f t="shared" si="2"/>
        <v>7</v>
      </c>
      <c r="T341" s="337" t="str">
        <f>IF(A341=A340,"0",VLOOKUP(A341,Despatches!A:D,4,FALSE))</f>
        <v>0</v>
      </c>
      <c r="U341" s="159"/>
      <c r="V341" s="159">
        <f t="shared" si="3"/>
        <v>2025</v>
      </c>
      <c r="W341" s="159"/>
      <c r="X341" s="159"/>
      <c r="Y341" s="159"/>
      <c r="Z341" s="159"/>
    </row>
    <row r="342" ht="11.25" customHeight="1">
      <c r="A342" s="161" t="s">
        <v>373</v>
      </c>
      <c r="B342" s="311">
        <v>45857.0</v>
      </c>
      <c r="C342" s="161">
        <v>21911.0</v>
      </c>
      <c r="D342" s="161" t="s">
        <v>612</v>
      </c>
      <c r="E342" s="161" t="s">
        <v>128</v>
      </c>
      <c r="F342" s="161">
        <v>90.0</v>
      </c>
      <c r="G342" s="161">
        <v>614.0</v>
      </c>
      <c r="H342" s="161">
        <v>228.0</v>
      </c>
      <c r="I342" s="161">
        <v>126.0</v>
      </c>
      <c r="J342" s="333">
        <v>16.0</v>
      </c>
      <c r="K342" s="333">
        <v>1.0</v>
      </c>
      <c r="L342" s="333">
        <v>4.0</v>
      </c>
      <c r="M342" s="161">
        <v>93.36</v>
      </c>
      <c r="N342" s="333" t="s">
        <v>38</v>
      </c>
      <c r="O342" s="161">
        <v>0.5</v>
      </c>
      <c r="P342" s="161">
        <v>123.0</v>
      </c>
      <c r="Q342" s="311">
        <v>45867.0</v>
      </c>
      <c r="R342" s="159"/>
      <c r="S342" s="336">
        <f t="shared" si="2"/>
        <v>7</v>
      </c>
      <c r="T342" s="337" t="str">
        <f>IF(A342=A341,"0",VLOOKUP(A342,Despatches!A:D,4,FALSE))</f>
        <v>0</v>
      </c>
      <c r="U342" s="159"/>
      <c r="V342" s="159">
        <f t="shared" si="3"/>
        <v>2025</v>
      </c>
      <c r="W342" s="159"/>
      <c r="X342" s="159"/>
      <c r="Y342" s="159"/>
      <c r="Z342" s="159"/>
    </row>
    <row r="343" ht="11.25" customHeight="1">
      <c r="A343" s="161" t="s">
        <v>373</v>
      </c>
      <c r="B343" s="311">
        <v>45857.0</v>
      </c>
      <c r="C343" s="161">
        <v>21911.0</v>
      </c>
      <c r="D343" s="161" t="s">
        <v>612</v>
      </c>
      <c r="E343" s="161" t="s">
        <v>128</v>
      </c>
      <c r="F343" s="161">
        <v>75.0</v>
      </c>
      <c r="G343" s="161">
        <v>614.0</v>
      </c>
      <c r="H343" s="161">
        <v>144.0</v>
      </c>
      <c r="I343" s="161">
        <v>126.0</v>
      </c>
      <c r="J343" s="333">
        <v>16.0</v>
      </c>
      <c r="K343" s="333">
        <v>1.0</v>
      </c>
      <c r="L343" s="333">
        <v>4.0</v>
      </c>
      <c r="M343" s="161">
        <v>49.14</v>
      </c>
      <c r="N343" s="333" t="s">
        <v>38</v>
      </c>
      <c r="O343" s="161">
        <v>0.5</v>
      </c>
      <c r="P343" s="161">
        <v>123.0</v>
      </c>
      <c r="Q343" s="311">
        <v>45867.0</v>
      </c>
      <c r="R343" s="159"/>
      <c r="S343" s="336">
        <f t="shared" si="2"/>
        <v>7</v>
      </c>
      <c r="T343" s="337" t="str">
        <f>IF(A343=A342,"0",VLOOKUP(A343,Despatches!A:D,4,FALSE))</f>
        <v>0</v>
      </c>
      <c r="U343" s="159"/>
      <c r="V343" s="159">
        <f t="shared" si="3"/>
        <v>2025</v>
      </c>
      <c r="W343" s="159"/>
      <c r="X343" s="159"/>
      <c r="Y343" s="159"/>
      <c r="Z343" s="159"/>
    </row>
    <row r="344" ht="11.25" customHeight="1">
      <c r="A344" s="161" t="s">
        <v>373</v>
      </c>
      <c r="B344" s="311">
        <v>45857.0</v>
      </c>
      <c r="C344" s="161">
        <v>21911.0</v>
      </c>
      <c r="D344" s="161" t="s">
        <v>612</v>
      </c>
      <c r="E344" s="161" t="s">
        <v>128</v>
      </c>
      <c r="F344" s="161">
        <v>55.0</v>
      </c>
      <c r="G344" s="161">
        <v>614.0</v>
      </c>
      <c r="H344" s="161">
        <v>144.0</v>
      </c>
      <c r="I344" s="161">
        <v>126.0</v>
      </c>
      <c r="J344" s="333">
        <v>16.0</v>
      </c>
      <c r="K344" s="333">
        <v>1.0</v>
      </c>
      <c r="L344" s="333">
        <v>4.0</v>
      </c>
      <c r="M344" s="161">
        <v>36.04</v>
      </c>
      <c r="N344" s="333" t="s">
        <v>38</v>
      </c>
      <c r="O344" s="161">
        <v>0.5</v>
      </c>
      <c r="P344" s="161">
        <v>123.0</v>
      </c>
      <c r="Q344" s="311">
        <v>45867.0</v>
      </c>
      <c r="R344" s="159"/>
      <c r="S344" s="336">
        <f t="shared" si="2"/>
        <v>7</v>
      </c>
      <c r="T344" s="337" t="str">
        <f>IF(A344=A343,"0",VLOOKUP(A344,Despatches!A:D,4,FALSE))</f>
        <v>0</v>
      </c>
      <c r="U344" s="159"/>
      <c r="V344" s="159">
        <f t="shared" si="3"/>
        <v>2025</v>
      </c>
      <c r="W344" s="159"/>
      <c r="X344" s="159"/>
      <c r="Y344" s="159"/>
      <c r="Z344" s="159"/>
    </row>
    <row r="345" ht="11.25" customHeight="1">
      <c r="A345" s="161" t="s">
        <v>373</v>
      </c>
      <c r="B345" s="311">
        <v>45857.0</v>
      </c>
      <c r="C345" s="161">
        <v>21911.0</v>
      </c>
      <c r="D345" s="161" t="s">
        <v>612</v>
      </c>
      <c r="E345" s="161" t="s">
        <v>128</v>
      </c>
      <c r="F345" s="161">
        <v>31.0</v>
      </c>
      <c r="G345" s="161">
        <v>614.0</v>
      </c>
      <c r="H345" s="161">
        <v>96.0</v>
      </c>
      <c r="I345" s="161">
        <v>126.0</v>
      </c>
      <c r="J345" s="333">
        <v>16.0</v>
      </c>
      <c r="K345" s="333">
        <v>1.0</v>
      </c>
      <c r="L345" s="333">
        <v>4.0</v>
      </c>
      <c r="M345" s="161">
        <v>13.54</v>
      </c>
      <c r="N345" s="333" t="s">
        <v>38</v>
      </c>
      <c r="O345" s="161">
        <v>0.5</v>
      </c>
      <c r="P345" s="161">
        <v>123.0</v>
      </c>
      <c r="Q345" s="311">
        <v>45867.0</v>
      </c>
      <c r="R345" s="159"/>
      <c r="S345" s="336">
        <f t="shared" si="2"/>
        <v>7</v>
      </c>
      <c r="T345" s="337" t="str">
        <f>IF(A345=A344,"0",VLOOKUP(A345,Despatches!A:D,4,FALSE))</f>
        <v>0</v>
      </c>
      <c r="U345" s="159"/>
      <c r="V345" s="159">
        <f t="shared" si="3"/>
        <v>2025</v>
      </c>
      <c r="W345" s="159"/>
      <c r="X345" s="159"/>
      <c r="Y345" s="159"/>
      <c r="Z345" s="159"/>
    </row>
    <row r="346" ht="11.25" customHeight="1">
      <c r="A346" s="161" t="s">
        <v>373</v>
      </c>
      <c r="B346" s="311">
        <v>45857.0</v>
      </c>
      <c r="C346" s="161">
        <v>21911.0</v>
      </c>
      <c r="D346" s="161" t="s">
        <v>612</v>
      </c>
      <c r="E346" s="161" t="s">
        <v>128</v>
      </c>
      <c r="F346" s="161">
        <v>99.0</v>
      </c>
      <c r="G346" s="161">
        <v>454.0</v>
      </c>
      <c r="H346" s="161">
        <v>128.0</v>
      </c>
      <c r="I346" s="161">
        <v>126.0</v>
      </c>
      <c r="J346" s="333">
        <v>16.0</v>
      </c>
      <c r="K346" s="333">
        <v>1.0</v>
      </c>
      <c r="L346" s="333">
        <v>4.0</v>
      </c>
      <c r="M346" s="161">
        <v>42.63</v>
      </c>
      <c r="N346" s="333" t="s">
        <v>38</v>
      </c>
      <c r="O346" s="161">
        <v>0.5</v>
      </c>
      <c r="P346" s="161">
        <v>123.0</v>
      </c>
      <c r="Q346" s="311">
        <v>45867.0</v>
      </c>
      <c r="R346" s="159"/>
      <c r="S346" s="336">
        <f t="shared" si="2"/>
        <v>7</v>
      </c>
      <c r="T346" s="337" t="str">
        <f>IF(A346=A345,"0",VLOOKUP(A346,Despatches!A:D,4,FALSE))</f>
        <v>0</v>
      </c>
      <c r="U346" s="159"/>
      <c r="V346" s="159">
        <f t="shared" si="3"/>
        <v>2025</v>
      </c>
      <c r="W346" s="159"/>
      <c r="X346" s="159"/>
      <c r="Y346" s="159"/>
      <c r="Z346" s="159"/>
    </row>
    <row r="347" ht="11.25" customHeight="1">
      <c r="A347" s="161" t="s">
        <v>373</v>
      </c>
      <c r="B347" s="311">
        <v>45857.0</v>
      </c>
      <c r="C347" s="161">
        <v>21911.0</v>
      </c>
      <c r="D347" s="161" t="s">
        <v>612</v>
      </c>
      <c r="E347" s="161" t="s">
        <v>128</v>
      </c>
      <c r="F347" s="161">
        <v>99.0</v>
      </c>
      <c r="G347" s="161">
        <v>462.0</v>
      </c>
      <c r="H347" s="161">
        <v>92.0</v>
      </c>
      <c r="I347" s="161">
        <v>126.0</v>
      </c>
      <c r="J347" s="333">
        <v>16.0</v>
      </c>
      <c r="K347" s="333">
        <v>1.0</v>
      </c>
      <c r="L347" s="333">
        <v>4.0</v>
      </c>
      <c r="M347" s="161">
        <v>31.18</v>
      </c>
      <c r="N347" s="333" t="s">
        <v>38</v>
      </c>
      <c r="O347" s="161">
        <v>0.5</v>
      </c>
      <c r="P347" s="161">
        <v>123.0</v>
      </c>
      <c r="Q347" s="311">
        <v>45867.0</v>
      </c>
      <c r="R347" s="159"/>
      <c r="S347" s="336">
        <f t="shared" si="2"/>
        <v>7</v>
      </c>
      <c r="T347" s="337" t="str">
        <f>IF(A347=A346,"0",VLOOKUP(A347,Despatches!A:D,4,FALSE))</f>
        <v>0</v>
      </c>
      <c r="U347" s="159"/>
      <c r="V347" s="159">
        <f t="shared" si="3"/>
        <v>2025</v>
      </c>
      <c r="W347" s="159"/>
      <c r="X347" s="159"/>
      <c r="Y347" s="159"/>
      <c r="Z347" s="159"/>
    </row>
    <row r="348" ht="11.25" customHeight="1">
      <c r="A348" s="161" t="s">
        <v>373</v>
      </c>
      <c r="B348" s="311">
        <v>45857.0</v>
      </c>
      <c r="C348" s="161">
        <v>21911.0</v>
      </c>
      <c r="D348" s="161" t="s">
        <v>612</v>
      </c>
      <c r="E348" s="161" t="s">
        <v>128</v>
      </c>
      <c r="F348" s="161">
        <v>99.0</v>
      </c>
      <c r="G348" s="161">
        <v>474.0</v>
      </c>
      <c r="H348" s="161">
        <v>80.0</v>
      </c>
      <c r="I348" s="161">
        <v>126.0</v>
      </c>
      <c r="J348" s="333">
        <v>16.0</v>
      </c>
      <c r="K348" s="333">
        <v>1.0</v>
      </c>
      <c r="L348" s="333">
        <v>4.0</v>
      </c>
      <c r="M348" s="161">
        <v>27.82</v>
      </c>
      <c r="N348" s="333" t="s">
        <v>38</v>
      </c>
      <c r="O348" s="161">
        <v>0.5</v>
      </c>
      <c r="P348" s="161">
        <v>123.0</v>
      </c>
      <c r="Q348" s="311">
        <v>45867.0</v>
      </c>
      <c r="R348" s="159"/>
      <c r="S348" s="336">
        <f t="shared" si="2"/>
        <v>7</v>
      </c>
      <c r="T348" s="337" t="str">
        <f>IF(A348=A347,"0",VLOOKUP(A348,Despatches!A:D,4,FALSE))</f>
        <v>0</v>
      </c>
      <c r="U348" s="159"/>
      <c r="V348" s="159">
        <f t="shared" si="3"/>
        <v>2025</v>
      </c>
      <c r="W348" s="159"/>
      <c r="X348" s="159"/>
      <c r="Y348" s="159"/>
      <c r="Z348" s="159"/>
    </row>
    <row r="349" ht="11.25" customHeight="1">
      <c r="A349" s="161" t="s">
        <v>373</v>
      </c>
      <c r="B349" s="311">
        <v>45857.0</v>
      </c>
      <c r="C349" s="161">
        <v>21911.0</v>
      </c>
      <c r="D349" s="161" t="s">
        <v>612</v>
      </c>
      <c r="E349" s="161" t="s">
        <v>128</v>
      </c>
      <c r="F349" s="161">
        <v>99.0</v>
      </c>
      <c r="G349" s="161">
        <v>490.0</v>
      </c>
      <c r="H349" s="161">
        <v>76.0</v>
      </c>
      <c r="I349" s="161">
        <v>126.0</v>
      </c>
      <c r="J349" s="333">
        <v>16.0</v>
      </c>
      <c r="K349" s="333">
        <v>1.0</v>
      </c>
      <c r="L349" s="333">
        <v>4.0</v>
      </c>
      <c r="M349" s="161">
        <v>27.32</v>
      </c>
      <c r="N349" s="333" t="s">
        <v>38</v>
      </c>
      <c r="O349" s="161">
        <v>0.5</v>
      </c>
      <c r="P349" s="161">
        <v>123.0</v>
      </c>
      <c r="Q349" s="311">
        <v>45867.0</v>
      </c>
      <c r="R349" s="159"/>
      <c r="S349" s="336">
        <f t="shared" si="2"/>
        <v>7</v>
      </c>
      <c r="T349" s="337" t="str">
        <f>IF(A349=A348,"0",VLOOKUP(A349,Despatches!A:D,4,FALSE))</f>
        <v>0</v>
      </c>
      <c r="U349" s="159"/>
      <c r="V349" s="159">
        <f t="shared" si="3"/>
        <v>2025</v>
      </c>
      <c r="W349" s="159"/>
      <c r="X349" s="159"/>
      <c r="Y349" s="159"/>
      <c r="Z349" s="159"/>
    </row>
    <row r="350" ht="11.25" customHeight="1">
      <c r="A350" s="161" t="s">
        <v>373</v>
      </c>
      <c r="B350" s="311">
        <v>45857.0</v>
      </c>
      <c r="C350" s="161">
        <v>21911.0</v>
      </c>
      <c r="D350" s="161" t="s">
        <v>612</v>
      </c>
      <c r="E350" s="161" t="s">
        <v>128</v>
      </c>
      <c r="F350" s="161">
        <v>99.0</v>
      </c>
      <c r="G350" s="161">
        <v>505.0</v>
      </c>
      <c r="H350" s="161">
        <v>48.0</v>
      </c>
      <c r="I350" s="161">
        <v>126.0</v>
      </c>
      <c r="J350" s="333">
        <v>16.0</v>
      </c>
      <c r="K350" s="333">
        <v>1.0</v>
      </c>
      <c r="L350" s="333">
        <v>4.0</v>
      </c>
      <c r="M350" s="161">
        <v>17.78</v>
      </c>
      <c r="N350" s="333" t="s">
        <v>38</v>
      </c>
      <c r="O350" s="161">
        <v>0.5</v>
      </c>
      <c r="P350" s="161">
        <v>123.0</v>
      </c>
      <c r="Q350" s="311">
        <v>45867.0</v>
      </c>
      <c r="R350" s="159"/>
      <c r="S350" s="336">
        <f t="shared" si="2"/>
        <v>7</v>
      </c>
      <c r="T350" s="337" t="str">
        <f>IF(A350=A349,"0",VLOOKUP(A350,Despatches!A:D,4,FALSE))</f>
        <v>0</v>
      </c>
      <c r="U350" s="159"/>
      <c r="V350" s="159">
        <f t="shared" si="3"/>
        <v>2025</v>
      </c>
      <c r="W350" s="159"/>
      <c r="X350" s="159"/>
      <c r="Y350" s="159"/>
      <c r="Z350" s="159"/>
    </row>
    <row r="351" ht="11.25" customHeight="1">
      <c r="A351" s="161" t="s">
        <v>373</v>
      </c>
      <c r="B351" s="311">
        <v>45857.0</v>
      </c>
      <c r="C351" s="161">
        <v>21911.0</v>
      </c>
      <c r="D351" s="161" t="s">
        <v>612</v>
      </c>
      <c r="E351" s="161" t="s">
        <v>128</v>
      </c>
      <c r="F351" s="161">
        <v>99.0</v>
      </c>
      <c r="G351" s="161">
        <v>525.0</v>
      </c>
      <c r="H351" s="161">
        <v>48.0</v>
      </c>
      <c r="I351" s="161">
        <v>126.0</v>
      </c>
      <c r="J351" s="333">
        <v>16.0</v>
      </c>
      <c r="K351" s="333">
        <v>1.0</v>
      </c>
      <c r="L351" s="333">
        <v>4.0</v>
      </c>
      <c r="M351" s="161">
        <v>18.49</v>
      </c>
      <c r="N351" s="333" t="s">
        <v>38</v>
      </c>
      <c r="O351" s="161">
        <v>0.5</v>
      </c>
      <c r="P351" s="161">
        <v>123.0</v>
      </c>
      <c r="Q351" s="311">
        <v>45867.0</v>
      </c>
      <c r="R351" s="159"/>
      <c r="S351" s="336">
        <f t="shared" si="2"/>
        <v>7</v>
      </c>
      <c r="T351" s="337" t="str">
        <f>IF(A351=A350,"0",VLOOKUP(A351,Despatches!A:D,4,FALSE))</f>
        <v>0</v>
      </c>
      <c r="U351" s="159"/>
      <c r="V351" s="159">
        <f t="shared" si="3"/>
        <v>2025</v>
      </c>
      <c r="W351" s="159"/>
      <c r="X351" s="159"/>
      <c r="Y351" s="159"/>
      <c r="Z351" s="159"/>
    </row>
    <row r="352" ht="11.25" customHeight="1">
      <c r="A352" s="161" t="s">
        <v>373</v>
      </c>
      <c r="B352" s="311">
        <v>45857.0</v>
      </c>
      <c r="C352" s="161">
        <v>21911.0</v>
      </c>
      <c r="D352" s="161" t="s">
        <v>612</v>
      </c>
      <c r="E352" s="161" t="s">
        <v>128</v>
      </c>
      <c r="F352" s="161">
        <v>99.0</v>
      </c>
      <c r="G352" s="161">
        <v>549.0</v>
      </c>
      <c r="H352" s="161">
        <v>32.0</v>
      </c>
      <c r="I352" s="161">
        <v>126.0</v>
      </c>
      <c r="J352" s="333">
        <v>16.0</v>
      </c>
      <c r="K352" s="333">
        <v>1.0</v>
      </c>
      <c r="L352" s="333">
        <v>4.0</v>
      </c>
      <c r="M352" s="161">
        <v>12.89</v>
      </c>
      <c r="N352" s="333" t="s">
        <v>38</v>
      </c>
      <c r="O352" s="161">
        <v>0.5</v>
      </c>
      <c r="P352" s="161">
        <v>123.0</v>
      </c>
      <c r="Q352" s="311">
        <v>45867.0</v>
      </c>
      <c r="R352" s="159"/>
      <c r="S352" s="336">
        <f t="shared" si="2"/>
        <v>7</v>
      </c>
      <c r="T352" s="337" t="str">
        <f>IF(A352=A351,"0",VLOOKUP(A352,Despatches!A:D,4,FALSE))</f>
        <v>0</v>
      </c>
      <c r="U352" s="159"/>
      <c r="V352" s="159">
        <f t="shared" si="3"/>
        <v>2025</v>
      </c>
      <c r="W352" s="159"/>
      <c r="X352" s="159"/>
      <c r="Y352" s="159"/>
      <c r="Z352" s="159"/>
    </row>
    <row r="353" ht="11.25" customHeight="1">
      <c r="A353" s="161" t="s">
        <v>373</v>
      </c>
      <c r="B353" s="311">
        <v>45857.0</v>
      </c>
      <c r="C353" s="161">
        <v>21911.0</v>
      </c>
      <c r="D353" s="161" t="s">
        <v>612</v>
      </c>
      <c r="E353" s="161" t="s">
        <v>128</v>
      </c>
      <c r="F353" s="161">
        <v>99.0</v>
      </c>
      <c r="G353" s="161">
        <v>290.0</v>
      </c>
      <c r="H353" s="161">
        <v>256.0</v>
      </c>
      <c r="I353" s="161">
        <v>126.0</v>
      </c>
      <c r="J353" s="333">
        <v>16.0</v>
      </c>
      <c r="K353" s="333">
        <v>1.0</v>
      </c>
      <c r="L353" s="333">
        <v>4.0</v>
      </c>
      <c r="M353" s="161">
        <v>54.46</v>
      </c>
      <c r="N353" s="333" t="s">
        <v>38</v>
      </c>
      <c r="O353" s="161">
        <v>0.5</v>
      </c>
      <c r="P353" s="161">
        <v>123.0</v>
      </c>
      <c r="Q353" s="311">
        <v>45867.0</v>
      </c>
      <c r="R353" s="159"/>
      <c r="S353" s="336">
        <f t="shared" si="2"/>
        <v>7</v>
      </c>
      <c r="T353" s="337" t="str">
        <f>IF(A353=A352,"0",VLOOKUP(A353,Despatches!A:D,4,FALSE))</f>
        <v>0</v>
      </c>
      <c r="U353" s="159"/>
      <c r="V353" s="159">
        <f t="shared" si="3"/>
        <v>2025</v>
      </c>
      <c r="W353" s="159"/>
      <c r="X353" s="159"/>
      <c r="Y353" s="159"/>
      <c r="Z353" s="159"/>
    </row>
    <row r="354" ht="11.25" customHeight="1">
      <c r="A354" s="161" t="s">
        <v>373</v>
      </c>
      <c r="B354" s="311">
        <v>45857.0</v>
      </c>
      <c r="C354" s="161">
        <v>21911.0</v>
      </c>
      <c r="D354" s="161" t="s">
        <v>612</v>
      </c>
      <c r="E354" s="161" t="s">
        <v>128</v>
      </c>
      <c r="F354" s="161">
        <v>99.0</v>
      </c>
      <c r="G354" s="161">
        <v>290.0</v>
      </c>
      <c r="H354" s="161">
        <v>184.0</v>
      </c>
      <c r="I354" s="161">
        <v>126.0</v>
      </c>
      <c r="J354" s="333">
        <v>16.0</v>
      </c>
      <c r="K354" s="333">
        <v>1.0</v>
      </c>
      <c r="L354" s="333">
        <v>4.0</v>
      </c>
      <c r="M354" s="161">
        <v>39.14</v>
      </c>
      <c r="N354" s="333" t="s">
        <v>38</v>
      </c>
      <c r="O354" s="161">
        <v>0.5</v>
      </c>
      <c r="P354" s="161">
        <v>123.0</v>
      </c>
      <c r="Q354" s="311">
        <v>45867.0</v>
      </c>
      <c r="R354" s="159"/>
      <c r="S354" s="336">
        <f t="shared" si="2"/>
        <v>7</v>
      </c>
      <c r="T354" s="337" t="str">
        <f>IF(A354=A353,"0",VLOOKUP(A354,Despatches!A:D,4,FALSE))</f>
        <v>0</v>
      </c>
      <c r="U354" s="159"/>
      <c r="V354" s="159">
        <f t="shared" si="3"/>
        <v>2025</v>
      </c>
      <c r="W354" s="159"/>
      <c r="X354" s="159"/>
      <c r="Y354" s="159"/>
      <c r="Z354" s="159"/>
    </row>
    <row r="355" ht="11.25" customHeight="1">
      <c r="A355" s="161" t="s">
        <v>373</v>
      </c>
      <c r="B355" s="311">
        <v>45857.0</v>
      </c>
      <c r="C355" s="161">
        <v>21911.0</v>
      </c>
      <c r="D355" s="161" t="s">
        <v>612</v>
      </c>
      <c r="E355" s="161" t="s">
        <v>128</v>
      </c>
      <c r="F355" s="161">
        <v>99.0</v>
      </c>
      <c r="G355" s="161">
        <v>290.0</v>
      </c>
      <c r="H355" s="161">
        <v>160.0</v>
      </c>
      <c r="I355" s="161">
        <v>126.0</v>
      </c>
      <c r="J355" s="333">
        <v>16.0</v>
      </c>
      <c r="K355" s="333">
        <v>1.0</v>
      </c>
      <c r="L355" s="333">
        <v>4.0</v>
      </c>
      <c r="M355" s="161">
        <v>34.04</v>
      </c>
      <c r="N355" s="333" t="s">
        <v>38</v>
      </c>
      <c r="O355" s="161">
        <v>0.5</v>
      </c>
      <c r="P355" s="161">
        <v>123.0</v>
      </c>
      <c r="Q355" s="311">
        <v>45867.0</v>
      </c>
      <c r="R355" s="159"/>
      <c r="S355" s="336">
        <f t="shared" si="2"/>
        <v>7</v>
      </c>
      <c r="T355" s="337" t="str">
        <f>IF(A355=A354,"0",VLOOKUP(A355,Despatches!A:D,4,FALSE))</f>
        <v>0</v>
      </c>
      <c r="U355" s="159"/>
      <c r="V355" s="159">
        <f t="shared" si="3"/>
        <v>2025</v>
      </c>
      <c r="W355" s="159"/>
      <c r="X355" s="159"/>
      <c r="Y355" s="159"/>
      <c r="Z355" s="159"/>
    </row>
    <row r="356" ht="11.25" customHeight="1">
      <c r="A356" s="161" t="s">
        <v>373</v>
      </c>
      <c r="B356" s="311">
        <v>45857.0</v>
      </c>
      <c r="C356" s="161">
        <v>21911.0</v>
      </c>
      <c r="D356" s="161" t="s">
        <v>612</v>
      </c>
      <c r="E356" s="161" t="s">
        <v>128</v>
      </c>
      <c r="F356" s="161">
        <v>99.0</v>
      </c>
      <c r="G356" s="161">
        <v>290.0</v>
      </c>
      <c r="H356" s="161">
        <v>152.0</v>
      </c>
      <c r="I356" s="161">
        <v>126.0</v>
      </c>
      <c r="J356" s="333">
        <v>16.0</v>
      </c>
      <c r="K356" s="333">
        <v>1.0</v>
      </c>
      <c r="L356" s="333">
        <v>4.0</v>
      </c>
      <c r="M356" s="161">
        <v>32.34</v>
      </c>
      <c r="N356" s="333" t="s">
        <v>38</v>
      </c>
      <c r="O356" s="161">
        <v>0.5</v>
      </c>
      <c r="P356" s="161">
        <v>123.0</v>
      </c>
      <c r="Q356" s="311">
        <v>45867.0</v>
      </c>
      <c r="R356" s="159"/>
      <c r="S356" s="336">
        <f t="shared" si="2"/>
        <v>7</v>
      </c>
      <c r="T356" s="337" t="str">
        <f>IF(A356=A355,"0",VLOOKUP(A356,Despatches!A:D,4,FALSE))</f>
        <v>0</v>
      </c>
      <c r="U356" s="159"/>
      <c r="V356" s="159">
        <f t="shared" si="3"/>
        <v>2025</v>
      </c>
      <c r="W356" s="159"/>
      <c r="X356" s="159"/>
      <c r="Y356" s="159"/>
      <c r="Z356" s="159"/>
    </row>
    <row r="357" ht="11.25" customHeight="1">
      <c r="A357" s="161" t="s">
        <v>373</v>
      </c>
      <c r="B357" s="311">
        <v>45857.0</v>
      </c>
      <c r="C357" s="161">
        <v>21911.0</v>
      </c>
      <c r="D357" s="161" t="s">
        <v>612</v>
      </c>
      <c r="E357" s="161" t="s">
        <v>128</v>
      </c>
      <c r="F357" s="161">
        <v>99.0</v>
      </c>
      <c r="G357" s="161">
        <v>290.0</v>
      </c>
      <c r="H357" s="161">
        <v>96.0</v>
      </c>
      <c r="I357" s="161">
        <v>126.0</v>
      </c>
      <c r="J357" s="333">
        <v>16.0</v>
      </c>
      <c r="K357" s="333">
        <v>1.0</v>
      </c>
      <c r="L357" s="333">
        <v>4.0</v>
      </c>
      <c r="M357" s="161">
        <v>20.42</v>
      </c>
      <c r="N357" s="333" t="s">
        <v>38</v>
      </c>
      <c r="O357" s="161">
        <v>0.5</v>
      </c>
      <c r="P357" s="161">
        <v>123.0</v>
      </c>
      <c r="Q357" s="311">
        <v>45867.0</v>
      </c>
      <c r="R357" s="159"/>
      <c r="S357" s="336">
        <f t="shared" si="2"/>
        <v>7</v>
      </c>
      <c r="T357" s="337" t="str">
        <f>IF(A357=A356,"0",VLOOKUP(A357,Despatches!A:D,4,FALSE))</f>
        <v>0</v>
      </c>
      <c r="U357" s="159"/>
      <c r="V357" s="159">
        <f t="shared" si="3"/>
        <v>2025</v>
      </c>
      <c r="W357" s="159"/>
      <c r="X357" s="159"/>
      <c r="Y357" s="159"/>
      <c r="Z357" s="159"/>
    </row>
    <row r="358" ht="11.25" customHeight="1">
      <c r="A358" s="161" t="s">
        <v>373</v>
      </c>
      <c r="B358" s="311">
        <v>45857.0</v>
      </c>
      <c r="C358" s="161">
        <v>21911.0</v>
      </c>
      <c r="D358" s="161" t="s">
        <v>612</v>
      </c>
      <c r="E358" s="161" t="s">
        <v>128</v>
      </c>
      <c r="F358" s="161">
        <v>99.0</v>
      </c>
      <c r="G358" s="161">
        <v>290.0</v>
      </c>
      <c r="H358" s="161">
        <v>96.0</v>
      </c>
      <c r="I358" s="161">
        <v>126.0</v>
      </c>
      <c r="J358" s="333">
        <v>16.0</v>
      </c>
      <c r="K358" s="333">
        <v>1.0</v>
      </c>
      <c r="L358" s="333">
        <v>4.0</v>
      </c>
      <c r="M358" s="161">
        <v>20.42</v>
      </c>
      <c r="N358" s="333" t="s">
        <v>38</v>
      </c>
      <c r="O358" s="161">
        <v>0.5</v>
      </c>
      <c r="P358" s="161">
        <v>123.0</v>
      </c>
      <c r="Q358" s="311">
        <v>45867.0</v>
      </c>
      <c r="R358" s="159"/>
      <c r="S358" s="336">
        <f t="shared" si="2"/>
        <v>7</v>
      </c>
      <c r="T358" s="337" t="str">
        <f>IF(A358=A357,"0",VLOOKUP(A358,Despatches!A:D,4,FALSE))</f>
        <v>0</v>
      </c>
      <c r="U358" s="159"/>
      <c r="V358" s="159">
        <f t="shared" si="3"/>
        <v>2025</v>
      </c>
      <c r="W358" s="159"/>
      <c r="X358" s="159"/>
      <c r="Y358" s="159"/>
      <c r="Z358" s="159"/>
    </row>
    <row r="359" ht="11.25" customHeight="1">
      <c r="A359" s="161" t="s">
        <v>373</v>
      </c>
      <c r="B359" s="311">
        <v>45857.0</v>
      </c>
      <c r="C359" s="161">
        <v>21911.0</v>
      </c>
      <c r="D359" s="161" t="s">
        <v>612</v>
      </c>
      <c r="E359" s="161" t="s">
        <v>128</v>
      </c>
      <c r="F359" s="161">
        <v>99.0</v>
      </c>
      <c r="G359" s="161">
        <v>290.0</v>
      </c>
      <c r="H359" s="161">
        <v>64.0</v>
      </c>
      <c r="I359" s="161">
        <v>126.0</v>
      </c>
      <c r="J359" s="333">
        <v>16.0</v>
      </c>
      <c r="K359" s="333">
        <v>1.0</v>
      </c>
      <c r="L359" s="333">
        <v>4.0</v>
      </c>
      <c r="M359" s="161">
        <v>13.62</v>
      </c>
      <c r="N359" s="333" t="s">
        <v>38</v>
      </c>
      <c r="O359" s="161">
        <v>0.5</v>
      </c>
      <c r="P359" s="161">
        <v>123.0</v>
      </c>
      <c r="Q359" s="311">
        <v>45867.0</v>
      </c>
      <c r="R359" s="159"/>
      <c r="S359" s="336">
        <f t="shared" si="2"/>
        <v>7</v>
      </c>
      <c r="T359" s="337" t="str">
        <f>IF(A359=A358,"0",VLOOKUP(A359,Despatches!A:D,4,FALSE))</f>
        <v>0</v>
      </c>
      <c r="U359" s="159"/>
      <c r="V359" s="159">
        <f t="shared" si="3"/>
        <v>2025</v>
      </c>
      <c r="W359" s="159"/>
      <c r="X359" s="159"/>
      <c r="Y359" s="159"/>
      <c r="Z359" s="159"/>
    </row>
    <row r="360" ht="11.25" customHeight="1">
      <c r="A360" s="161" t="s">
        <v>384</v>
      </c>
      <c r="B360" s="311">
        <v>45857.0</v>
      </c>
      <c r="C360" s="161">
        <v>21921.0</v>
      </c>
      <c r="D360" s="161" t="s">
        <v>613</v>
      </c>
      <c r="E360" s="161" t="s">
        <v>128</v>
      </c>
      <c r="F360" s="161">
        <v>136.0</v>
      </c>
      <c r="G360" s="161">
        <v>561.0</v>
      </c>
      <c r="H360" s="161">
        <v>594.0</v>
      </c>
      <c r="I360" s="161">
        <v>136.0</v>
      </c>
      <c r="J360" s="333">
        <v>16.0</v>
      </c>
      <c r="K360" s="333">
        <v>1.0</v>
      </c>
      <c r="L360" s="333">
        <v>6.0</v>
      </c>
      <c r="M360" s="161">
        <v>335.82</v>
      </c>
      <c r="N360" s="333" t="s">
        <v>38</v>
      </c>
      <c r="O360" s="161">
        <v>0.5</v>
      </c>
      <c r="P360" s="161">
        <v>123.0</v>
      </c>
      <c r="Q360" s="311">
        <f t="shared" ref="Q360:Q423" si="11">B360+5</f>
        <v>45862</v>
      </c>
      <c r="R360" s="159"/>
      <c r="S360" s="336">
        <f t="shared" si="2"/>
        <v>7</v>
      </c>
      <c r="T360" s="337">
        <f>IF(A360=A359,"0",VLOOKUP(A360,Despatches!A:D,4,FALSE))</f>
        <v>960.6</v>
      </c>
      <c r="U360" s="159"/>
      <c r="V360" s="159">
        <f t="shared" si="3"/>
        <v>2025</v>
      </c>
      <c r="W360" s="159"/>
      <c r="X360" s="159"/>
      <c r="Y360" s="159"/>
      <c r="Z360" s="159"/>
    </row>
    <row r="361" ht="11.25" customHeight="1">
      <c r="A361" s="161" t="s">
        <v>384</v>
      </c>
      <c r="B361" s="311">
        <v>45857.0</v>
      </c>
      <c r="C361" s="161">
        <v>21921.0</v>
      </c>
      <c r="D361" s="161" t="s">
        <v>613</v>
      </c>
      <c r="E361" s="161" t="s">
        <v>128</v>
      </c>
      <c r="F361" s="161">
        <v>127.0</v>
      </c>
      <c r="G361" s="161">
        <v>561.0</v>
      </c>
      <c r="H361" s="161">
        <v>468.0</v>
      </c>
      <c r="I361" s="161">
        <v>136.0</v>
      </c>
      <c r="J361" s="333">
        <v>16.0</v>
      </c>
      <c r="K361" s="333">
        <v>1.0</v>
      </c>
      <c r="L361" s="333">
        <v>6.0</v>
      </c>
      <c r="M361" s="161">
        <v>247.07</v>
      </c>
      <c r="N361" s="333" t="s">
        <v>38</v>
      </c>
      <c r="O361" s="161">
        <v>0.5</v>
      </c>
      <c r="P361" s="161">
        <v>123.0</v>
      </c>
      <c r="Q361" s="311">
        <f t="shared" si="11"/>
        <v>45862</v>
      </c>
      <c r="R361" s="159"/>
      <c r="S361" s="336">
        <f t="shared" si="2"/>
        <v>7</v>
      </c>
      <c r="T361" s="337" t="str">
        <f>IF(A361=A360,"0",VLOOKUP(A361,Despatches!A:D,4,FALSE))</f>
        <v>0</v>
      </c>
      <c r="U361" s="159"/>
      <c r="V361" s="159">
        <f t="shared" si="3"/>
        <v>2025</v>
      </c>
      <c r="W361" s="159"/>
      <c r="X361" s="159"/>
      <c r="Y361" s="159"/>
      <c r="Z361" s="159"/>
    </row>
    <row r="362" ht="11.25" customHeight="1">
      <c r="A362" s="161" t="s">
        <v>384</v>
      </c>
      <c r="B362" s="311">
        <v>45857.0</v>
      </c>
      <c r="C362" s="161">
        <v>21921.0</v>
      </c>
      <c r="D362" s="161" t="s">
        <v>613</v>
      </c>
      <c r="E362" s="161" t="s">
        <v>128</v>
      </c>
      <c r="F362" s="161">
        <v>115.0</v>
      </c>
      <c r="G362" s="161">
        <v>561.0</v>
      </c>
      <c r="H362" s="161">
        <v>378.0</v>
      </c>
      <c r="I362" s="161">
        <v>136.0</v>
      </c>
      <c r="J362" s="333">
        <v>16.0</v>
      </c>
      <c r="K362" s="333">
        <v>1.0</v>
      </c>
      <c r="L362" s="333">
        <v>6.0</v>
      </c>
      <c r="M362" s="161">
        <v>180.71</v>
      </c>
      <c r="N362" s="333" t="s">
        <v>38</v>
      </c>
      <c r="O362" s="161">
        <v>0.5</v>
      </c>
      <c r="P362" s="161">
        <v>123.0</v>
      </c>
      <c r="Q362" s="311">
        <f t="shared" si="11"/>
        <v>45862</v>
      </c>
      <c r="R362" s="159"/>
      <c r="S362" s="336">
        <f t="shared" si="2"/>
        <v>7</v>
      </c>
      <c r="T362" s="337" t="str">
        <f>IF(A362=A361,"0",VLOOKUP(A362,Despatches!A:D,4,FALSE))</f>
        <v>0</v>
      </c>
      <c r="U362" s="159"/>
      <c r="V362" s="159">
        <f t="shared" si="3"/>
        <v>2025</v>
      </c>
      <c r="W362" s="159"/>
      <c r="X362" s="159"/>
      <c r="Y362" s="159"/>
      <c r="Z362" s="159"/>
    </row>
    <row r="363" ht="11.25" customHeight="1">
      <c r="A363" s="161" t="s">
        <v>384</v>
      </c>
      <c r="B363" s="311">
        <v>45857.0</v>
      </c>
      <c r="C363" s="161">
        <v>21921.0</v>
      </c>
      <c r="D363" s="161" t="s">
        <v>613</v>
      </c>
      <c r="E363" s="161" t="s">
        <v>128</v>
      </c>
      <c r="F363" s="161">
        <v>97.0</v>
      </c>
      <c r="G363" s="161">
        <v>561.0</v>
      </c>
      <c r="H363" s="161">
        <v>378.0</v>
      </c>
      <c r="I363" s="161">
        <v>136.0</v>
      </c>
      <c r="J363" s="333">
        <v>16.0</v>
      </c>
      <c r="K363" s="333">
        <v>1.0</v>
      </c>
      <c r="L363" s="333">
        <v>6.0</v>
      </c>
      <c r="M363" s="161">
        <v>152.42</v>
      </c>
      <c r="N363" s="333" t="s">
        <v>38</v>
      </c>
      <c r="O363" s="161">
        <v>0.5</v>
      </c>
      <c r="P363" s="161">
        <v>123.0</v>
      </c>
      <c r="Q363" s="311">
        <f t="shared" si="11"/>
        <v>45862</v>
      </c>
      <c r="R363" s="159"/>
      <c r="S363" s="336">
        <f t="shared" si="2"/>
        <v>7</v>
      </c>
      <c r="T363" s="337" t="str">
        <f>IF(A363=A362,"0",VLOOKUP(A363,Despatches!A:D,4,FALSE))</f>
        <v>0</v>
      </c>
      <c r="U363" s="159"/>
      <c r="V363" s="159">
        <f t="shared" si="3"/>
        <v>2025</v>
      </c>
      <c r="W363" s="159"/>
      <c r="X363" s="159"/>
      <c r="Y363" s="159"/>
      <c r="Z363" s="159"/>
    </row>
    <row r="364" ht="11.25" customHeight="1">
      <c r="A364" s="161" t="s">
        <v>384</v>
      </c>
      <c r="B364" s="311">
        <v>45857.0</v>
      </c>
      <c r="C364" s="161">
        <v>21921.0</v>
      </c>
      <c r="D364" s="161" t="s">
        <v>613</v>
      </c>
      <c r="E364" s="161" t="s">
        <v>128</v>
      </c>
      <c r="F364" s="161">
        <v>81.0</v>
      </c>
      <c r="G364" s="161">
        <v>561.0</v>
      </c>
      <c r="H364" s="161">
        <v>234.0</v>
      </c>
      <c r="I364" s="161">
        <v>136.0</v>
      </c>
      <c r="J364" s="333">
        <v>16.0</v>
      </c>
      <c r="K364" s="333">
        <v>1.0</v>
      </c>
      <c r="L364" s="333">
        <v>6.0</v>
      </c>
      <c r="M364" s="161">
        <v>78.79</v>
      </c>
      <c r="N364" s="333" t="s">
        <v>38</v>
      </c>
      <c r="O364" s="161">
        <v>0.5</v>
      </c>
      <c r="P364" s="161">
        <v>123.0</v>
      </c>
      <c r="Q364" s="311">
        <f t="shared" si="11"/>
        <v>45862</v>
      </c>
      <c r="R364" s="159"/>
      <c r="S364" s="336">
        <f t="shared" si="2"/>
        <v>7</v>
      </c>
      <c r="T364" s="337" t="str">
        <f>IF(A364=A363,"0",VLOOKUP(A364,Despatches!A:D,4,FALSE))</f>
        <v>0</v>
      </c>
      <c r="U364" s="159"/>
      <c r="V364" s="159">
        <f t="shared" si="3"/>
        <v>2025</v>
      </c>
      <c r="W364" s="159"/>
      <c r="X364" s="159"/>
      <c r="Y364" s="159"/>
      <c r="Z364" s="159"/>
    </row>
    <row r="365" ht="11.25" customHeight="1">
      <c r="A365" s="161" t="s">
        <v>384</v>
      </c>
      <c r="B365" s="311">
        <v>45857.0</v>
      </c>
      <c r="C365" s="161">
        <v>21921.0</v>
      </c>
      <c r="D365" s="161" t="s">
        <v>613</v>
      </c>
      <c r="E365" s="161" t="s">
        <v>128</v>
      </c>
      <c r="F365" s="161">
        <v>59.0</v>
      </c>
      <c r="G365" s="161">
        <v>561.0</v>
      </c>
      <c r="H365" s="161">
        <v>234.0</v>
      </c>
      <c r="I365" s="161">
        <v>136.0</v>
      </c>
      <c r="J365" s="333">
        <v>16.0</v>
      </c>
      <c r="K365" s="333">
        <v>1.0</v>
      </c>
      <c r="L365" s="333">
        <v>6.0</v>
      </c>
      <c r="M365" s="161">
        <v>57.39</v>
      </c>
      <c r="N365" s="333" t="s">
        <v>38</v>
      </c>
      <c r="O365" s="161">
        <v>0.5</v>
      </c>
      <c r="P365" s="161">
        <v>123.0</v>
      </c>
      <c r="Q365" s="311">
        <f t="shared" si="11"/>
        <v>45862</v>
      </c>
      <c r="R365" s="159"/>
      <c r="S365" s="336">
        <f t="shared" si="2"/>
        <v>7</v>
      </c>
      <c r="T365" s="337" t="str">
        <f>IF(A365=A364,"0",VLOOKUP(A365,Despatches!A:D,4,FALSE))</f>
        <v>0</v>
      </c>
      <c r="U365" s="159"/>
      <c r="V365" s="159">
        <f t="shared" si="3"/>
        <v>2025</v>
      </c>
      <c r="W365" s="159"/>
      <c r="X365" s="159"/>
      <c r="Y365" s="159"/>
      <c r="Z365" s="159"/>
    </row>
    <row r="366" ht="11.25" customHeight="1">
      <c r="A366" s="161" t="s">
        <v>384</v>
      </c>
      <c r="B366" s="311">
        <v>45857.0</v>
      </c>
      <c r="C366" s="161">
        <v>21921.0</v>
      </c>
      <c r="D366" s="161" t="s">
        <v>613</v>
      </c>
      <c r="E366" s="161" t="s">
        <v>128</v>
      </c>
      <c r="F366" s="161">
        <v>34.0</v>
      </c>
      <c r="G366" s="161">
        <v>561.0</v>
      </c>
      <c r="H366" s="161">
        <v>162.0</v>
      </c>
      <c r="I366" s="161">
        <v>136.0</v>
      </c>
      <c r="J366" s="333">
        <v>16.0</v>
      </c>
      <c r="K366" s="333">
        <v>1.0</v>
      </c>
      <c r="L366" s="333">
        <v>6.0</v>
      </c>
      <c r="M366" s="161">
        <v>22.9</v>
      </c>
      <c r="N366" s="333" t="s">
        <v>38</v>
      </c>
      <c r="O366" s="161">
        <v>0.5</v>
      </c>
      <c r="P366" s="161">
        <v>123.0</v>
      </c>
      <c r="Q366" s="311">
        <f t="shared" si="11"/>
        <v>45862</v>
      </c>
      <c r="R366" s="159"/>
      <c r="S366" s="336">
        <f t="shared" si="2"/>
        <v>7</v>
      </c>
      <c r="T366" s="337" t="str">
        <f>IF(A366=A365,"0",VLOOKUP(A366,Despatches!A:D,4,FALSE))</f>
        <v>0</v>
      </c>
      <c r="U366" s="159"/>
      <c r="V366" s="159">
        <f t="shared" si="3"/>
        <v>2025</v>
      </c>
      <c r="W366" s="159"/>
      <c r="X366" s="159"/>
      <c r="Y366" s="159"/>
      <c r="Z366" s="159"/>
    </row>
    <row r="367" ht="11.25" customHeight="1">
      <c r="A367" s="161" t="s">
        <v>384</v>
      </c>
      <c r="B367" s="311">
        <v>45857.0</v>
      </c>
      <c r="C367" s="161">
        <v>21921.0</v>
      </c>
      <c r="D367" s="161" t="s">
        <v>613</v>
      </c>
      <c r="E367" s="161" t="s">
        <v>128</v>
      </c>
      <c r="F367" s="161">
        <v>106.0</v>
      </c>
      <c r="G367" s="161">
        <v>524.0</v>
      </c>
      <c r="H367" s="161">
        <v>198.0</v>
      </c>
      <c r="I367" s="161">
        <v>136.0</v>
      </c>
      <c r="J367" s="333">
        <v>16.0</v>
      </c>
      <c r="K367" s="333">
        <v>1.0</v>
      </c>
      <c r="L367" s="333">
        <v>6.0</v>
      </c>
      <c r="M367" s="161">
        <v>81.49</v>
      </c>
      <c r="N367" s="333" t="s">
        <v>38</v>
      </c>
      <c r="O367" s="161">
        <v>0.5</v>
      </c>
      <c r="P367" s="161">
        <v>123.0</v>
      </c>
      <c r="Q367" s="311">
        <f t="shared" si="11"/>
        <v>45862</v>
      </c>
      <c r="R367" s="159"/>
      <c r="S367" s="336">
        <f t="shared" si="2"/>
        <v>7</v>
      </c>
      <c r="T367" s="337" t="str">
        <f>IF(A367=A366,"0",VLOOKUP(A367,Despatches!A:D,4,FALSE))</f>
        <v>0</v>
      </c>
      <c r="U367" s="159"/>
      <c r="V367" s="159">
        <f t="shared" si="3"/>
        <v>2025</v>
      </c>
      <c r="W367" s="159"/>
      <c r="X367" s="159"/>
      <c r="Y367" s="159"/>
      <c r="Z367" s="159"/>
    </row>
    <row r="368" ht="11.25" customHeight="1">
      <c r="A368" s="161" t="s">
        <v>384</v>
      </c>
      <c r="B368" s="311">
        <v>45857.0</v>
      </c>
      <c r="C368" s="161">
        <v>21921.0</v>
      </c>
      <c r="D368" s="161" t="s">
        <v>613</v>
      </c>
      <c r="E368" s="161" t="s">
        <v>128</v>
      </c>
      <c r="F368" s="161">
        <v>106.0</v>
      </c>
      <c r="G368" s="161">
        <v>533.0</v>
      </c>
      <c r="H368" s="161">
        <v>156.0</v>
      </c>
      <c r="I368" s="161">
        <v>136.0</v>
      </c>
      <c r="J368" s="333">
        <v>16.0</v>
      </c>
      <c r="K368" s="333">
        <v>1.0</v>
      </c>
      <c r="L368" s="333">
        <v>6.0</v>
      </c>
      <c r="M368" s="161">
        <v>65.31</v>
      </c>
      <c r="N368" s="333" t="s">
        <v>38</v>
      </c>
      <c r="O368" s="161">
        <v>0.5</v>
      </c>
      <c r="P368" s="161">
        <v>123.0</v>
      </c>
      <c r="Q368" s="311">
        <f t="shared" si="11"/>
        <v>45862</v>
      </c>
      <c r="R368" s="159"/>
      <c r="S368" s="336">
        <f t="shared" si="2"/>
        <v>7</v>
      </c>
      <c r="T368" s="337" t="str">
        <f>IF(A368=A367,"0",VLOOKUP(A368,Despatches!A:D,4,FALSE))</f>
        <v>0</v>
      </c>
      <c r="U368" s="159"/>
      <c r="V368" s="159">
        <f t="shared" si="3"/>
        <v>2025</v>
      </c>
      <c r="W368" s="159"/>
      <c r="X368" s="159"/>
      <c r="Y368" s="159"/>
      <c r="Z368" s="159"/>
    </row>
    <row r="369" ht="11.25" customHeight="1">
      <c r="A369" s="161" t="s">
        <v>384</v>
      </c>
      <c r="B369" s="311">
        <v>45857.0</v>
      </c>
      <c r="C369" s="161">
        <v>21921.0</v>
      </c>
      <c r="D369" s="161" t="s">
        <v>613</v>
      </c>
      <c r="E369" s="161" t="s">
        <v>128</v>
      </c>
      <c r="F369" s="161">
        <v>106.0</v>
      </c>
      <c r="G369" s="161">
        <v>545.0</v>
      </c>
      <c r="H369" s="161">
        <v>126.0</v>
      </c>
      <c r="I369" s="161">
        <v>136.0</v>
      </c>
      <c r="J369" s="333">
        <v>16.0</v>
      </c>
      <c r="K369" s="333">
        <v>1.0</v>
      </c>
      <c r="L369" s="333">
        <v>6.0</v>
      </c>
      <c r="M369" s="161">
        <v>53.94</v>
      </c>
      <c r="N369" s="333" t="s">
        <v>38</v>
      </c>
      <c r="O369" s="161">
        <v>0.5</v>
      </c>
      <c r="P369" s="161">
        <v>123.0</v>
      </c>
      <c r="Q369" s="311">
        <f t="shared" si="11"/>
        <v>45862</v>
      </c>
      <c r="R369" s="159"/>
      <c r="S369" s="336">
        <f t="shared" si="2"/>
        <v>7</v>
      </c>
      <c r="T369" s="337" t="str">
        <f>IF(A369=A368,"0",VLOOKUP(A369,Despatches!A:D,4,FALSE))</f>
        <v>0</v>
      </c>
      <c r="U369" s="159"/>
      <c r="V369" s="159">
        <f t="shared" si="3"/>
        <v>2025</v>
      </c>
      <c r="W369" s="159"/>
      <c r="X369" s="159"/>
      <c r="Y369" s="159"/>
      <c r="Z369" s="159"/>
    </row>
    <row r="370" ht="11.25" customHeight="1">
      <c r="A370" s="161" t="s">
        <v>384</v>
      </c>
      <c r="B370" s="311">
        <v>45857.0</v>
      </c>
      <c r="C370" s="161">
        <v>21921.0</v>
      </c>
      <c r="D370" s="161" t="s">
        <v>613</v>
      </c>
      <c r="E370" s="161" t="s">
        <v>128</v>
      </c>
      <c r="F370" s="161">
        <v>106.0</v>
      </c>
      <c r="G370" s="161">
        <v>563.0</v>
      </c>
      <c r="H370" s="161">
        <v>126.0</v>
      </c>
      <c r="I370" s="161">
        <v>136.0</v>
      </c>
      <c r="J370" s="333">
        <v>16.0</v>
      </c>
      <c r="K370" s="333">
        <v>1.0</v>
      </c>
      <c r="L370" s="333">
        <v>6.0</v>
      </c>
      <c r="M370" s="161">
        <v>55.72</v>
      </c>
      <c r="N370" s="333" t="s">
        <v>38</v>
      </c>
      <c r="O370" s="161">
        <v>0.5</v>
      </c>
      <c r="P370" s="161">
        <v>123.0</v>
      </c>
      <c r="Q370" s="311">
        <f t="shared" si="11"/>
        <v>45862</v>
      </c>
      <c r="R370" s="159"/>
      <c r="S370" s="336">
        <f t="shared" si="2"/>
        <v>7</v>
      </c>
      <c r="T370" s="337" t="str">
        <f>IF(A370=A369,"0",VLOOKUP(A370,Despatches!A:D,4,FALSE))</f>
        <v>0</v>
      </c>
      <c r="U370" s="159"/>
      <c r="V370" s="159">
        <f t="shared" si="3"/>
        <v>2025</v>
      </c>
      <c r="W370" s="159"/>
      <c r="X370" s="159"/>
      <c r="Y370" s="159"/>
      <c r="Z370" s="159"/>
    </row>
    <row r="371" ht="11.25" customHeight="1">
      <c r="A371" s="161" t="s">
        <v>384</v>
      </c>
      <c r="B371" s="311">
        <v>45857.0</v>
      </c>
      <c r="C371" s="161">
        <v>21921.0</v>
      </c>
      <c r="D371" s="161" t="s">
        <v>613</v>
      </c>
      <c r="E371" s="161" t="s">
        <v>128</v>
      </c>
      <c r="F371" s="161">
        <v>106.0</v>
      </c>
      <c r="G371" s="161">
        <v>579.0</v>
      </c>
      <c r="H371" s="161">
        <v>78.0</v>
      </c>
      <c r="I371" s="161">
        <v>136.0</v>
      </c>
      <c r="J371" s="333">
        <v>16.0</v>
      </c>
      <c r="K371" s="333">
        <v>1.0</v>
      </c>
      <c r="L371" s="333">
        <v>6.0</v>
      </c>
      <c r="M371" s="161">
        <v>35.47</v>
      </c>
      <c r="N371" s="333" t="s">
        <v>38</v>
      </c>
      <c r="O371" s="161">
        <v>0.5</v>
      </c>
      <c r="P371" s="161">
        <v>123.0</v>
      </c>
      <c r="Q371" s="311">
        <f t="shared" si="11"/>
        <v>45862</v>
      </c>
      <c r="R371" s="159"/>
      <c r="S371" s="336">
        <f t="shared" si="2"/>
        <v>7</v>
      </c>
      <c r="T371" s="337" t="str">
        <f>IF(A371=A370,"0",VLOOKUP(A371,Despatches!A:D,4,FALSE))</f>
        <v>0</v>
      </c>
      <c r="U371" s="159"/>
      <c r="V371" s="159">
        <f t="shared" si="3"/>
        <v>2025</v>
      </c>
      <c r="W371" s="159"/>
      <c r="X371" s="159"/>
      <c r="Y371" s="159"/>
      <c r="Z371" s="159"/>
    </row>
    <row r="372" ht="11.25" customHeight="1">
      <c r="A372" s="161" t="s">
        <v>384</v>
      </c>
      <c r="B372" s="311">
        <v>45857.0</v>
      </c>
      <c r="C372" s="161">
        <v>21921.0</v>
      </c>
      <c r="D372" s="161" t="s">
        <v>613</v>
      </c>
      <c r="E372" s="161" t="s">
        <v>128</v>
      </c>
      <c r="F372" s="161">
        <v>106.0</v>
      </c>
      <c r="G372" s="161">
        <v>601.0</v>
      </c>
      <c r="H372" s="161">
        <v>78.0</v>
      </c>
      <c r="I372" s="161">
        <v>136.0</v>
      </c>
      <c r="J372" s="333">
        <v>16.0</v>
      </c>
      <c r="K372" s="333">
        <v>1.0</v>
      </c>
      <c r="L372" s="333">
        <v>6.0</v>
      </c>
      <c r="M372" s="161">
        <v>36.82</v>
      </c>
      <c r="N372" s="333" t="s">
        <v>38</v>
      </c>
      <c r="O372" s="161">
        <v>0.5</v>
      </c>
      <c r="P372" s="161">
        <v>123.0</v>
      </c>
      <c r="Q372" s="311">
        <f t="shared" si="11"/>
        <v>45862</v>
      </c>
      <c r="R372" s="159"/>
      <c r="S372" s="336">
        <f t="shared" si="2"/>
        <v>7</v>
      </c>
      <c r="T372" s="337" t="str">
        <f>IF(A372=A371,"0",VLOOKUP(A372,Despatches!A:D,4,FALSE))</f>
        <v>0</v>
      </c>
      <c r="U372" s="159"/>
      <c r="V372" s="159">
        <f t="shared" si="3"/>
        <v>2025</v>
      </c>
      <c r="W372" s="159"/>
      <c r="X372" s="159"/>
      <c r="Y372" s="159"/>
      <c r="Z372" s="159"/>
    </row>
    <row r="373" ht="11.25" customHeight="1">
      <c r="A373" s="161" t="s">
        <v>384</v>
      </c>
      <c r="B373" s="311">
        <v>45857.0</v>
      </c>
      <c r="C373" s="161">
        <v>21921.0</v>
      </c>
      <c r="D373" s="161" t="s">
        <v>613</v>
      </c>
      <c r="E373" s="161" t="s">
        <v>128</v>
      </c>
      <c r="F373" s="161">
        <v>106.0</v>
      </c>
      <c r="G373" s="161">
        <v>626.0</v>
      </c>
      <c r="H373" s="161">
        <v>54.0</v>
      </c>
      <c r="I373" s="161">
        <v>136.0</v>
      </c>
      <c r="J373" s="333">
        <v>16.0</v>
      </c>
      <c r="K373" s="333">
        <v>1.0</v>
      </c>
      <c r="L373" s="333">
        <v>6.0</v>
      </c>
      <c r="M373" s="161">
        <v>26.55</v>
      </c>
      <c r="N373" s="333" t="s">
        <v>38</v>
      </c>
      <c r="O373" s="161">
        <v>0.5</v>
      </c>
      <c r="P373" s="161">
        <v>123.0</v>
      </c>
      <c r="Q373" s="311">
        <f t="shared" si="11"/>
        <v>45862</v>
      </c>
      <c r="R373" s="159"/>
      <c r="S373" s="336">
        <f t="shared" si="2"/>
        <v>7</v>
      </c>
      <c r="T373" s="337" t="str">
        <f>IF(A373=A372,"0",VLOOKUP(A373,Despatches!A:D,4,FALSE))</f>
        <v>0</v>
      </c>
      <c r="U373" s="159"/>
      <c r="V373" s="159">
        <f t="shared" si="3"/>
        <v>2025</v>
      </c>
      <c r="W373" s="159"/>
      <c r="X373" s="159"/>
      <c r="Y373" s="159"/>
      <c r="Z373" s="159"/>
    </row>
    <row r="374" ht="11.25" customHeight="1">
      <c r="A374" s="161" t="s">
        <v>384</v>
      </c>
      <c r="B374" s="311">
        <v>45857.0</v>
      </c>
      <c r="C374" s="161">
        <v>21921.0</v>
      </c>
      <c r="D374" s="161" t="s">
        <v>613</v>
      </c>
      <c r="E374" s="161" t="s">
        <v>128</v>
      </c>
      <c r="F374" s="161">
        <v>106.0</v>
      </c>
      <c r="G374" s="161">
        <v>330.0</v>
      </c>
      <c r="H374" s="161">
        <v>396.0</v>
      </c>
      <c r="I374" s="161">
        <v>136.0</v>
      </c>
      <c r="J374" s="333">
        <v>16.0</v>
      </c>
      <c r="K374" s="333">
        <v>1.0</v>
      </c>
      <c r="L374" s="333">
        <v>6.0</v>
      </c>
      <c r="M374" s="161">
        <v>102.64</v>
      </c>
      <c r="N374" s="333" t="s">
        <v>38</v>
      </c>
      <c r="O374" s="161">
        <v>0.5</v>
      </c>
      <c r="P374" s="161">
        <v>123.0</v>
      </c>
      <c r="Q374" s="311">
        <f t="shared" si="11"/>
        <v>45862</v>
      </c>
      <c r="R374" s="159"/>
      <c r="S374" s="336">
        <f t="shared" si="2"/>
        <v>7</v>
      </c>
      <c r="T374" s="337" t="str">
        <f>IF(A374=A373,"0",VLOOKUP(A374,Despatches!A:D,4,FALSE))</f>
        <v>0</v>
      </c>
      <c r="U374" s="159"/>
      <c r="V374" s="159">
        <f t="shared" si="3"/>
        <v>2025</v>
      </c>
      <c r="W374" s="159"/>
      <c r="X374" s="159"/>
      <c r="Y374" s="159"/>
      <c r="Z374" s="159"/>
    </row>
    <row r="375" ht="11.25" customHeight="1">
      <c r="A375" s="161" t="s">
        <v>384</v>
      </c>
      <c r="B375" s="311">
        <v>45857.0</v>
      </c>
      <c r="C375" s="161">
        <v>21921.0</v>
      </c>
      <c r="D375" s="161" t="s">
        <v>613</v>
      </c>
      <c r="E375" s="161" t="s">
        <v>128</v>
      </c>
      <c r="F375" s="161">
        <v>106.0</v>
      </c>
      <c r="G375" s="161">
        <v>330.0</v>
      </c>
      <c r="H375" s="161">
        <v>312.0</v>
      </c>
      <c r="I375" s="161">
        <v>136.0</v>
      </c>
      <c r="J375" s="333">
        <v>16.0</v>
      </c>
      <c r="K375" s="333">
        <v>1.0</v>
      </c>
      <c r="L375" s="333">
        <v>6.0</v>
      </c>
      <c r="M375" s="161">
        <v>80.87</v>
      </c>
      <c r="N375" s="333" t="s">
        <v>38</v>
      </c>
      <c r="O375" s="161">
        <v>0.5</v>
      </c>
      <c r="P375" s="161">
        <v>123.0</v>
      </c>
      <c r="Q375" s="311">
        <f t="shared" si="11"/>
        <v>45862</v>
      </c>
      <c r="R375" s="159"/>
      <c r="S375" s="336">
        <f t="shared" si="2"/>
        <v>7</v>
      </c>
      <c r="T375" s="337" t="str">
        <f>IF(A375=A374,"0",VLOOKUP(A375,Despatches!A:D,4,FALSE))</f>
        <v>0</v>
      </c>
      <c r="U375" s="159"/>
      <c r="V375" s="159">
        <f t="shared" si="3"/>
        <v>2025</v>
      </c>
      <c r="W375" s="159"/>
      <c r="X375" s="159"/>
      <c r="Y375" s="159"/>
      <c r="Z375" s="159"/>
    </row>
    <row r="376" ht="11.25" customHeight="1">
      <c r="A376" s="161" t="s">
        <v>384</v>
      </c>
      <c r="B376" s="311">
        <v>45857.0</v>
      </c>
      <c r="C376" s="161">
        <v>21921.0</v>
      </c>
      <c r="D376" s="161" t="s">
        <v>613</v>
      </c>
      <c r="E376" s="161" t="s">
        <v>128</v>
      </c>
      <c r="F376" s="161">
        <v>106.0</v>
      </c>
      <c r="G376" s="161">
        <v>330.0</v>
      </c>
      <c r="H376" s="161">
        <v>252.0</v>
      </c>
      <c r="I376" s="161">
        <v>136.0</v>
      </c>
      <c r="J376" s="333">
        <v>16.0</v>
      </c>
      <c r="K376" s="333">
        <v>1.0</v>
      </c>
      <c r="L376" s="333">
        <v>6.0</v>
      </c>
      <c r="M376" s="161">
        <v>65.32</v>
      </c>
      <c r="N376" s="333" t="s">
        <v>38</v>
      </c>
      <c r="O376" s="161">
        <v>0.5</v>
      </c>
      <c r="P376" s="161">
        <v>123.0</v>
      </c>
      <c r="Q376" s="311">
        <f t="shared" si="11"/>
        <v>45862</v>
      </c>
      <c r="R376" s="159"/>
      <c r="S376" s="336">
        <f t="shared" si="2"/>
        <v>7</v>
      </c>
      <c r="T376" s="337" t="str">
        <f>IF(A376=A375,"0",VLOOKUP(A376,Despatches!A:D,4,FALSE))</f>
        <v>0</v>
      </c>
      <c r="U376" s="159"/>
      <c r="V376" s="159">
        <f t="shared" si="3"/>
        <v>2025</v>
      </c>
      <c r="W376" s="159"/>
      <c r="X376" s="159"/>
      <c r="Y376" s="159"/>
      <c r="Z376" s="159"/>
    </row>
    <row r="377" ht="11.25" customHeight="1">
      <c r="A377" s="161" t="s">
        <v>384</v>
      </c>
      <c r="B377" s="311">
        <v>45857.0</v>
      </c>
      <c r="C377" s="161">
        <v>21921.0</v>
      </c>
      <c r="D377" s="161" t="s">
        <v>613</v>
      </c>
      <c r="E377" s="161" t="s">
        <v>128</v>
      </c>
      <c r="F377" s="161">
        <v>106.0</v>
      </c>
      <c r="G377" s="161">
        <v>330.0</v>
      </c>
      <c r="H377" s="161">
        <v>252.0</v>
      </c>
      <c r="I377" s="161">
        <v>136.0</v>
      </c>
      <c r="J377" s="333">
        <v>16.0</v>
      </c>
      <c r="K377" s="333">
        <v>1.0</v>
      </c>
      <c r="L377" s="333">
        <v>6.0</v>
      </c>
      <c r="M377" s="161">
        <v>65.32</v>
      </c>
      <c r="N377" s="333" t="s">
        <v>38</v>
      </c>
      <c r="O377" s="161">
        <v>0.5</v>
      </c>
      <c r="P377" s="161">
        <v>123.0</v>
      </c>
      <c r="Q377" s="311">
        <f t="shared" si="11"/>
        <v>45862</v>
      </c>
      <c r="R377" s="159"/>
      <c r="S377" s="336">
        <f t="shared" si="2"/>
        <v>7</v>
      </c>
      <c r="T377" s="337" t="str">
        <f>IF(A377=A376,"0",VLOOKUP(A377,Despatches!A:D,4,FALSE))</f>
        <v>0</v>
      </c>
      <c r="U377" s="159"/>
      <c r="V377" s="159">
        <f t="shared" si="3"/>
        <v>2025</v>
      </c>
      <c r="W377" s="159"/>
      <c r="X377" s="159"/>
      <c r="Y377" s="159"/>
      <c r="Z377" s="159"/>
    </row>
    <row r="378" ht="11.25" customHeight="1">
      <c r="A378" s="161" t="s">
        <v>384</v>
      </c>
      <c r="B378" s="311">
        <v>45857.0</v>
      </c>
      <c r="C378" s="161">
        <v>21921.0</v>
      </c>
      <c r="D378" s="161" t="s">
        <v>613</v>
      </c>
      <c r="E378" s="161" t="s">
        <v>128</v>
      </c>
      <c r="F378" s="161">
        <v>106.0</v>
      </c>
      <c r="G378" s="161">
        <v>330.0</v>
      </c>
      <c r="H378" s="161">
        <v>156.0</v>
      </c>
      <c r="I378" s="161">
        <v>136.0</v>
      </c>
      <c r="J378" s="333">
        <v>16.0</v>
      </c>
      <c r="K378" s="333">
        <v>1.0</v>
      </c>
      <c r="L378" s="333">
        <v>6.0</v>
      </c>
      <c r="M378" s="161">
        <v>40.43</v>
      </c>
      <c r="N378" s="333" t="s">
        <v>38</v>
      </c>
      <c r="O378" s="161">
        <v>0.5</v>
      </c>
      <c r="P378" s="161">
        <v>123.0</v>
      </c>
      <c r="Q378" s="311">
        <f t="shared" si="11"/>
        <v>45862</v>
      </c>
      <c r="R378" s="159"/>
      <c r="S378" s="336">
        <f t="shared" si="2"/>
        <v>7</v>
      </c>
      <c r="T378" s="337" t="str">
        <f>IF(A378=A377,"0",VLOOKUP(A378,Despatches!A:D,4,FALSE))</f>
        <v>0</v>
      </c>
      <c r="U378" s="159"/>
      <c r="V378" s="159">
        <f t="shared" si="3"/>
        <v>2025</v>
      </c>
      <c r="W378" s="159"/>
      <c r="X378" s="159"/>
      <c r="Y378" s="159"/>
      <c r="Z378" s="159"/>
    </row>
    <row r="379" ht="11.25" customHeight="1">
      <c r="A379" s="161" t="s">
        <v>384</v>
      </c>
      <c r="B379" s="311">
        <v>45857.0</v>
      </c>
      <c r="C379" s="161">
        <v>21921.0</v>
      </c>
      <c r="D379" s="161" t="s">
        <v>613</v>
      </c>
      <c r="E379" s="161" t="s">
        <v>128</v>
      </c>
      <c r="F379" s="161">
        <v>106.0</v>
      </c>
      <c r="G379" s="161">
        <v>330.0</v>
      </c>
      <c r="H379" s="161">
        <v>156.0</v>
      </c>
      <c r="I379" s="161">
        <v>136.0</v>
      </c>
      <c r="J379" s="333">
        <v>16.0</v>
      </c>
      <c r="K379" s="333">
        <v>1.0</v>
      </c>
      <c r="L379" s="333">
        <v>6.0</v>
      </c>
      <c r="M379" s="161">
        <v>40.43</v>
      </c>
      <c r="N379" s="333" t="s">
        <v>38</v>
      </c>
      <c r="O379" s="161">
        <v>0.5</v>
      </c>
      <c r="P379" s="161">
        <v>123.0</v>
      </c>
      <c r="Q379" s="311">
        <f t="shared" si="11"/>
        <v>45862</v>
      </c>
      <c r="R379" s="159"/>
      <c r="S379" s="336">
        <f t="shared" si="2"/>
        <v>7</v>
      </c>
      <c r="T379" s="337" t="str">
        <f>IF(A379=A378,"0",VLOOKUP(A379,Despatches!A:D,4,FALSE))</f>
        <v>0</v>
      </c>
      <c r="U379" s="159"/>
      <c r="V379" s="159">
        <f t="shared" si="3"/>
        <v>2025</v>
      </c>
      <c r="W379" s="159"/>
      <c r="X379" s="159"/>
      <c r="Y379" s="159"/>
      <c r="Z379" s="159"/>
    </row>
    <row r="380" ht="11.25" customHeight="1">
      <c r="A380" s="161" t="s">
        <v>384</v>
      </c>
      <c r="B380" s="311">
        <v>45857.0</v>
      </c>
      <c r="C380" s="161">
        <v>21921.0</v>
      </c>
      <c r="D380" s="161" t="s">
        <v>613</v>
      </c>
      <c r="E380" s="161" t="s">
        <v>128</v>
      </c>
      <c r="F380" s="161">
        <v>106.0</v>
      </c>
      <c r="G380" s="161">
        <v>330.0</v>
      </c>
      <c r="H380" s="161">
        <v>108.0</v>
      </c>
      <c r="I380" s="161">
        <v>136.0</v>
      </c>
      <c r="J380" s="333">
        <v>16.0</v>
      </c>
      <c r="K380" s="333">
        <v>1.0</v>
      </c>
      <c r="L380" s="333">
        <v>6.0</v>
      </c>
      <c r="M380" s="161">
        <v>28.0</v>
      </c>
      <c r="N380" s="333" t="s">
        <v>38</v>
      </c>
      <c r="O380" s="161">
        <v>0.5</v>
      </c>
      <c r="P380" s="161">
        <v>123.0</v>
      </c>
      <c r="Q380" s="311">
        <f t="shared" si="11"/>
        <v>45862</v>
      </c>
      <c r="R380" s="159"/>
      <c r="S380" s="336">
        <f t="shared" si="2"/>
        <v>7</v>
      </c>
      <c r="T380" s="337" t="str">
        <f>IF(A380=A379,"0",VLOOKUP(A380,Despatches!A:D,4,FALSE))</f>
        <v>0</v>
      </c>
      <c r="U380" s="159"/>
      <c r="V380" s="159">
        <f t="shared" si="3"/>
        <v>2025</v>
      </c>
      <c r="W380" s="159"/>
      <c r="X380" s="159"/>
      <c r="Y380" s="159"/>
      <c r="Z380" s="159"/>
    </row>
    <row r="381" ht="11.25" customHeight="1">
      <c r="A381" s="161" t="s">
        <v>392</v>
      </c>
      <c r="B381" s="311">
        <v>45857.0</v>
      </c>
      <c r="C381" s="161">
        <v>21922.0</v>
      </c>
      <c r="D381" s="161" t="s">
        <v>614</v>
      </c>
      <c r="E381" s="161" t="s">
        <v>128</v>
      </c>
      <c r="F381" s="161">
        <v>136.0</v>
      </c>
      <c r="G381" s="161">
        <v>698.0</v>
      </c>
      <c r="H381" s="161">
        <v>66.0</v>
      </c>
      <c r="I381" s="161">
        <v>136.0</v>
      </c>
      <c r="J381" s="333">
        <v>16.0</v>
      </c>
      <c r="K381" s="333">
        <v>1.0</v>
      </c>
      <c r="L381" s="333">
        <v>2.0</v>
      </c>
      <c r="M381" s="161">
        <v>46.63</v>
      </c>
      <c r="N381" s="333" t="s">
        <v>38</v>
      </c>
      <c r="O381" s="161">
        <v>0.5</v>
      </c>
      <c r="P381" s="161">
        <v>123.0</v>
      </c>
      <c r="Q381" s="311">
        <f t="shared" si="11"/>
        <v>45862</v>
      </c>
      <c r="R381" s="159"/>
      <c r="S381" s="336">
        <f t="shared" si="2"/>
        <v>7</v>
      </c>
      <c r="T381" s="337">
        <f>IF(A381=A380,"0",VLOOKUP(A381,Despatches!A:D,4,FALSE))</f>
        <v>404</v>
      </c>
      <c r="U381" s="159"/>
      <c r="V381" s="159">
        <f t="shared" si="3"/>
        <v>2025</v>
      </c>
      <c r="W381" s="159"/>
      <c r="X381" s="159"/>
      <c r="Y381" s="159"/>
      <c r="Z381" s="159"/>
    </row>
    <row r="382" ht="11.25" customHeight="1">
      <c r="A382" s="161" t="s">
        <v>392</v>
      </c>
      <c r="B382" s="311">
        <v>45857.0</v>
      </c>
      <c r="C382" s="161">
        <v>21922.0</v>
      </c>
      <c r="D382" s="161" t="s">
        <v>614</v>
      </c>
      <c r="E382" s="161" t="s">
        <v>128</v>
      </c>
      <c r="F382" s="161">
        <v>127.0</v>
      </c>
      <c r="G382" s="161">
        <v>698.0</v>
      </c>
      <c r="H382" s="161">
        <v>52.0</v>
      </c>
      <c r="I382" s="161">
        <v>136.0</v>
      </c>
      <c r="J382" s="333">
        <v>16.0</v>
      </c>
      <c r="K382" s="333">
        <v>1.0</v>
      </c>
      <c r="L382" s="333">
        <v>2.0</v>
      </c>
      <c r="M382" s="161">
        <v>34.16</v>
      </c>
      <c r="N382" s="333" t="s">
        <v>38</v>
      </c>
      <c r="O382" s="161">
        <v>0.5</v>
      </c>
      <c r="P382" s="161">
        <v>123.0</v>
      </c>
      <c r="Q382" s="311">
        <f t="shared" si="11"/>
        <v>45862</v>
      </c>
      <c r="R382" s="159"/>
      <c r="S382" s="336">
        <f t="shared" si="2"/>
        <v>7</v>
      </c>
      <c r="T382" s="337" t="str">
        <f>IF(A382=A381,"0",VLOOKUP(A382,Despatches!A:D,4,FALSE))</f>
        <v>0</v>
      </c>
      <c r="U382" s="159"/>
      <c r="V382" s="159">
        <f t="shared" si="3"/>
        <v>2025</v>
      </c>
      <c r="W382" s="159"/>
      <c r="X382" s="159"/>
      <c r="Y382" s="159"/>
      <c r="Z382" s="159"/>
    </row>
    <row r="383" ht="11.25" customHeight="1">
      <c r="A383" s="161" t="s">
        <v>392</v>
      </c>
      <c r="B383" s="311">
        <v>45857.0</v>
      </c>
      <c r="C383" s="161">
        <v>21922.0</v>
      </c>
      <c r="D383" s="161" t="s">
        <v>614</v>
      </c>
      <c r="E383" s="161" t="s">
        <v>128</v>
      </c>
      <c r="F383" s="161">
        <v>115.0</v>
      </c>
      <c r="G383" s="161">
        <v>698.0</v>
      </c>
      <c r="H383" s="161">
        <v>42.0</v>
      </c>
      <c r="I383" s="161">
        <v>136.0</v>
      </c>
      <c r="J383" s="333">
        <v>16.0</v>
      </c>
      <c r="K383" s="333">
        <v>1.0</v>
      </c>
      <c r="L383" s="333">
        <v>2.0</v>
      </c>
      <c r="M383" s="161">
        <v>24.98</v>
      </c>
      <c r="N383" s="333" t="s">
        <v>38</v>
      </c>
      <c r="O383" s="161">
        <v>0.5</v>
      </c>
      <c r="P383" s="161">
        <v>123.0</v>
      </c>
      <c r="Q383" s="311">
        <f t="shared" si="11"/>
        <v>45862</v>
      </c>
      <c r="R383" s="159"/>
      <c r="S383" s="336">
        <f t="shared" si="2"/>
        <v>7</v>
      </c>
      <c r="T383" s="337" t="str">
        <f>IF(A383=A382,"0",VLOOKUP(A383,Despatches!A:D,4,FALSE))</f>
        <v>0</v>
      </c>
      <c r="U383" s="159"/>
      <c r="V383" s="159">
        <f t="shared" si="3"/>
        <v>2025</v>
      </c>
      <c r="W383" s="159"/>
      <c r="X383" s="159"/>
      <c r="Y383" s="159"/>
      <c r="Z383" s="159"/>
    </row>
    <row r="384" ht="11.25" customHeight="1">
      <c r="A384" s="161" t="s">
        <v>392</v>
      </c>
      <c r="B384" s="311">
        <v>45857.0</v>
      </c>
      <c r="C384" s="161">
        <v>21922.0</v>
      </c>
      <c r="D384" s="161" t="s">
        <v>614</v>
      </c>
      <c r="E384" s="161" t="s">
        <v>128</v>
      </c>
      <c r="F384" s="161">
        <v>97.0</v>
      </c>
      <c r="G384" s="161">
        <v>698.0</v>
      </c>
      <c r="H384" s="161">
        <v>42.0</v>
      </c>
      <c r="I384" s="161">
        <v>136.0</v>
      </c>
      <c r="J384" s="333">
        <v>16.0</v>
      </c>
      <c r="K384" s="333">
        <v>1.0</v>
      </c>
      <c r="L384" s="333">
        <v>2.0</v>
      </c>
      <c r="M384" s="161">
        <v>21.07</v>
      </c>
      <c r="N384" s="333" t="s">
        <v>38</v>
      </c>
      <c r="O384" s="161">
        <v>0.5</v>
      </c>
      <c r="P384" s="161">
        <v>123.0</v>
      </c>
      <c r="Q384" s="311">
        <f t="shared" si="11"/>
        <v>45862</v>
      </c>
      <c r="R384" s="159"/>
      <c r="S384" s="336">
        <f t="shared" si="2"/>
        <v>7</v>
      </c>
      <c r="T384" s="337" t="str">
        <f>IF(A384=A383,"0",VLOOKUP(A384,Despatches!A:D,4,FALSE))</f>
        <v>0</v>
      </c>
      <c r="U384" s="159"/>
      <c r="V384" s="159">
        <f t="shared" si="3"/>
        <v>2025</v>
      </c>
      <c r="W384" s="159"/>
      <c r="X384" s="159"/>
      <c r="Y384" s="159"/>
      <c r="Z384" s="159"/>
    </row>
    <row r="385" ht="11.25" customHeight="1">
      <c r="A385" s="161" t="s">
        <v>392</v>
      </c>
      <c r="B385" s="311">
        <v>45857.0</v>
      </c>
      <c r="C385" s="161">
        <v>21922.0</v>
      </c>
      <c r="D385" s="161" t="s">
        <v>614</v>
      </c>
      <c r="E385" s="161" t="s">
        <v>128</v>
      </c>
      <c r="F385" s="161">
        <v>81.0</v>
      </c>
      <c r="G385" s="161">
        <v>698.0</v>
      </c>
      <c r="H385" s="161">
        <v>26.0</v>
      </c>
      <c r="I385" s="161">
        <v>136.0</v>
      </c>
      <c r="J385" s="333">
        <v>16.0</v>
      </c>
      <c r="K385" s="333">
        <v>1.0</v>
      </c>
      <c r="L385" s="333">
        <v>2.0</v>
      </c>
      <c r="M385" s="161">
        <v>10.89</v>
      </c>
      <c r="N385" s="333" t="s">
        <v>38</v>
      </c>
      <c r="O385" s="161">
        <v>0.5</v>
      </c>
      <c r="P385" s="161">
        <v>123.0</v>
      </c>
      <c r="Q385" s="311">
        <f t="shared" si="11"/>
        <v>45862</v>
      </c>
      <c r="R385" s="159"/>
      <c r="S385" s="336">
        <f t="shared" si="2"/>
        <v>7</v>
      </c>
      <c r="T385" s="337" t="str">
        <f>IF(A385=A384,"0",VLOOKUP(A385,Despatches!A:D,4,FALSE))</f>
        <v>0</v>
      </c>
      <c r="U385" s="159"/>
      <c r="V385" s="159">
        <f t="shared" si="3"/>
        <v>2025</v>
      </c>
      <c r="W385" s="159"/>
      <c r="X385" s="159"/>
      <c r="Y385" s="159"/>
      <c r="Z385" s="159"/>
    </row>
    <row r="386" ht="11.25" customHeight="1">
      <c r="A386" s="161" t="s">
        <v>392</v>
      </c>
      <c r="B386" s="311">
        <v>45857.0</v>
      </c>
      <c r="C386" s="161">
        <v>21922.0</v>
      </c>
      <c r="D386" s="161" t="s">
        <v>614</v>
      </c>
      <c r="E386" s="161" t="s">
        <v>128</v>
      </c>
      <c r="F386" s="161">
        <v>59.0</v>
      </c>
      <c r="G386" s="161">
        <v>698.0</v>
      </c>
      <c r="H386" s="161">
        <v>26.0</v>
      </c>
      <c r="I386" s="161">
        <v>136.0</v>
      </c>
      <c r="J386" s="333">
        <v>16.0</v>
      </c>
      <c r="K386" s="333">
        <v>1.0</v>
      </c>
      <c r="L386" s="333">
        <v>2.0</v>
      </c>
      <c r="M386" s="161">
        <v>7.93</v>
      </c>
      <c r="N386" s="333" t="s">
        <v>38</v>
      </c>
      <c r="O386" s="161">
        <v>0.5</v>
      </c>
      <c r="P386" s="161">
        <v>123.0</v>
      </c>
      <c r="Q386" s="311">
        <f t="shared" si="11"/>
        <v>45862</v>
      </c>
      <c r="R386" s="159"/>
      <c r="S386" s="336">
        <f t="shared" si="2"/>
        <v>7</v>
      </c>
      <c r="T386" s="337" t="str">
        <f>IF(A386=A385,"0",VLOOKUP(A386,Despatches!A:D,4,FALSE))</f>
        <v>0</v>
      </c>
      <c r="U386" s="159"/>
      <c r="V386" s="159">
        <f t="shared" si="3"/>
        <v>2025</v>
      </c>
      <c r="W386" s="159"/>
      <c r="X386" s="159"/>
      <c r="Y386" s="159"/>
      <c r="Z386" s="159"/>
    </row>
    <row r="387" ht="11.25" customHeight="1">
      <c r="A387" s="161" t="s">
        <v>392</v>
      </c>
      <c r="B387" s="311">
        <v>45857.0</v>
      </c>
      <c r="C387" s="161">
        <v>21922.0</v>
      </c>
      <c r="D387" s="161" t="s">
        <v>614</v>
      </c>
      <c r="E387" s="161" t="s">
        <v>128</v>
      </c>
      <c r="F387" s="161">
        <v>34.0</v>
      </c>
      <c r="G387" s="161">
        <v>198.0</v>
      </c>
      <c r="H387" s="161">
        <v>18.0</v>
      </c>
      <c r="I387" s="161">
        <v>136.0</v>
      </c>
      <c r="J387" s="333">
        <v>16.0</v>
      </c>
      <c r="K387" s="333">
        <v>1.0</v>
      </c>
      <c r="L387" s="333">
        <v>2.0</v>
      </c>
      <c r="M387" s="161">
        <v>3.17</v>
      </c>
      <c r="N387" s="333" t="s">
        <v>38</v>
      </c>
      <c r="O387" s="161">
        <v>0.5</v>
      </c>
      <c r="P387" s="161">
        <v>123.0</v>
      </c>
      <c r="Q387" s="311">
        <f t="shared" si="11"/>
        <v>45862</v>
      </c>
      <c r="R387" s="159"/>
      <c r="S387" s="336">
        <f t="shared" si="2"/>
        <v>7</v>
      </c>
      <c r="T387" s="337" t="str">
        <f>IF(A387=A386,"0",VLOOKUP(A387,Despatches!A:D,4,FALSE))</f>
        <v>0</v>
      </c>
      <c r="U387" s="159"/>
      <c r="V387" s="159">
        <f t="shared" si="3"/>
        <v>2025</v>
      </c>
      <c r="W387" s="159"/>
      <c r="X387" s="159"/>
      <c r="Y387" s="159"/>
      <c r="Z387" s="159"/>
    </row>
    <row r="388" ht="11.25" customHeight="1">
      <c r="A388" s="161" t="s">
        <v>392</v>
      </c>
      <c r="B388" s="311">
        <v>45857.0</v>
      </c>
      <c r="C388" s="161">
        <v>21922.0</v>
      </c>
      <c r="D388" s="161" t="s">
        <v>614</v>
      </c>
      <c r="E388" s="161" t="s">
        <v>128</v>
      </c>
      <c r="F388" s="161">
        <v>53.0</v>
      </c>
      <c r="G388" s="161">
        <v>203.0</v>
      </c>
      <c r="H388" s="161">
        <v>132.0</v>
      </c>
      <c r="I388" s="161">
        <v>136.0</v>
      </c>
      <c r="J388" s="333">
        <v>16.0</v>
      </c>
      <c r="K388" s="333">
        <v>1.0</v>
      </c>
      <c r="L388" s="333">
        <v>2.0</v>
      </c>
      <c r="M388" s="161">
        <v>10.29</v>
      </c>
      <c r="N388" s="333" t="s">
        <v>38</v>
      </c>
      <c r="O388" s="161">
        <v>0.5</v>
      </c>
      <c r="P388" s="161">
        <v>123.0</v>
      </c>
      <c r="Q388" s="311">
        <f t="shared" si="11"/>
        <v>45862</v>
      </c>
      <c r="R388" s="159"/>
      <c r="S388" s="336">
        <f t="shared" si="2"/>
        <v>7</v>
      </c>
      <c r="T388" s="337" t="str">
        <f>IF(A388=A387,"0",VLOOKUP(A388,Despatches!A:D,4,FALSE))</f>
        <v>0</v>
      </c>
      <c r="U388" s="159"/>
      <c r="V388" s="159">
        <f t="shared" si="3"/>
        <v>2025</v>
      </c>
      <c r="W388" s="159"/>
      <c r="X388" s="159"/>
      <c r="Y388" s="159"/>
      <c r="Z388" s="159"/>
    </row>
    <row r="389" ht="11.25" customHeight="1">
      <c r="A389" s="161" t="s">
        <v>392</v>
      </c>
      <c r="B389" s="311">
        <v>45857.0</v>
      </c>
      <c r="C389" s="161">
        <v>21922.0</v>
      </c>
      <c r="D389" s="161" t="s">
        <v>614</v>
      </c>
      <c r="E389" s="161" t="s">
        <v>128</v>
      </c>
      <c r="F389" s="161">
        <v>53.0</v>
      </c>
      <c r="G389" s="161">
        <v>209.0</v>
      </c>
      <c r="H389" s="161">
        <v>104.0</v>
      </c>
      <c r="I389" s="161">
        <v>136.0</v>
      </c>
      <c r="J389" s="333">
        <v>16.0</v>
      </c>
      <c r="K389" s="333">
        <v>1.0</v>
      </c>
      <c r="L389" s="333">
        <v>2.0</v>
      </c>
      <c r="M389" s="161">
        <v>8.29</v>
      </c>
      <c r="N389" s="333" t="s">
        <v>38</v>
      </c>
      <c r="O389" s="161">
        <v>0.5</v>
      </c>
      <c r="P389" s="161">
        <v>123.0</v>
      </c>
      <c r="Q389" s="311">
        <f t="shared" si="11"/>
        <v>45862</v>
      </c>
      <c r="R389" s="159"/>
      <c r="S389" s="336">
        <f t="shared" si="2"/>
        <v>7</v>
      </c>
      <c r="T389" s="337" t="str">
        <f>IF(A389=A388,"0",VLOOKUP(A389,Despatches!A:D,4,FALSE))</f>
        <v>0</v>
      </c>
      <c r="U389" s="159"/>
      <c r="V389" s="159">
        <f t="shared" si="3"/>
        <v>2025</v>
      </c>
      <c r="W389" s="159"/>
      <c r="X389" s="159"/>
      <c r="Y389" s="159"/>
      <c r="Z389" s="159"/>
    </row>
    <row r="390" ht="11.25" customHeight="1">
      <c r="A390" s="161" t="s">
        <v>392</v>
      </c>
      <c r="B390" s="311">
        <v>45857.0</v>
      </c>
      <c r="C390" s="161">
        <v>21922.0</v>
      </c>
      <c r="D390" s="161" t="s">
        <v>614</v>
      </c>
      <c r="E390" s="161" t="s">
        <v>128</v>
      </c>
      <c r="F390" s="161">
        <v>53.0</v>
      </c>
      <c r="G390" s="161">
        <v>218.0</v>
      </c>
      <c r="H390" s="161">
        <v>84.0</v>
      </c>
      <c r="I390" s="161">
        <v>136.0</v>
      </c>
      <c r="J390" s="333">
        <v>16.0</v>
      </c>
      <c r="K390" s="333">
        <v>1.0</v>
      </c>
      <c r="L390" s="333">
        <v>2.0</v>
      </c>
      <c r="M390" s="161">
        <v>6.89</v>
      </c>
      <c r="N390" s="333" t="s">
        <v>38</v>
      </c>
      <c r="O390" s="161">
        <v>0.5</v>
      </c>
      <c r="P390" s="161">
        <v>123.0</v>
      </c>
      <c r="Q390" s="311">
        <f t="shared" si="11"/>
        <v>45862</v>
      </c>
      <c r="R390" s="159"/>
      <c r="S390" s="336">
        <f t="shared" si="2"/>
        <v>7</v>
      </c>
      <c r="T390" s="337" t="str">
        <f>IF(A390=A389,"0",VLOOKUP(A390,Despatches!A:D,4,FALSE))</f>
        <v>0</v>
      </c>
      <c r="U390" s="159"/>
      <c r="V390" s="159">
        <f t="shared" si="3"/>
        <v>2025</v>
      </c>
      <c r="W390" s="159"/>
      <c r="X390" s="159"/>
      <c r="Y390" s="159"/>
      <c r="Z390" s="159"/>
    </row>
    <row r="391" ht="11.25" customHeight="1">
      <c r="A391" s="161" t="s">
        <v>392</v>
      </c>
      <c r="B391" s="311">
        <v>45857.0</v>
      </c>
      <c r="C391" s="161">
        <v>21922.0</v>
      </c>
      <c r="D391" s="161" t="s">
        <v>614</v>
      </c>
      <c r="E391" s="161" t="s">
        <v>128</v>
      </c>
      <c r="F391" s="161">
        <v>53.0</v>
      </c>
      <c r="G391" s="161">
        <v>226.0</v>
      </c>
      <c r="H391" s="161">
        <v>84.0</v>
      </c>
      <c r="I391" s="161">
        <v>136.0</v>
      </c>
      <c r="J391" s="333">
        <v>16.0</v>
      </c>
      <c r="K391" s="333">
        <v>1.0</v>
      </c>
      <c r="L391" s="333">
        <v>2.0</v>
      </c>
      <c r="M391" s="161">
        <v>7.19</v>
      </c>
      <c r="N391" s="333" t="s">
        <v>38</v>
      </c>
      <c r="O391" s="161">
        <v>0.5</v>
      </c>
      <c r="P391" s="161">
        <v>123.0</v>
      </c>
      <c r="Q391" s="311">
        <f t="shared" si="11"/>
        <v>45862</v>
      </c>
      <c r="R391" s="159"/>
      <c r="S391" s="336">
        <f t="shared" si="2"/>
        <v>7</v>
      </c>
      <c r="T391" s="337" t="str">
        <f>IF(A391=A390,"0",VLOOKUP(A391,Despatches!A:D,4,FALSE))</f>
        <v>0</v>
      </c>
      <c r="U391" s="159"/>
      <c r="V391" s="159">
        <f t="shared" si="3"/>
        <v>2025</v>
      </c>
      <c r="W391" s="159"/>
      <c r="X391" s="159"/>
      <c r="Y391" s="159"/>
      <c r="Z391" s="159"/>
    </row>
    <row r="392" ht="11.25" customHeight="1">
      <c r="A392" s="161" t="s">
        <v>392</v>
      </c>
      <c r="B392" s="311">
        <v>45857.0</v>
      </c>
      <c r="C392" s="161">
        <v>21922.0</v>
      </c>
      <c r="D392" s="161" t="s">
        <v>614</v>
      </c>
      <c r="E392" s="161" t="s">
        <v>128</v>
      </c>
      <c r="F392" s="161">
        <v>53.0</v>
      </c>
      <c r="G392" s="161">
        <v>237.0</v>
      </c>
      <c r="H392" s="161">
        <v>52.0</v>
      </c>
      <c r="I392" s="161">
        <v>136.0</v>
      </c>
      <c r="J392" s="333">
        <v>16.0</v>
      </c>
      <c r="K392" s="333">
        <v>1.0</v>
      </c>
      <c r="L392" s="333">
        <v>2.0</v>
      </c>
      <c r="M392" s="161">
        <v>4.62</v>
      </c>
      <c r="N392" s="333" t="s">
        <v>38</v>
      </c>
      <c r="O392" s="161">
        <v>0.5</v>
      </c>
      <c r="P392" s="161">
        <v>123.0</v>
      </c>
      <c r="Q392" s="311">
        <f t="shared" si="11"/>
        <v>45862</v>
      </c>
      <c r="R392" s="159"/>
      <c r="S392" s="336">
        <f t="shared" si="2"/>
        <v>7</v>
      </c>
      <c r="T392" s="337" t="str">
        <f>IF(A392=A391,"0",VLOOKUP(A392,Despatches!A:D,4,FALSE))</f>
        <v>0</v>
      </c>
      <c r="U392" s="159"/>
      <c r="V392" s="159">
        <f t="shared" si="3"/>
        <v>2025</v>
      </c>
      <c r="W392" s="159"/>
      <c r="X392" s="159"/>
      <c r="Y392" s="159"/>
      <c r="Z392" s="159"/>
    </row>
    <row r="393" ht="11.25" customHeight="1">
      <c r="A393" s="161" t="s">
        <v>392</v>
      </c>
      <c r="B393" s="311">
        <v>45857.0</v>
      </c>
      <c r="C393" s="161">
        <v>21922.0</v>
      </c>
      <c r="D393" s="161" t="s">
        <v>614</v>
      </c>
      <c r="E393" s="161" t="s">
        <v>128</v>
      </c>
      <c r="F393" s="161">
        <v>53.0</v>
      </c>
      <c r="G393" s="161">
        <v>249.5</v>
      </c>
      <c r="H393" s="161">
        <v>52.0</v>
      </c>
      <c r="I393" s="161">
        <v>136.0</v>
      </c>
      <c r="J393" s="333">
        <v>16.0</v>
      </c>
      <c r="K393" s="333">
        <v>1.0</v>
      </c>
      <c r="L393" s="333">
        <v>2.0</v>
      </c>
      <c r="M393" s="161">
        <v>4.84</v>
      </c>
      <c r="N393" s="333" t="s">
        <v>38</v>
      </c>
      <c r="O393" s="161">
        <v>0.5</v>
      </c>
      <c r="P393" s="161">
        <v>123.0</v>
      </c>
      <c r="Q393" s="311">
        <f t="shared" si="11"/>
        <v>45862</v>
      </c>
      <c r="R393" s="159"/>
      <c r="S393" s="336">
        <f t="shared" si="2"/>
        <v>7</v>
      </c>
      <c r="T393" s="337" t="str">
        <f>IF(A393=A392,"0",VLOOKUP(A393,Despatches!A:D,4,FALSE))</f>
        <v>0</v>
      </c>
      <c r="U393" s="159"/>
      <c r="V393" s="159">
        <f t="shared" si="3"/>
        <v>2025</v>
      </c>
      <c r="W393" s="159"/>
      <c r="X393" s="159"/>
      <c r="Y393" s="159"/>
      <c r="Z393" s="159"/>
    </row>
    <row r="394" ht="11.25" customHeight="1">
      <c r="A394" s="161" t="s">
        <v>392</v>
      </c>
      <c r="B394" s="311">
        <v>45857.0</v>
      </c>
      <c r="C394" s="161">
        <v>21922.0</v>
      </c>
      <c r="D394" s="161" t="s">
        <v>614</v>
      </c>
      <c r="E394" s="161" t="s">
        <v>128</v>
      </c>
      <c r="F394" s="161">
        <v>53.0</v>
      </c>
      <c r="G394" s="161">
        <v>427.0</v>
      </c>
      <c r="H394" s="161">
        <v>36.0</v>
      </c>
      <c r="I394" s="161">
        <v>136.0</v>
      </c>
      <c r="J394" s="333">
        <v>16.0</v>
      </c>
      <c r="K394" s="333">
        <v>1.0</v>
      </c>
      <c r="L394" s="333">
        <v>2.0</v>
      </c>
      <c r="M394" s="161">
        <v>3.53</v>
      </c>
      <c r="N394" s="333" t="s">
        <v>38</v>
      </c>
      <c r="O394" s="161">
        <v>0.5</v>
      </c>
      <c r="P394" s="161">
        <v>123.0</v>
      </c>
      <c r="Q394" s="311">
        <f t="shared" si="11"/>
        <v>45862</v>
      </c>
      <c r="R394" s="159"/>
      <c r="S394" s="336">
        <f t="shared" si="2"/>
        <v>7</v>
      </c>
      <c r="T394" s="337" t="str">
        <f>IF(A394=A393,"0",VLOOKUP(A394,Despatches!A:D,4,FALSE))</f>
        <v>0</v>
      </c>
      <c r="U394" s="159"/>
      <c r="V394" s="159">
        <f t="shared" si="3"/>
        <v>2025</v>
      </c>
      <c r="W394" s="159"/>
      <c r="X394" s="159"/>
      <c r="Y394" s="159"/>
      <c r="Z394" s="159"/>
    </row>
    <row r="395" ht="11.25" customHeight="1">
      <c r="A395" s="161" t="s">
        <v>392</v>
      </c>
      <c r="B395" s="311">
        <v>45857.0</v>
      </c>
      <c r="C395" s="161">
        <v>21922.0</v>
      </c>
      <c r="D395" s="161" t="s">
        <v>614</v>
      </c>
      <c r="E395" s="161" t="s">
        <v>128</v>
      </c>
      <c r="F395" s="161">
        <v>53.0</v>
      </c>
      <c r="G395" s="161">
        <v>427.0</v>
      </c>
      <c r="H395" s="161">
        <v>66.0</v>
      </c>
      <c r="I395" s="161">
        <v>136.0</v>
      </c>
      <c r="J395" s="333">
        <v>16.0</v>
      </c>
      <c r="K395" s="333">
        <v>1.0</v>
      </c>
      <c r="L395" s="333">
        <v>2.0</v>
      </c>
      <c r="M395" s="161">
        <v>11.07</v>
      </c>
      <c r="N395" s="333" t="s">
        <v>38</v>
      </c>
      <c r="O395" s="161">
        <v>0.5</v>
      </c>
      <c r="P395" s="161">
        <v>123.0</v>
      </c>
      <c r="Q395" s="311">
        <f t="shared" si="11"/>
        <v>45862</v>
      </c>
      <c r="R395" s="159"/>
      <c r="S395" s="336">
        <f t="shared" si="2"/>
        <v>7</v>
      </c>
      <c r="T395" s="337" t="str">
        <f>IF(A395=A394,"0",VLOOKUP(A395,Despatches!A:D,4,FALSE))</f>
        <v>0</v>
      </c>
      <c r="U395" s="159"/>
      <c r="V395" s="159">
        <f t="shared" si="3"/>
        <v>2025</v>
      </c>
      <c r="W395" s="159"/>
      <c r="X395" s="159"/>
      <c r="Y395" s="159"/>
      <c r="Z395" s="159"/>
    </row>
    <row r="396" ht="11.25" customHeight="1">
      <c r="A396" s="161" t="s">
        <v>392</v>
      </c>
      <c r="B396" s="311">
        <v>45857.0</v>
      </c>
      <c r="C396" s="161">
        <v>21922.0</v>
      </c>
      <c r="D396" s="161" t="s">
        <v>614</v>
      </c>
      <c r="E396" s="161" t="s">
        <v>128</v>
      </c>
      <c r="F396" s="161">
        <v>53.0</v>
      </c>
      <c r="G396" s="161">
        <v>427.0</v>
      </c>
      <c r="H396" s="161">
        <v>52.0</v>
      </c>
      <c r="I396" s="161">
        <v>136.0</v>
      </c>
      <c r="J396" s="333">
        <v>16.0</v>
      </c>
      <c r="K396" s="333">
        <v>1.0</v>
      </c>
      <c r="L396" s="333">
        <v>2.0</v>
      </c>
      <c r="M396" s="161">
        <v>8.72</v>
      </c>
      <c r="N396" s="333" t="s">
        <v>38</v>
      </c>
      <c r="O396" s="161">
        <v>0.5</v>
      </c>
      <c r="P396" s="161">
        <v>123.0</v>
      </c>
      <c r="Q396" s="311">
        <f t="shared" si="11"/>
        <v>45862</v>
      </c>
      <c r="R396" s="159"/>
      <c r="S396" s="336">
        <f t="shared" si="2"/>
        <v>7</v>
      </c>
      <c r="T396" s="337" t="str">
        <f>IF(A396=A395,"0",VLOOKUP(A396,Despatches!A:D,4,FALSE))</f>
        <v>0</v>
      </c>
      <c r="U396" s="159"/>
      <c r="V396" s="159">
        <f t="shared" si="3"/>
        <v>2025</v>
      </c>
      <c r="W396" s="159"/>
      <c r="X396" s="159"/>
      <c r="Y396" s="159"/>
      <c r="Z396" s="159"/>
    </row>
    <row r="397" ht="11.25" customHeight="1">
      <c r="A397" s="161" t="s">
        <v>392</v>
      </c>
      <c r="B397" s="311">
        <v>45857.0</v>
      </c>
      <c r="C397" s="161">
        <v>21922.0</v>
      </c>
      <c r="D397" s="161" t="s">
        <v>614</v>
      </c>
      <c r="E397" s="161" t="s">
        <v>128</v>
      </c>
      <c r="F397" s="161">
        <v>53.0</v>
      </c>
      <c r="G397" s="161">
        <v>427.0</v>
      </c>
      <c r="H397" s="161">
        <v>42.0</v>
      </c>
      <c r="I397" s="161">
        <v>136.0</v>
      </c>
      <c r="J397" s="333">
        <v>16.0</v>
      </c>
      <c r="K397" s="333">
        <v>1.0</v>
      </c>
      <c r="L397" s="333">
        <v>2.0</v>
      </c>
      <c r="M397" s="161">
        <v>7.04</v>
      </c>
      <c r="N397" s="333" t="s">
        <v>38</v>
      </c>
      <c r="O397" s="161">
        <v>0.5</v>
      </c>
      <c r="P397" s="161">
        <v>123.0</v>
      </c>
      <c r="Q397" s="311">
        <f t="shared" si="11"/>
        <v>45862</v>
      </c>
      <c r="R397" s="159"/>
      <c r="S397" s="336">
        <f t="shared" si="2"/>
        <v>7</v>
      </c>
      <c r="T397" s="337" t="str">
        <f>IF(A397=A396,"0",VLOOKUP(A397,Despatches!A:D,4,FALSE))</f>
        <v>0</v>
      </c>
      <c r="U397" s="159"/>
      <c r="V397" s="159">
        <f t="shared" si="3"/>
        <v>2025</v>
      </c>
      <c r="W397" s="159"/>
      <c r="X397" s="159"/>
      <c r="Y397" s="159"/>
      <c r="Z397" s="159"/>
    </row>
    <row r="398" ht="11.25" customHeight="1">
      <c r="A398" s="161" t="s">
        <v>392</v>
      </c>
      <c r="B398" s="311">
        <v>45857.0</v>
      </c>
      <c r="C398" s="161">
        <v>21922.0</v>
      </c>
      <c r="D398" s="161" t="s">
        <v>614</v>
      </c>
      <c r="E398" s="161" t="s">
        <v>128</v>
      </c>
      <c r="F398" s="161">
        <v>53.0</v>
      </c>
      <c r="G398" s="161">
        <v>427.0</v>
      </c>
      <c r="H398" s="161">
        <v>42.0</v>
      </c>
      <c r="I398" s="161">
        <v>136.0</v>
      </c>
      <c r="J398" s="333">
        <v>16.0</v>
      </c>
      <c r="K398" s="333">
        <v>1.0</v>
      </c>
      <c r="L398" s="333">
        <v>2.0</v>
      </c>
      <c r="M398" s="161">
        <v>7.04</v>
      </c>
      <c r="N398" s="333" t="s">
        <v>38</v>
      </c>
      <c r="O398" s="161">
        <v>0.5</v>
      </c>
      <c r="P398" s="161">
        <v>123.0</v>
      </c>
      <c r="Q398" s="311">
        <f t="shared" si="11"/>
        <v>45862</v>
      </c>
      <c r="R398" s="159"/>
      <c r="S398" s="336">
        <f t="shared" si="2"/>
        <v>7</v>
      </c>
      <c r="T398" s="337" t="str">
        <f>IF(A398=A397,"0",VLOOKUP(A398,Despatches!A:D,4,FALSE))</f>
        <v>0</v>
      </c>
      <c r="U398" s="159"/>
      <c r="V398" s="159">
        <f t="shared" si="3"/>
        <v>2025</v>
      </c>
      <c r="W398" s="159"/>
      <c r="X398" s="159"/>
      <c r="Y398" s="159"/>
      <c r="Z398" s="159"/>
    </row>
    <row r="399" ht="11.25" customHeight="1">
      <c r="A399" s="161" t="s">
        <v>392</v>
      </c>
      <c r="B399" s="311">
        <v>45857.0</v>
      </c>
      <c r="C399" s="161">
        <v>21922.0</v>
      </c>
      <c r="D399" s="161" t="s">
        <v>614</v>
      </c>
      <c r="E399" s="161" t="s">
        <v>128</v>
      </c>
      <c r="F399" s="161">
        <v>53.0</v>
      </c>
      <c r="G399" s="161">
        <v>427.0</v>
      </c>
      <c r="H399" s="161">
        <v>26.0</v>
      </c>
      <c r="I399" s="161">
        <v>136.0</v>
      </c>
      <c r="J399" s="333">
        <v>16.0</v>
      </c>
      <c r="K399" s="333">
        <v>1.0</v>
      </c>
      <c r="L399" s="333">
        <v>2.0</v>
      </c>
      <c r="M399" s="161">
        <v>4.36</v>
      </c>
      <c r="N399" s="333" t="s">
        <v>38</v>
      </c>
      <c r="O399" s="161">
        <v>0.5</v>
      </c>
      <c r="P399" s="161">
        <v>123.0</v>
      </c>
      <c r="Q399" s="311">
        <f t="shared" si="11"/>
        <v>45862</v>
      </c>
      <c r="R399" s="159"/>
      <c r="S399" s="336">
        <f t="shared" si="2"/>
        <v>7</v>
      </c>
      <c r="T399" s="337" t="str">
        <f>IF(A399=A398,"0",VLOOKUP(A399,Despatches!A:D,4,FALSE))</f>
        <v>0</v>
      </c>
      <c r="U399" s="159"/>
      <c r="V399" s="159">
        <f t="shared" si="3"/>
        <v>2025</v>
      </c>
      <c r="W399" s="159"/>
      <c r="X399" s="159"/>
      <c r="Y399" s="159"/>
      <c r="Z399" s="159"/>
    </row>
    <row r="400" ht="11.25" customHeight="1">
      <c r="A400" s="161" t="s">
        <v>392</v>
      </c>
      <c r="B400" s="311">
        <v>45857.0</v>
      </c>
      <c r="C400" s="161">
        <v>21922.0</v>
      </c>
      <c r="D400" s="161" t="s">
        <v>614</v>
      </c>
      <c r="E400" s="161" t="s">
        <v>128</v>
      </c>
      <c r="F400" s="161">
        <v>53.0</v>
      </c>
      <c r="G400" s="161">
        <v>427.0</v>
      </c>
      <c r="H400" s="161">
        <v>26.0</v>
      </c>
      <c r="I400" s="161">
        <v>136.0</v>
      </c>
      <c r="J400" s="333">
        <v>16.0</v>
      </c>
      <c r="K400" s="333">
        <v>1.0</v>
      </c>
      <c r="L400" s="333">
        <v>2.0</v>
      </c>
      <c r="M400" s="161">
        <v>4.36</v>
      </c>
      <c r="N400" s="333" t="s">
        <v>38</v>
      </c>
      <c r="O400" s="161">
        <v>0.5</v>
      </c>
      <c r="P400" s="161">
        <v>123.0</v>
      </c>
      <c r="Q400" s="311">
        <f t="shared" si="11"/>
        <v>45862</v>
      </c>
      <c r="R400" s="159"/>
      <c r="S400" s="336">
        <f t="shared" si="2"/>
        <v>7</v>
      </c>
      <c r="T400" s="337" t="str">
        <f>IF(A400=A399,"0",VLOOKUP(A400,Despatches!A:D,4,FALSE))</f>
        <v>0</v>
      </c>
      <c r="U400" s="159"/>
      <c r="V400" s="159">
        <f t="shared" si="3"/>
        <v>2025</v>
      </c>
      <c r="W400" s="159"/>
      <c r="X400" s="159"/>
      <c r="Y400" s="159"/>
      <c r="Z400" s="159"/>
    </row>
    <row r="401" ht="11.25" customHeight="1">
      <c r="A401" s="161" t="s">
        <v>392</v>
      </c>
      <c r="B401" s="311">
        <v>45857.0</v>
      </c>
      <c r="C401" s="161">
        <v>21922.0</v>
      </c>
      <c r="D401" s="161" t="s">
        <v>614</v>
      </c>
      <c r="E401" s="161" t="s">
        <v>128</v>
      </c>
      <c r="F401" s="161">
        <v>53.0</v>
      </c>
      <c r="G401" s="161">
        <v>427.0</v>
      </c>
      <c r="H401" s="161">
        <v>18.0</v>
      </c>
      <c r="I401" s="161">
        <v>136.0</v>
      </c>
      <c r="J401" s="333">
        <v>16.0</v>
      </c>
      <c r="K401" s="333">
        <v>1.0</v>
      </c>
      <c r="L401" s="333">
        <v>2.0</v>
      </c>
      <c r="M401" s="161">
        <v>3.02</v>
      </c>
      <c r="N401" s="333" t="s">
        <v>38</v>
      </c>
      <c r="O401" s="161">
        <v>0.5</v>
      </c>
      <c r="P401" s="161">
        <v>123.0</v>
      </c>
      <c r="Q401" s="311">
        <f t="shared" si="11"/>
        <v>45862</v>
      </c>
      <c r="R401" s="159"/>
      <c r="S401" s="336">
        <f t="shared" si="2"/>
        <v>7</v>
      </c>
      <c r="T401" s="337" t="str">
        <f>IF(A401=A400,"0",VLOOKUP(A401,Despatches!A:D,4,FALSE))</f>
        <v>0</v>
      </c>
      <c r="U401" s="159"/>
      <c r="V401" s="159">
        <f t="shared" si="3"/>
        <v>2025</v>
      </c>
      <c r="W401" s="159"/>
      <c r="X401" s="159"/>
      <c r="Y401" s="159"/>
      <c r="Z401" s="159"/>
    </row>
    <row r="402" ht="11.25" customHeight="1">
      <c r="A402" s="161" t="s">
        <v>392</v>
      </c>
      <c r="B402" s="311">
        <v>45857.0</v>
      </c>
      <c r="C402" s="161">
        <v>21922.0</v>
      </c>
      <c r="D402" s="161" t="s">
        <v>614</v>
      </c>
      <c r="E402" s="161" t="s">
        <v>128</v>
      </c>
      <c r="F402" s="161">
        <v>53.0</v>
      </c>
      <c r="G402" s="161">
        <v>698.0</v>
      </c>
      <c r="H402" s="161">
        <v>544.0</v>
      </c>
      <c r="I402" s="161">
        <v>136.0</v>
      </c>
      <c r="J402" s="333">
        <v>16.0</v>
      </c>
      <c r="K402" s="333">
        <v>1.0</v>
      </c>
      <c r="L402" s="333">
        <v>2.0</v>
      </c>
      <c r="M402" s="161">
        <v>149.12</v>
      </c>
      <c r="N402" s="333" t="s">
        <v>38</v>
      </c>
      <c r="O402" s="161">
        <v>0.5</v>
      </c>
      <c r="P402" s="161">
        <v>123.0</v>
      </c>
      <c r="Q402" s="311">
        <f t="shared" si="11"/>
        <v>45862</v>
      </c>
      <c r="R402" s="159"/>
      <c r="S402" s="336">
        <f t="shared" si="2"/>
        <v>7</v>
      </c>
      <c r="T402" s="337" t="str">
        <f>IF(A402=A401,"0",VLOOKUP(A402,Despatches!A:D,4,FALSE))</f>
        <v>0</v>
      </c>
      <c r="U402" s="159"/>
      <c r="V402" s="159">
        <f t="shared" si="3"/>
        <v>2025</v>
      </c>
      <c r="W402" s="159"/>
      <c r="X402" s="159"/>
      <c r="Y402" s="159"/>
      <c r="Z402" s="159"/>
    </row>
    <row r="403" ht="11.25" customHeight="1">
      <c r="A403" s="161" t="s">
        <v>383</v>
      </c>
      <c r="B403" s="311">
        <v>45857.0</v>
      </c>
      <c r="C403" s="161">
        <v>21795.0</v>
      </c>
      <c r="D403" s="161" t="s">
        <v>615</v>
      </c>
      <c r="E403" s="161" t="s">
        <v>128</v>
      </c>
      <c r="F403" s="161">
        <v>126.0</v>
      </c>
      <c r="G403" s="161">
        <v>584.0</v>
      </c>
      <c r="H403" s="161">
        <v>480.0</v>
      </c>
      <c r="I403" s="161">
        <v>126.0</v>
      </c>
      <c r="J403" s="333">
        <v>16.0</v>
      </c>
      <c r="K403" s="333">
        <v>1.0</v>
      </c>
      <c r="L403" s="333">
        <v>5.0</v>
      </c>
      <c r="M403" s="161">
        <v>261.73</v>
      </c>
      <c r="N403" s="333" t="s">
        <v>38</v>
      </c>
      <c r="O403" s="161">
        <v>0.5</v>
      </c>
      <c r="P403" s="161">
        <v>123.0</v>
      </c>
      <c r="Q403" s="311">
        <f t="shared" si="11"/>
        <v>45862</v>
      </c>
      <c r="R403" s="159"/>
      <c r="S403" s="336">
        <f t="shared" si="2"/>
        <v>7</v>
      </c>
      <c r="T403" s="337">
        <f>IF(A403=A402,"0",VLOOKUP(A403,Despatches!A:D,4,FALSE))</f>
        <v>1390.4</v>
      </c>
      <c r="U403" s="159"/>
      <c r="V403" s="159">
        <f t="shared" si="3"/>
        <v>2025</v>
      </c>
      <c r="W403" s="159"/>
      <c r="X403" s="159"/>
      <c r="Y403" s="159"/>
      <c r="Z403" s="159"/>
    </row>
    <row r="404" ht="11.25" customHeight="1">
      <c r="A404" s="161" t="s">
        <v>383</v>
      </c>
      <c r="B404" s="311">
        <v>45857.0</v>
      </c>
      <c r="C404" s="161">
        <v>21795.0</v>
      </c>
      <c r="D404" s="161" t="s">
        <v>615</v>
      </c>
      <c r="E404" s="161" t="s">
        <v>128</v>
      </c>
      <c r="F404" s="161">
        <v>118.0</v>
      </c>
      <c r="G404" s="161">
        <v>584.0</v>
      </c>
      <c r="H404" s="161">
        <v>345.0</v>
      </c>
      <c r="I404" s="161">
        <v>126.0</v>
      </c>
      <c r="J404" s="333">
        <v>16.0</v>
      </c>
      <c r="K404" s="333">
        <v>1.0</v>
      </c>
      <c r="L404" s="333">
        <v>5.0</v>
      </c>
      <c r="M404" s="161">
        <v>176.17</v>
      </c>
      <c r="N404" s="333" t="s">
        <v>38</v>
      </c>
      <c r="O404" s="161">
        <v>0.5</v>
      </c>
      <c r="P404" s="161">
        <v>123.0</v>
      </c>
      <c r="Q404" s="311">
        <f t="shared" si="11"/>
        <v>45862</v>
      </c>
      <c r="R404" s="159"/>
      <c r="S404" s="336">
        <f t="shared" si="2"/>
        <v>7</v>
      </c>
      <c r="T404" s="337" t="str">
        <f>IF(A404=A403,"0",VLOOKUP(A404,Despatches!A:D,4,FALSE))</f>
        <v>0</v>
      </c>
      <c r="U404" s="159"/>
      <c r="V404" s="159">
        <f t="shared" si="3"/>
        <v>2025</v>
      </c>
      <c r="W404" s="159"/>
      <c r="X404" s="159"/>
      <c r="Y404" s="159"/>
      <c r="Z404" s="159"/>
    </row>
    <row r="405" ht="11.25" customHeight="1">
      <c r="A405" s="161" t="s">
        <v>383</v>
      </c>
      <c r="B405" s="311">
        <v>45857.0</v>
      </c>
      <c r="C405" s="161">
        <v>21795.0</v>
      </c>
      <c r="D405" s="161" t="s">
        <v>615</v>
      </c>
      <c r="E405" s="161" t="s">
        <v>128</v>
      </c>
      <c r="F405" s="161">
        <v>106.0</v>
      </c>
      <c r="G405" s="161">
        <v>584.0</v>
      </c>
      <c r="H405" s="161">
        <v>300.0</v>
      </c>
      <c r="I405" s="161">
        <v>126.0</v>
      </c>
      <c r="J405" s="333">
        <v>16.0</v>
      </c>
      <c r="K405" s="333">
        <v>1.0</v>
      </c>
      <c r="L405" s="333">
        <v>5.0</v>
      </c>
      <c r="M405" s="161">
        <v>137.62</v>
      </c>
      <c r="N405" s="333" t="s">
        <v>38</v>
      </c>
      <c r="O405" s="161">
        <v>0.5</v>
      </c>
      <c r="P405" s="161">
        <v>123.0</v>
      </c>
      <c r="Q405" s="311">
        <f t="shared" si="11"/>
        <v>45862</v>
      </c>
      <c r="R405" s="159"/>
      <c r="S405" s="336">
        <f t="shared" si="2"/>
        <v>7</v>
      </c>
      <c r="T405" s="337" t="str">
        <f>IF(A405=A404,"0",VLOOKUP(A405,Despatches!A:D,4,FALSE))</f>
        <v>0</v>
      </c>
      <c r="U405" s="159"/>
      <c r="V405" s="159">
        <f t="shared" si="3"/>
        <v>2025</v>
      </c>
      <c r="W405" s="159"/>
      <c r="X405" s="159"/>
      <c r="Y405" s="159"/>
      <c r="Z405" s="159"/>
    </row>
    <row r="406" ht="11.25" customHeight="1">
      <c r="A406" s="161" t="s">
        <v>383</v>
      </c>
      <c r="B406" s="311">
        <v>45857.0</v>
      </c>
      <c r="C406" s="161">
        <v>21795.0</v>
      </c>
      <c r="D406" s="161" t="s">
        <v>615</v>
      </c>
      <c r="E406" s="161" t="s">
        <v>128</v>
      </c>
      <c r="F406" s="161">
        <v>90.0</v>
      </c>
      <c r="G406" s="161">
        <v>584.0</v>
      </c>
      <c r="H406" s="161">
        <v>285.0</v>
      </c>
      <c r="I406" s="161">
        <v>126.0</v>
      </c>
      <c r="J406" s="333">
        <v>16.0</v>
      </c>
      <c r="K406" s="333">
        <v>1.0</v>
      </c>
      <c r="L406" s="333">
        <v>5.0</v>
      </c>
      <c r="M406" s="161">
        <v>111.0</v>
      </c>
      <c r="N406" s="333" t="s">
        <v>38</v>
      </c>
      <c r="O406" s="161">
        <v>0.5</v>
      </c>
      <c r="P406" s="161">
        <v>123.0</v>
      </c>
      <c r="Q406" s="311">
        <f t="shared" si="11"/>
        <v>45862</v>
      </c>
      <c r="R406" s="159"/>
      <c r="S406" s="336">
        <f t="shared" si="2"/>
        <v>7</v>
      </c>
      <c r="T406" s="337" t="str">
        <f>IF(A406=A405,"0",VLOOKUP(A406,Despatches!A:D,4,FALSE))</f>
        <v>0</v>
      </c>
      <c r="U406" s="159"/>
      <c r="V406" s="159">
        <f t="shared" si="3"/>
        <v>2025</v>
      </c>
      <c r="W406" s="159"/>
      <c r="X406" s="159"/>
      <c r="Y406" s="159"/>
      <c r="Z406" s="159"/>
    </row>
    <row r="407" ht="11.25" customHeight="1">
      <c r="A407" s="161" t="s">
        <v>383</v>
      </c>
      <c r="B407" s="311">
        <v>45857.0</v>
      </c>
      <c r="C407" s="161">
        <v>21795.0</v>
      </c>
      <c r="D407" s="161" t="s">
        <v>615</v>
      </c>
      <c r="E407" s="161" t="s">
        <v>128</v>
      </c>
      <c r="F407" s="161">
        <v>75.0</v>
      </c>
      <c r="G407" s="161">
        <v>584.0</v>
      </c>
      <c r="H407" s="161">
        <v>180.0</v>
      </c>
      <c r="I407" s="161">
        <v>126.0</v>
      </c>
      <c r="J407" s="333">
        <v>16.0</v>
      </c>
      <c r="K407" s="333">
        <v>1.0</v>
      </c>
      <c r="L407" s="333">
        <v>5.0</v>
      </c>
      <c r="M407" s="161">
        <v>58.42</v>
      </c>
      <c r="N407" s="333" t="s">
        <v>38</v>
      </c>
      <c r="O407" s="161">
        <v>0.5</v>
      </c>
      <c r="P407" s="161">
        <v>123.0</v>
      </c>
      <c r="Q407" s="311">
        <f t="shared" si="11"/>
        <v>45862</v>
      </c>
      <c r="R407" s="159"/>
      <c r="S407" s="336">
        <f t="shared" si="2"/>
        <v>7</v>
      </c>
      <c r="T407" s="337" t="str">
        <f>IF(A407=A406,"0",VLOOKUP(A407,Despatches!A:D,4,FALSE))</f>
        <v>0</v>
      </c>
      <c r="U407" s="159"/>
      <c r="V407" s="159">
        <f t="shared" si="3"/>
        <v>2025</v>
      </c>
      <c r="W407" s="159"/>
      <c r="X407" s="159"/>
      <c r="Y407" s="159"/>
      <c r="Z407" s="159"/>
    </row>
    <row r="408" ht="11.25" customHeight="1">
      <c r="A408" s="161" t="s">
        <v>383</v>
      </c>
      <c r="B408" s="311">
        <v>45857.0</v>
      </c>
      <c r="C408" s="161">
        <v>21795.0</v>
      </c>
      <c r="D408" s="161" t="s">
        <v>615</v>
      </c>
      <c r="E408" s="161" t="s">
        <v>128</v>
      </c>
      <c r="F408" s="161">
        <v>55.0</v>
      </c>
      <c r="G408" s="161">
        <v>584.0</v>
      </c>
      <c r="H408" s="161">
        <v>180.0</v>
      </c>
      <c r="I408" s="161">
        <v>126.0</v>
      </c>
      <c r="J408" s="333">
        <v>16.0</v>
      </c>
      <c r="K408" s="333">
        <v>1.0</v>
      </c>
      <c r="L408" s="333">
        <v>5.0</v>
      </c>
      <c r="M408" s="161">
        <v>42.84</v>
      </c>
      <c r="N408" s="333" t="s">
        <v>38</v>
      </c>
      <c r="O408" s="161">
        <v>0.5</v>
      </c>
      <c r="P408" s="161">
        <v>123.0</v>
      </c>
      <c r="Q408" s="311">
        <f t="shared" si="11"/>
        <v>45862</v>
      </c>
      <c r="R408" s="159"/>
      <c r="S408" s="336">
        <f t="shared" si="2"/>
        <v>7</v>
      </c>
      <c r="T408" s="337" t="str">
        <f>IF(A408=A407,"0",VLOOKUP(A408,Despatches!A:D,4,FALSE))</f>
        <v>0</v>
      </c>
      <c r="U408" s="159"/>
      <c r="V408" s="159">
        <f t="shared" si="3"/>
        <v>2025</v>
      </c>
      <c r="W408" s="159"/>
      <c r="X408" s="159"/>
      <c r="Y408" s="159"/>
      <c r="Z408" s="159"/>
    </row>
    <row r="409" ht="11.25" customHeight="1">
      <c r="A409" s="161" t="s">
        <v>383</v>
      </c>
      <c r="B409" s="311">
        <v>45857.0</v>
      </c>
      <c r="C409" s="161">
        <v>21795.0</v>
      </c>
      <c r="D409" s="161" t="s">
        <v>615</v>
      </c>
      <c r="E409" s="161" t="s">
        <v>128</v>
      </c>
      <c r="F409" s="161">
        <v>31.0</v>
      </c>
      <c r="G409" s="161">
        <v>584.0</v>
      </c>
      <c r="H409" s="161">
        <v>120.0</v>
      </c>
      <c r="I409" s="161">
        <v>126.0</v>
      </c>
      <c r="J409" s="333">
        <v>16.0</v>
      </c>
      <c r="K409" s="333">
        <v>1.0</v>
      </c>
      <c r="L409" s="333">
        <v>5.0</v>
      </c>
      <c r="M409" s="161">
        <v>16.1</v>
      </c>
      <c r="N409" s="333" t="s">
        <v>38</v>
      </c>
      <c r="O409" s="161">
        <v>0.5</v>
      </c>
      <c r="P409" s="161">
        <v>123.0</v>
      </c>
      <c r="Q409" s="311">
        <f t="shared" si="11"/>
        <v>45862</v>
      </c>
      <c r="R409" s="159"/>
      <c r="S409" s="336">
        <f t="shared" si="2"/>
        <v>7</v>
      </c>
      <c r="T409" s="337" t="str">
        <f>IF(A409=A408,"0",VLOOKUP(A409,Despatches!A:D,4,FALSE))</f>
        <v>0</v>
      </c>
      <c r="U409" s="159"/>
      <c r="V409" s="159">
        <f t="shared" si="3"/>
        <v>2025</v>
      </c>
      <c r="W409" s="159"/>
      <c r="X409" s="159"/>
      <c r="Y409" s="159"/>
      <c r="Z409" s="159"/>
    </row>
    <row r="410" ht="11.25" customHeight="1">
      <c r="A410" s="161" t="s">
        <v>383</v>
      </c>
      <c r="B410" s="311">
        <v>45857.0</v>
      </c>
      <c r="C410" s="161">
        <v>21795.0</v>
      </c>
      <c r="D410" s="161" t="s">
        <v>615</v>
      </c>
      <c r="E410" s="161" t="s">
        <v>128</v>
      </c>
      <c r="F410" s="161">
        <v>99.0</v>
      </c>
      <c r="G410" s="161">
        <v>504.0</v>
      </c>
      <c r="H410" s="161">
        <v>160.0</v>
      </c>
      <c r="I410" s="161">
        <v>126.0</v>
      </c>
      <c r="J410" s="333">
        <v>16.0</v>
      </c>
      <c r="K410" s="333">
        <v>1.0</v>
      </c>
      <c r="L410" s="333">
        <v>5.0</v>
      </c>
      <c r="M410" s="161">
        <v>59.16</v>
      </c>
      <c r="N410" s="333" t="s">
        <v>38</v>
      </c>
      <c r="O410" s="161">
        <v>0.5</v>
      </c>
      <c r="P410" s="161">
        <v>123.0</v>
      </c>
      <c r="Q410" s="311">
        <f t="shared" si="11"/>
        <v>45862</v>
      </c>
      <c r="R410" s="159"/>
      <c r="S410" s="336">
        <f t="shared" si="2"/>
        <v>7</v>
      </c>
      <c r="T410" s="337" t="str">
        <f>IF(A410=A409,"0",VLOOKUP(A410,Despatches!A:D,4,FALSE))</f>
        <v>0</v>
      </c>
      <c r="U410" s="159"/>
      <c r="V410" s="159">
        <f t="shared" si="3"/>
        <v>2025</v>
      </c>
      <c r="W410" s="159"/>
      <c r="X410" s="159"/>
      <c r="Y410" s="159"/>
      <c r="Z410" s="159"/>
    </row>
    <row r="411" ht="11.25" customHeight="1">
      <c r="A411" s="161" t="s">
        <v>383</v>
      </c>
      <c r="B411" s="311">
        <v>45857.0</v>
      </c>
      <c r="C411" s="161">
        <v>21795.0</v>
      </c>
      <c r="D411" s="161" t="s">
        <v>615</v>
      </c>
      <c r="E411" s="161" t="s">
        <v>128</v>
      </c>
      <c r="F411" s="161">
        <v>99.0</v>
      </c>
      <c r="G411" s="161">
        <v>512.0</v>
      </c>
      <c r="H411" s="161">
        <v>115.0</v>
      </c>
      <c r="I411" s="161">
        <v>126.0</v>
      </c>
      <c r="J411" s="333">
        <v>16.0</v>
      </c>
      <c r="K411" s="333">
        <v>1.0</v>
      </c>
      <c r="L411" s="333">
        <v>5.0</v>
      </c>
      <c r="M411" s="161">
        <v>43.2</v>
      </c>
      <c r="N411" s="333" t="s">
        <v>38</v>
      </c>
      <c r="O411" s="161">
        <v>0.5</v>
      </c>
      <c r="P411" s="161">
        <v>123.0</v>
      </c>
      <c r="Q411" s="311">
        <f t="shared" si="11"/>
        <v>45862</v>
      </c>
      <c r="R411" s="159"/>
      <c r="S411" s="336">
        <f t="shared" si="2"/>
        <v>7</v>
      </c>
      <c r="T411" s="337" t="str">
        <f>IF(A411=A410,"0",VLOOKUP(A411,Despatches!A:D,4,FALSE))</f>
        <v>0</v>
      </c>
      <c r="U411" s="159"/>
      <c r="V411" s="159">
        <f t="shared" si="3"/>
        <v>2025</v>
      </c>
      <c r="W411" s="159"/>
      <c r="X411" s="159"/>
      <c r="Y411" s="159"/>
      <c r="Z411" s="159"/>
    </row>
    <row r="412" ht="11.25" customHeight="1">
      <c r="A412" s="161" t="s">
        <v>383</v>
      </c>
      <c r="B412" s="311">
        <v>45857.0</v>
      </c>
      <c r="C412" s="161">
        <v>21795.0</v>
      </c>
      <c r="D412" s="161" t="s">
        <v>615</v>
      </c>
      <c r="E412" s="161" t="s">
        <v>128</v>
      </c>
      <c r="F412" s="161">
        <v>99.0</v>
      </c>
      <c r="G412" s="161">
        <v>524.0</v>
      </c>
      <c r="H412" s="161">
        <v>100.0</v>
      </c>
      <c r="I412" s="161">
        <v>126.0</v>
      </c>
      <c r="J412" s="333">
        <v>16.0</v>
      </c>
      <c r="K412" s="333">
        <v>1.0</v>
      </c>
      <c r="L412" s="333">
        <v>5.0</v>
      </c>
      <c r="M412" s="161">
        <v>38.44</v>
      </c>
      <c r="N412" s="333" t="s">
        <v>38</v>
      </c>
      <c r="O412" s="161">
        <v>0.5</v>
      </c>
      <c r="P412" s="161">
        <v>123.0</v>
      </c>
      <c r="Q412" s="311">
        <f t="shared" si="11"/>
        <v>45862</v>
      </c>
      <c r="R412" s="159"/>
      <c r="S412" s="336">
        <f t="shared" si="2"/>
        <v>7</v>
      </c>
      <c r="T412" s="337" t="str">
        <f>IF(A412=A411,"0",VLOOKUP(A412,Despatches!A:D,4,FALSE))</f>
        <v>0</v>
      </c>
      <c r="U412" s="159"/>
      <c r="V412" s="159">
        <f t="shared" si="3"/>
        <v>2025</v>
      </c>
      <c r="W412" s="159"/>
      <c r="X412" s="159"/>
      <c r="Y412" s="159"/>
      <c r="Z412" s="159"/>
    </row>
    <row r="413" ht="11.25" customHeight="1">
      <c r="A413" s="161" t="s">
        <v>383</v>
      </c>
      <c r="B413" s="311">
        <v>45857.0</v>
      </c>
      <c r="C413" s="161">
        <v>21795.0</v>
      </c>
      <c r="D413" s="161" t="s">
        <v>615</v>
      </c>
      <c r="E413" s="161" t="s">
        <v>128</v>
      </c>
      <c r="F413" s="161">
        <v>99.0</v>
      </c>
      <c r="G413" s="161">
        <v>540.0</v>
      </c>
      <c r="H413" s="161">
        <v>95.0</v>
      </c>
      <c r="I413" s="161">
        <v>126.0</v>
      </c>
      <c r="J413" s="333">
        <v>16.0</v>
      </c>
      <c r="K413" s="333">
        <v>1.0</v>
      </c>
      <c r="L413" s="333">
        <v>5.0</v>
      </c>
      <c r="M413" s="161">
        <v>37.64</v>
      </c>
      <c r="N413" s="333" t="s">
        <v>38</v>
      </c>
      <c r="O413" s="161">
        <v>0.5</v>
      </c>
      <c r="P413" s="161">
        <v>123.0</v>
      </c>
      <c r="Q413" s="311">
        <f t="shared" si="11"/>
        <v>45862</v>
      </c>
      <c r="R413" s="159"/>
      <c r="S413" s="336">
        <f t="shared" si="2"/>
        <v>7</v>
      </c>
      <c r="T413" s="337" t="str">
        <f>IF(A413=A412,"0",VLOOKUP(A413,Despatches!A:D,4,FALSE))</f>
        <v>0</v>
      </c>
      <c r="U413" s="159"/>
      <c r="V413" s="159">
        <f t="shared" si="3"/>
        <v>2025</v>
      </c>
      <c r="W413" s="159"/>
      <c r="X413" s="159"/>
      <c r="Y413" s="159"/>
      <c r="Z413" s="159"/>
    </row>
    <row r="414" ht="11.25" customHeight="1">
      <c r="A414" s="161" t="s">
        <v>383</v>
      </c>
      <c r="B414" s="311">
        <v>45857.0</v>
      </c>
      <c r="C414" s="161">
        <v>21795.0</v>
      </c>
      <c r="D414" s="161" t="s">
        <v>615</v>
      </c>
      <c r="E414" s="161" t="s">
        <v>128</v>
      </c>
      <c r="F414" s="161">
        <v>99.0</v>
      </c>
      <c r="G414" s="161">
        <v>555.0</v>
      </c>
      <c r="H414" s="161">
        <v>60.0</v>
      </c>
      <c r="I414" s="161">
        <v>126.0</v>
      </c>
      <c r="J414" s="333">
        <v>16.0</v>
      </c>
      <c r="K414" s="333">
        <v>1.0</v>
      </c>
      <c r="L414" s="333">
        <v>5.0</v>
      </c>
      <c r="M414" s="161">
        <v>24.43</v>
      </c>
      <c r="N414" s="333" t="s">
        <v>38</v>
      </c>
      <c r="O414" s="161">
        <v>0.5</v>
      </c>
      <c r="P414" s="161">
        <v>123.0</v>
      </c>
      <c r="Q414" s="311">
        <f t="shared" si="11"/>
        <v>45862</v>
      </c>
      <c r="R414" s="159"/>
      <c r="S414" s="336">
        <f t="shared" si="2"/>
        <v>7</v>
      </c>
      <c r="T414" s="337" t="str">
        <f>IF(A414=A413,"0",VLOOKUP(A414,Despatches!A:D,4,FALSE))</f>
        <v>0</v>
      </c>
      <c r="U414" s="159"/>
      <c r="V414" s="159">
        <f t="shared" si="3"/>
        <v>2025</v>
      </c>
      <c r="W414" s="159"/>
      <c r="X414" s="159"/>
      <c r="Y414" s="159"/>
      <c r="Z414" s="159"/>
    </row>
    <row r="415" ht="11.25" customHeight="1">
      <c r="A415" s="161" t="s">
        <v>383</v>
      </c>
      <c r="B415" s="311">
        <v>45857.0</v>
      </c>
      <c r="C415" s="161">
        <v>21795.0</v>
      </c>
      <c r="D415" s="161" t="s">
        <v>615</v>
      </c>
      <c r="E415" s="161" t="s">
        <v>128</v>
      </c>
      <c r="F415" s="161">
        <v>99.0</v>
      </c>
      <c r="G415" s="161">
        <v>575.0</v>
      </c>
      <c r="H415" s="161">
        <v>60.0</v>
      </c>
      <c r="I415" s="161">
        <v>126.0</v>
      </c>
      <c r="J415" s="333">
        <v>16.0</v>
      </c>
      <c r="K415" s="333">
        <v>1.0</v>
      </c>
      <c r="L415" s="333">
        <v>5.0</v>
      </c>
      <c r="M415" s="161">
        <v>25.31</v>
      </c>
      <c r="N415" s="333" t="s">
        <v>38</v>
      </c>
      <c r="O415" s="161">
        <v>0.5</v>
      </c>
      <c r="P415" s="161">
        <v>123.0</v>
      </c>
      <c r="Q415" s="311">
        <f t="shared" si="11"/>
        <v>45862</v>
      </c>
      <c r="R415" s="159"/>
      <c r="S415" s="336">
        <f t="shared" si="2"/>
        <v>7</v>
      </c>
      <c r="T415" s="337" t="str">
        <f>IF(A415=A414,"0",VLOOKUP(A415,Despatches!A:D,4,FALSE))</f>
        <v>0</v>
      </c>
      <c r="U415" s="159"/>
      <c r="V415" s="159">
        <f t="shared" si="3"/>
        <v>2025</v>
      </c>
      <c r="W415" s="159"/>
      <c r="X415" s="159"/>
      <c r="Y415" s="159"/>
      <c r="Z415" s="159"/>
    </row>
    <row r="416" ht="11.25" customHeight="1">
      <c r="A416" s="161" t="s">
        <v>383</v>
      </c>
      <c r="B416" s="311">
        <v>45857.0</v>
      </c>
      <c r="C416" s="161">
        <v>21795.0</v>
      </c>
      <c r="D416" s="161" t="s">
        <v>615</v>
      </c>
      <c r="E416" s="161" t="s">
        <v>128</v>
      </c>
      <c r="F416" s="161">
        <v>99.0</v>
      </c>
      <c r="G416" s="161">
        <v>599.0</v>
      </c>
      <c r="H416" s="161">
        <v>40.0</v>
      </c>
      <c r="I416" s="161">
        <v>126.0</v>
      </c>
      <c r="J416" s="333">
        <v>16.0</v>
      </c>
      <c r="K416" s="333">
        <v>1.0</v>
      </c>
      <c r="L416" s="333">
        <v>5.0</v>
      </c>
      <c r="M416" s="161">
        <v>17.58</v>
      </c>
      <c r="N416" s="333" t="s">
        <v>38</v>
      </c>
      <c r="O416" s="161">
        <v>0.5</v>
      </c>
      <c r="P416" s="161">
        <v>123.0</v>
      </c>
      <c r="Q416" s="311">
        <f t="shared" si="11"/>
        <v>45862</v>
      </c>
      <c r="R416" s="159"/>
      <c r="S416" s="336">
        <f t="shared" si="2"/>
        <v>7</v>
      </c>
      <c r="T416" s="337" t="str">
        <f>IF(A416=A415,"0",VLOOKUP(A416,Despatches!A:D,4,FALSE))</f>
        <v>0</v>
      </c>
      <c r="U416" s="159"/>
      <c r="V416" s="159">
        <f t="shared" si="3"/>
        <v>2025</v>
      </c>
      <c r="W416" s="159"/>
      <c r="X416" s="159"/>
      <c r="Y416" s="159"/>
      <c r="Z416" s="159"/>
    </row>
    <row r="417" ht="11.25" customHeight="1">
      <c r="A417" s="161" t="s">
        <v>383</v>
      </c>
      <c r="B417" s="311">
        <v>45857.0</v>
      </c>
      <c r="C417" s="161">
        <v>21795.0</v>
      </c>
      <c r="D417" s="161" t="s">
        <v>615</v>
      </c>
      <c r="E417" s="161" t="s">
        <v>128</v>
      </c>
      <c r="F417" s="161">
        <v>99.0</v>
      </c>
      <c r="G417" s="161">
        <v>315.0</v>
      </c>
      <c r="H417" s="161">
        <v>320.0</v>
      </c>
      <c r="I417" s="161">
        <v>126.0</v>
      </c>
      <c r="J417" s="333">
        <v>16.0</v>
      </c>
      <c r="K417" s="333">
        <v>1.0</v>
      </c>
      <c r="L417" s="333">
        <v>5.0</v>
      </c>
      <c r="M417" s="161">
        <v>73.95</v>
      </c>
      <c r="N417" s="333" t="s">
        <v>38</v>
      </c>
      <c r="O417" s="161">
        <v>0.5</v>
      </c>
      <c r="P417" s="161">
        <v>123.0</v>
      </c>
      <c r="Q417" s="311">
        <f t="shared" si="11"/>
        <v>45862</v>
      </c>
      <c r="R417" s="159"/>
      <c r="S417" s="336">
        <f t="shared" si="2"/>
        <v>7</v>
      </c>
      <c r="T417" s="337" t="str">
        <f>IF(A417=A416,"0",VLOOKUP(A417,Despatches!A:D,4,FALSE))</f>
        <v>0</v>
      </c>
      <c r="U417" s="159"/>
      <c r="V417" s="159">
        <f t="shared" si="3"/>
        <v>2025</v>
      </c>
      <c r="W417" s="159"/>
      <c r="X417" s="159"/>
      <c r="Y417" s="159"/>
      <c r="Z417" s="159"/>
    </row>
    <row r="418" ht="11.25" customHeight="1">
      <c r="A418" s="161" t="s">
        <v>383</v>
      </c>
      <c r="B418" s="311">
        <v>45857.0</v>
      </c>
      <c r="C418" s="161">
        <v>21795.0</v>
      </c>
      <c r="D418" s="161" t="s">
        <v>615</v>
      </c>
      <c r="E418" s="161" t="s">
        <v>128</v>
      </c>
      <c r="F418" s="161">
        <v>99.0</v>
      </c>
      <c r="G418" s="161">
        <v>315.0</v>
      </c>
      <c r="H418" s="161">
        <v>230.0</v>
      </c>
      <c r="I418" s="161">
        <v>126.0</v>
      </c>
      <c r="J418" s="333">
        <v>16.0</v>
      </c>
      <c r="K418" s="333">
        <v>1.0</v>
      </c>
      <c r="L418" s="333">
        <v>5.0</v>
      </c>
      <c r="M418" s="161">
        <v>53.15</v>
      </c>
      <c r="N418" s="333" t="s">
        <v>38</v>
      </c>
      <c r="O418" s="161">
        <v>0.5</v>
      </c>
      <c r="P418" s="161">
        <v>123.0</v>
      </c>
      <c r="Q418" s="311">
        <f t="shared" si="11"/>
        <v>45862</v>
      </c>
      <c r="R418" s="159"/>
      <c r="S418" s="336">
        <f t="shared" si="2"/>
        <v>7</v>
      </c>
      <c r="T418" s="337" t="str">
        <f>IF(A418=A417,"0",VLOOKUP(A418,Despatches!A:D,4,FALSE))</f>
        <v>0</v>
      </c>
      <c r="U418" s="159"/>
      <c r="V418" s="159">
        <f t="shared" si="3"/>
        <v>2025</v>
      </c>
      <c r="W418" s="159"/>
      <c r="X418" s="159"/>
      <c r="Y418" s="159"/>
      <c r="Z418" s="159"/>
    </row>
    <row r="419" ht="11.25" customHeight="1">
      <c r="A419" s="161" t="s">
        <v>383</v>
      </c>
      <c r="B419" s="311">
        <v>45857.0</v>
      </c>
      <c r="C419" s="161">
        <v>21795.0</v>
      </c>
      <c r="D419" s="161" t="s">
        <v>615</v>
      </c>
      <c r="E419" s="161" t="s">
        <v>128</v>
      </c>
      <c r="F419" s="161">
        <v>99.0</v>
      </c>
      <c r="G419" s="161">
        <v>315.0</v>
      </c>
      <c r="H419" s="161">
        <v>200.0</v>
      </c>
      <c r="I419" s="161">
        <v>126.0</v>
      </c>
      <c r="J419" s="333">
        <v>16.0</v>
      </c>
      <c r="K419" s="333">
        <v>1.0</v>
      </c>
      <c r="L419" s="333">
        <v>5.0</v>
      </c>
      <c r="M419" s="161">
        <v>46.22</v>
      </c>
      <c r="N419" s="333" t="s">
        <v>38</v>
      </c>
      <c r="O419" s="161">
        <v>0.5</v>
      </c>
      <c r="P419" s="161">
        <v>123.0</v>
      </c>
      <c r="Q419" s="311">
        <f t="shared" si="11"/>
        <v>45862</v>
      </c>
      <c r="R419" s="159"/>
      <c r="S419" s="336">
        <f t="shared" si="2"/>
        <v>7</v>
      </c>
      <c r="T419" s="337" t="str">
        <f>IF(A419=A418,"0",VLOOKUP(A419,Despatches!A:D,4,FALSE))</f>
        <v>0</v>
      </c>
      <c r="U419" s="159"/>
      <c r="V419" s="159">
        <f t="shared" si="3"/>
        <v>2025</v>
      </c>
      <c r="W419" s="159"/>
      <c r="X419" s="159"/>
      <c r="Y419" s="159"/>
      <c r="Z419" s="159"/>
    </row>
    <row r="420" ht="11.25" customHeight="1">
      <c r="A420" s="161" t="s">
        <v>383</v>
      </c>
      <c r="B420" s="311">
        <v>45857.0</v>
      </c>
      <c r="C420" s="161">
        <v>21795.0</v>
      </c>
      <c r="D420" s="161" t="s">
        <v>615</v>
      </c>
      <c r="E420" s="161" t="s">
        <v>128</v>
      </c>
      <c r="F420" s="161">
        <v>99.0</v>
      </c>
      <c r="G420" s="161">
        <v>315.0</v>
      </c>
      <c r="H420" s="161">
        <v>190.0</v>
      </c>
      <c r="I420" s="161">
        <v>126.0</v>
      </c>
      <c r="J420" s="333">
        <v>16.0</v>
      </c>
      <c r="K420" s="333">
        <v>1.0</v>
      </c>
      <c r="L420" s="333">
        <v>5.0</v>
      </c>
      <c r="M420" s="161">
        <v>43.91</v>
      </c>
      <c r="N420" s="333" t="s">
        <v>38</v>
      </c>
      <c r="O420" s="161">
        <v>0.5</v>
      </c>
      <c r="P420" s="161">
        <v>123.0</v>
      </c>
      <c r="Q420" s="311">
        <f t="shared" si="11"/>
        <v>45862</v>
      </c>
      <c r="R420" s="159"/>
      <c r="S420" s="336">
        <f t="shared" si="2"/>
        <v>7</v>
      </c>
      <c r="T420" s="337" t="str">
        <f>IF(A420=A419,"0",VLOOKUP(A420,Despatches!A:D,4,FALSE))</f>
        <v>0</v>
      </c>
      <c r="U420" s="159"/>
      <c r="V420" s="159">
        <f t="shared" si="3"/>
        <v>2025</v>
      </c>
      <c r="W420" s="159"/>
      <c r="X420" s="159"/>
      <c r="Y420" s="159"/>
      <c r="Z420" s="159"/>
    </row>
    <row r="421" ht="11.25" customHeight="1">
      <c r="A421" s="161" t="s">
        <v>383</v>
      </c>
      <c r="B421" s="311">
        <v>45857.0</v>
      </c>
      <c r="C421" s="161">
        <v>21795.0</v>
      </c>
      <c r="D421" s="161" t="s">
        <v>615</v>
      </c>
      <c r="E421" s="161" t="s">
        <v>128</v>
      </c>
      <c r="F421" s="161">
        <v>99.0</v>
      </c>
      <c r="G421" s="161">
        <v>315.0</v>
      </c>
      <c r="H421" s="161">
        <v>120.0</v>
      </c>
      <c r="I421" s="161">
        <v>126.0</v>
      </c>
      <c r="J421" s="333">
        <v>16.0</v>
      </c>
      <c r="K421" s="333">
        <v>1.0</v>
      </c>
      <c r="L421" s="333">
        <v>5.0</v>
      </c>
      <c r="M421" s="161">
        <v>27.73</v>
      </c>
      <c r="N421" s="333" t="s">
        <v>38</v>
      </c>
      <c r="O421" s="161">
        <v>0.5</v>
      </c>
      <c r="P421" s="161">
        <v>123.0</v>
      </c>
      <c r="Q421" s="311">
        <f t="shared" si="11"/>
        <v>45862</v>
      </c>
      <c r="R421" s="159"/>
      <c r="S421" s="336">
        <f t="shared" si="2"/>
        <v>7</v>
      </c>
      <c r="T421" s="337" t="str">
        <f>IF(A421=A420,"0",VLOOKUP(A421,Despatches!A:D,4,FALSE))</f>
        <v>0</v>
      </c>
      <c r="U421" s="159"/>
      <c r="V421" s="159">
        <f t="shared" si="3"/>
        <v>2025</v>
      </c>
      <c r="W421" s="159"/>
      <c r="X421" s="159"/>
      <c r="Y421" s="159"/>
      <c r="Z421" s="159"/>
    </row>
    <row r="422" ht="11.25" customHeight="1">
      <c r="A422" s="161" t="s">
        <v>383</v>
      </c>
      <c r="B422" s="311">
        <v>45857.0</v>
      </c>
      <c r="C422" s="161">
        <v>21795.0</v>
      </c>
      <c r="D422" s="161" t="s">
        <v>615</v>
      </c>
      <c r="E422" s="161" t="s">
        <v>128</v>
      </c>
      <c r="F422" s="161">
        <v>99.0</v>
      </c>
      <c r="G422" s="161">
        <v>315.0</v>
      </c>
      <c r="H422" s="161">
        <v>120.0</v>
      </c>
      <c r="I422" s="161">
        <v>126.0</v>
      </c>
      <c r="J422" s="333">
        <v>16.0</v>
      </c>
      <c r="K422" s="333">
        <v>1.0</v>
      </c>
      <c r="L422" s="333">
        <v>5.0</v>
      </c>
      <c r="M422" s="161">
        <v>27.73</v>
      </c>
      <c r="N422" s="333" t="s">
        <v>38</v>
      </c>
      <c r="O422" s="161">
        <v>0.5</v>
      </c>
      <c r="P422" s="161">
        <v>123.0</v>
      </c>
      <c r="Q422" s="311">
        <f t="shared" si="11"/>
        <v>45862</v>
      </c>
      <c r="R422" s="159"/>
      <c r="S422" s="336">
        <f t="shared" si="2"/>
        <v>7</v>
      </c>
      <c r="T422" s="337" t="str">
        <f>IF(A422=A421,"0",VLOOKUP(A422,Despatches!A:D,4,FALSE))</f>
        <v>0</v>
      </c>
      <c r="U422" s="159"/>
      <c r="V422" s="159">
        <f t="shared" si="3"/>
        <v>2025</v>
      </c>
      <c r="W422" s="159"/>
      <c r="X422" s="159"/>
      <c r="Y422" s="159"/>
      <c r="Z422" s="159"/>
    </row>
    <row r="423" ht="11.25" customHeight="1">
      <c r="A423" s="161" t="s">
        <v>383</v>
      </c>
      <c r="B423" s="311">
        <v>45857.0</v>
      </c>
      <c r="C423" s="161">
        <v>21795.0</v>
      </c>
      <c r="D423" s="161" t="s">
        <v>615</v>
      </c>
      <c r="E423" s="161" t="s">
        <v>128</v>
      </c>
      <c r="F423" s="161">
        <v>99.0</v>
      </c>
      <c r="G423" s="161">
        <v>315.0</v>
      </c>
      <c r="H423" s="161">
        <v>80.0</v>
      </c>
      <c r="I423" s="161">
        <v>126.0</v>
      </c>
      <c r="J423" s="333">
        <v>16.0</v>
      </c>
      <c r="K423" s="333">
        <v>1.0</v>
      </c>
      <c r="L423" s="333">
        <v>5.0</v>
      </c>
      <c r="M423" s="161">
        <v>18.49</v>
      </c>
      <c r="N423" s="333" t="s">
        <v>38</v>
      </c>
      <c r="O423" s="161">
        <v>0.5</v>
      </c>
      <c r="P423" s="161">
        <v>123.0</v>
      </c>
      <c r="Q423" s="311">
        <f t="shared" si="11"/>
        <v>45862</v>
      </c>
      <c r="R423" s="159"/>
      <c r="S423" s="336">
        <f t="shared" si="2"/>
        <v>7</v>
      </c>
      <c r="T423" s="337" t="str">
        <f>IF(A423=A422,"0",VLOOKUP(A423,Despatches!A:D,4,FALSE))</f>
        <v>0</v>
      </c>
      <c r="U423" s="159"/>
      <c r="V423" s="159">
        <f t="shared" si="3"/>
        <v>2025</v>
      </c>
      <c r="W423" s="159"/>
      <c r="X423" s="159"/>
      <c r="Y423" s="159"/>
      <c r="Z423" s="159"/>
    </row>
    <row r="424" ht="11.25" customHeight="1">
      <c r="A424" s="161" t="s">
        <v>502</v>
      </c>
      <c r="B424" s="311">
        <v>45857.0</v>
      </c>
      <c r="C424" s="161" t="s">
        <v>608</v>
      </c>
      <c r="D424" s="161" t="s">
        <v>609</v>
      </c>
      <c r="E424" s="161" t="s">
        <v>128</v>
      </c>
      <c r="F424" s="161">
        <v>60.0</v>
      </c>
      <c r="G424" s="161">
        <v>150.0</v>
      </c>
      <c r="H424" s="161">
        <v>320.0</v>
      </c>
      <c r="I424" s="161">
        <v>80.0</v>
      </c>
      <c r="J424" s="333">
        <v>16.0</v>
      </c>
      <c r="K424" s="333">
        <v>1.0</v>
      </c>
      <c r="L424" s="333">
        <v>2.0</v>
      </c>
      <c r="M424" s="161">
        <v>21.34</v>
      </c>
      <c r="N424" s="333" t="s">
        <v>38</v>
      </c>
      <c r="O424" s="161">
        <v>0.5</v>
      </c>
      <c r="P424" s="161">
        <v>123.0</v>
      </c>
      <c r="Q424" s="311">
        <v>45868.0</v>
      </c>
      <c r="R424" s="159"/>
      <c r="S424" s="336">
        <f t="shared" si="2"/>
        <v>7</v>
      </c>
      <c r="T424" s="337">
        <f>IF(A424=A423,"0",VLOOKUP(A424,Despatches!A:D,4,FALSE))</f>
        <v>47.6</v>
      </c>
      <c r="U424" s="159"/>
      <c r="V424" s="159">
        <f t="shared" si="3"/>
        <v>2025</v>
      </c>
      <c r="W424" s="159"/>
      <c r="X424" s="159"/>
      <c r="Y424" s="159"/>
      <c r="Z424" s="159"/>
    </row>
    <row r="425" ht="11.25" customHeight="1">
      <c r="A425" s="161" t="s">
        <v>502</v>
      </c>
      <c r="B425" s="311">
        <v>45857.0</v>
      </c>
      <c r="C425" s="161" t="s">
        <v>608</v>
      </c>
      <c r="D425" s="161" t="s">
        <v>609</v>
      </c>
      <c r="E425" s="161" t="s">
        <v>128</v>
      </c>
      <c r="F425" s="161">
        <v>60.0</v>
      </c>
      <c r="G425" s="161">
        <v>180.0</v>
      </c>
      <c r="H425" s="161">
        <v>320.0</v>
      </c>
      <c r="I425" s="161">
        <v>80.0</v>
      </c>
      <c r="J425" s="333">
        <v>16.0</v>
      </c>
      <c r="K425" s="333">
        <v>2.0</v>
      </c>
      <c r="L425" s="333">
        <v>2.0</v>
      </c>
      <c r="M425" s="161">
        <v>25.61</v>
      </c>
      <c r="N425" s="333" t="s">
        <v>38</v>
      </c>
      <c r="O425" s="161">
        <v>0.5</v>
      </c>
      <c r="P425" s="161">
        <v>123.0</v>
      </c>
      <c r="Q425" s="311">
        <v>45868.0</v>
      </c>
      <c r="R425" s="159"/>
      <c r="S425" s="336">
        <f t="shared" si="2"/>
        <v>7</v>
      </c>
      <c r="T425" s="337" t="str">
        <f>IF(A425=A424,"0",VLOOKUP(A425,Despatches!A:D,4,FALSE))</f>
        <v>0</v>
      </c>
      <c r="U425" s="159"/>
      <c r="V425" s="159">
        <f t="shared" si="3"/>
        <v>2025</v>
      </c>
      <c r="W425" s="159"/>
      <c r="X425" s="159"/>
      <c r="Y425" s="159"/>
      <c r="Z425" s="159"/>
    </row>
    <row r="426" ht="11.25" customHeight="1">
      <c r="A426" s="161" t="s">
        <v>503</v>
      </c>
      <c r="B426" s="311">
        <v>45857.0</v>
      </c>
      <c r="C426" s="161" t="s">
        <v>610</v>
      </c>
      <c r="D426" s="161" t="s">
        <v>611</v>
      </c>
      <c r="E426" s="161" t="s">
        <v>128</v>
      </c>
      <c r="F426" s="161">
        <v>60.0</v>
      </c>
      <c r="G426" s="161">
        <v>165.0</v>
      </c>
      <c r="H426" s="161">
        <v>320.0</v>
      </c>
      <c r="I426" s="161">
        <v>80.0</v>
      </c>
      <c r="J426" s="333">
        <v>16.0</v>
      </c>
      <c r="K426" s="333">
        <v>1.0</v>
      </c>
      <c r="L426" s="333">
        <v>2.0</v>
      </c>
      <c r="M426" s="161">
        <v>23.47</v>
      </c>
      <c r="N426" s="333" t="s">
        <v>38</v>
      </c>
      <c r="O426" s="161">
        <v>0.5</v>
      </c>
      <c r="P426" s="161">
        <v>123.0</v>
      </c>
      <c r="Q426" s="311">
        <v>45868.0</v>
      </c>
      <c r="R426" s="159"/>
      <c r="S426" s="336">
        <f t="shared" si="2"/>
        <v>7</v>
      </c>
      <c r="T426" s="337">
        <f>IF(A426=A425,"0",VLOOKUP(A426,Despatches!A:D,4,FALSE))</f>
        <v>52.6</v>
      </c>
      <c r="U426" s="159"/>
      <c r="V426" s="159">
        <f t="shared" si="3"/>
        <v>2025</v>
      </c>
      <c r="W426" s="159"/>
      <c r="X426" s="159"/>
      <c r="Y426" s="159"/>
      <c r="Z426" s="159"/>
    </row>
    <row r="427" ht="11.25" customHeight="1">
      <c r="A427" s="161" t="s">
        <v>503</v>
      </c>
      <c r="B427" s="311">
        <v>45857.0</v>
      </c>
      <c r="C427" s="161" t="s">
        <v>610</v>
      </c>
      <c r="D427" s="161" t="s">
        <v>611</v>
      </c>
      <c r="E427" s="161" t="s">
        <v>128</v>
      </c>
      <c r="F427" s="161">
        <v>60.0</v>
      </c>
      <c r="G427" s="161">
        <v>200.0</v>
      </c>
      <c r="H427" s="161">
        <v>320.0</v>
      </c>
      <c r="I427" s="161">
        <v>80.0</v>
      </c>
      <c r="J427" s="333">
        <v>16.0</v>
      </c>
      <c r="K427" s="333">
        <v>2.0</v>
      </c>
      <c r="L427" s="333">
        <v>2.0</v>
      </c>
      <c r="M427" s="161">
        <v>28.45</v>
      </c>
      <c r="N427" s="333" t="s">
        <v>38</v>
      </c>
      <c r="O427" s="161">
        <v>0.5</v>
      </c>
      <c r="P427" s="161">
        <v>123.0</v>
      </c>
      <c r="Q427" s="311">
        <v>45868.0</v>
      </c>
      <c r="R427" s="159"/>
      <c r="S427" s="336">
        <f t="shared" si="2"/>
        <v>7</v>
      </c>
      <c r="T427" s="337" t="str">
        <f>IF(A427=A426,"0",VLOOKUP(A427,Despatches!A:D,4,FALSE))</f>
        <v>0</v>
      </c>
      <c r="U427" s="159"/>
      <c r="V427" s="159">
        <f t="shared" si="3"/>
        <v>2025</v>
      </c>
      <c r="W427" s="159"/>
      <c r="X427" s="159"/>
      <c r="Y427" s="159"/>
      <c r="Z427" s="159"/>
    </row>
    <row r="428" ht="11.25" customHeight="1">
      <c r="A428" s="161" t="s">
        <v>504</v>
      </c>
      <c r="B428" s="311">
        <v>45857.0</v>
      </c>
      <c r="C428" s="161">
        <v>21911.0</v>
      </c>
      <c r="D428" s="161" t="s">
        <v>612</v>
      </c>
      <c r="E428" s="161" t="s">
        <v>128</v>
      </c>
      <c r="F428" s="161">
        <v>80.0</v>
      </c>
      <c r="G428" s="161">
        <v>120.0</v>
      </c>
      <c r="H428" s="161">
        <v>960.0</v>
      </c>
      <c r="I428" s="161">
        <v>80.0</v>
      </c>
      <c r="J428" s="333">
        <v>16.0</v>
      </c>
      <c r="K428" s="333">
        <v>2.0</v>
      </c>
      <c r="L428" s="333">
        <v>4.0</v>
      </c>
      <c r="M428" s="161">
        <v>68.29</v>
      </c>
      <c r="N428" s="333" t="s">
        <v>38</v>
      </c>
      <c r="O428" s="161">
        <v>0.5</v>
      </c>
      <c r="P428" s="161">
        <v>123.0</v>
      </c>
      <c r="Q428" s="311">
        <v>45868.0</v>
      </c>
      <c r="R428" s="159"/>
      <c r="S428" s="336">
        <f t="shared" si="2"/>
        <v>7</v>
      </c>
      <c r="T428" s="337">
        <f>IF(A428=A427,"0",VLOOKUP(A428,Despatches!A:D,4,FALSE))</f>
        <v>204.8</v>
      </c>
      <c r="U428" s="159"/>
      <c r="V428" s="159">
        <f t="shared" si="3"/>
        <v>2025</v>
      </c>
      <c r="W428" s="159"/>
      <c r="X428" s="159"/>
      <c r="Y428" s="159"/>
      <c r="Z428" s="159"/>
    </row>
    <row r="429" ht="11.25" customHeight="1">
      <c r="A429" s="161" t="s">
        <v>504</v>
      </c>
      <c r="B429" s="311">
        <v>45857.0</v>
      </c>
      <c r="C429" s="161">
        <v>21911.0</v>
      </c>
      <c r="D429" s="161" t="s">
        <v>612</v>
      </c>
      <c r="E429" s="161" t="s">
        <v>128</v>
      </c>
      <c r="F429" s="161">
        <v>80.0</v>
      </c>
      <c r="G429" s="161">
        <v>360.0</v>
      </c>
      <c r="H429" s="161">
        <v>640.0</v>
      </c>
      <c r="I429" s="161">
        <v>80.0</v>
      </c>
      <c r="J429" s="333">
        <v>16.0</v>
      </c>
      <c r="K429" s="333">
        <v>3.0</v>
      </c>
      <c r="L429" s="333">
        <v>4.0</v>
      </c>
      <c r="M429" s="161">
        <v>136.58</v>
      </c>
      <c r="N429" s="333" t="s">
        <v>38</v>
      </c>
      <c r="O429" s="161">
        <v>0.5</v>
      </c>
      <c r="P429" s="161">
        <v>123.0</v>
      </c>
      <c r="Q429" s="311">
        <v>45868.0</v>
      </c>
      <c r="R429" s="159"/>
      <c r="S429" s="336">
        <f t="shared" si="2"/>
        <v>7</v>
      </c>
      <c r="T429" s="337" t="str">
        <f>IF(A429=A428,"0",VLOOKUP(A429,Despatches!A:D,4,FALSE))</f>
        <v>0</v>
      </c>
      <c r="U429" s="159"/>
      <c r="V429" s="159">
        <f t="shared" si="3"/>
        <v>2025</v>
      </c>
      <c r="W429" s="159"/>
      <c r="X429" s="159"/>
      <c r="Y429" s="159"/>
      <c r="Z429" s="159"/>
    </row>
    <row r="430" ht="11.25" customHeight="1">
      <c r="A430" s="161" t="s">
        <v>420</v>
      </c>
      <c r="B430" s="311">
        <v>45857.0</v>
      </c>
      <c r="C430" s="161">
        <v>21921.0</v>
      </c>
      <c r="D430" s="161" t="s">
        <v>616</v>
      </c>
      <c r="E430" s="161" t="s">
        <v>128</v>
      </c>
      <c r="F430" s="161">
        <v>100.0</v>
      </c>
      <c r="G430" s="161">
        <v>120.0</v>
      </c>
      <c r="H430" s="161">
        <v>1800.0</v>
      </c>
      <c r="I430" s="161">
        <v>100.0</v>
      </c>
      <c r="J430" s="333">
        <v>16.0</v>
      </c>
      <c r="K430" s="333">
        <v>2.0</v>
      </c>
      <c r="L430" s="333">
        <v>6.0</v>
      </c>
      <c r="M430" s="161">
        <v>160.06</v>
      </c>
      <c r="N430" s="333" t="s">
        <v>38</v>
      </c>
      <c r="O430" s="161">
        <v>0.5</v>
      </c>
      <c r="P430" s="161">
        <v>123.0</v>
      </c>
      <c r="Q430" s="311">
        <v>45868.0</v>
      </c>
      <c r="R430" s="159"/>
      <c r="S430" s="336">
        <f t="shared" si="2"/>
        <v>7</v>
      </c>
      <c r="T430" s="337">
        <f>IF(A430=A429,"0",VLOOKUP(A430,Despatches!A:D,4,FALSE))</f>
        <v>545.2</v>
      </c>
      <c r="U430" s="159"/>
      <c r="V430" s="159">
        <f t="shared" si="3"/>
        <v>2025</v>
      </c>
      <c r="W430" s="159"/>
      <c r="X430" s="159"/>
      <c r="Y430" s="159"/>
      <c r="Z430" s="159"/>
    </row>
    <row r="431" ht="11.25" customHeight="1">
      <c r="A431" s="161" t="s">
        <v>420</v>
      </c>
      <c r="B431" s="311">
        <v>45857.0</v>
      </c>
      <c r="C431" s="161">
        <v>21921.0</v>
      </c>
      <c r="D431" s="161" t="s">
        <v>616</v>
      </c>
      <c r="E431" s="161" t="s">
        <v>128</v>
      </c>
      <c r="F431" s="161">
        <v>100.0</v>
      </c>
      <c r="G431" s="161">
        <v>430.0</v>
      </c>
      <c r="H431" s="161">
        <v>1200.0</v>
      </c>
      <c r="I431" s="161">
        <v>100.0</v>
      </c>
      <c r="J431" s="333">
        <v>16.0</v>
      </c>
      <c r="K431" s="333">
        <v>3.0</v>
      </c>
      <c r="L431" s="333">
        <v>6.0</v>
      </c>
      <c r="M431" s="161">
        <v>382.36</v>
      </c>
      <c r="N431" s="333" t="s">
        <v>38</v>
      </c>
      <c r="O431" s="161">
        <v>0.5</v>
      </c>
      <c r="P431" s="161">
        <v>123.0</v>
      </c>
      <c r="Q431" s="311">
        <v>45868.0</v>
      </c>
      <c r="R431" s="159"/>
      <c r="S431" s="336">
        <f t="shared" si="2"/>
        <v>7</v>
      </c>
      <c r="T431" s="337" t="str">
        <f>IF(A431=A430,"0",VLOOKUP(A431,Despatches!A:D,4,FALSE))</f>
        <v>0</v>
      </c>
      <c r="U431" s="159"/>
      <c r="V431" s="159">
        <f t="shared" si="3"/>
        <v>2025</v>
      </c>
      <c r="W431" s="159"/>
      <c r="X431" s="159"/>
      <c r="Y431" s="159"/>
      <c r="Z431" s="159"/>
    </row>
    <row r="432" ht="11.25" customHeight="1">
      <c r="A432" s="161" t="s">
        <v>505</v>
      </c>
      <c r="B432" s="311">
        <v>45857.0</v>
      </c>
      <c r="C432" s="161">
        <v>21922.0</v>
      </c>
      <c r="D432" s="161" t="s">
        <v>614</v>
      </c>
      <c r="E432" s="161" t="s">
        <v>128</v>
      </c>
      <c r="F432" s="161">
        <v>80.0</v>
      </c>
      <c r="G432" s="161">
        <v>70.0</v>
      </c>
      <c r="H432" s="161">
        <v>640.0</v>
      </c>
      <c r="I432" s="161">
        <v>80.0</v>
      </c>
      <c r="J432" s="333">
        <v>16.0</v>
      </c>
      <c r="K432" s="333">
        <v>1.0</v>
      </c>
      <c r="L432" s="333">
        <v>2.0</v>
      </c>
      <c r="M432" s="161">
        <v>26.56</v>
      </c>
      <c r="N432" s="333" t="s">
        <v>38</v>
      </c>
      <c r="O432" s="161">
        <v>0.5</v>
      </c>
      <c r="P432" s="161">
        <v>123.0</v>
      </c>
      <c r="Q432" s="311">
        <v>45868.0</v>
      </c>
      <c r="R432" s="159"/>
      <c r="S432" s="336">
        <f t="shared" si="2"/>
        <v>7</v>
      </c>
      <c r="T432" s="337">
        <f>IF(A432=A431,"0",VLOOKUP(A432,Despatches!A:D,4,FALSE))</f>
        <v>78.2</v>
      </c>
      <c r="U432" s="159"/>
      <c r="V432" s="159">
        <f t="shared" si="3"/>
        <v>2025</v>
      </c>
      <c r="W432" s="159"/>
      <c r="X432" s="159"/>
      <c r="Y432" s="159"/>
      <c r="Z432" s="159"/>
    </row>
    <row r="433" ht="11.25" customHeight="1">
      <c r="A433" s="161" t="s">
        <v>505</v>
      </c>
      <c r="B433" s="311">
        <v>45857.0</v>
      </c>
      <c r="C433" s="161">
        <v>21922.0</v>
      </c>
      <c r="D433" s="161" t="s">
        <v>614</v>
      </c>
      <c r="E433" s="161" t="s">
        <v>128</v>
      </c>
      <c r="F433" s="161">
        <v>80.0</v>
      </c>
      <c r="G433" s="161">
        <v>265.0</v>
      </c>
      <c r="H433" s="161">
        <v>320.0</v>
      </c>
      <c r="I433" s="161">
        <v>80.0</v>
      </c>
      <c r="J433" s="333">
        <v>16.0</v>
      </c>
      <c r="K433" s="333">
        <v>2.0</v>
      </c>
      <c r="L433" s="333">
        <v>2.0</v>
      </c>
      <c r="M433" s="161">
        <v>50.27</v>
      </c>
      <c r="N433" s="333" t="s">
        <v>38</v>
      </c>
      <c r="O433" s="161">
        <v>0.5</v>
      </c>
      <c r="P433" s="161">
        <v>123.0</v>
      </c>
      <c r="Q433" s="311">
        <v>45868.0</v>
      </c>
      <c r="R433" s="159"/>
      <c r="S433" s="336">
        <f t="shared" si="2"/>
        <v>7</v>
      </c>
      <c r="T433" s="337" t="str">
        <f>IF(A433=A432,"0",VLOOKUP(A433,Despatches!A:D,4,FALSE))</f>
        <v>0</v>
      </c>
      <c r="U433" s="159"/>
      <c r="V433" s="159">
        <f t="shared" si="3"/>
        <v>2025</v>
      </c>
      <c r="W433" s="159"/>
      <c r="X433" s="159"/>
      <c r="Y433" s="159"/>
      <c r="Z433" s="159"/>
    </row>
    <row r="434" ht="11.25" customHeight="1">
      <c r="A434" s="161" t="s">
        <v>370</v>
      </c>
      <c r="B434" s="311">
        <v>45857.0</v>
      </c>
      <c r="C434" s="161">
        <v>21795.0</v>
      </c>
      <c r="D434" s="161" t="s">
        <v>615</v>
      </c>
      <c r="E434" s="161" t="s">
        <v>128</v>
      </c>
      <c r="F434" s="161">
        <v>80.0</v>
      </c>
      <c r="G434" s="161">
        <v>150.0</v>
      </c>
      <c r="H434" s="161">
        <v>1500.0</v>
      </c>
      <c r="I434" s="161">
        <v>100.0</v>
      </c>
      <c r="J434" s="333">
        <v>16.0</v>
      </c>
      <c r="K434" s="333">
        <v>2.0</v>
      </c>
      <c r="L434" s="333">
        <v>5.0</v>
      </c>
      <c r="M434" s="161">
        <v>133.38</v>
      </c>
      <c r="N434" s="333" t="s">
        <v>38</v>
      </c>
      <c r="O434" s="161">
        <v>0.5</v>
      </c>
      <c r="P434" s="161">
        <v>123.0</v>
      </c>
      <c r="Q434" s="311">
        <v>45868.0</v>
      </c>
      <c r="R434" s="159"/>
      <c r="S434" s="336">
        <f t="shared" si="2"/>
        <v>7</v>
      </c>
      <c r="T434" s="337">
        <f>IF(A434=A433,"0",VLOOKUP(A434,Despatches!A:D,4,FALSE))</f>
        <v>392.6</v>
      </c>
      <c r="U434" s="159"/>
      <c r="V434" s="159">
        <f t="shared" si="3"/>
        <v>2025</v>
      </c>
      <c r="W434" s="159"/>
      <c r="X434" s="159"/>
      <c r="Y434" s="159"/>
      <c r="Z434" s="159"/>
    </row>
    <row r="435" ht="11.25" customHeight="1">
      <c r="A435" s="161" t="s">
        <v>370</v>
      </c>
      <c r="B435" s="311">
        <v>45857.0</v>
      </c>
      <c r="C435" s="161">
        <v>21795.0</v>
      </c>
      <c r="D435" s="161" t="s">
        <v>615</v>
      </c>
      <c r="E435" s="161" t="s">
        <v>128</v>
      </c>
      <c r="F435" s="161">
        <v>80.0</v>
      </c>
      <c r="G435" s="161">
        <v>420.0</v>
      </c>
      <c r="H435" s="161">
        <v>1000.0</v>
      </c>
      <c r="I435" s="161">
        <v>100.0</v>
      </c>
      <c r="J435" s="333">
        <v>16.0</v>
      </c>
      <c r="K435" s="333">
        <v>3.0</v>
      </c>
      <c r="L435" s="333">
        <v>5.0</v>
      </c>
      <c r="M435" s="161">
        <v>248.98</v>
      </c>
      <c r="N435" s="333" t="s">
        <v>38</v>
      </c>
      <c r="O435" s="161">
        <v>0.5</v>
      </c>
      <c r="P435" s="161">
        <v>123.0</v>
      </c>
      <c r="Q435" s="311">
        <v>45868.0</v>
      </c>
      <c r="R435" s="159"/>
      <c r="S435" s="336">
        <f t="shared" si="2"/>
        <v>7</v>
      </c>
      <c r="T435" s="337" t="str">
        <f>IF(A435=A434,"0",VLOOKUP(A435,Despatches!A:D,4,FALSE))</f>
        <v>0</v>
      </c>
      <c r="U435" s="159"/>
      <c r="V435" s="159">
        <f t="shared" si="3"/>
        <v>2025</v>
      </c>
      <c r="W435" s="159"/>
      <c r="X435" s="159"/>
      <c r="Y435" s="159"/>
      <c r="Z435" s="159"/>
    </row>
    <row r="436" ht="11.25" customHeight="1">
      <c r="A436" s="161" t="s">
        <v>508</v>
      </c>
      <c r="B436" s="311">
        <v>45859.0</v>
      </c>
      <c r="C436" s="161">
        <v>123.0</v>
      </c>
      <c r="D436" s="161" t="s">
        <v>617</v>
      </c>
      <c r="E436" s="161" t="s">
        <v>145</v>
      </c>
      <c r="F436" s="161">
        <v>25.0</v>
      </c>
      <c r="G436" s="161">
        <v>155.0</v>
      </c>
      <c r="H436" s="161">
        <v>2000.0</v>
      </c>
      <c r="I436" s="161"/>
      <c r="J436" s="333">
        <v>8.0</v>
      </c>
      <c r="K436" s="333">
        <v>1.0</v>
      </c>
      <c r="L436" s="333">
        <v>1.0</v>
      </c>
      <c r="M436" s="161">
        <v>57.43</v>
      </c>
      <c r="N436" s="333" t="s">
        <v>38</v>
      </c>
      <c r="O436" s="161">
        <v>0.5</v>
      </c>
      <c r="P436" s="161">
        <v>107.0</v>
      </c>
      <c r="Q436" s="311">
        <f t="shared" ref="Q436:Q439" si="12">B436+5</f>
        <v>45864</v>
      </c>
      <c r="R436" s="159"/>
      <c r="S436" s="336">
        <f t="shared" si="2"/>
        <v>7</v>
      </c>
      <c r="T436" s="337">
        <f>IF(A436=A435,"0",VLOOKUP(A436,Despatches!A:D,4,FALSE))</f>
        <v>142</v>
      </c>
      <c r="U436" s="159"/>
      <c r="V436" s="159">
        <f t="shared" si="3"/>
        <v>2025</v>
      </c>
      <c r="W436" s="159"/>
      <c r="X436" s="159"/>
      <c r="Y436" s="159"/>
      <c r="Z436" s="159"/>
    </row>
    <row r="437" ht="11.25" customHeight="1">
      <c r="A437" s="161" t="s">
        <v>508</v>
      </c>
      <c r="B437" s="311">
        <v>45859.0</v>
      </c>
      <c r="C437" s="161">
        <v>123.0</v>
      </c>
      <c r="D437" s="161" t="s">
        <v>617</v>
      </c>
      <c r="E437" s="161" t="s">
        <v>145</v>
      </c>
      <c r="F437" s="161">
        <v>25.0</v>
      </c>
      <c r="G437" s="161">
        <v>130.0</v>
      </c>
      <c r="H437" s="161">
        <v>2000.0</v>
      </c>
      <c r="I437" s="161"/>
      <c r="J437" s="333">
        <v>8.0</v>
      </c>
      <c r="K437" s="333">
        <v>1.0</v>
      </c>
      <c r="L437" s="333">
        <v>1.0</v>
      </c>
      <c r="M437" s="161">
        <v>48.17</v>
      </c>
      <c r="N437" s="333" t="s">
        <v>38</v>
      </c>
      <c r="O437" s="161">
        <v>0.5</v>
      </c>
      <c r="P437" s="161">
        <v>107.0</v>
      </c>
      <c r="Q437" s="311">
        <f t="shared" si="12"/>
        <v>45864</v>
      </c>
      <c r="R437" s="159"/>
      <c r="S437" s="336">
        <f t="shared" si="2"/>
        <v>7</v>
      </c>
      <c r="T437" s="337" t="str">
        <f>IF(A437=A436,"0",VLOOKUP(A437,Despatches!A:D,4,FALSE))</f>
        <v>0</v>
      </c>
      <c r="U437" s="159"/>
      <c r="V437" s="159">
        <f t="shared" si="3"/>
        <v>2025</v>
      </c>
      <c r="W437" s="159"/>
      <c r="X437" s="159"/>
      <c r="Y437" s="159"/>
      <c r="Z437" s="159"/>
    </row>
    <row r="438" ht="11.25" customHeight="1">
      <c r="A438" s="161" t="s">
        <v>508</v>
      </c>
      <c r="B438" s="311">
        <v>45859.0</v>
      </c>
      <c r="C438" s="161">
        <v>123.0</v>
      </c>
      <c r="D438" s="161" t="s">
        <v>617</v>
      </c>
      <c r="E438" s="161" t="s">
        <v>145</v>
      </c>
      <c r="F438" s="161">
        <v>25.0</v>
      </c>
      <c r="G438" s="161">
        <v>50.0</v>
      </c>
      <c r="H438" s="161">
        <v>2000.0</v>
      </c>
      <c r="I438" s="161"/>
      <c r="J438" s="333">
        <v>8.0</v>
      </c>
      <c r="K438" s="333">
        <v>1.0</v>
      </c>
      <c r="L438" s="333">
        <v>1.0</v>
      </c>
      <c r="M438" s="161">
        <v>18.53</v>
      </c>
      <c r="N438" s="333" t="s">
        <v>38</v>
      </c>
      <c r="O438" s="161">
        <v>0.5</v>
      </c>
      <c r="P438" s="161">
        <v>107.0</v>
      </c>
      <c r="Q438" s="311">
        <f t="shared" si="12"/>
        <v>45864</v>
      </c>
      <c r="R438" s="159"/>
      <c r="S438" s="336">
        <f t="shared" si="2"/>
        <v>7</v>
      </c>
      <c r="T438" s="337" t="str">
        <f>IF(A438=A437,"0",VLOOKUP(A438,Despatches!A:D,4,FALSE))</f>
        <v>0</v>
      </c>
      <c r="U438" s="159"/>
      <c r="V438" s="159">
        <f t="shared" si="3"/>
        <v>2025</v>
      </c>
      <c r="W438" s="159"/>
      <c r="X438" s="159"/>
      <c r="Y438" s="159"/>
      <c r="Z438" s="159"/>
    </row>
    <row r="439" ht="11.25" customHeight="1">
      <c r="A439" s="161" t="s">
        <v>508</v>
      </c>
      <c r="B439" s="311">
        <v>45859.0</v>
      </c>
      <c r="C439" s="161">
        <v>123.0</v>
      </c>
      <c r="D439" s="161" t="s">
        <v>617</v>
      </c>
      <c r="E439" s="161" t="s">
        <v>145</v>
      </c>
      <c r="F439" s="161">
        <v>25.0</v>
      </c>
      <c r="G439" s="161">
        <v>25.0</v>
      </c>
      <c r="H439" s="161">
        <v>2000.0</v>
      </c>
      <c r="I439" s="161"/>
      <c r="J439" s="333">
        <v>8.0</v>
      </c>
      <c r="K439" s="333">
        <v>0.0</v>
      </c>
      <c r="L439" s="333">
        <v>1.0</v>
      </c>
      <c r="M439" s="161">
        <v>9.26</v>
      </c>
      <c r="N439" s="333" t="s">
        <v>38</v>
      </c>
      <c r="O439" s="161">
        <v>0.5</v>
      </c>
      <c r="P439" s="161">
        <v>107.0</v>
      </c>
      <c r="Q439" s="311">
        <f t="shared" si="12"/>
        <v>45864</v>
      </c>
      <c r="R439" s="159"/>
      <c r="S439" s="336">
        <f t="shared" si="2"/>
        <v>7</v>
      </c>
      <c r="T439" s="337" t="str">
        <f>IF(A439=A438,"0",VLOOKUP(A439,Despatches!A:D,4,FALSE))</f>
        <v>0</v>
      </c>
      <c r="U439" s="159"/>
      <c r="V439" s="159">
        <f t="shared" si="3"/>
        <v>2025</v>
      </c>
      <c r="W439" s="159"/>
      <c r="X439" s="159"/>
      <c r="Y439" s="159"/>
      <c r="Z439" s="159"/>
    </row>
    <row r="440" ht="11.25" customHeight="1">
      <c r="A440" s="161" t="s">
        <v>376</v>
      </c>
      <c r="B440" s="311">
        <v>45859.0</v>
      </c>
      <c r="C440" s="161">
        <v>123.0</v>
      </c>
      <c r="D440" s="161" t="s">
        <v>568</v>
      </c>
      <c r="E440" s="161" t="s">
        <v>145</v>
      </c>
      <c r="F440" s="161">
        <v>45.0</v>
      </c>
      <c r="G440" s="161">
        <v>185.0</v>
      </c>
      <c r="H440" s="161">
        <v>6750.0</v>
      </c>
      <c r="I440" s="161">
        <v>90.0</v>
      </c>
      <c r="J440" s="333">
        <v>15.0</v>
      </c>
      <c r="K440" s="333">
        <v>1.0</v>
      </c>
      <c r="L440" s="333">
        <v>25.0</v>
      </c>
      <c r="M440" s="161">
        <v>416.4</v>
      </c>
      <c r="N440" s="333" t="s">
        <v>38</v>
      </c>
      <c r="O440" s="161">
        <v>0.5</v>
      </c>
      <c r="P440" s="161">
        <v>107.0</v>
      </c>
      <c r="Q440" s="311">
        <v>45866.0</v>
      </c>
      <c r="R440" s="159"/>
      <c r="S440" s="336">
        <f t="shared" si="2"/>
        <v>7</v>
      </c>
      <c r="T440" s="337">
        <f>IF(A440=A439,"0",VLOOKUP(A440,Despatches!A:D,4,FALSE))</f>
        <v>327.6</v>
      </c>
      <c r="U440" s="159"/>
      <c r="V440" s="159">
        <f t="shared" si="3"/>
        <v>2025</v>
      </c>
      <c r="W440" s="159"/>
      <c r="X440" s="159"/>
      <c r="Y440" s="159"/>
      <c r="Z440" s="159"/>
    </row>
    <row r="441" ht="11.25" customHeight="1">
      <c r="A441" s="161" t="s">
        <v>376</v>
      </c>
      <c r="B441" s="311">
        <v>45859.0</v>
      </c>
      <c r="C441" s="161">
        <v>123.0</v>
      </c>
      <c r="D441" s="161" t="s">
        <v>568</v>
      </c>
      <c r="E441" s="161" t="s">
        <v>145</v>
      </c>
      <c r="F441" s="161">
        <v>45.0</v>
      </c>
      <c r="G441" s="161">
        <v>115.0</v>
      </c>
      <c r="H441" s="161">
        <v>4500.0</v>
      </c>
      <c r="I441" s="161">
        <v>90.0</v>
      </c>
      <c r="J441" s="333">
        <v>15.0</v>
      </c>
      <c r="K441" s="333">
        <v>1.0</v>
      </c>
      <c r="L441" s="333">
        <v>25.0</v>
      </c>
      <c r="M441" s="161">
        <v>172.55</v>
      </c>
      <c r="N441" s="333" t="s">
        <v>38</v>
      </c>
      <c r="O441" s="161">
        <v>0.5</v>
      </c>
      <c r="P441" s="161">
        <v>107.0</v>
      </c>
      <c r="Q441" s="311">
        <v>45866.0</v>
      </c>
      <c r="R441" s="159"/>
      <c r="S441" s="336">
        <f t="shared" si="2"/>
        <v>7</v>
      </c>
      <c r="T441" s="337" t="str">
        <f>IF(A441=A440,"0",VLOOKUP(A441,Despatches!A:D,4,FALSE))</f>
        <v>0</v>
      </c>
      <c r="U441" s="159"/>
      <c r="V441" s="159">
        <f t="shared" si="3"/>
        <v>2025</v>
      </c>
      <c r="W441" s="159"/>
      <c r="X441" s="159"/>
      <c r="Y441" s="159"/>
      <c r="Z441" s="159"/>
    </row>
    <row r="442" ht="11.25" customHeight="1">
      <c r="A442" s="161" t="s">
        <v>376</v>
      </c>
      <c r="B442" s="311">
        <v>45859.0</v>
      </c>
      <c r="C442" s="161">
        <v>123.0</v>
      </c>
      <c r="D442" s="161" t="s">
        <v>568</v>
      </c>
      <c r="E442" s="161" t="s">
        <v>145</v>
      </c>
      <c r="F442" s="161">
        <v>45.0</v>
      </c>
      <c r="G442" s="161">
        <v>185.0</v>
      </c>
      <c r="H442" s="161">
        <v>2250.0</v>
      </c>
      <c r="I442" s="161">
        <v>90.0</v>
      </c>
      <c r="J442" s="333">
        <v>15.0</v>
      </c>
      <c r="K442" s="333">
        <v>1.0</v>
      </c>
      <c r="L442" s="333">
        <v>25.0</v>
      </c>
      <c r="M442" s="161">
        <v>138.8</v>
      </c>
      <c r="N442" s="333" t="s">
        <v>38</v>
      </c>
      <c r="O442" s="161">
        <v>0.5</v>
      </c>
      <c r="P442" s="161">
        <v>107.0</v>
      </c>
      <c r="Q442" s="311">
        <v>45866.0</v>
      </c>
      <c r="R442" s="159"/>
      <c r="S442" s="336">
        <f t="shared" si="2"/>
        <v>7</v>
      </c>
      <c r="T442" s="337" t="str">
        <f>IF(A442=A441,"0",VLOOKUP(A442,Despatches!A:D,4,FALSE))</f>
        <v>0</v>
      </c>
      <c r="U442" s="159"/>
      <c r="V442" s="159">
        <f t="shared" si="3"/>
        <v>2025</v>
      </c>
      <c r="W442" s="159"/>
      <c r="X442" s="159"/>
      <c r="Y442" s="159"/>
      <c r="Z442" s="159"/>
    </row>
    <row r="443" ht="11.25" customHeight="1">
      <c r="A443" s="161" t="s">
        <v>368</v>
      </c>
      <c r="B443" s="311">
        <v>45855.0</v>
      </c>
      <c r="C443" s="161">
        <v>13023.0</v>
      </c>
      <c r="D443" s="161" t="s">
        <v>618</v>
      </c>
      <c r="E443" s="161" t="s">
        <v>117</v>
      </c>
      <c r="F443" s="161">
        <v>100.0</v>
      </c>
      <c r="G443" s="161">
        <v>490.0</v>
      </c>
      <c r="H443" s="161">
        <v>960.0</v>
      </c>
      <c r="I443" s="161" t="s">
        <v>554</v>
      </c>
      <c r="J443" s="333">
        <v>16.0</v>
      </c>
      <c r="K443" s="333">
        <v>3.0</v>
      </c>
      <c r="L443" s="333">
        <v>4.0</v>
      </c>
      <c r="M443" s="161">
        <v>348.57</v>
      </c>
      <c r="N443" s="333" t="s">
        <v>38</v>
      </c>
      <c r="O443" s="161">
        <v>0.5</v>
      </c>
      <c r="P443" s="161">
        <v>100.0</v>
      </c>
      <c r="Q443" s="311">
        <v>45862.0</v>
      </c>
      <c r="R443" s="159"/>
      <c r="S443" s="336">
        <f t="shared" si="2"/>
        <v>7</v>
      </c>
      <c r="T443" s="337">
        <f>IF(A443=A442,"0",VLOOKUP(A443,Despatches!A:D,4,FALSE))</f>
        <v>466</v>
      </c>
      <c r="U443" s="159"/>
      <c r="V443" s="159">
        <f t="shared" si="3"/>
        <v>2025</v>
      </c>
      <c r="W443" s="159"/>
      <c r="X443" s="159"/>
      <c r="Y443" s="159"/>
      <c r="Z443" s="159"/>
    </row>
    <row r="444" ht="11.25" customHeight="1">
      <c r="A444" s="161" t="s">
        <v>368</v>
      </c>
      <c r="B444" s="311">
        <v>45855.0</v>
      </c>
      <c r="C444" s="161">
        <v>13023.0</v>
      </c>
      <c r="D444" s="161" t="s">
        <v>618</v>
      </c>
      <c r="E444" s="161" t="s">
        <v>117</v>
      </c>
      <c r="F444" s="161">
        <v>100.0</v>
      </c>
      <c r="G444" s="161">
        <v>50.0</v>
      </c>
      <c r="H444" s="161">
        <v>2880.0</v>
      </c>
      <c r="I444" s="161" t="s">
        <v>554</v>
      </c>
      <c r="J444" s="333">
        <v>16.0</v>
      </c>
      <c r="K444" s="333">
        <v>1.0</v>
      </c>
      <c r="L444" s="333">
        <v>4.0</v>
      </c>
      <c r="M444" s="161">
        <v>106.7</v>
      </c>
      <c r="N444" s="333" t="s">
        <v>38</v>
      </c>
      <c r="O444" s="161">
        <v>0.5</v>
      </c>
      <c r="P444" s="161">
        <v>100.0</v>
      </c>
      <c r="Q444" s="311">
        <v>45862.0</v>
      </c>
      <c r="R444" s="159"/>
      <c r="S444" s="336">
        <f t="shared" si="2"/>
        <v>7</v>
      </c>
      <c r="T444" s="337" t="str">
        <f>IF(A444=A443,"0",VLOOKUP(A444,Despatches!A:D,4,FALSE))</f>
        <v>0</v>
      </c>
      <c r="U444" s="159"/>
      <c r="V444" s="159">
        <f t="shared" si="3"/>
        <v>2025</v>
      </c>
      <c r="W444" s="159"/>
      <c r="X444" s="159"/>
      <c r="Y444" s="159"/>
      <c r="Z444" s="159"/>
    </row>
    <row r="445" ht="11.25" customHeight="1">
      <c r="A445" s="161" t="s">
        <v>367</v>
      </c>
      <c r="B445" s="311">
        <v>45855.0</v>
      </c>
      <c r="C445" s="161" t="s">
        <v>619</v>
      </c>
      <c r="D445" s="161" t="s">
        <v>620</v>
      </c>
      <c r="E445" s="161" t="s">
        <v>117</v>
      </c>
      <c r="F445" s="161">
        <v>100.0</v>
      </c>
      <c r="G445" s="161">
        <v>420.0</v>
      </c>
      <c r="H445" s="161">
        <v>400.0</v>
      </c>
      <c r="I445" s="161" t="s">
        <v>554</v>
      </c>
      <c r="J445" s="333">
        <v>16.0</v>
      </c>
      <c r="K445" s="333">
        <v>3.0</v>
      </c>
      <c r="L445" s="333">
        <v>2.0</v>
      </c>
      <c r="M445" s="161">
        <v>124.49</v>
      </c>
      <c r="N445" s="333" t="s">
        <v>38</v>
      </c>
      <c r="O445" s="161">
        <v>0.5</v>
      </c>
      <c r="P445" s="161">
        <v>100.0</v>
      </c>
      <c r="Q445" s="311">
        <v>45862.0</v>
      </c>
      <c r="R445" s="159"/>
      <c r="S445" s="336">
        <f t="shared" si="2"/>
        <v>7</v>
      </c>
      <c r="T445" s="337">
        <f>IF(A445=A444,"0",VLOOKUP(A445,Despatches!A:D,4,FALSE))</f>
        <v>183.2</v>
      </c>
      <c r="U445" s="159"/>
      <c r="V445" s="159">
        <f t="shared" si="3"/>
        <v>2025</v>
      </c>
      <c r="W445" s="159"/>
      <c r="X445" s="159"/>
      <c r="Y445" s="159"/>
      <c r="Z445" s="159"/>
    </row>
    <row r="446" ht="11.25" customHeight="1">
      <c r="A446" s="161" t="s">
        <v>367</v>
      </c>
      <c r="B446" s="311">
        <v>45855.0</v>
      </c>
      <c r="C446" s="161" t="s">
        <v>619</v>
      </c>
      <c r="D446" s="161" t="s">
        <v>620</v>
      </c>
      <c r="E446" s="161" t="s">
        <v>117</v>
      </c>
      <c r="F446" s="161">
        <v>100.0</v>
      </c>
      <c r="G446" s="161">
        <v>60.0</v>
      </c>
      <c r="H446" s="161">
        <v>1200.0</v>
      </c>
      <c r="I446" s="161" t="s">
        <v>554</v>
      </c>
      <c r="J446" s="333">
        <v>16.0</v>
      </c>
      <c r="K446" s="333">
        <v>1.0</v>
      </c>
      <c r="L446" s="333">
        <v>2.0</v>
      </c>
      <c r="M446" s="161">
        <v>53.35</v>
      </c>
      <c r="N446" s="333" t="s">
        <v>38</v>
      </c>
      <c r="O446" s="161">
        <v>0.5</v>
      </c>
      <c r="P446" s="161">
        <v>100.0</v>
      </c>
      <c r="Q446" s="311">
        <v>45862.0</v>
      </c>
      <c r="R446" s="159"/>
      <c r="S446" s="336">
        <f t="shared" si="2"/>
        <v>7</v>
      </c>
      <c r="T446" s="337" t="str">
        <f>IF(A446=A445,"0",VLOOKUP(A446,Despatches!A:D,4,FALSE))</f>
        <v>0</v>
      </c>
      <c r="U446" s="159"/>
      <c r="V446" s="159">
        <f t="shared" si="3"/>
        <v>2025</v>
      </c>
      <c r="W446" s="159"/>
      <c r="X446" s="159"/>
      <c r="Y446" s="159"/>
      <c r="Z446" s="159"/>
    </row>
    <row r="447" ht="11.25" customHeight="1">
      <c r="A447" s="161" t="s">
        <v>366</v>
      </c>
      <c r="B447" s="311">
        <v>45856.0</v>
      </c>
      <c r="C447" s="161">
        <v>123.0</v>
      </c>
      <c r="D447" s="161" t="s">
        <v>601</v>
      </c>
      <c r="E447" s="161" t="s">
        <v>141</v>
      </c>
      <c r="F447" s="161">
        <v>75.0</v>
      </c>
      <c r="G447" s="161">
        <v>245.0</v>
      </c>
      <c r="H447" s="161">
        <v>150.0</v>
      </c>
      <c r="I447" s="161">
        <v>150.0</v>
      </c>
      <c r="J447" s="333">
        <v>14.0</v>
      </c>
      <c r="K447" s="333">
        <v>1.0</v>
      </c>
      <c r="L447" s="333">
        <v>1.0</v>
      </c>
      <c r="M447" s="161">
        <v>20.42</v>
      </c>
      <c r="N447" s="333" t="s">
        <v>38</v>
      </c>
      <c r="O447" s="161">
        <v>0.5</v>
      </c>
      <c r="P447" s="161">
        <v>138.0</v>
      </c>
      <c r="Q447" s="311">
        <v>45857.0</v>
      </c>
      <c r="R447" s="159"/>
      <c r="S447" s="336">
        <f t="shared" si="2"/>
        <v>7</v>
      </c>
      <c r="T447" s="337">
        <f>IF(A447=A446,"0",VLOOKUP(A447,Despatches!A:D,4,FALSE))</f>
        <v>100.8</v>
      </c>
      <c r="U447" s="159"/>
      <c r="V447" s="159">
        <f t="shared" si="3"/>
        <v>2025</v>
      </c>
      <c r="W447" s="159"/>
      <c r="X447" s="159"/>
      <c r="Y447" s="159"/>
      <c r="Z447" s="159"/>
    </row>
    <row r="448" ht="11.25" customHeight="1">
      <c r="A448" s="161" t="s">
        <v>366</v>
      </c>
      <c r="B448" s="311">
        <v>45856.0</v>
      </c>
      <c r="C448" s="161">
        <v>123.0</v>
      </c>
      <c r="D448" s="161" t="s">
        <v>601</v>
      </c>
      <c r="E448" s="161" t="s">
        <v>141</v>
      </c>
      <c r="F448" s="161">
        <v>75.0</v>
      </c>
      <c r="G448" s="161">
        <v>160.0</v>
      </c>
      <c r="H448" s="161">
        <v>300.0</v>
      </c>
      <c r="I448" s="161">
        <v>150.0</v>
      </c>
      <c r="J448" s="333">
        <v>14.0</v>
      </c>
      <c r="K448" s="333">
        <v>1.0</v>
      </c>
      <c r="L448" s="333">
        <v>1.0</v>
      </c>
      <c r="M448" s="161">
        <v>26.68</v>
      </c>
      <c r="N448" s="333" t="s">
        <v>38</v>
      </c>
      <c r="O448" s="161">
        <v>0.5</v>
      </c>
      <c r="P448" s="161">
        <v>138.0</v>
      </c>
      <c r="Q448" s="311">
        <v>45857.0</v>
      </c>
      <c r="R448" s="159"/>
      <c r="S448" s="336">
        <f t="shared" si="2"/>
        <v>7</v>
      </c>
      <c r="T448" s="337" t="str">
        <f>IF(A448=A447,"0",VLOOKUP(A448,Despatches!A:D,4,FALSE))</f>
        <v>0</v>
      </c>
      <c r="U448" s="159"/>
      <c r="V448" s="159">
        <f t="shared" si="3"/>
        <v>2025</v>
      </c>
      <c r="W448" s="159"/>
      <c r="X448" s="159"/>
      <c r="Y448" s="159"/>
      <c r="Z448" s="159"/>
    </row>
    <row r="449" ht="11.25" customHeight="1">
      <c r="A449" s="161" t="s">
        <v>366</v>
      </c>
      <c r="B449" s="311">
        <v>45856.0</v>
      </c>
      <c r="C449" s="161">
        <v>123.0</v>
      </c>
      <c r="D449" s="161" t="s">
        <v>601</v>
      </c>
      <c r="E449" s="161" t="s">
        <v>141</v>
      </c>
      <c r="F449" s="161">
        <v>75.0</v>
      </c>
      <c r="G449" s="161">
        <v>200.0</v>
      </c>
      <c r="H449" s="161">
        <v>450.0</v>
      </c>
      <c r="I449" s="161">
        <v>150.0</v>
      </c>
      <c r="J449" s="333">
        <v>14.0</v>
      </c>
      <c r="K449" s="333">
        <v>1.0</v>
      </c>
      <c r="L449" s="333">
        <v>1.0</v>
      </c>
      <c r="M449" s="161">
        <v>50.02</v>
      </c>
      <c r="N449" s="333" t="s">
        <v>38</v>
      </c>
      <c r="O449" s="161">
        <v>0.5</v>
      </c>
      <c r="P449" s="161">
        <v>138.0</v>
      </c>
      <c r="Q449" s="311">
        <v>45857.0</v>
      </c>
      <c r="R449" s="159"/>
      <c r="S449" s="336">
        <f t="shared" si="2"/>
        <v>7</v>
      </c>
      <c r="T449" s="337" t="str">
        <f>IF(A449=A448,"0",VLOOKUP(A449,Despatches!A:D,4,FALSE))</f>
        <v>0</v>
      </c>
      <c r="U449" s="159"/>
      <c r="V449" s="159">
        <f t="shared" si="3"/>
        <v>2025</v>
      </c>
      <c r="W449" s="159"/>
      <c r="X449" s="159"/>
      <c r="Y449" s="159"/>
      <c r="Z449" s="159"/>
    </row>
    <row r="450" ht="11.25" customHeight="1">
      <c r="A450" s="161" t="s">
        <v>365</v>
      </c>
      <c r="B450" s="311">
        <v>45856.0</v>
      </c>
      <c r="C450" s="161">
        <v>123.0</v>
      </c>
      <c r="D450" s="161" t="s">
        <v>621</v>
      </c>
      <c r="E450" s="161" t="s">
        <v>152</v>
      </c>
      <c r="F450" s="161">
        <v>90.0</v>
      </c>
      <c r="G450" s="161">
        <v>270.0</v>
      </c>
      <c r="H450" s="161">
        <v>1020.0</v>
      </c>
      <c r="I450" s="161"/>
      <c r="J450" s="333">
        <v>14.0</v>
      </c>
      <c r="K450" s="333">
        <v>1.0</v>
      </c>
      <c r="L450" s="333">
        <v>1.0</v>
      </c>
      <c r="M450" s="161">
        <v>183.66</v>
      </c>
      <c r="N450" s="333" t="s">
        <v>38</v>
      </c>
      <c r="O450" s="161">
        <v>0.5</v>
      </c>
      <c r="P450" s="161">
        <v>140.0</v>
      </c>
      <c r="Q450" s="311">
        <v>45862.0</v>
      </c>
      <c r="R450" s="159"/>
      <c r="S450" s="336">
        <f t="shared" si="2"/>
        <v>7</v>
      </c>
      <c r="T450" s="337">
        <f>IF(A450=A449,"0",VLOOKUP(A450,Despatches!A:D,4,FALSE))</f>
        <v>519.8</v>
      </c>
      <c r="U450" s="159"/>
      <c r="V450" s="159">
        <f t="shared" si="3"/>
        <v>2025</v>
      </c>
      <c r="W450" s="159"/>
      <c r="X450" s="159"/>
      <c r="Y450" s="159"/>
      <c r="Z450" s="159"/>
    </row>
    <row r="451" ht="11.25" customHeight="1">
      <c r="A451" s="161" t="s">
        <v>365</v>
      </c>
      <c r="B451" s="311">
        <v>45856.0</v>
      </c>
      <c r="C451" s="161">
        <v>123.0</v>
      </c>
      <c r="D451" s="161" t="s">
        <v>621</v>
      </c>
      <c r="E451" s="161" t="s">
        <v>152</v>
      </c>
      <c r="F451" s="161">
        <v>90.0</v>
      </c>
      <c r="G451" s="161">
        <v>190.0</v>
      </c>
      <c r="H451" s="161">
        <v>1020.0</v>
      </c>
      <c r="I451" s="161"/>
      <c r="J451" s="333">
        <v>14.0</v>
      </c>
      <c r="K451" s="333">
        <v>1.0</v>
      </c>
      <c r="L451" s="333">
        <v>1.0</v>
      </c>
      <c r="M451" s="161">
        <v>129.25</v>
      </c>
      <c r="N451" s="333" t="s">
        <v>38</v>
      </c>
      <c r="O451" s="161">
        <v>0.5</v>
      </c>
      <c r="P451" s="161">
        <v>140.0</v>
      </c>
      <c r="Q451" s="311">
        <v>45862.0</v>
      </c>
      <c r="R451" s="159"/>
      <c r="S451" s="336">
        <f t="shared" si="2"/>
        <v>7</v>
      </c>
      <c r="T451" s="337" t="str">
        <f>IF(A451=A450,"0",VLOOKUP(A451,Despatches!A:D,4,FALSE))</f>
        <v>0</v>
      </c>
      <c r="U451" s="159"/>
      <c r="V451" s="159">
        <f t="shared" si="3"/>
        <v>2025</v>
      </c>
      <c r="W451" s="159"/>
      <c r="X451" s="159"/>
      <c r="Y451" s="159"/>
      <c r="Z451" s="159"/>
    </row>
    <row r="452" ht="11.25" customHeight="1">
      <c r="A452" s="161" t="s">
        <v>365</v>
      </c>
      <c r="B452" s="311">
        <v>45856.0</v>
      </c>
      <c r="C452" s="161">
        <v>123.0</v>
      </c>
      <c r="D452" s="161" t="s">
        <v>621</v>
      </c>
      <c r="E452" s="161" t="s">
        <v>152</v>
      </c>
      <c r="F452" s="161">
        <v>70.0</v>
      </c>
      <c r="G452" s="161">
        <v>230.0</v>
      </c>
      <c r="H452" s="161">
        <v>900.0</v>
      </c>
      <c r="I452" s="161"/>
      <c r="J452" s="333">
        <v>14.0</v>
      </c>
      <c r="K452" s="333">
        <v>1.0</v>
      </c>
      <c r="L452" s="333">
        <v>1.0</v>
      </c>
      <c r="M452" s="161">
        <v>107.37</v>
      </c>
      <c r="N452" s="333" t="s">
        <v>38</v>
      </c>
      <c r="O452" s="161">
        <v>0.5</v>
      </c>
      <c r="P452" s="161">
        <v>140.0</v>
      </c>
      <c r="Q452" s="311">
        <v>45862.0</v>
      </c>
      <c r="R452" s="159"/>
      <c r="S452" s="336">
        <f t="shared" si="2"/>
        <v>7</v>
      </c>
      <c r="T452" s="337" t="str">
        <f>IF(A452=A451,"0",VLOOKUP(A452,Despatches!A:D,4,FALSE))</f>
        <v>0</v>
      </c>
      <c r="U452" s="159"/>
      <c r="V452" s="159">
        <f t="shared" si="3"/>
        <v>2025</v>
      </c>
      <c r="W452" s="159"/>
      <c r="X452" s="159"/>
      <c r="Y452" s="159"/>
      <c r="Z452" s="159"/>
    </row>
    <row r="453" ht="11.25" customHeight="1">
      <c r="A453" s="161" t="s">
        <v>365</v>
      </c>
      <c r="B453" s="311">
        <v>45856.0</v>
      </c>
      <c r="C453" s="161">
        <v>123.0</v>
      </c>
      <c r="D453" s="161" t="s">
        <v>621</v>
      </c>
      <c r="E453" s="161" t="s">
        <v>152</v>
      </c>
      <c r="F453" s="161">
        <v>70.0</v>
      </c>
      <c r="G453" s="161">
        <v>190.0</v>
      </c>
      <c r="H453" s="161">
        <v>900.0</v>
      </c>
      <c r="I453" s="161"/>
      <c r="J453" s="333">
        <v>14.0</v>
      </c>
      <c r="K453" s="333">
        <v>1.0</v>
      </c>
      <c r="L453" s="333">
        <v>1.0</v>
      </c>
      <c r="M453" s="161">
        <v>88.7</v>
      </c>
      <c r="N453" s="333" t="s">
        <v>38</v>
      </c>
      <c r="O453" s="161">
        <v>0.5</v>
      </c>
      <c r="P453" s="161">
        <v>140.0</v>
      </c>
      <c r="Q453" s="311">
        <v>45862.0</v>
      </c>
      <c r="R453" s="159"/>
      <c r="S453" s="336">
        <f t="shared" si="2"/>
        <v>7</v>
      </c>
      <c r="T453" s="337" t="str">
        <f>IF(A453=A452,"0",VLOOKUP(A453,Despatches!A:D,4,FALSE))</f>
        <v>0</v>
      </c>
      <c r="U453" s="159"/>
      <c r="V453" s="159">
        <f t="shared" si="3"/>
        <v>2025</v>
      </c>
      <c r="W453" s="159"/>
      <c r="X453" s="159"/>
      <c r="Y453" s="159"/>
      <c r="Z453" s="159"/>
    </row>
    <row r="454" ht="11.25" customHeight="1">
      <c r="A454" s="161" t="s">
        <v>390</v>
      </c>
      <c r="B454" s="311">
        <v>45864.0</v>
      </c>
      <c r="C454" s="341" t="s">
        <v>622</v>
      </c>
      <c r="D454" s="161" t="s">
        <v>623</v>
      </c>
      <c r="E454" s="161" t="s">
        <v>118</v>
      </c>
      <c r="F454" s="161">
        <v>60.0</v>
      </c>
      <c r="G454" s="161">
        <v>300.0</v>
      </c>
      <c r="H454" s="161">
        <v>2640.0</v>
      </c>
      <c r="I454" s="161">
        <v>110.0</v>
      </c>
      <c r="J454" s="333">
        <v>16.0</v>
      </c>
      <c r="K454" s="333">
        <v>3.0</v>
      </c>
      <c r="L454" s="333">
        <v>12.0</v>
      </c>
      <c r="M454" s="161">
        <v>352.13</v>
      </c>
      <c r="N454" s="333" t="s">
        <v>38</v>
      </c>
      <c r="O454" s="161">
        <v>0.5</v>
      </c>
      <c r="P454" s="161">
        <v>114.0</v>
      </c>
      <c r="Q454" s="311">
        <f t="shared" ref="Q454:Q455" si="13">B454+5</f>
        <v>45869</v>
      </c>
      <c r="R454" s="159"/>
      <c r="S454" s="336">
        <f t="shared" si="2"/>
        <v>7</v>
      </c>
      <c r="T454" s="337">
        <f>IF(A454=A453,"0",VLOOKUP(A454,Despatches!A:D,4,FALSE))</f>
        <v>754</v>
      </c>
      <c r="U454" s="159"/>
      <c r="V454" s="159">
        <f t="shared" si="3"/>
        <v>2025</v>
      </c>
      <c r="W454" s="159"/>
      <c r="X454" s="159"/>
      <c r="Y454" s="159"/>
      <c r="Z454" s="159"/>
    </row>
    <row r="455" ht="11.25" customHeight="1">
      <c r="A455" s="161" t="s">
        <v>390</v>
      </c>
      <c r="B455" s="311">
        <v>45864.0</v>
      </c>
      <c r="C455" s="341" t="s">
        <v>622</v>
      </c>
      <c r="D455" s="161" t="s">
        <v>623</v>
      </c>
      <c r="E455" s="161" t="s">
        <v>118</v>
      </c>
      <c r="F455" s="161">
        <v>60.0</v>
      </c>
      <c r="G455" s="161">
        <v>215.0</v>
      </c>
      <c r="H455" s="161">
        <v>3960.0</v>
      </c>
      <c r="I455" s="161">
        <v>110.0</v>
      </c>
      <c r="J455" s="333">
        <v>16.0</v>
      </c>
      <c r="K455" s="333">
        <v>0.0</v>
      </c>
      <c r="L455" s="333">
        <v>12.0</v>
      </c>
      <c r="M455" s="161">
        <v>378.53</v>
      </c>
      <c r="N455" s="333" t="s">
        <v>38</v>
      </c>
      <c r="O455" s="161">
        <v>0.5</v>
      </c>
      <c r="P455" s="161">
        <v>114.0</v>
      </c>
      <c r="Q455" s="311">
        <f t="shared" si="13"/>
        <v>45869</v>
      </c>
      <c r="R455" s="159"/>
      <c r="S455" s="336">
        <f t="shared" si="2"/>
        <v>7</v>
      </c>
      <c r="T455" s="337" t="str">
        <f>IF(A455=A454,"0",VLOOKUP(A455,Despatches!A:D,4,FALSE))</f>
        <v>0</v>
      </c>
      <c r="U455" s="159"/>
      <c r="V455" s="159">
        <f t="shared" si="3"/>
        <v>2025</v>
      </c>
      <c r="W455" s="159"/>
      <c r="X455" s="159"/>
      <c r="Y455" s="159"/>
      <c r="Z455" s="159"/>
    </row>
    <row r="456" ht="11.25" customHeight="1">
      <c r="A456" s="161" t="s">
        <v>487</v>
      </c>
      <c r="B456" s="311">
        <v>45864.0</v>
      </c>
      <c r="C456" s="161">
        <v>123.0</v>
      </c>
      <c r="D456" s="161">
        <v>123.0</v>
      </c>
      <c r="E456" s="159" t="s">
        <v>139</v>
      </c>
      <c r="F456" s="161">
        <v>150.0</v>
      </c>
      <c r="G456" s="161">
        <v>150.0</v>
      </c>
      <c r="H456" s="161">
        <v>60.0</v>
      </c>
      <c r="I456" s="161" t="s">
        <v>554</v>
      </c>
      <c r="J456" s="333">
        <v>0.0</v>
      </c>
      <c r="K456" s="333">
        <v>0.0</v>
      </c>
      <c r="L456" s="333">
        <v>1.0</v>
      </c>
      <c r="M456" s="161">
        <v>10.0</v>
      </c>
      <c r="N456" s="333" t="s">
        <v>38</v>
      </c>
      <c r="O456" s="161">
        <v>0.5</v>
      </c>
      <c r="P456" s="161">
        <v>377.0</v>
      </c>
      <c r="Q456" s="311">
        <v>45852.0</v>
      </c>
      <c r="R456" s="159"/>
      <c r="S456" s="336">
        <f t="shared" si="2"/>
        <v>7</v>
      </c>
      <c r="T456" s="337">
        <f>IF(A456=A455,"0",VLOOKUP(A456,Despatches!A:D,4,FALSE))</f>
        <v>10.6</v>
      </c>
      <c r="U456" s="159"/>
      <c r="V456" s="159">
        <f t="shared" si="3"/>
        <v>2025</v>
      </c>
      <c r="W456" s="159"/>
      <c r="X456" s="159"/>
      <c r="Y456" s="159"/>
      <c r="Z456" s="159"/>
    </row>
    <row r="457" ht="11.25" customHeight="1">
      <c r="A457" s="161" t="s">
        <v>489</v>
      </c>
      <c r="B457" s="311">
        <v>45854.0</v>
      </c>
      <c r="C457" s="161"/>
      <c r="D457" s="161" t="s">
        <v>458</v>
      </c>
      <c r="E457" s="161" t="s">
        <v>141</v>
      </c>
      <c r="F457" s="161"/>
      <c r="G457" s="161"/>
      <c r="H457" s="161"/>
      <c r="I457" s="161"/>
      <c r="J457" s="333"/>
      <c r="K457" s="333"/>
      <c r="L457" s="333"/>
      <c r="M457" s="161">
        <v>215.0</v>
      </c>
      <c r="N457" s="333" t="s">
        <v>40</v>
      </c>
      <c r="O457" s="161">
        <v>0.5</v>
      </c>
      <c r="P457" s="161">
        <v>124.0</v>
      </c>
      <c r="Q457" s="311">
        <f>B457+5</f>
        <v>45859</v>
      </c>
      <c r="R457" s="159"/>
      <c r="S457" s="336">
        <f t="shared" si="2"/>
        <v>7</v>
      </c>
      <c r="T457" s="337">
        <f>IF(A457=A456,"0",VLOOKUP(A457,Despatches!A:D,4,FALSE))</f>
        <v>71</v>
      </c>
      <c r="U457" s="159"/>
      <c r="V457" s="159">
        <f t="shared" si="3"/>
        <v>2025</v>
      </c>
      <c r="W457" s="159"/>
      <c r="X457" s="159"/>
      <c r="Y457" s="159"/>
      <c r="Z457" s="159"/>
    </row>
    <row r="458" ht="11.25" customHeight="1">
      <c r="A458" s="161" t="s">
        <v>499</v>
      </c>
      <c r="B458" s="311">
        <v>45862.0</v>
      </c>
      <c r="C458" s="161"/>
      <c r="D458" s="161"/>
      <c r="E458" s="161" t="s">
        <v>144</v>
      </c>
      <c r="F458" s="161">
        <v>60.0</v>
      </c>
      <c r="G458" s="161"/>
      <c r="H458" s="161"/>
      <c r="I458" s="161"/>
      <c r="J458" s="333"/>
      <c r="K458" s="333"/>
      <c r="L458" s="333"/>
      <c r="M458" s="161">
        <v>150.0</v>
      </c>
      <c r="N458" s="161" t="s">
        <v>41</v>
      </c>
      <c r="O458" s="161">
        <v>0.5</v>
      </c>
      <c r="P458" s="161">
        <f>129833/1000</f>
        <v>129.833</v>
      </c>
      <c r="Q458" s="311">
        <v>45862.0</v>
      </c>
      <c r="R458" s="159"/>
      <c r="S458" s="336">
        <f t="shared" si="2"/>
        <v>7</v>
      </c>
      <c r="T458" s="337">
        <f>IF(A458=A457,"0",VLOOKUP(A458,Despatches!A:D,4,FALSE))</f>
        <v>156</v>
      </c>
      <c r="U458" s="159"/>
      <c r="V458" s="159">
        <f t="shared" si="3"/>
        <v>2025</v>
      </c>
      <c r="W458" s="159"/>
      <c r="X458" s="159"/>
      <c r="Y458" s="159"/>
      <c r="Z458" s="159"/>
    </row>
    <row r="459" ht="11.25" customHeight="1">
      <c r="A459" s="161" t="s">
        <v>396</v>
      </c>
      <c r="B459" s="311">
        <v>45867.0</v>
      </c>
      <c r="C459" s="161">
        <v>545.0</v>
      </c>
      <c r="D459" s="161" t="s">
        <v>624</v>
      </c>
      <c r="E459" s="161" t="s">
        <v>118</v>
      </c>
      <c r="F459" s="161">
        <v>60.0</v>
      </c>
      <c r="G459" s="161">
        <v>300.0</v>
      </c>
      <c r="H459" s="161">
        <v>5760.0</v>
      </c>
      <c r="I459" s="161">
        <v>90.0</v>
      </c>
      <c r="J459" s="333">
        <v>16.0</v>
      </c>
      <c r="K459" s="333">
        <v>3.0</v>
      </c>
      <c r="L459" s="333">
        <v>32.0</v>
      </c>
      <c r="M459" s="161">
        <v>793.6</v>
      </c>
      <c r="N459" s="333" t="s">
        <v>38</v>
      </c>
      <c r="O459" s="161">
        <v>0.5</v>
      </c>
      <c r="P459" s="161">
        <v>114.0</v>
      </c>
      <c r="Q459" s="311">
        <v>45847.0</v>
      </c>
      <c r="R459" s="159"/>
      <c r="S459" s="336">
        <f t="shared" si="2"/>
        <v>7</v>
      </c>
      <c r="T459" s="337">
        <f>IF(A459=A458,"0",VLOOKUP(A459,Despatches!A:D,4,FALSE))</f>
        <v>1515.6</v>
      </c>
      <c r="U459" s="159"/>
      <c r="V459" s="159">
        <f t="shared" si="3"/>
        <v>2025</v>
      </c>
      <c r="W459" s="159"/>
      <c r="X459" s="159"/>
      <c r="Y459" s="159"/>
      <c r="Z459" s="159"/>
    </row>
    <row r="460" ht="11.25" customHeight="1">
      <c r="A460" s="161" t="s">
        <v>396</v>
      </c>
      <c r="B460" s="311">
        <v>45867.0</v>
      </c>
      <c r="C460" s="161">
        <v>545.0</v>
      </c>
      <c r="D460" s="161" t="s">
        <v>624</v>
      </c>
      <c r="E460" s="161" t="s">
        <v>118</v>
      </c>
      <c r="F460" s="161">
        <v>60.0</v>
      </c>
      <c r="G460" s="161">
        <v>185.0</v>
      </c>
      <c r="H460" s="161">
        <v>8640.0</v>
      </c>
      <c r="I460" s="161">
        <v>90.0</v>
      </c>
      <c r="J460" s="333">
        <v>16.0</v>
      </c>
      <c r="K460" s="333">
        <v>0.0</v>
      </c>
      <c r="L460" s="333">
        <v>32.0</v>
      </c>
      <c r="M460" s="161">
        <v>710.66</v>
      </c>
      <c r="N460" s="333" t="s">
        <v>38</v>
      </c>
      <c r="O460" s="161">
        <v>0.5</v>
      </c>
      <c r="P460" s="161">
        <v>114.0</v>
      </c>
      <c r="Q460" s="311">
        <v>45847.0</v>
      </c>
      <c r="R460" s="159"/>
      <c r="S460" s="336">
        <f t="shared" si="2"/>
        <v>7</v>
      </c>
      <c r="T460" s="337" t="str">
        <f>IF(A460=A459,"0",VLOOKUP(A460,Despatches!A:D,4,FALSE))</f>
        <v>0</v>
      </c>
      <c r="U460" s="159"/>
      <c r="V460" s="159">
        <f t="shared" si="3"/>
        <v>2025</v>
      </c>
      <c r="W460" s="159"/>
      <c r="X460" s="159"/>
      <c r="Y460" s="159"/>
      <c r="Z460" s="159"/>
    </row>
    <row r="461" ht="11.25" customHeight="1">
      <c r="A461" s="161" t="s">
        <v>625</v>
      </c>
      <c r="B461" s="311">
        <v>45862.0</v>
      </c>
      <c r="C461" s="161"/>
      <c r="D461" s="161"/>
      <c r="E461" s="161" t="s">
        <v>147</v>
      </c>
      <c r="F461" s="161"/>
      <c r="G461" s="161"/>
      <c r="H461" s="161"/>
      <c r="I461" s="161"/>
      <c r="J461" s="333"/>
      <c r="K461" s="333"/>
      <c r="L461" s="333"/>
      <c r="M461" s="161">
        <v>10042.0</v>
      </c>
      <c r="N461" s="161" t="s">
        <v>41</v>
      </c>
      <c r="O461" s="161">
        <v>0.5</v>
      </c>
      <c r="P461" s="161">
        <v>84.5</v>
      </c>
      <c r="Q461" s="311">
        <v>45862.0</v>
      </c>
      <c r="R461" s="159"/>
      <c r="S461" s="336">
        <f t="shared" si="2"/>
        <v>7</v>
      </c>
      <c r="T461" s="337">
        <f>IF(A461=A460,"0",VLOOKUP(A461,Despatches!A:D,4,FALSE))</f>
        <v>10042</v>
      </c>
      <c r="U461" s="159"/>
      <c r="V461" s="159">
        <f t="shared" si="3"/>
        <v>2025</v>
      </c>
      <c r="W461" s="159"/>
      <c r="X461" s="159"/>
      <c r="Y461" s="159"/>
      <c r="Z461" s="159"/>
    </row>
    <row r="462" ht="11.25" customHeight="1">
      <c r="A462" s="161" t="s">
        <v>626</v>
      </c>
      <c r="B462" s="311">
        <v>45862.0</v>
      </c>
      <c r="C462" s="161"/>
      <c r="D462" s="161"/>
      <c r="E462" s="161" t="s">
        <v>147</v>
      </c>
      <c r="F462" s="161"/>
      <c r="G462" s="161"/>
      <c r="H462" s="161"/>
      <c r="I462" s="161"/>
      <c r="J462" s="333"/>
      <c r="K462" s="333"/>
      <c r="L462" s="333"/>
      <c r="M462" s="161">
        <v>7384.0</v>
      </c>
      <c r="N462" s="161" t="s">
        <v>41</v>
      </c>
      <c r="O462" s="161">
        <v>0.5</v>
      </c>
      <c r="P462" s="161">
        <v>84.5</v>
      </c>
      <c r="Q462" s="311">
        <v>45862.0</v>
      </c>
      <c r="R462" s="159"/>
      <c r="S462" s="336">
        <f t="shared" si="2"/>
        <v>7</v>
      </c>
      <c r="T462" s="337">
        <f>IF(A462=A461,"0",VLOOKUP(A462,Despatches!A:D,4,FALSE))</f>
        <v>7384</v>
      </c>
      <c r="U462" s="159"/>
      <c r="V462" s="159">
        <f t="shared" si="3"/>
        <v>2025</v>
      </c>
      <c r="W462" s="159"/>
      <c r="X462" s="159"/>
      <c r="Y462" s="159"/>
      <c r="Z462" s="159"/>
    </row>
    <row r="463" ht="11.25" customHeight="1">
      <c r="A463" s="161" t="s">
        <v>501</v>
      </c>
      <c r="B463" s="311">
        <v>45867.0</v>
      </c>
      <c r="C463" s="161"/>
      <c r="D463" s="161" t="s">
        <v>627</v>
      </c>
      <c r="E463" s="161" t="s">
        <v>132</v>
      </c>
      <c r="F463" s="161"/>
      <c r="G463" s="161"/>
      <c r="H463" s="161"/>
      <c r="I463" s="161"/>
      <c r="J463" s="333"/>
      <c r="K463" s="333"/>
      <c r="L463" s="333"/>
      <c r="M463" s="161">
        <v>62.0</v>
      </c>
      <c r="N463" s="333" t="s">
        <v>40</v>
      </c>
      <c r="O463" s="161">
        <v>0.5</v>
      </c>
      <c r="P463" s="161">
        <v>115.0</v>
      </c>
      <c r="Q463" s="311">
        <v>45867.0</v>
      </c>
      <c r="R463" s="159"/>
      <c r="S463" s="336">
        <f t="shared" si="2"/>
        <v>7</v>
      </c>
      <c r="T463" s="337">
        <f>IF(A463=A462,"0",VLOOKUP(A463,Despatches!A:D,4,FALSE))</f>
        <v>62</v>
      </c>
      <c r="U463" s="159"/>
      <c r="V463" s="159">
        <f t="shared" si="3"/>
        <v>2025</v>
      </c>
      <c r="W463" s="159"/>
      <c r="X463" s="159"/>
      <c r="Y463" s="159"/>
      <c r="Z463" s="159"/>
    </row>
    <row r="464" ht="11.25" customHeight="1">
      <c r="A464" s="161" t="s">
        <v>628</v>
      </c>
      <c r="B464" s="311">
        <v>45867.0</v>
      </c>
      <c r="C464" s="161"/>
      <c r="D464" s="161"/>
      <c r="E464" s="161" t="s">
        <v>629</v>
      </c>
      <c r="F464" s="161">
        <v>1200.0</v>
      </c>
      <c r="G464" s="161"/>
      <c r="H464" s="161"/>
      <c r="I464" s="161"/>
      <c r="J464" s="333"/>
      <c r="K464" s="333"/>
      <c r="L464" s="333"/>
      <c r="M464" s="161">
        <v>19260.0</v>
      </c>
      <c r="N464" s="161" t="s">
        <v>41</v>
      </c>
      <c r="O464" s="161">
        <v>0.5</v>
      </c>
      <c r="P464" s="161">
        <v>89.05</v>
      </c>
      <c r="Q464" s="311">
        <v>45867.0</v>
      </c>
      <c r="R464" s="159"/>
      <c r="S464" s="336">
        <f t="shared" si="2"/>
        <v>7</v>
      </c>
      <c r="T464" s="337">
        <f>IF(A464=A463,"0",VLOOKUP(A464,Despatches!A:D,4,FALSE))</f>
        <v>19260</v>
      </c>
      <c r="U464" s="159"/>
      <c r="V464" s="159">
        <f t="shared" si="3"/>
        <v>2025</v>
      </c>
      <c r="W464" s="159"/>
      <c r="X464" s="159"/>
      <c r="Y464" s="159"/>
      <c r="Z464" s="159"/>
    </row>
    <row r="465" ht="11.25" customHeight="1">
      <c r="A465" s="161" t="s">
        <v>506</v>
      </c>
      <c r="B465" s="311">
        <v>45868.0</v>
      </c>
      <c r="C465" s="161">
        <v>123.0</v>
      </c>
      <c r="D465" s="161" t="s">
        <v>630</v>
      </c>
      <c r="E465" s="161" t="s">
        <v>631</v>
      </c>
      <c r="F465" s="161"/>
      <c r="G465" s="161"/>
      <c r="H465" s="161"/>
      <c r="I465" s="161"/>
      <c r="J465" s="333"/>
      <c r="K465" s="333"/>
      <c r="L465" s="333"/>
      <c r="M465" s="161">
        <v>428.5</v>
      </c>
      <c r="N465" s="333" t="s">
        <v>40</v>
      </c>
      <c r="O465" s="161">
        <v>0.5</v>
      </c>
      <c r="P465" s="161">
        <v>93.0</v>
      </c>
      <c r="Q465" s="311">
        <v>45868.0</v>
      </c>
      <c r="R465" s="159"/>
      <c r="S465" s="336">
        <f t="shared" si="2"/>
        <v>7</v>
      </c>
      <c r="T465" s="337">
        <f>IF(A465=A464,"0",VLOOKUP(A465,Despatches!A:D,4,FALSE))</f>
        <v>428.5</v>
      </c>
      <c r="U465" s="159"/>
      <c r="V465" s="159">
        <f t="shared" si="3"/>
        <v>2025</v>
      </c>
      <c r="W465" s="159"/>
      <c r="X465" s="159"/>
      <c r="Y465" s="159"/>
      <c r="Z465" s="159"/>
    </row>
    <row r="466" ht="11.25" customHeight="1">
      <c r="A466" s="161" t="s">
        <v>507</v>
      </c>
      <c r="B466" s="311">
        <v>45868.0</v>
      </c>
      <c r="C466" s="161">
        <v>123.0</v>
      </c>
      <c r="D466" s="161" t="s">
        <v>632</v>
      </c>
      <c r="E466" s="161" t="s">
        <v>631</v>
      </c>
      <c r="F466" s="161"/>
      <c r="G466" s="161"/>
      <c r="H466" s="161"/>
      <c r="I466" s="161"/>
      <c r="J466" s="333"/>
      <c r="K466" s="333"/>
      <c r="L466" s="333"/>
      <c r="M466" s="161">
        <v>571.5</v>
      </c>
      <c r="N466" s="333" t="s">
        <v>40</v>
      </c>
      <c r="O466" s="161">
        <v>0.5</v>
      </c>
      <c r="P466" s="161">
        <v>111.0</v>
      </c>
      <c r="Q466" s="311">
        <v>45868.0</v>
      </c>
      <c r="R466" s="159"/>
      <c r="S466" s="336">
        <f t="shared" si="2"/>
        <v>7</v>
      </c>
      <c r="T466" s="337">
        <f>IF(A466=A465,"0",VLOOKUP(A466,Despatches!A:D,4,FALSE))</f>
        <v>571.5</v>
      </c>
      <c r="U466" s="159"/>
      <c r="V466" s="159">
        <f t="shared" si="3"/>
        <v>2025</v>
      </c>
      <c r="W466" s="159"/>
      <c r="X466" s="159"/>
      <c r="Y466" s="159"/>
      <c r="Z466" s="159"/>
    </row>
    <row r="467" ht="11.25" customHeight="1">
      <c r="A467" s="161" t="s">
        <v>417</v>
      </c>
      <c r="B467" s="311">
        <v>45871.0</v>
      </c>
      <c r="C467" s="161">
        <v>13062.0</v>
      </c>
      <c r="D467" s="161" t="s">
        <v>633</v>
      </c>
      <c r="E467" s="161" t="s">
        <v>117</v>
      </c>
      <c r="F467" s="161">
        <v>124.0</v>
      </c>
      <c r="G467" s="161">
        <v>423.0</v>
      </c>
      <c r="H467" s="161">
        <v>234.0</v>
      </c>
      <c r="I467" s="161" t="s">
        <v>554</v>
      </c>
      <c r="J467" s="333">
        <v>16.0</v>
      </c>
      <c r="K467" s="333">
        <v>1.0</v>
      </c>
      <c r="L467" s="333">
        <v>2.0</v>
      </c>
      <c r="M467" s="161">
        <v>90.95</v>
      </c>
      <c r="N467" s="333" t="s">
        <v>38</v>
      </c>
      <c r="O467" s="161">
        <v>0.5</v>
      </c>
      <c r="P467" s="161">
        <v>100.0</v>
      </c>
      <c r="Q467" s="311">
        <f t="shared" ref="Q467:Q519" si="14">B467+5</f>
        <v>45876</v>
      </c>
      <c r="R467" s="159"/>
      <c r="S467" s="336">
        <f t="shared" si="2"/>
        <v>8</v>
      </c>
      <c r="T467" s="337">
        <f>IF(A467=A466,"0",VLOOKUP(A467,Despatches!A:D,4,FALSE))</f>
        <v>485.6</v>
      </c>
      <c r="U467" s="159"/>
      <c r="V467" s="159">
        <f t="shared" si="3"/>
        <v>2025</v>
      </c>
      <c r="W467" s="159"/>
      <c r="X467" s="159"/>
      <c r="Y467" s="159"/>
      <c r="Z467" s="159"/>
    </row>
    <row r="468" ht="11.25" customHeight="1">
      <c r="A468" s="161" t="s">
        <v>417</v>
      </c>
      <c r="B468" s="311">
        <v>45871.0</v>
      </c>
      <c r="C468" s="161">
        <v>13062.0</v>
      </c>
      <c r="D468" s="161" t="s">
        <v>633</v>
      </c>
      <c r="E468" s="161" t="s">
        <v>117</v>
      </c>
      <c r="F468" s="161">
        <v>111.0</v>
      </c>
      <c r="G468" s="161">
        <v>423.0</v>
      </c>
      <c r="H468" s="161">
        <v>174.0</v>
      </c>
      <c r="I468" s="161" t="s">
        <v>554</v>
      </c>
      <c r="J468" s="333">
        <v>16.0</v>
      </c>
      <c r="K468" s="333">
        <v>1.0</v>
      </c>
      <c r="L468" s="333">
        <v>2.0</v>
      </c>
      <c r="M468" s="161">
        <v>60.54</v>
      </c>
      <c r="N468" s="333" t="s">
        <v>38</v>
      </c>
      <c r="O468" s="161">
        <v>0.5</v>
      </c>
      <c r="P468" s="161">
        <v>100.0</v>
      </c>
      <c r="Q468" s="311">
        <f t="shared" si="14"/>
        <v>45876</v>
      </c>
      <c r="R468" s="159"/>
      <c r="S468" s="336">
        <f t="shared" si="2"/>
        <v>8</v>
      </c>
      <c r="T468" s="337" t="str">
        <f>IF(A468=A467,"0",VLOOKUP(A468,Despatches!A:D,4,FALSE))</f>
        <v>0</v>
      </c>
      <c r="U468" s="159"/>
      <c r="V468" s="159">
        <f t="shared" si="3"/>
        <v>2025</v>
      </c>
      <c r="W468" s="159"/>
      <c r="X468" s="159"/>
      <c r="Y468" s="159"/>
      <c r="Z468" s="159"/>
    </row>
    <row r="469" ht="11.25" customHeight="1">
      <c r="A469" s="161" t="s">
        <v>417</v>
      </c>
      <c r="B469" s="311">
        <v>45871.0</v>
      </c>
      <c r="C469" s="161">
        <v>13062.0</v>
      </c>
      <c r="D469" s="161" t="s">
        <v>633</v>
      </c>
      <c r="E469" s="161" t="s">
        <v>117</v>
      </c>
      <c r="F469" s="161">
        <v>93.0</v>
      </c>
      <c r="G469" s="161">
        <v>423.0</v>
      </c>
      <c r="H469" s="161">
        <v>138.0</v>
      </c>
      <c r="I469" s="161" t="s">
        <v>554</v>
      </c>
      <c r="J469" s="333">
        <v>16.0</v>
      </c>
      <c r="K469" s="333">
        <v>1.0</v>
      </c>
      <c r="L469" s="333">
        <v>2.0</v>
      </c>
      <c r="M469" s="161">
        <v>40.23</v>
      </c>
      <c r="N469" s="333" t="s">
        <v>38</v>
      </c>
      <c r="O469" s="161">
        <v>0.5</v>
      </c>
      <c r="P469" s="161">
        <v>100.0</v>
      </c>
      <c r="Q469" s="311">
        <f t="shared" si="14"/>
        <v>45876</v>
      </c>
      <c r="R469" s="159"/>
      <c r="S469" s="336">
        <f t="shared" si="2"/>
        <v>8</v>
      </c>
      <c r="T469" s="337" t="str">
        <f>IF(A469=A468,"0",VLOOKUP(A469,Despatches!A:D,4,FALSE))</f>
        <v>0</v>
      </c>
      <c r="U469" s="159"/>
      <c r="V469" s="159">
        <f t="shared" si="3"/>
        <v>2025</v>
      </c>
      <c r="W469" s="159"/>
      <c r="X469" s="159"/>
      <c r="Y469" s="159"/>
      <c r="Z469" s="159"/>
    </row>
    <row r="470" ht="11.25" customHeight="1">
      <c r="A470" s="161" t="s">
        <v>417</v>
      </c>
      <c r="B470" s="311">
        <v>45871.0</v>
      </c>
      <c r="C470" s="161">
        <v>13062.0</v>
      </c>
      <c r="D470" s="161" t="s">
        <v>633</v>
      </c>
      <c r="E470" s="161" t="s">
        <v>117</v>
      </c>
      <c r="F470" s="161">
        <v>69.0</v>
      </c>
      <c r="G470" s="161">
        <v>423.0</v>
      </c>
      <c r="H470" s="161">
        <v>114.0</v>
      </c>
      <c r="I470" s="161" t="s">
        <v>554</v>
      </c>
      <c r="J470" s="333">
        <v>16.0</v>
      </c>
      <c r="K470" s="333">
        <v>1.0</v>
      </c>
      <c r="L470" s="333">
        <v>2.0</v>
      </c>
      <c r="M470" s="161">
        <v>24.66</v>
      </c>
      <c r="N470" s="333" t="s">
        <v>38</v>
      </c>
      <c r="O470" s="161">
        <v>0.5</v>
      </c>
      <c r="P470" s="161">
        <v>100.0</v>
      </c>
      <c r="Q470" s="311">
        <f t="shared" si="14"/>
        <v>45876</v>
      </c>
      <c r="R470" s="159"/>
      <c r="S470" s="336">
        <f t="shared" si="2"/>
        <v>8</v>
      </c>
      <c r="T470" s="337" t="str">
        <f>IF(A470=A469,"0",VLOOKUP(A470,Despatches!A:D,4,FALSE))</f>
        <v>0</v>
      </c>
      <c r="U470" s="159"/>
      <c r="V470" s="159">
        <f t="shared" si="3"/>
        <v>2025</v>
      </c>
      <c r="W470" s="159"/>
      <c r="X470" s="159"/>
      <c r="Y470" s="159"/>
      <c r="Z470" s="159"/>
    </row>
    <row r="471" ht="11.25" customHeight="1">
      <c r="A471" s="161" t="s">
        <v>417</v>
      </c>
      <c r="B471" s="311">
        <v>45871.0</v>
      </c>
      <c r="C471" s="161">
        <v>13062.0</v>
      </c>
      <c r="D471" s="161" t="s">
        <v>633</v>
      </c>
      <c r="E471" s="161" t="s">
        <v>117</v>
      </c>
      <c r="F471" s="161">
        <v>41.0</v>
      </c>
      <c r="G471" s="161">
        <v>423.0</v>
      </c>
      <c r="H471" s="161">
        <v>78.0</v>
      </c>
      <c r="I471" s="161" t="s">
        <v>554</v>
      </c>
      <c r="J471" s="333">
        <v>16.0</v>
      </c>
      <c r="K471" s="333">
        <v>1.0</v>
      </c>
      <c r="L471" s="333">
        <v>2.0</v>
      </c>
      <c r="M471" s="161">
        <v>10.02</v>
      </c>
      <c r="N471" s="333" t="s">
        <v>38</v>
      </c>
      <c r="O471" s="161">
        <v>0.5</v>
      </c>
      <c r="P471" s="161">
        <v>100.0</v>
      </c>
      <c r="Q471" s="311">
        <f t="shared" si="14"/>
        <v>45876</v>
      </c>
      <c r="R471" s="159"/>
      <c r="S471" s="336">
        <f t="shared" si="2"/>
        <v>8</v>
      </c>
      <c r="T471" s="337" t="str">
        <f>IF(A471=A470,"0",VLOOKUP(A471,Despatches!A:D,4,FALSE))</f>
        <v>0</v>
      </c>
      <c r="U471" s="159"/>
      <c r="V471" s="159">
        <f t="shared" si="3"/>
        <v>2025</v>
      </c>
      <c r="W471" s="159"/>
      <c r="X471" s="159"/>
      <c r="Y471" s="159"/>
      <c r="Z471" s="159"/>
    </row>
    <row r="472" ht="11.25" customHeight="1">
      <c r="A472" s="161" t="s">
        <v>417</v>
      </c>
      <c r="B472" s="311">
        <v>45871.0</v>
      </c>
      <c r="C472" s="161">
        <v>13062.0</v>
      </c>
      <c r="D472" s="161" t="s">
        <v>633</v>
      </c>
      <c r="E472" s="161" t="s">
        <v>117</v>
      </c>
      <c r="F472" s="161">
        <v>98.0</v>
      </c>
      <c r="G472" s="161">
        <v>365.0</v>
      </c>
      <c r="H472" s="161">
        <v>156.0</v>
      </c>
      <c r="I472" s="161" t="s">
        <v>554</v>
      </c>
      <c r="J472" s="333">
        <v>16.0</v>
      </c>
      <c r="K472" s="333">
        <v>1.0</v>
      </c>
      <c r="L472" s="333">
        <v>2.0</v>
      </c>
      <c r="M472" s="161">
        <v>41.35</v>
      </c>
      <c r="N472" s="333" t="s">
        <v>38</v>
      </c>
      <c r="O472" s="161">
        <v>0.5</v>
      </c>
      <c r="P472" s="161">
        <v>100.0</v>
      </c>
      <c r="Q472" s="311">
        <f t="shared" si="14"/>
        <v>45876</v>
      </c>
      <c r="R472" s="159"/>
      <c r="S472" s="336">
        <f t="shared" si="2"/>
        <v>8</v>
      </c>
      <c r="T472" s="337" t="str">
        <f>IF(A472=A471,"0",VLOOKUP(A472,Despatches!A:D,4,FALSE))</f>
        <v>0</v>
      </c>
      <c r="U472" s="159"/>
      <c r="V472" s="159">
        <f t="shared" si="3"/>
        <v>2025</v>
      </c>
      <c r="W472" s="159"/>
      <c r="X472" s="159"/>
      <c r="Y472" s="159"/>
      <c r="Z472" s="159"/>
    </row>
    <row r="473" ht="11.25" customHeight="1">
      <c r="A473" s="161" t="s">
        <v>417</v>
      </c>
      <c r="B473" s="311">
        <v>45871.0</v>
      </c>
      <c r="C473" s="161">
        <v>13062.0</v>
      </c>
      <c r="D473" s="161" t="s">
        <v>633</v>
      </c>
      <c r="E473" s="161" t="s">
        <v>117</v>
      </c>
      <c r="F473" s="161">
        <v>98.0</v>
      </c>
      <c r="G473" s="161">
        <v>365.0</v>
      </c>
      <c r="H473" s="161">
        <v>116.0</v>
      </c>
      <c r="I473" s="161" t="s">
        <v>554</v>
      </c>
      <c r="J473" s="333">
        <v>16.0</v>
      </c>
      <c r="K473" s="333">
        <v>1.0</v>
      </c>
      <c r="L473" s="333">
        <v>2.0</v>
      </c>
      <c r="M473" s="161">
        <v>30.75</v>
      </c>
      <c r="N473" s="333" t="s">
        <v>38</v>
      </c>
      <c r="O473" s="161">
        <v>0.5</v>
      </c>
      <c r="P473" s="161">
        <v>100.0</v>
      </c>
      <c r="Q473" s="311">
        <f t="shared" si="14"/>
        <v>45876</v>
      </c>
      <c r="R473" s="159"/>
      <c r="S473" s="336">
        <f t="shared" si="2"/>
        <v>8</v>
      </c>
      <c r="T473" s="337" t="str">
        <f>IF(A473=A472,"0",VLOOKUP(A473,Despatches!A:D,4,FALSE))</f>
        <v>0</v>
      </c>
      <c r="U473" s="159"/>
      <c r="V473" s="159">
        <f t="shared" si="3"/>
        <v>2025</v>
      </c>
      <c r="W473" s="159"/>
      <c r="X473" s="159"/>
      <c r="Y473" s="159"/>
      <c r="Z473" s="159"/>
    </row>
    <row r="474" ht="11.25" customHeight="1">
      <c r="A474" s="161" t="s">
        <v>417</v>
      </c>
      <c r="B474" s="311">
        <v>45871.0</v>
      </c>
      <c r="C474" s="161">
        <v>13062.0</v>
      </c>
      <c r="D474" s="161" t="s">
        <v>633</v>
      </c>
      <c r="E474" s="161" t="s">
        <v>117</v>
      </c>
      <c r="F474" s="161">
        <v>98.0</v>
      </c>
      <c r="G474" s="161">
        <v>365.0</v>
      </c>
      <c r="H474" s="161">
        <v>92.0</v>
      </c>
      <c r="I474" s="161" t="s">
        <v>554</v>
      </c>
      <c r="J474" s="333">
        <v>16.0</v>
      </c>
      <c r="K474" s="333">
        <v>1.0</v>
      </c>
      <c r="L474" s="333">
        <v>2.0</v>
      </c>
      <c r="M474" s="161">
        <v>24.39</v>
      </c>
      <c r="N474" s="333" t="s">
        <v>38</v>
      </c>
      <c r="O474" s="161">
        <v>0.5</v>
      </c>
      <c r="P474" s="161">
        <v>100.0</v>
      </c>
      <c r="Q474" s="311">
        <f t="shared" si="14"/>
        <v>45876</v>
      </c>
      <c r="R474" s="159"/>
      <c r="S474" s="336">
        <f t="shared" si="2"/>
        <v>8</v>
      </c>
      <c r="T474" s="337" t="str">
        <f>IF(A474=A473,"0",VLOOKUP(A474,Despatches!A:D,4,FALSE))</f>
        <v>0</v>
      </c>
      <c r="U474" s="159"/>
      <c r="V474" s="159">
        <f t="shared" si="3"/>
        <v>2025</v>
      </c>
      <c r="W474" s="159"/>
      <c r="X474" s="159"/>
      <c r="Y474" s="159"/>
      <c r="Z474" s="159"/>
    </row>
    <row r="475" ht="11.25" customHeight="1">
      <c r="A475" s="161" t="s">
        <v>417</v>
      </c>
      <c r="B475" s="311">
        <v>45871.0</v>
      </c>
      <c r="C475" s="161">
        <v>13062.0</v>
      </c>
      <c r="D475" s="161" t="s">
        <v>633</v>
      </c>
      <c r="E475" s="161" t="s">
        <v>117</v>
      </c>
      <c r="F475" s="161">
        <v>98.0</v>
      </c>
      <c r="G475" s="161">
        <v>365.0</v>
      </c>
      <c r="H475" s="161">
        <v>76.0</v>
      </c>
      <c r="I475" s="161" t="s">
        <v>554</v>
      </c>
      <c r="J475" s="333">
        <v>16.0</v>
      </c>
      <c r="K475" s="333">
        <v>1.0</v>
      </c>
      <c r="L475" s="333">
        <v>2.0</v>
      </c>
      <c r="M475" s="161">
        <v>20.14</v>
      </c>
      <c r="N475" s="333" t="s">
        <v>38</v>
      </c>
      <c r="O475" s="161">
        <v>0.5</v>
      </c>
      <c r="P475" s="161">
        <v>100.0</v>
      </c>
      <c r="Q475" s="311">
        <f t="shared" si="14"/>
        <v>45876</v>
      </c>
      <c r="R475" s="159"/>
      <c r="S475" s="336">
        <f t="shared" si="2"/>
        <v>8</v>
      </c>
      <c r="T475" s="337" t="str">
        <f>IF(A475=A474,"0",VLOOKUP(A475,Despatches!A:D,4,FALSE))</f>
        <v>0</v>
      </c>
      <c r="U475" s="159"/>
      <c r="V475" s="159">
        <f t="shared" si="3"/>
        <v>2025</v>
      </c>
      <c r="W475" s="159"/>
      <c r="X475" s="159"/>
      <c r="Y475" s="159"/>
      <c r="Z475" s="159"/>
    </row>
    <row r="476" ht="11.25" customHeight="1">
      <c r="A476" s="161" t="s">
        <v>417</v>
      </c>
      <c r="B476" s="311">
        <v>45871.0</v>
      </c>
      <c r="C476" s="161">
        <v>13062.0</v>
      </c>
      <c r="D476" s="161" t="s">
        <v>633</v>
      </c>
      <c r="E476" s="161" t="s">
        <v>117</v>
      </c>
      <c r="F476" s="161">
        <v>98.0</v>
      </c>
      <c r="G476" s="161">
        <v>365.0</v>
      </c>
      <c r="H476" s="161">
        <v>52.0</v>
      </c>
      <c r="I476" s="161" t="s">
        <v>554</v>
      </c>
      <c r="J476" s="333">
        <v>16.0</v>
      </c>
      <c r="K476" s="333">
        <v>1.0</v>
      </c>
      <c r="L476" s="333">
        <v>2.0</v>
      </c>
      <c r="M476" s="161">
        <v>13.78</v>
      </c>
      <c r="N476" s="333" t="s">
        <v>38</v>
      </c>
      <c r="O476" s="161">
        <v>0.5</v>
      </c>
      <c r="P476" s="161">
        <v>100.0</v>
      </c>
      <c r="Q476" s="311">
        <f t="shared" si="14"/>
        <v>45876</v>
      </c>
      <c r="R476" s="159"/>
      <c r="S476" s="336">
        <f t="shared" si="2"/>
        <v>8</v>
      </c>
      <c r="T476" s="337" t="str">
        <f>IF(A476=A475,"0",VLOOKUP(A476,Despatches!A:D,4,FALSE))</f>
        <v>0</v>
      </c>
      <c r="U476" s="159"/>
      <c r="V476" s="159">
        <f t="shared" si="3"/>
        <v>2025</v>
      </c>
      <c r="W476" s="159"/>
      <c r="X476" s="159"/>
      <c r="Y476" s="159"/>
      <c r="Z476" s="159"/>
    </row>
    <row r="477" ht="11.25" customHeight="1">
      <c r="A477" s="161" t="s">
        <v>417</v>
      </c>
      <c r="B477" s="311">
        <v>45871.0</v>
      </c>
      <c r="C477" s="161">
        <v>13062.0</v>
      </c>
      <c r="D477" s="161" t="s">
        <v>633</v>
      </c>
      <c r="E477" s="161" t="s">
        <v>117</v>
      </c>
      <c r="F477" s="161">
        <v>98.0</v>
      </c>
      <c r="G477" s="161">
        <v>606.0</v>
      </c>
      <c r="H477" s="161">
        <v>78.0</v>
      </c>
      <c r="I477" s="161" t="s">
        <v>554</v>
      </c>
      <c r="J477" s="333">
        <v>16.0</v>
      </c>
      <c r="K477" s="333">
        <v>1.0</v>
      </c>
      <c r="L477" s="333">
        <v>2.0</v>
      </c>
      <c r="M477" s="161">
        <v>34.33</v>
      </c>
      <c r="N477" s="333" t="s">
        <v>38</v>
      </c>
      <c r="O477" s="161">
        <v>0.5</v>
      </c>
      <c r="P477" s="161">
        <v>100.0</v>
      </c>
      <c r="Q477" s="311">
        <f t="shared" si="14"/>
        <v>45876</v>
      </c>
      <c r="R477" s="159"/>
      <c r="S477" s="336">
        <f t="shared" si="2"/>
        <v>8</v>
      </c>
      <c r="T477" s="337" t="str">
        <f>IF(A477=A476,"0",VLOOKUP(A477,Despatches!A:D,4,FALSE))</f>
        <v>0</v>
      </c>
      <c r="U477" s="159"/>
      <c r="V477" s="159">
        <f t="shared" si="3"/>
        <v>2025</v>
      </c>
      <c r="W477" s="159"/>
      <c r="X477" s="159"/>
      <c r="Y477" s="159"/>
      <c r="Z477" s="159"/>
    </row>
    <row r="478" ht="11.25" customHeight="1">
      <c r="A478" s="161" t="s">
        <v>417</v>
      </c>
      <c r="B478" s="311">
        <v>45871.0</v>
      </c>
      <c r="C478" s="161">
        <v>13062.0</v>
      </c>
      <c r="D478" s="161" t="s">
        <v>633</v>
      </c>
      <c r="E478" s="161" t="s">
        <v>117</v>
      </c>
      <c r="F478" s="161">
        <v>98.0</v>
      </c>
      <c r="G478" s="161">
        <v>619.0</v>
      </c>
      <c r="H478" s="161">
        <v>58.0</v>
      </c>
      <c r="I478" s="161" t="s">
        <v>554</v>
      </c>
      <c r="J478" s="333">
        <v>16.0</v>
      </c>
      <c r="K478" s="333">
        <v>1.0</v>
      </c>
      <c r="L478" s="333">
        <v>2.0</v>
      </c>
      <c r="M478" s="161">
        <v>26.07</v>
      </c>
      <c r="N478" s="333" t="s">
        <v>38</v>
      </c>
      <c r="O478" s="161">
        <v>0.5</v>
      </c>
      <c r="P478" s="161">
        <v>100.0</v>
      </c>
      <c r="Q478" s="311">
        <f t="shared" si="14"/>
        <v>45876</v>
      </c>
      <c r="R478" s="159"/>
      <c r="S478" s="336">
        <f t="shared" si="2"/>
        <v>8</v>
      </c>
      <c r="T478" s="337" t="str">
        <f>IF(A478=A477,"0",VLOOKUP(A478,Despatches!A:D,4,FALSE))</f>
        <v>0</v>
      </c>
      <c r="U478" s="159"/>
      <c r="V478" s="159">
        <f t="shared" si="3"/>
        <v>2025</v>
      </c>
      <c r="W478" s="159"/>
      <c r="X478" s="159"/>
      <c r="Y478" s="159"/>
      <c r="Z478" s="159"/>
    </row>
    <row r="479" ht="11.25" customHeight="1">
      <c r="A479" s="161" t="s">
        <v>417</v>
      </c>
      <c r="B479" s="311">
        <v>45871.0</v>
      </c>
      <c r="C479" s="161">
        <v>13062.0</v>
      </c>
      <c r="D479" s="161" t="s">
        <v>633</v>
      </c>
      <c r="E479" s="161" t="s">
        <v>117</v>
      </c>
      <c r="F479" s="161">
        <v>98.0</v>
      </c>
      <c r="G479" s="161">
        <v>637.0</v>
      </c>
      <c r="H479" s="161">
        <v>46.0</v>
      </c>
      <c r="I479" s="161" t="s">
        <v>554</v>
      </c>
      <c r="J479" s="333">
        <v>16.0</v>
      </c>
      <c r="K479" s="333">
        <v>1.0</v>
      </c>
      <c r="L479" s="333">
        <v>2.0</v>
      </c>
      <c r="M479" s="161">
        <v>21.28</v>
      </c>
      <c r="N479" s="333" t="s">
        <v>38</v>
      </c>
      <c r="O479" s="161">
        <v>0.5</v>
      </c>
      <c r="P479" s="161">
        <v>100.0</v>
      </c>
      <c r="Q479" s="311">
        <f t="shared" si="14"/>
        <v>45876</v>
      </c>
      <c r="R479" s="159"/>
      <c r="S479" s="336">
        <f t="shared" si="2"/>
        <v>8</v>
      </c>
      <c r="T479" s="337" t="str">
        <f>IF(A479=A478,"0",VLOOKUP(A479,Despatches!A:D,4,FALSE))</f>
        <v>0</v>
      </c>
      <c r="U479" s="159"/>
      <c r="V479" s="159">
        <f t="shared" si="3"/>
        <v>2025</v>
      </c>
      <c r="W479" s="159"/>
      <c r="X479" s="159"/>
      <c r="Y479" s="159"/>
      <c r="Z479" s="159"/>
    </row>
    <row r="480" ht="11.25" customHeight="1">
      <c r="A480" s="161" t="s">
        <v>634</v>
      </c>
      <c r="B480" s="311">
        <v>45871.0</v>
      </c>
      <c r="C480" s="161">
        <v>17.0</v>
      </c>
      <c r="D480" s="161"/>
      <c r="E480" s="161" t="s">
        <v>127</v>
      </c>
      <c r="F480" s="161">
        <v>112.0</v>
      </c>
      <c r="G480" s="161"/>
      <c r="H480" s="161"/>
      <c r="I480" s="161"/>
      <c r="J480" s="333"/>
      <c r="K480" s="333"/>
      <c r="L480" s="333"/>
      <c r="M480" s="161">
        <v>15000.0</v>
      </c>
      <c r="N480" s="161" t="s">
        <v>41</v>
      </c>
      <c r="O480" s="161">
        <v>0.5</v>
      </c>
      <c r="P480" s="161">
        <v>82.0</v>
      </c>
      <c r="Q480" s="311">
        <f t="shared" si="14"/>
        <v>45876</v>
      </c>
      <c r="R480" s="159"/>
      <c r="S480" s="336">
        <f t="shared" si="2"/>
        <v>8</v>
      </c>
      <c r="T480" s="337">
        <f>IF(A480=A479,"0",VLOOKUP(A480,Despatches!A:D,4,FALSE))</f>
        <v>16211</v>
      </c>
      <c r="U480" s="159"/>
      <c r="V480" s="159">
        <f t="shared" si="3"/>
        <v>2025</v>
      </c>
      <c r="W480" s="159"/>
      <c r="X480" s="159"/>
      <c r="Y480" s="159"/>
      <c r="Z480" s="159"/>
    </row>
    <row r="481" ht="11.25" customHeight="1">
      <c r="A481" s="161" t="s">
        <v>634</v>
      </c>
      <c r="B481" s="311">
        <v>45871.0</v>
      </c>
      <c r="C481" s="161">
        <v>17.0</v>
      </c>
      <c r="D481" s="161"/>
      <c r="E481" s="161" t="s">
        <v>127</v>
      </c>
      <c r="F481" s="161">
        <v>184.0</v>
      </c>
      <c r="G481" s="161"/>
      <c r="H481" s="161"/>
      <c r="I481" s="161"/>
      <c r="J481" s="333"/>
      <c r="K481" s="333"/>
      <c r="L481" s="333"/>
      <c r="M481" s="161">
        <v>50000.0</v>
      </c>
      <c r="N481" s="161" t="s">
        <v>41</v>
      </c>
      <c r="O481" s="161">
        <v>0.5</v>
      </c>
      <c r="P481" s="161">
        <v>82.0</v>
      </c>
      <c r="Q481" s="311">
        <f t="shared" si="14"/>
        <v>45876</v>
      </c>
      <c r="R481" s="159"/>
      <c r="S481" s="336">
        <f t="shared" si="2"/>
        <v>8</v>
      </c>
      <c r="T481" s="337" t="str">
        <f>IF(A481=A480,"0",VLOOKUP(A481,Despatches!A:D,4,FALSE))</f>
        <v>0</v>
      </c>
      <c r="U481" s="159"/>
      <c r="V481" s="159">
        <f t="shared" si="3"/>
        <v>2025</v>
      </c>
      <c r="W481" s="159"/>
      <c r="X481" s="159"/>
      <c r="Y481" s="159"/>
      <c r="Z481" s="159"/>
    </row>
    <row r="482" ht="11.25" customHeight="1">
      <c r="A482" s="161" t="s">
        <v>634</v>
      </c>
      <c r="B482" s="311">
        <v>45871.0</v>
      </c>
      <c r="C482" s="161">
        <v>17.0</v>
      </c>
      <c r="D482" s="161"/>
      <c r="E482" s="161" t="s">
        <v>127</v>
      </c>
      <c r="F482" s="161">
        <v>74.0</v>
      </c>
      <c r="G482" s="161"/>
      <c r="H482" s="161"/>
      <c r="I482" s="161"/>
      <c r="J482" s="333"/>
      <c r="K482" s="333"/>
      <c r="L482" s="333"/>
      <c r="M482" s="161">
        <v>15000.0</v>
      </c>
      <c r="N482" s="161" t="s">
        <v>41</v>
      </c>
      <c r="O482" s="161">
        <v>0.5</v>
      </c>
      <c r="P482" s="161">
        <v>83.0</v>
      </c>
      <c r="Q482" s="311">
        <f t="shared" si="14"/>
        <v>45876</v>
      </c>
      <c r="R482" s="159"/>
      <c r="S482" s="336">
        <f t="shared" si="2"/>
        <v>8</v>
      </c>
      <c r="T482" s="337" t="str">
        <f>IF(A482=A481,"0",VLOOKUP(A482,Despatches!A:D,4,FALSE))</f>
        <v>0</v>
      </c>
      <c r="U482" s="159"/>
      <c r="V482" s="159">
        <f t="shared" si="3"/>
        <v>2025</v>
      </c>
      <c r="W482" s="159"/>
      <c r="X482" s="159"/>
      <c r="Y482" s="159"/>
      <c r="Z482" s="159"/>
    </row>
    <row r="483" ht="11.25" customHeight="1">
      <c r="A483" s="161" t="s">
        <v>634</v>
      </c>
      <c r="B483" s="311">
        <v>45871.0</v>
      </c>
      <c r="C483" s="161">
        <v>17.0</v>
      </c>
      <c r="D483" s="161"/>
      <c r="E483" s="161" t="s">
        <v>127</v>
      </c>
      <c r="F483" s="161">
        <v>83.0</v>
      </c>
      <c r="G483" s="161"/>
      <c r="H483" s="161"/>
      <c r="I483" s="161"/>
      <c r="J483" s="333"/>
      <c r="K483" s="333"/>
      <c r="L483" s="333"/>
      <c r="M483" s="161">
        <v>5000.0</v>
      </c>
      <c r="N483" s="161" t="s">
        <v>41</v>
      </c>
      <c r="O483" s="161">
        <v>0.5</v>
      </c>
      <c r="P483" s="161">
        <v>83.0</v>
      </c>
      <c r="Q483" s="311">
        <f t="shared" si="14"/>
        <v>45876</v>
      </c>
      <c r="R483" s="159"/>
      <c r="S483" s="336">
        <f t="shared" si="2"/>
        <v>8</v>
      </c>
      <c r="T483" s="337" t="str">
        <f>IF(A483=A482,"0",VLOOKUP(A483,Despatches!A:D,4,FALSE))</f>
        <v>0</v>
      </c>
      <c r="U483" s="159"/>
      <c r="V483" s="159">
        <f t="shared" si="3"/>
        <v>2025</v>
      </c>
      <c r="W483" s="159"/>
      <c r="X483" s="159"/>
      <c r="Y483" s="159"/>
      <c r="Z483" s="159"/>
    </row>
    <row r="484" ht="11.25" customHeight="1">
      <c r="A484" s="161" t="s">
        <v>416</v>
      </c>
      <c r="B484" s="311">
        <v>45874.0</v>
      </c>
      <c r="C484" s="161">
        <v>13083.0</v>
      </c>
      <c r="D484" s="161" t="s">
        <v>635</v>
      </c>
      <c r="E484" s="161" t="s">
        <v>117</v>
      </c>
      <c r="F484" s="161">
        <v>143.0</v>
      </c>
      <c r="G484" s="161">
        <v>502.0</v>
      </c>
      <c r="H484" s="161">
        <v>135.0</v>
      </c>
      <c r="I484" s="161" t="s">
        <v>554</v>
      </c>
      <c r="J484" s="333">
        <v>16.0</v>
      </c>
      <c r="K484" s="333">
        <v>1.0</v>
      </c>
      <c r="L484" s="333">
        <v>3.0</v>
      </c>
      <c r="M484" s="161">
        <v>71.81</v>
      </c>
      <c r="N484" s="333" t="s">
        <v>38</v>
      </c>
      <c r="O484" s="161">
        <v>0.5</v>
      </c>
      <c r="P484" s="161">
        <v>100.0</v>
      </c>
      <c r="Q484" s="311">
        <f t="shared" si="14"/>
        <v>45879</v>
      </c>
      <c r="R484" s="159"/>
      <c r="S484" s="336">
        <f t="shared" si="2"/>
        <v>8</v>
      </c>
      <c r="T484" s="337">
        <f>IF(A484=A483,"0",VLOOKUP(A484,Despatches!A:D,4,FALSE))</f>
        <v>542</v>
      </c>
      <c r="U484" s="159"/>
      <c r="V484" s="159">
        <f t="shared" si="3"/>
        <v>2025</v>
      </c>
      <c r="W484" s="159"/>
      <c r="X484" s="159"/>
      <c r="Y484" s="159"/>
      <c r="Z484" s="159"/>
    </row>
    <row r="485" ht="11.25" customHeight="1">
      <c r="A485" s="161" t="s">
        <v>416</v>
      </c>
      <c r="B485" s="311">
        <v>45874.0</v>
      </c>
      <c r="C485" s="161">
        <v>13083.0</v>
      </c>
      <c r="D485" s="161" t="s">
        <v>635</v>
      </c>
      <c r="E485" s="161" t="s">
        <v>117</v>
      </c>
      <c r="F485" s="161">
        <v>128.0</v>
      </c>
      <c r="G485" s="161">
        <v>502.0</v>
      </c>
      <c r="H485" s="161">
        <v>99.0</v>
      </c>
      <c r="I485" s="161" t="s">
        <v>554</v>
      </c>
      <c r="J485" s="333">
        <v>16.0</v>
      </c>
      <c r="K485" s="333">
        <v>1.0</v>
      </c>
      <c r="L485" s="333">
        <v>3.0</v>
      </c>
      <c r="M485" s="161">
        <v>47.14</v>
      </c>
      <c r="N485" s="333" t="s">
        <v>38</v>
      </c>
      <c r="O485" s="161">
        <v>0.5</v>
      </c>
      <c r="P485" s="161">
        <v>100.0</v>
      </c>
      <c r="Q485" s="311">
        <f t="shared" si="14"/>
        <v>45879</v>
      </c>
      <c r="R485" s="159"/>
      <c r="S485" s="336">
        <f t="shared" si="2"/>
        <v>8</v>
      </c>
      <c r="T485" s="337" t="str">
        <f>IF(A485=A484,"0",VLOOKUP(A485,Despatches!A:D,4,FALSE))</f>
        <v>0</v>
      </c>
      <c r="U485" s="159"/>
      <c r="V485" s="159">
        <f t="shared" si="3"/>
        <v>2025</v>
      </c>
      <c r="W485" s="159"/>
      <c r="X485" s="159"/>
      <c r="Y485" s="159"/>
      <c r="Z485" s="159"/>
    </row>
    <row r="486" ht="11.25" customHeight="1">
      <c r="A486" s="161" t="s">
        <v>416</v>
      </c>
      <c r="B486" s="311">
        <v>45874.0</v>
      </c>
      <c r="C486" s="161">
        <v>13083.0</v>
      </c>
      <c r="D486" s="161" t="s">
        <v>635</v>
      </c>
      <c r="E486" s="161" t="s">
        <v>117</v>
      </c>
      <c r="F486" s="161">
        <v>107.0</v>
      </c>
      <c r="G486" s="161">
        <v>502.0</v>
      </c>
      <c r="H486" s="161">
        <v>81.0</v>
      </c>
      <c r="I486" s="161" t="s">
        <v>554</v>
      </c>
      <c r="J486" s="333">
        <v>16.0</v>
      </c>
      <c r="K486" s="333">
        <v>1.0</v>
      </c>
      <c r="L486" s="333">
        <v>3.0</v>
      </c>
      <c r="M486" s="161">
        <v>32.24</v>
      </c>
      <c r="N486" s="333" t="s">
        <v>38</v>
      </c>
      <c r="O486" s="161">
        <v>0.5</v>
      </c>
      <c r="P486" s="161">
        <v>100.0</v>
      </c>
      <c r="Q486" s="311">
        <f t="shared" si="14"/>
        <v>45879</v>
      </c>
      <c r="R486" s="159"/>
      <c r="S486" s="336">
        <f t="shared" si="2"/>
        <v>8</v>
      </c>
      <c r="T486" s="337" t="str">
        <f>IF(A486=A485,"0",VLOOKUP(A486,Despatches!A:D,4,FALSE))</f>
        <v>0</v>
      </c>
      <c r="U486" s="159"/>
      <c r="V486" s="159">
        <f t="shared" si="3"/>
        <v>2025</v>
      </c>
      <c r="W486" s="159"/>
      <c r="X486" s="159"/>
      <c r="Y486" s="159"/>
      <c r="Z486" s="159"/>
    </row>
    <row r="487" ht="11.25" customHeight="1">
      <c r="A487" s="161" t="s">
        <v>416</v>
      </c>
      <c r="B487" s="311">
        <v>45874.0</v>
      </c>
      <c r="C487" s="161">
        <v>13083.0</v>
      </c>
      <c r="D487" s="161" t="s">
        <v>635</v>
      </c>
      <c r="E487" s="161" t="s">
        <v>117</v>
      </c>
      <c r="F487" s="161">
        <v>80.0</v>
      </c>
      <c r="G487" s="161">
        <v>502.0</v>
      </c>
      <c r="H487" s="161">
        <v>66.0</v>
      </c>
      <c r="I487" s="161" t="s">
        <v>554</v>
      </c>
      <c r="J487" s="333">
        <v>16.0</v>
      </c>
      <c r="K487" s="333">
        <v>1.0</v>
      </c>
      <c r="L487" s="333">
        <v>3.0</v>
      </c>
      <c r="M487" s="161">
        <v>19.64</v>
      </c>
      <c r="N487" s="333" t="s">
        <v>38</v>
      </c>
      <c r="O487" s="161">
        <v>0.5</v>
      </c>
      <c r="P487" s="161">
        <v>100.0</v>
      </c>
      <c r="Q487" s="311">
        <f t="shared" si="14"/>
        <v>45879</v>
      </c>
      <c r="R487" s="159"/>
      <c r="S487" s="336">
        <f t="shared" si="2"/>
        <v>8</v>
      </c>
      <c r="T487" s="337" t="str">
        <f>IF(A487=A486,"0",VLOOKUP(A487,Despatches!A:D,4,FALSE))</f>
        <v>0</v>
      </c>
      <c r="U487" s="159"/>
      <c r="V487" s="159">
        <f t="shared" si="3"/>
        <v>2025</v>
      </c>
      <c r="W487" s="159"/>
      <c r="X487" s="159"/>
      <c r="Y487" s="159"/>
      <c r="Z487" s="159"/>
    </row>
    <row r="488" ht="11.25" customHeight="1">
      <c r="A488" s="161" t="s">
        <v>416</v>
      </c>
      <c r="B488" s="311">
        <v>45874.0</v>
      </c>
      <c r="C488" s="161">
        <v>13083.0</v>
      </c>
      <c r="D488" s="161" t="s">
        <v>635</v>
      </c>
      <c r="E488" s="161" t="s">
        <v>117</v>
      </c>
      <c r="F488" s="161">
        <v>47.0</v>
      </c>
      <c r="G488" s="161">
        <v>502.0</v>
      </c>
      <c r="H488" s="161">
        <v>45.0</v>
      </c>
      <c r="I488" s="161" t="s">
        <v>554</v>
      </c>
      <c r="J488" s="333">
        <v>16.0</v>
      </c>
      <c r="K488" s="333">
        <v>1.0</v>
      </c>
      <c r="L488" s="333">
        <v>3.0</v>
      </c>
      <c r="M488" s="161">
        <v>7.87</v>
      </c>
      <c r="N488" s="333" t="s">
        <v>38</v>
      </c>
      <c r="O488" s="161">
        <v>0.5</v>
      </c>
      <c r="P488" s="161">
        <v>100.0</v>
      </c>
      <c r="Q488" s="311">
        <f t="shared" si="14"/>
        <v>45879</v>
      </c>
      <c r="R488" s="159"/>
      <c r="S488" s="336">
        <f t="shared" si="2"/>
        <v>8</v>
      </c>
      <c r="T488" s="337" t="str">
        <f>IF(A488=A487,"0",VLOOKUP(A488,Despatches!A:D,4,FALSE))</f>
        <v>0</v>
      </c>
      <c r="U488" s="159"/>
      <c r="V488" s="159">
        <f t="shared" si="3"/>
        <v>2025</v>
      </c>
      <c r="W488" s="159"/>
      <c r="X488" s="159"/>
      <c r="Y488" s="159"/>
      <c r="Z488" s="159"/>
    </row>
    <row r="489" ht="11.25" customHeight="1">
      <c r="A489" s="161" t="s">
        <v>416</v>
      </c>
      <c r="B489" s="311">
        <v>45874.0</v>
      </c>
      <c r="C489" s="161">
        <v>13083.0</v>
      </c>
      <c r="D489" s="161" t="s">
        <v>635</v>
      </c>
      <c r="E489" s="161" t="s">
        <v>117</v>
      </c>
      <c r="F489" s="161">
        <v>57.0</v>
      </c>
      <c r="G489" s="161">
        <v>443.0</v>
      </c>
      <c r="H489" s="161">
        <v>426.0</v>
      </c>
      <c r="I489" s="161" t="s">
        <v>554</v>
      </c>
      <c r="J489" s="333">
        <v>16.0</v>
      </c>
      <c r="K489" s="333">
        <v>1.0</v>
      </c>
      <c r="L489" s="333">
        <v>3.0</v>
      </c>
      <c r="M489" s="161">
        <v>79.71</v>
      </c>
      <c r="N489" s="333" t="s">
        <v>38</v>
      </c>
      <c r="O489" s="161">
        <v>0.5</v>
      </c>
      <c r="P489" s="161">
        <v>100.0</v>
      </c>
      <c r="Q489" s="311">
        <f t="shared" si="14"/>
        <v>45879</v>
      </c>
      <c r="R489" s="159"/>
      <c r="S489" s="336">
        <f t="shared" si="2"/>
        <v>8</v>
      </c>
      <c r="T489" s="337" t="str">
        <f>IF(A489=A488,"0",VLOOKUP(A489,Despatches!A:D,4,FALSE))</f>
        <v>0</v>
      </c>
      <c r="U489" s="159"/>
      <c r="V489" s="159">
        <f t="shared" si="3"/>
        <v>2025</v>
      </c>
      <c r="W489" s="159"/>
      <c r="X489" s="159"/>
      <c r="Y489" s="159"/>
      <c r="Z489" s="159"/>
    </row>
    <row r="490" ht="11.25" customHeight="1">
      <c r="A490" s="161" t="s">
        <v>416</v>
      </c>
      <c r="B490" s="311">
        <v>45874.0</v>
      </c>
      <c r="C490" s="161">
        <v>13083.0</v>
      </c>
      <c r="D490" s="161" t="s">
        <v>635</v>
      </c>
      <c r="E490" s="161" t="s">
        <v>117</v>
      </c>
      <c r="F490" s="161">
        <v>57.0</v>
      </c>
      <c r="G490" s="161">
        <v>207.0</v>
      </c>
      <c r="H490" s="161">
        <v>270.0</v>
      </c>
      <c r="I490" s="161" t="s">
        <v>554</v>
      </c>
      <c r="J490" s="333">
        <v>16.0</v>
      </c>
      <c r="K490" s="333">
        <v>0.0</v>
      </c>
      <c r="L490" s="333">
        <v>3.0</v>
      </c>
      <c r="M490" s="161">
        <v>23.61</v>
      </c>
      <c r="N490" s="333" t="s">
        <v>38</v>
      </c>
      <c r="O490" s="161">
        <v>0.5</v>
      </c>
      <c r="P490" s="161">
        <v>100.0</v>
      </c>
      <c r="Q490" s="311">
        <f t="shared" si="14"/>
        <v>45879</v>
      </c>
      <c r="R490" s="159"/>
      <c r="S490" s="336">
        <f t="shared" si="2"/>
        <v>8</v>
      </c>
      <c r="T490" s="337" t="str">
        <f>IF(A490=A489,"0",VLOOKUP(A490,Despatches!A:D,4,FALSE))</f>
        <v>0</v>
      </c>
      <c r="U490" s="159"/>
      <c r="V490" s="159">
        <f t="shared" si="3"/>
        <v>2025</v>
      </c>
      <c r="W490" s="159"/>
      <c r="X490" s="159"/>
      <c r="Y490" s="159"/>
      <c r="Z490" s="159"/>
    </row>
    <row r="491" ht="11.25" customHeight="1">
      <c r="A491" s="161" t="s">
        <v>416</v>
      </c>
      <c r="B491" s="311">
        <v>45874.0</v>
      </c>
      <c r="C491" s="161">
        <v>13083.0</v>
      </c>
      <c r="D491" s="161" t="s">
        <v>635</v>
      </c>
      <c r="E491" s="161" t="s">
        <v>117</v>
      </c>
      <c r="F491" s="161">
        <v>57.0</v>
      </c>
      <c r="G491" s="161">
        <v>214.0</v>
      </c>
      <c r="H491" s="161">
        <v>198.0</v>
      </c>
      <c r="I491" s="161" t="s">
        <v>554</v>
      </c>
      <c r="J491" s="333"/>
      <c r="K491" s="333">
        <v>0.0</v>
      </c>
      <c r="L491" s="333">
        <v>3.0</v>
      </c>
      <c r="M491" s="161">
        <v>17.94</v>
      </c>
      <c r="N491" s="333" t="s">
        <v>38</v>
      </c>
      <c r="O491" s="161">
        <v>0.5</v>
      </c>
      <c r="P491" s="161">
        <v>100.0</v>
      </c>
      <c r="Q491" s="311">
        <f t="shared" si="14"/>
        <v>45879</v>
      </c>
      <c r="R491" s="159"/>
      <c r="S491" s="336">
        <f t="shared" si="2"/>
        <v>8</v>
      </c>
      <c r="T491" s="337" t="str">
        <f>IF(A491=A490,"0",VLOOKUP(A491,Despatches!A:D,4,FALSE))</f>
        <v>0</v>
      </c>
      <c r="U491" s="159"/>
      <c r="V491" s="159">
        <f t="shared" si="3"/>
        <v>2025</v>
      </c>
      <c r="W491" s="159"/>
      <c r="X491" s="159"/>
      <c r="Y491" s="159"/>
      <c r="Z491" s="159"/>
    </row>
    <row r="492" ht="11.25" customHeight="1">
      <c r="A492" s="161" t="s">
        <v>416</v>
      </c>
      <c r="B492" s="311">
        <v>45874.0</v>
      </c>
      <c r="C492" s="161">
        <v>13083.0</v>
      </c>
      <c r="D492" s="161" t="s">
        <v>635</v>
      </c>
      <c r="E492" s="161" t="s">
        <v>117</v>
      </c>
      <c r="F492" s="161">
        <v>57.0</v>
      </c>
      <c r="G492" s="161">
        <v>225.0</v>
      </c>
      <c r="H492" s="161">
        <v>162.0</v>
      </c>
      <c r="I492" s="161" t="s">
        <v>554</v>
      </c>
      <c r="J492" s="333"/>
      <c r="K492" s="333">
        <v>0.0</v>
      </c>
      <c r="L492" s="333">
        <v>3.0</v>
      </c>
      <c r="M492" s="161">
        <v>15.4</v>
      </c>
      <c r="N492" s="333" t="s">
        <v>38</v>
      </c>
      <c r="O492" s="161">
        <v>0.5</v>
      </c>
      <c r="P492" s="161">
        <v>100.0</v>
      </c>
      <c r="Q492" s="311">
        <f t="shared" si="14"/>
        <v>45879</v>
      </c>
      <c r="R492" s="159"/>
      <c r="S492" s="336">
        <f t="shared" si="2"/>
        <v>8</v>
      </c>
      <c r="T492" s="337" t="str">
        <f>IF(A492=A491,"0",VLOOKUP(A492,Despatches!A:D,4,FALSE))</f>
        <v>0</v>
      </c>
      <c r="U492" s="159"/>
      <c r="V492" s="159">
        <f t="shared" si="3"/>
        <v>2025</v>
      </c>
      <c r="W492" s="159"/>
      <c r="X492" s="159"/>
      <c r="Y492" s="159"/>
      <c r="Z492" s="159"/>
    </row>
    <row r="493" ht="11.25" customHeight="1">
      <c r="A493" s="161" t="s">
        <v>416</v>
      </c>
      <c r="B493" s="311">
        <v>45874.0</v>
      </c>
      <c r="C493" s="161">
        <v>13083.0</v>
      </c>
      <c r="D493" s="161" t="s">
        <v>635</v>
      </c>
      <c r="E493" s="161" t="s">
        <v>117</v>
      </c>
      <c r="F493" s="161">
        <v>57.0</v>
      </c>
      <c r="G493" s="161">
        <v>238.5</v>
      </c>
      <c r="H493" s="161">
        <v>132.0</v>
      </c>
      <c r="I493" s="161" t="s">
        <v>554</v>
      </c>
      <c r="J493" s="333"/>
      <c r="K493" s="333">
        <v>0.0</v>
      </c>
      <c r="L493" s="333">
        <v>3.0</v>
      </c>
      <c r="M493" s="161">
        <v>13.3</v>
      </c>
      <c r="N493" s="333" t="s">
        <v>38</v>
      </c>
      <c r="O493" s="161">
        <v>0.5</v>
      </c>
      <c r="P493" s="161">
        <v>100.0</v>
      </c>
      <c r="Q493" s="311">
        <f t="shared" si="14"/>
        <v>45879</v>
      </c>
      <c r="R493" s="159"/>
      <c r="S493" s="336">
        <f t="shared" si="2"/>
        <v>8</v>
      </c>
      <c r="T493" s="337" t="str">
        <f>IF(A493=A492,"0",VLOOKUP(A493,Despatches!A:D,4,FALSE))</f>
        <v>0</v>
      </c>
      <c r="U493" s="159"/>
      <c r="V493" s="159">
        <f t="shared" si="3"/>
        <v>2025</v>
      </c>
      <c r="W493" s="159"/>
      <c r="X493" s="159"/>
      <c r="Y493" s="159"/>
      <c r="Z493" s="159"/>
    </row>
    <row r="494" ht="11.25" customHeight="1">
      <c r="A494" s="161" t="s">
        <v>416</v>
      </c>
      <c r="B494" s="311">
        <v>45874.0</v>
      </c>
      <c r="C494" s="161">
        <v>13083.0</v>
      </c>
      <c r="D494" s="161" t="s">
        <v>635</v>
      </c>
      <c r="E494" s="161" t="s">
        <v>117</v>
      </c>
      <c r="F494" s="161">
        <v>57.0</v>
      </c>
      <c r="G494" s="161">
        <v>255.0</v>
      </c>
      <c r="H494" s="161">
        <v>90.0</v>
      </c>
      <c r="I494" s="161" t="s">
        <v>554</v>
      </c>
      <c r="J494" s="333"/>
      <c r="K494" s="333">
        <v>0.0</v>
      </c>
      <c r="L494" s="333">
        <v>3.0</v>
      </c>
      <c r="M494" s="161">
        <v>9.69</v>
      </c>
      <c r="N494" s="333" t="s">
        <v>38</v>
      </c>
      <c r="O494" s="161">
        <v>0.5</v>
      </c>
      <c r="P494" s="161">
        <v>100.0</v>
      </c>
      <c r="Q494" s="311">
        <f t="shared" si="14"/>
        <v>45879</v>
      </c>
      <c r="R494" s="159"/>
      <c r="S494" s="336">
        <f t="shared" si="2"/>
        <v>8</v>
      </c>
      <c r="T494" s="337" t="str">
        <f>IF(A494=A493,"0",VLOOKUP(A494,Despatches!A:D,4,FALSE))</f>
        <v>0</v>
      </c>
      <c r="U494" s="159"/>
      <c r="V494" s="159">
        <f t="shared" si="3"/>
        <v>2025</v>
      </c>
      <c r="W494" s="159"/>
      <c r="X494" s="159"/>
      <c r="Y494" s="159"/>
      <c r="Z494" s="159"/>
    </row>
    <row r="495" ht="11.25" customHeight="1">
      <c r="A495" s="161" t="s">
        <v>416</v>
      </c>
      <c r="B495" s="311">
        <v>45874.0</v>
      </c>
      <c r="C495" s="161">
        <v>13083.0</v>
      </c>
      <c r="D495" s="161" t="s">
        <v>635</v>
      </c>
      <c r="E495" s="161" t="s">
        <v>117</v>
      </c>
      <c r="F495" s="161">
        <v>57.0</v>
      </c>
      <c r="G495" s="161">
        <v>502.0</v>
      </c>
      <c r="H495" s="161">
        <v>852.0</v>
      </c>
      <c r="I495" s="161" t="s">
        <v>554</v>
      </c>
      <c r="J495" s="333"/>
      <c r="K495" s="333">
        <v>0.0</v>
      </c>
      <c r="L495" s="333">
        <v>3.0</v>
      </c>
      <c r="M495" s="161">
        <v>180.65</v>
      </c>
      <c r="N495" s="333" t="s">
        <v>38</v>
      </c>
      <c r="O495" s="161">
        <v>0.5</v>
      </c>
      <c r="P495" s="161">
        <v>100.0</v>
      </c>
      <c r="Q495" s="311">
        <f t="shared" si="14"/>
        <v>45879</v>
      </c>
      <c r="R495" s="159"/>
      <c r="S495" s="336">
        <f t="shared" si="2"/>
        <v>8</v>
      </c>
      <c r="T495" s="337" t="str">
        <f>IF(A495=A494,"0",VLOOKUP(A495,Despatches!A:D,4,FALSE))</f>
        <v>0</v>
      </c>
      <c r="U495" s="159"/>
      <c r="V495" s="159">
        <f t="shared" si="3"/>
        <v>2025</v>
      </c>
      <c r="W495" s="159"/>
      <c r="X495" s="159"/>
      <c r="Y495" s="159"/>
      <c r="Z495" s="159"/>
    </row>
    <row r="496" ht="11.25" customHeight="1">
      <c r="A496" s="161" t="s">
        <v>418</v>
      </c>
      <c r="B496" s="311">
        <v>45874.0</v>
      </c>
      <c r="C496" s="161">
        <v>13069.0</v>
      </c>
      <c r="D496" s="161" t="s">
        <v>564</v>
      </c>
      <c r="E496" s="161" t="s">
        <v>117</v>
      </c>
      <c r="F496" s="161">
        <v>124.0</v>
      </c>
      <c r="G496" s="161">
        <v>413.0</v>
      </c>
      <c r="H496" s="161">
        <v>351.0</v>
      </c>
      <c r="I496" s="161"/>
      <c r="J496" s="333">
        <v>16.0</v>
      </c>
      <c r="K496" s="333">
        <v>1.0</v>
      </c>
      <c r="L496" s="333">
        <v>3.0</v>
      </c>
      <c r="M496" s="161">
        <v>133.2</v>
      </c>
      <c r="N496" s="333" t="s">
        <v>38</v>
      </c>
      <c r="O496" s="161">
        <v>0.5</v>
      </c>
      <c r="P496" s="161">
        <v>100.0</v>
      </c>
      <c r="Q496" s="311">
        <f t="shared" si="14"/>
        <v>45879</v>
      </c>
      <c r="R496" s="159"/>
      <c r="S496" s="336">
        <f t="shared" si="2"/>
        <v>8</v>
      </c>
      <c r="T496" s="337">
        <f>IF(A496=A495,"0",VLOOKUP(A496,Despatches!A:D,4,FALSE))</f>
        <v>698.2</v>
      </c>
      <c r="U496" s="159"/>
      <c r="V496" s="159">
        <f t="shared" si="3"/>
        <v>2025</v>
      </c>
      <c r="W496" s="159"/>
      <c r="X496" s="159"/>
      <c r="Y496" s="159"/>
      <c r="Z496" s="159"/>
    </row>
    <row r="497" ht="11.25" customHeight="1">
      <c r="A497" s="161" t="s">
        <v>418</v>
      </c>
      <c r="B497" s="311">
        <v>45874.0</v>
      </c>
      <c r="C497" s="161">
        <v>13069.0</v>
      </c>
      <c r="D497" s="161" t="s">
        <v>564</v>
      </c>
      <c r="E497" s="161" t="s">
        <v>117</v>
      </c>
      <c r="F497" s="161">
        <v>111.0</v>
      </c>
      <c r="G497" s="161">
        <v>413.0</v>
      </c>
      <c r="H497" s="161">
        <v>261.0</v>
      </c>
      <c r="I497" s="161"/>
      <c r="J497" s="333">
        <v>16.0</v>
      </c>
      <c r="K497" s="333">
        <v>1.0</v>
      </c>
      <c r="L497" s="333">
        <v>3.0</v>
      </c>
      <c r="M497" s="161">
        <v>88.66</v>
      </c>
      <c r="N497" s="333" t="s">
        <v>38</v>
      </c>
      <c r="O497" s="161">
        <v>0.5</v>
      </c>
      <c r="P497" s="161">
        <v>100.0</v>
      </c>
      <c r="Q497" s="311">
        <f t="shared" si="14"/>
        <v>45879</v>
      </c>
      <c r="R497" s="159"/>
      <c r="S497" s="336">
        <f t="shared" si="2"/>
        <v>8</v>
      </c>
      <c r="T497" s="337" t="str">
        <f>IF(A497=A496,"0",VLOOKUP(A497,Despatches!A:D,4,FALSE))</f>
        <v>0</v>
      </c>
      <c r="U497" s="159"/>
      <c r="V497" s="159">
        <f t="shared" si="3"/>
        <v>2025</v>
      </c>
      <c r="W497" s="159"/>
      <c r="X497" s="159"/>
      <c r="Y497" s="159"/>
      <c r="Z497" s="159"/>
    </row>
    <row r="498" ht="11.25" customHeight="1">
      <c r="A498" s="161" t="s">
        <v>418</v>
      </c>
      <c r="B498" s="311">
        <v>45874.0</v>
      </c>
      <c r="C498" s="161">
        <v>13069.0</v>
      </c>
      <c r="D498" s="161" t="s">
        <v>564</v>
      </c>
      <c r="E498" s="161" t="s">
        <v>117</v>
      </c>
      <c r="F498" s="161">
        <v>93.0</v>
      </c>
      <c r="G498" s="161">
        <v>413.0</v>
      </c>
      <c r="H498" s="161">
        <v>207.0</v>
      </c>
      <c r="I498" s="161"/>
      <c r="J498" s="333">
        <v>16.0</v>
      </c>
      <c r="K498" s="333">
        <v>1.0</v>
      </c>
      <c r="L498" s="333">
        <v>3.0</v>
      </c>
      <c r="M498" s="161">
        <v>58.91</v>
      </c>
      <c r="N498" s="333" t="s">
        <v>38</v>
      </c>
      <c r="O498" s="161">
        <v>0.5</v>
      </c>
      <c r="P498" s="161">
        <v>100.0</v>
      </c>
      <c r="Q498" s="311">
        <f t="shared" si="14"/>
        <v>45879</v>
      </c>
      <c r="R498" s="159"/>
      <c r="S498" s="336">
        <f t="shared" si="2"/>
        <v>8</v>
      </c>
      <c r="T498" s="337" t="str">
        <f>IF(A498=A497,"0",VLOOKUP(A498,Despatches!A:D,4,FALSE))</f>
        <v>0</v>
      </c>
      <c r="U498" s="159"/>
      <c r="V498" s="159">
        <f t="shared" si="3"/>
        <v>2025</v>
      </c>
      <c r="W498" s="159"/>
      <c r="X498" s="159"/>
      <c r="Y498" s="159"/>
      <c r="Z498" s="159"/>
    </row>
    <row r="499" ht="11.25" customHeight="1">
      <c r="A499" s="161" t="s">
        <v>418</v>
      </c>
      <c r="B499" s="311">
        <v>45874.0</v>
      </c>
      <c r="C499" s="161">
        <v>13069.0</v>
      </c>
      <c r="D499" s="161" t="s">
        <v>564</v>
      </c>
      <c r="E499" s="161" t="s">
        <v>117</v>
      </c>
      <c r="F499" s="161">
        <v>69.0</v>
      </c>
      <c r="G499" s="161">
        <v>413.0</v>
      </c>
      <c r="H499" s="161">
        <v>171.0</v>
      </c>
      <c r="I499" s="161"/>
      <c r="J499" s="333">
        <v>16.0</v>
      </c>
      <c r="K499" s="333">
        <v>1.0</v>
      </c>
      <c r="L499" s="333">
        <v>3.0</v>
      </c>
      <c r="M499" s="161">
        <v>36.11</v>
      </c>
      <c r="N499" s="333" t="s">
        <v>38</v>
      </c>
      <c r="O499" s="161">
        <v>0.5</v>
      </c>
      <c r="P499" s="161">
        <v>100.0</v>
      </c>
      <c r="Q499" s="311">
        <f t="shared" si="14"/>
        <v>45879</v>
      </c>
      <c r="R499" s="159"/>
      <c r="S499" s="336">
        <f t="shared" si="2"/>
        <v>8</v>
      </c>
      <c r="T499" s="337" t="str">
        <f>IF(A499=A498,"0",VLOOKUP(A499,Despatches!A:D,4,FALSE))</f>
        <v>0</v>
      </c>
      <c r="U499" s="159"/>
      <c r="V499" s="159">
        <f t="shared" si="3"/>
        <v>2025</v>
      </c>
      <c r="W499" s="159"/>
      <c r="X499" s="159"/>
      <c r="Y499" s="159"/>
      <c r="Z499" s="159"/>
    </row>
    <row r="500" ht="11.25" customHeight="1">
      <c r="A500" s="161" t="s">
        <v>418</v>
      </c>
      <c r="B500" s="311">
        <v>45874.0</v>
      </c>
      <c r="C500" s="161">
        <v>13069.0</v>
      </c>
      <c r="D500" s="161" t="s">
        <v>564</v>
      </c>
      <c r="E500" s="161" t="s">
        <v>117</v>
      </c>
      <c r="F500" s="161">
        <v>41.0</v>
      </c>
      <c r="G500" s="161">
        <v>413.0</v>
      </c>
      <c r="H500" s="161">
        <v>117.0</v>
      </c>
      <c r="I500" s="161"/>
      <c r="J500" s="333">
        <v>16.0</v>
      </c>
      <c r="K500" s="333">
        <v>1.0</v>
      </c>
      <c r="L500" s="333">
        <v>3.0</v>
      </c>
      <c r="M500" s="161">
        <v>14.68</v>
      </c>
      <c r="N500" s="333" t="s">
        <v>38</v>
      </c>
      <c r="O500" s="161">
        <v>0.5</v>
      </c>
      <c r="P500" s="161">
        <v>100.0</v>
      </c>
      <c r="Q500" s="311">
        <f t="shared" si="14"/>
        <v>45879</v>
      </c>
      <c r="R500" s="159"/>
      <c r="S500" s="336">
        <f t="shared" si="2"/>
        <v>8</v>
      </c>
      <c r="T500" s="337" t="str">
        <f>IF(A500=A499,"0",VLOOKUP(A500,Despatches!A:D,4,FALSE))</f>
        <v>0</v>
      </c>
      <c r="U500" s="159"/>
      <c r="V500" s="159">
        <f t="shared" si="3"/>
        <v>2025</v>
      </c>
      <c r="W500" s="159"/>
      <c r="X500" s="159"/>
      <c r="Y500" s="159"/>
      <c r="Z500" s="159"/>
    </row>
    <row r="501" ht="11.25" customHeight="1">
      <c r="A501" s="161" t="s">
        <v>418</v>
      </c>
      <c r="B501" s="311">
        <v>45874.0</v>
      </c>
      <c r="C501" s="161">
        <v>13069.0</v>
      </c>
      <c r="D501" s="161" t="s">
        <v>564</v>
      </c>
      <c r="E501" s="161" t="s">
        <v>117</v>
      </c>
      <c r="F501" s="161">
        <v>98.0</v>
      </c>
      <c r="G501" s="161">
        <v>345.0</v>
      </c>
      <c r="H501" s="161">
        <v>234.0</v>
      </c>
      <c r="I501" s="161"/>
      <c r="J501" s="333">
        <v>16.0</v>
      </c>
      <c r="K501" s="333">
        <v>1.0</v>
      </c>
      <c r="L501" s="333">
        <v>3.0</v>
      </c>
      <c r="M501" s="161">
        <v>58.63</v>
      </c>
      <c r="N501" s="333" t="s">
        <v>38</v>
      </c>
      <c r="O501" s="161">
        <v>0.5</v>
      </c>
      <c r="P501" s="161">
        <v>100.0</v>
      </c>
      <c r="Q501" s="311">
        <f t="shared" si="14"/>
        <v>45879</v>
      </c>
      <c r="R501" s="159"/>
      <c r="S501" s="336">
        <f t="shared" si="2"/>
        <v>8</v>
      </c>
      <c r="T501" s="337" t="str">
        <f>IF(A501=A500,"0",VLOOKUP(A501,Despatches!A:D,4,FALSE))</f>
        <v>0</v>
      </c>
      <c r="U501" s="159"/>
      <c r="V501" s="159">
        <f t="shared" si="3"/>
        <v>2025</v>
      </c>
      <c r="W501" s="159"/>
      <c r="X501" s="159"/>
      <c r="Y501" s="159"/>
      <c r="Z501" s="159"/>
    </row>
    <row r="502" ht="11.25" customHeight="1">
      <c r="A502" s="161" t="s">
        <v>418</v>
      </c>
      <c r="B502" s="311">
        <v>45874.0</v>
      </c>
      <c r="C502" s="161">
        <v>13069.0</v>
      </c>
      <c r="D502" s="161" t="s">
        <v>564</v>
      </c>
      <c r="E502" s="161" t="s">
        <v>117</v>
      </c>
      <c r="F502" s="161">
        <v>98.0</v>
      </c>
      <c r="G502" s="161">
        <v>345.0</v>
      </c>
      <c r="H502" s="161">
        <v>174.0</v>
      </c>
      <c r="I502" s="161"/>
      <c r="J502" s="333">
        <v>16.0</v>
      </c>
      <c r="K502" s="333">
        <v>1.0</v>
      </c>
      <c r="L502" s="333">
        <v>3.0</v>
      </c>
      <c r="M502" s="161">
        <v>43.59</v>
      </c>
      <c r="N502" s="333" t="s">
        <v>38</v>
      </c>
      <c r="O502" s="161">
        <v>0.5</v>
      </c>
      <c r="P502" s="161">
        <v>100.0</v>
      </c>
      <c r="Q502" s="311">
        <f t="shared" si="14"/>
        <v>45879</v>
      </c>
      <c r="R502" s="159"/>
      <c r="S502" s="336">
        <f t="shared" si="2"/>
        <v>8</v>
      </c>
      <c r="T502" s="337" t="str">
        <f>IF(A502=A501,"0",VLOOKUP(A502,Despatches!A:D,4,FALSE))</f>
        <v>0</v>
      </c>
      <c r="U502" s="159"/>
      <c r="V502" s="159">
        <f t="shared" si="3"/>
        <v>2025</v>
      </c>
      <c r="W502" s="159"/>
      <c r="X502" s="159"/>
      <c r="Y502" s="159"/>
      <c r="Z502" s="159"/>
    </row>
    <row r="503" ht="11.25" customHeight="1">
      <c r="A503" s="161" t="s">
        <v>418</v>
      </c>
      <c r="B503" s="311">
        <v>45874.0</v>
      </c>
      <c r="C503" s="161">
        <v>13069.0</v>
      </c>
      <c r="D503" s="161" t="s">
        <v>564</v>
      </c>
      <c r="E503" s="161" t="s">
        <v>117</v>
      </c>
      <c r="F503" s="161">
        <v>98.0</v>
      </c>
      <c r="G503" s="161">
        <v>345.0</v>
      </c>
      <c r="H503" s="161">
        <v>138.0</v>
      </c>
      <c r="I503" s="161"/>
      <c r="J503" s="333">
        <v>16.0</v>
      </c>
      <c r="K503" s="333">
        <v>1.0</v>
      </c>
      <c r="L503" s="333">
        <v>3.0</v>
      </c>
      <c r="M503" s="161">
        <v>34.58</v>
      </c>
      <c r="N503" s="333" t="s">
        <v>38</v>
      </c>
      <c r="O503" s="161">
        <v>0.5</v>
      </c>
      <c r="P503" s="161">
        <v>100.0</v>
      </c>
      <c r="Q503" s="311">
        <f t="shared" si="14"/>
        <v>45879</v>
      </c>
      <c r="R503" s="159"/>
      <c r="S503" s="336">
        <f t="shared" si="2"/>
        <v>8</v>
      </c>
      <c r="T503" s="337" t="str">
        <f>IF(A503=A502,"0",VLOOKUP(A503,Despatches!A:D,4,FALSE))</f>
        <v>0</v>
      </c>
      <c r="U503" s="159"/>
      <c r="V503" s="159">
        <f t="shared" si="3"/>
        <v>2025</v>
      </c>
      <c r="W503" s="159"/>
      <c r="X503" s="159"/>
      <c r="Y503" s="159"/>
      <c r="Z503" s="159"/>
    </row>
    <row r="504" ht="11.25" customHeight="1">
      <c r="A504" s="161" t="s">
        <v>418</v>
      </c>
      <c r="B504" s="311">
        <v>45874.0</v>
      </c>
      <c r="C504" s="161">
        <v>13069.0</v>
      </c>
      <c r="D504" s="161" t="s">
        <v>564</v>
      </c>
      <c r="E504" s="161" t="s">
        <v>117</v>
      </c>
      <c r="F504" s="161">
        <v>98.0</v>
      </c>
      <c r="G504" s="161">
        <v>345.0</v>
      </c>
      <c r="H504" s="161">
        <v>114.0</v>
      </c>
      <c r="I504" s="161"/>
      <c r="J504" s="333">
        <v>16.0</v>
      </c>
      <c r="K504" s="333">
        <v>1.0</v>
      </c>
      <c r="L504" s="333">
        <v>3.0</v>
      </c>
      <c r="M504" s="161">
        <v>28.56</v>
      </c>
      <c r="N504" s="333" t="s">
        <v>38</v>
      </c>
      <c r="O504" s="161">
        <v>0.5</v>
      </c>
      <c r="P504" s="161">
        <v>100.0</v>
      </c>
      <c r="Q504" s="311">
        <f t="shared" si="14"/>
        <v>45879</v>
      </c>
      <c r="R504" s="159"/>
      <c r="S504" s="336">
        <f t="shared" si="2"/>
        <v>8</v>
      </c>
      <c r="T504" s="337" t="str">
        <f>IF(A504=A503,"0",VLOOKUP(A504,Despatches!A:D,4,FALSE))</f>
        <v>0</v>
      </c>
      <c r="U504" s="159"/>
      <c r="V504" s="159">
        <f t="shared" si="3"/>
        <v>2025</v>
      </c>
      <c r="W504" s="159"/>
      <c r="X504" s="159"/>
      <c r="Y504" s="159"/>
      <c r="Z504" s="159"/>
    </row>
    <row r="505" ht="11.25" customHeight="1">
      <c r="A505" s="161" t="s">
        <v>418</v>
      </c>
      <c r="B505" s="311">
        <v>45874.0</v>
      </c>
      <c r="C505" s="161">
        <v>13069.0</v>
      </c>
      <c r="D505" s="161" t="s">
        <v>564</v>
      </c>
      <c r="E505" s="161" t="s">
        <v>117</v>
      </c>
      <c r="F505" s="161">
        <v>98.0</v>
      </c>
      <c r="G505" s="161">
        <v>345.0</v>
      </c>
      <c r="H505" s="161">
        <v>78.0</v>
      </c>
      <c r="I505" s="161"/>
      <c r="J505" s="333">
        <v>16.0</v>
      </c>
      <c r="K505" s="333">
        <v>1.0</v>
      </c>
      <c r="L505" s="333">
        <v>3.0</v>
      </c>
      <c r="M505" s="161">
        <v>19.54</v>
      </c>
      <c r="N505" s="333" t="s">
        <v>38</v>
      </c>
      <c r="O505" s="161">
        <v>0.5</v>
      </c>
      <c r="P505" s="161">
        <v>100.0</v>
      </c>
      <c r="Q505" s="311">
        <f t="shared" si="14"/>
        <v>45879</v>
      </c>
      <c r="R505" s="159"/>
      <c r="S505" s="336">
        <f t="shared" si="2"/>
        <v>8</v>
      </c>
      <c r="T505" s="337" t="str">
        <f>IF(A505=A504,"0",VLOOKUP(A505,Despatches!A:D,4,FALSE))</f>
        <v>0</v>
      </c>
      <c r="U505" s="159"/>
      <c r="V505" s="159">
        <f t="shared" si="3"/>
        <v>2025</v>
      </c>
      <c r="W505" s="159"/>
      <c r="X505" s="159"/>
      <c r="Y505" s="159"/>
      <c r="Z505" s="159"/>
    </row>
    <row r="506" ht="11.25" customHeight="1">
      <c r="A506" s="161" t="s">
        <v>418</v>
      </c>
      <c r="B506" s="311">
        <v>45874.0</v>
      </c>
      <c r="C506" s="161">
        <v>13069.0</v>
      </c>
      <c r="D506" s="161" t="s">
        <v>564</v>
      </c>
      <c r="E506" s="161" t="s">
        <v>117</v>
      </c>
      <c r="F506" s="161">
        <v>98.0</v>
      </c>
      <c r="G506" s="161">
        <v>566.0</v>
      </c>
      <c r="H506" s="161">
        <v>117.0</v>
      </c>
      <c r="I506" s="161"/>
      <c r="J506" s="333">
        <v>16.0</v>
      </c>
      <c r="K506" s="333">
        <v>1.0</v>
      </c>
      <c r="L506" s="333">
        <v>3.0</v>
      </c>
      <c r="M506" s="161">
        <v>48.09</v>
      </c>
      <c r="N506" s="333" t="s">
        <v>38</v>
      </c>
      <c r="O506" s="161">
        <v>0.5</v>
      </c>
      <c r="P506" s="161">
        <v>100.0</v>
      </c>
      <c r="Q506" s="311">
        <f t="shared" si="14"/>
        <v>45879</v>
      </c>
      <c r="R506" s="159"/>
      <c r="S506" s="336">
        <f t="shared" si="2"/>
        <v>8</v>
      </c>
      <c r="T506" s="337" t="str">
        <f>IF(A506=A505,"0",VLOOKUP(A506,Despatches!A:D,4,FALSE))</f>
        <v>0</v>
      </c>
      <c r="U506" s="159"/>
      <c r="V506" s="159">
        <f t="shared" si="3"/>
        <v>2025</v>
      </c>
      <c r="W506" s="159"/>
      <c r="X506" s="159"/>
      <c r="Y506" s="159"/>
      <c r="Z506" s="159"/>
    </row>
    <row r="507" ht="11.25" customHeight="1">
      <c r="A507" s="161" t="s">
        <v>418</v>
      </c>
      <c r="B507" s="311">
        <v>45874.0</v>
      </c>
      <c r="C507" s="161">
        <v>13069.0</v>
      </c>
      <c r="D507" s="161" t="s">
        <v>564</v>
      </c>
      <c r="E507" s="161" t="s">
        <v>117</v>
      </c>
      <c r="F507" s="161">
        <v>98.0</v>
      </c>
      <c r="G507" s="161">
        <v>579.0</v>
      </c>
      <c r="H507" s="161">
        <v>87.0</v>
      </c>
      <c r="I507" s="161"/>
      <c r="J507" s="333">
        <v>16.0</v>
      </c>
      <c r="K507" s="333">
        <v>1.0</v>
      </c>
      <c r="L507" s="333">
        <v>3.0</v>
      </c>
      <c r="M507" s="161">
        <v>36.58</v>
      </c>
      <c r="N507" s="333" t="s">
        <v>38</v>
      </c>
      <c r="O507" s="161">
        <v>0.5</v>
      </c>
      <c r="P507" s="161">
        <v>100.0</v>
      </c>
      <c r="Q507" s="311">
        <f t="shared" si="14"/>
        <v>45879</v>
      </c>
      <c r="R507" s="159"/>
      <c r="S507" s="336">
        <f t="shared" si="2"/>
        <v>8</v>
      </c>
      <c r="T507" s="337" t="str">
        <f>IF(A507=A506,"0",VLOOKUP(A507,Despatches!A:D,4,FALSE))</f>
        <v>0</v>
      </c>
      <c r="U507" s="159"/>
      <c r="V507" s="159">
        <f t="shared" si="3"/>
        <v>2025</v>
      </c>
      <c r="W507" s="159"/>
      <c r="X507" s="159"/>
      <c r="Y507" s="159"/>
      <c r="Z507" s="159"/>
    </row>
    <row r="508" ht="11.25" customHeight="1">
      <c r="A508" s="161" t="s">
        <v>418</v>
      </c>
      <c r="B508" s="311">
        <v>45874.0</v>
      </c>
      <c r="C508" s="161">
        <v>13069.0</v>
      </c>
      <c r="D508" s="161" t="s">
        <v>564</v>
      </c>
      <c r="E508" s="161" t="s">
        <v>117</v>
      </c>
      <c r="F508" s="161">
        <v>98.0</v>
      </c>
      <c r="G508" s="161">
        <v>597.0</v>
      </c>
      <c r="H508" s="161">
        <v>69.0</v>
      </c>
      <c r="I508" s="161"/>
      <c r="J508" s="333">
        <v>16.0</v>
      </c>
      <c r="K508" s="333">
        <v>1.0</v>
      </c>
      <c r="L508" s="333">
        <v>3.0</v>
      </c>
      <c r="M508" s="161">
        <v>29.91</v>
      </c>
      <c r="N508" s="333" t="s">
        <v>38</v>
      </c>
      <c r="O508" s="161">
        <v>0.5</v>
      </c>
      <c r="P508" s="161">
        <v>100.0</v>
      </c>
      <c r="Q508" s="311">
        <f t="shared" si="14"/>
        <v>45879</v>
      </c>
      <c r="R508" s="159"/>
      <c r="S508" s="336">
        <f t="shared" si="2"/>
        <v>8</v>
      </c>
      <c r="T508" s="337" t="str">
        <f>IF(A508=A507,"0",VLOOKUP(A508,Despatches!A:D,4,FALSE))</f>
        <v>0</v>
      </c>
      <c r="U508" s="159"/>
      <c r="V508" s="159">
        <f t="shared" si="3"/>
        <v>2025</v>
      </c>
      <c r="W508" s="159"/>
      <c r="X508" s="159"/>
      <c r="Y508" s="159"/>
      <c r="Z508" s="159"/>
    </row>
    <row r="509" ht="11.25" customHeight="1">
      <c r="A509" s="161" t="s">
        <v>418</v>
      </c>
      <c r="B509" s="311">
        <v>45874.0</v>
      </c>
      <c r="C509" s="161">
        <v>13069.0</v>
      </c>
      <c r="D509" s="161" t="s">
        <v>564</v>
      </c>
      <c r="E509" s="161" t="s">
        <v>117</v>
      </c>
      <c r="F509" s="161">
        <v>98.0</v>
      </c>
      <c r="G509" s="161">
        <v>621.0</v>
      </c>
      <c r="H509" s="161">
        <v>57.0</v>
      </c>
      <c r="I509" s="161"/>
      <c r="J509" s="333">
        <v>16.0</v>
      </c>
      <c r="K509" s="333">
        <v>1.0</v>
      </c>
      <c r="L509" s="333">
        <v>3.0</v>
      </c>
      <c r="M509" s="161">
        <v>25.7</v>
      </c>
      <c r="N509" s="333" t="s">
        <v>38</v>
      </c>
      <c r="O509" s="161">
        <v>0.5</v>
      </c>
      <c r="P509" s="161">
        <v>100.0</v>
      </c>
      <c r="Q509" s="311">
        <f t="shared" si="14"/>
        <v>45879</v>
      </c>
      <c r="R509" s="159"/>
      <c r="S509" s="336">
        <f t="shared" si="2"/>
        <v>8</v>
      </c>
      <c r="T509" s="337" t="str">
        <f>IF(A509=A508,"0",VLOOKUP(A509,Despatches!A:D,4,FALSE))</f>
        <v>0</v>
      </c>
      <c r="U509" s="159"/>
      <c r="V509" s="159">
        <f t="shared" si="3"/>
        <v>2025</v>
      </c>
      <c r="W509" s="159"/>
      <c r="X509" s="159"/>
      <c r="Y509" s="159"/>
      <c r="Z509" s="159"/>
    </row>
    <row r="510" ht="11.25" customHeight="1">
      <c r="A510" s="161" t="s">
        <v>418</v>
      </c>
      <c r="B510" s="311">
        <v>45874.0</v>
      </c>
      <c r="C510" s="161">
        <v>13069.0</v>
      </c>
      <c r="D510" s="161" t="s">
        <v>564</v>
      </c>
      <c r="E510" s="161" t="s">
        <v>117</v>
      </c>
      <c r="F510" s="161">
        <v>98.0</v>
      </c>
      <c r="G510" s="161">
        <v>649.0</v>
      </c>
      <c r="H510" s="161">
        <v>39.0</v>
      </c>
      <c r="I510" s="161"/>
      <c r="J510" s="333">
        <v>16.0</v>
      </c>
      <c r="K510" s="333">
        <v>1.0</v>
      </c>
      <c r="L510" s="333">
        <v>3.0</v>
      </c>
      <c r="M510" s="161">
        <v>18.38</v>
      </c>
      <c r="N510" s="333" t="s">
        <v>38</v>
      </c>
      <c r="O510" s="161">
        <v>0.5</v>
      </c>
      <c r="P510" s="161">
        <v>100.0</v>
      </c>
      <c r="Q510" s="311">
        <f t="shared" si="14"/>
        <v>45879</v>
      </c>
      <c r="R510" s="159"/>
      <c r="S510" s="336">
        <f t="shared" si="2"/>
        <v>8</v>
      </c>
      <c r="T510" s="337" t="str">
        <f>IF(A510=A509,"0",VLOOKUP(A510,Despatches!A:D,4,FALSE))</f>
        <v>0</v>
      </c>
      <c r="U510" s="159"/>
      <c r="V510" s="159">
        <f t="shared" si="3"/>
        <v>2025</v>
      </c>
      <c r="W510" s="159"/>
      <c r="X510" s="159"/>
      <c r="Y510" s="159"/>
      <c r="Z510" s="159"/>
    </row>
    <row r="511" ht="11.25" customHeight="1">
      <c r="A511" s="161" t="s">
        <v>512</v>
      </c>
      <c r="B511" s="311">
        <v>45874.0</v>
      </c>
      <c r="C511" s="161">
        <v>13062.0</v>
      </c>
      <c r="D511" s="161" t="s">
        <v>636</v>
      </c>
      <c r="E511" s="161" t="s">
        <v>117</v>
      </c>
      <c r="F511" s="161">
        <v>110.0</v>
      </c>
      <c r="G511" s="161">
        <v>490.0</v>
      </c>
      <c r="H511" s="161">
        <v>440.0</v>
      </c>
      <c r="I511" s="161"/>
      <c r="J511" s="333">
        <v>16.0</v>
      </c>
      <c r="K511" s="333">
        <v>3.0</v>
      </c>
      <c r="L511" s="333">
        <v>2.0</v>
      </c>
      <c r="M511" s="161">
        <v>175.74</v>
      </c>
      <c r="N511" s="333" t="s">
        <v>38</v>
      </c>
      <c r="O511" s="161">
        <v>0.5</v>
      </c>
      <c r="P511" s="161">
        <v>100.0</v>
      </c>
      <c r="Q511" s="311">
        <f t="shared" si="14"/>
        <v>45879</v>
      </c>
      <c r="R511" s="159"/>
      <c r="S511" s="336">
        <f t="shared" si="2"/>
        <v>8</v>
      </c>
      <c r="T511" s="337">
        <f>IF(A511=A510,"0",VLOOKUP(A511,Despatches!A:D,4,FALSE))</f>
        <v>232.8</v>
      </c>
      <c r="U511" s="159"/>
      <c r="V511" s="159">
        <f t="shared" si="3"/>
        <v>2025</v>
      </c>
      <c r="W511" s="159"/>
      <c r="X511" s="159"/>
      <c r="Y511" s="159"/>
      <c r="Z511" s="159"/>
    </row>
    <row r="512" ht="11.25" customHeight="1">
      <c r="A512" s="161" t="s">
        <v>512</v>
      </c>
      <c r="B512" s="311">
        <v>45874.0</v>
      </c>
      <c r="C512" s="161">
        <v>13062.0</v>
      </c>
      <c r="D512" s="161" t="s">
        <v>636</v>
      </c>
      <c r="E512" s="161" t="s">
        <v>117</v>
      </c>
      <c r="F512" s="161">
        <v>110.0</v>
      </c>
      <c r="G512" s="161">
        <v>50.0</v>
      </c>
      <c r="H512" s="161">
        <v>1320.0</v>
      </c>
      <c r="I512" s="161"/>
      <c r="J512" s="333">
        <v>16.0</v>
      </c>
      <c r="K512" s="333">
        <v>1.0</v>
      </c>
      <c r="L512" s="333">
        <v>2.0</v>
      </c>
      <c r="M512" s="161">
        <v>53.8</v>
      </c>
      <c r="N512" s="333" t="s">
        <v>38</v>
      </c>
      <c r="O512" s="161">
        <v>0.5</v>
      </c>
      <c r="P512" s="161">
        <v>100.0</v>
      </c>
      <c r="Q512" s="311">
        <f t="shared" si="14"/>
        <v>45879</v>
      </c>
      <c r="R512" s="159"/>
      <c r="S512" s="336">
        <f t="shared" si="2"/>
        <v>8</v>
      </c>
      <c r="T512" s="337" t="str">
        <f>IF(A512=A511,"0",VLOOKUP(A512,Despatches!A:D,4,FALSE))</f>
        <v>0</v>
      </c>
      <c r="U512" s="159"/>
      <c r="V512" s="159">
        <f t="shared" si="3"/>
        <v>2025</v>
      </c>
      <c r="W512" s="159"/>
      <c r="X512" s="159"/>
      <c r="Y512" s="159"/>
      <c r="Z512" s="159"/>
    </row>
    <row r="513" ht="11.25" customHeight="1">
      <c r="A513" s="161" t="s">
        <v>409</v>
      </c>
      <c r="B513" s="311">
        <v>45874.0</v>
      </c>
      <c r="C513" s="161">
        <v>13069.0</v>
      </c>
      <c r="D513" s="161" t="s">
        <v>637</v>
      </c>
      <c r="E513" s="161" t="s">
        <v>117</v>
      </c>
      <c r="F513" s="161">
        <v>100.0</v>
      </c>
      <c r="G513" s="161">
        <v>420.0</v>
      </c>
      <c r="H513" s="161">
        <v>600.0</v>
      </c>
      <c r="I513" s="161"/>
      <c r="J513" s="333">
        <v>16.0</v>
      </c>
      <c r="K513" s="333">
        <v>3.0</v>
      </c>
      <c r="L513" s="333">
        <v>3.0</v>
      </c>
      <c r="M513" s="161">
        <v>186.73</v>
      </c>
      <c r="N513" s="333" t="s">
        <v>38</v>
      </c>
      <c r="O513" s="161">
        <v>0.5</v>
      </c>
      <c r="P513" s="161">
        <v>100.0</v>
      </c>
      <c r="Q513" s="311">
        <f t="shared" si="14"/>
        <v>45879</v>
      </c>
      <c r="R513" s="159"/>
      <c r="S513" s="336">
        <f t="shared" si="2"/>
        <v>8</v>
      </c>
      <c r="T513" s="337">
        <f>IF(A513=A512,"0",VLOOKUP(A513,Despatches!A:D,4,FALSE))</f>
        <v>282</v>
      </c>
      <c r="U513" s="159"/>
      <c r="V513" s="159">
        <f t="shared" si="3"/>
        <v>2025</v>
      </c>
      <c r="W513" s="159"/>
      <c r="X513" s="159"/>
      <c r="Y513" s="159"/>
      <c r="Z513" s="159"/>
    </row>
    <row r="514" ht="11.25" customHeight="1">
      <c r="A514" s="161" t="s">
        <v>409</v>
      </c>
      <c r="B514" s="311">
        <v>45874.0</v>
      </c>
      <c r="C514" s="161">
        <v>13069.0</v>
      </c>
      <c r="D514" s="161" t="s">
        <v>637</v>
      </c>
      <c r="E514" s="161" t="s">
        <v>117</v>
      </c>
      <c r="F514" s="161">
        <v>100.0</v>
      </c>
      <c r="G514" s="161">
        <v>60.0</v>
      </c>
      <c r="H514" s="161">
        <v>1800.0</v>
      </c>
      <c r="I514" s="161"/>
      <c r="J514" s="333">
        <v>16.0</v>
      </c>
      <c r="K514" s="333">
        <v>1.0</v>
      </c>
      <c r="L514" s="333">
        <v>3.0</v>
      </c>
      <c r="M514" s="161">
        <v>80.03</v>
      </c>
      <c r="N514" s="333" t="s">
        <v>38</v>
      </c>
      <c r="O514" s="161">
        <v>0.5</v>
      </c>
      <c r="P514" s="161">
        <v>100.0</v>
      </c>
      <c r="Q514" s="311">
        <f t="shared" si="14"/>
        <v>45879</v>
      </c>
      <c r="R514" s="159"/>
      <c r="S514" s="336">
        <f t="shared" si="2"/>
        <v>8</v>
      </c>
      <c r="T514" s="337" t="str">
        <f>IF(A514=A513,"0",VLOOKUP(A514,Despatches!A:D,4,FALSE))</f>
        <v>0</v>
      </c>
      <c r="U514" s="159"/>
      <c r="V514" s="159">
        <f t="shared" si="3"/>
        <v>2025</v>
      </c>
      <c r="W514" s="159"/>
      <c r="X514" s="159"/>
      <c r="Y514" s="159"/>
      <c r="Z514" s="159"/>
    </row>
    <row r="515" ht="11.25" customHeight="1">
      <c r="A515" s="161" t="s">
        <v>411</v>
      </c>
      <c r="B515" s="311">
        <v>45874.0</v>
      </c>
      <c r="C515" s="161">
        <v>13083.0</v>
      </c>
      <c r="D515" s="161" t="s">
        <v>638</v>
      </c>
      <c r="E515" s="161" t="s">
        <v>117</v>
      </c>
      <c r="F515" s="161">
        <v>70.0</v>
      </c>
      <c r="G515" s="161">
        <v>195.0</v>
      </c>
      <c r="H515" s="161">
        <v>1110.0</v>
      </c>
      <c r="I515" s="161"/>
      <c r="J515" s="333">
        <v>16.0</v>
      </c>
      <c r="K515" s="333">
        <v>2.0</v>
      </c>
      <c r="L515" s="333">
        <v>3.0</v>
      </c>
      <c r="M515" s="161">
        <v>112.27</v>
      </c>
      <c r="N515" s="333" t="s">
        <v>38</v>
      </c>
      <c r="O515" s="161">
        <v>0.5</v>
      </c>
      <c r="P515" s="161">
        <v>100.0</v>
      </c>
      <c r="Q515" s="311">
        <f t="shared" si="14"/>
        <v>45879</v>
      </c>
      <c r="R515" s="159"/>
      <c r="S515" s="336">
        <f t="shared" si="2"/>
        <v>8</v>
      </c>
      <c r="T515" s="337">
        <f>IF(A515=A514,"0",VLOOKUP(A515,Despatches!A:D,4,FALSE))</f>
        <v>165.6</v>
      </c>
      <c r="U515" s="159"/>
      <c r="V515" s="159">
        <f t="shared" si="3"/>
        <v>2025</v>
      </c>
      <c r="W515" s="159"/>
      <c r="X515" s="159"/>
      <c r="Y515" s="159"/>
      <c r="Z515" s="159"/>
    </row>
    <row r="516" ht="11.25" customHeight="1">
      <c r="A516" s="161" t="s">
        <v>411</v>
      </c>
      <c r="B516" s="311">
        <v>45874.0</v>
      </c>
      <c r="C516" s="161">
        <v>13083.0</v>
      </c>
      <c r="D516" s="161" t="s">
        <v>638</v>
      </c>
      <c r="E516" s="161" t="s">
        <v>117</v>
      </c>
      <c r="F516" s="161">
        <v>70.0</v>
      </c>
      <c r="G516" s="161">
        <v>56.0</v>
      </c>
      <c r="H516" s="161">
        <v>2220.0</v>
      </c>
      <c r="I516" s="161"/>
      <c r="J516" s="333">
        <v>16.0</v>
      </c>
      <c r="K516" s="333">
        <v>1.0</v>
      </c>
      <c r="L516" s="333">
        <v>3.0</v>
      </c>
      <c r="M516" s="161">
        <v>52.97</v>
      </c>
      <c r="N516" s="333" t="s">
        <v>38</v>
      </c>
      <c r="O516" s="161">
        <v>0.5</v>
      </c>
      <c r="P516" s="161">
        <v>100.0</v>
      </c>
      <c r="Q516" s="311">
        <f t="shared" si="14"/>
        <v>45879</v>
      </c>
      <c r="R516" s="159"/>
      <c r="S516" s="336">
        <f t="shared" si="2"/>
        <v>8</v>
      </c>
      <c r="T516" s="337" t="str">
        <f>IF(A516=A515,"0",VLOOKUP(A516,Despatches!A:D,4,FALSE))</f>
        <v>0</v>
      </c>
      <c r="U516" s="159"/>
      <c r="V516" s="159">
        <f t="shared" si="3"/>
        <v>2025</v>
      </c>
      <c r="W516" s="159"/>
      <c r="X516" s="159"/>
      <c r="Y516" s="159"/>
      <c r="Z516" s="159"/>
    </row>
    <row r="517" ht="11.25" customHeight="1">
      <c r="A517" s="161" t="s">
        <v>400</v>
      </c>
      <c r="B517" s="311">
        <v>45874.0</v>
      </c>
      <c r="C517" s="161">
        <v>123.0</v>
      </c>
      <c r="D517" s="161" t="s">
        <v>603</v>
      </c>
      <c r="E517" s="161" t="s">
        <v>145</v>
      </c>
      <c r="F517" s="161">
        <v>50.0</v>
      </c>
      <c r="G517" s="161">
        <v>200.0</v>
      </c>
      <c r="H517" s="161">
        <v>2100.0</v>
      </c>
      <c r="I517" s="161"/>
      <c r="J517" s="333">
        <v>15.0</v>
      </c>
      <c r="K517" s="333">
        <v>1.0</v>
      </c>
      <c r="L517" s="333">
        <v>10.0</v>
      </c>
      <c r="M517" s="161">
        <v>155.61</v>
      </c>
      <c r="N517" s="333" t="s">
        <v>38</v>
      </c>
      <c r="O517" s="161">
        <v>0.5</v>
      </c>
      <c r="P517" s="161">
        <v>107.0</v>
      </c>
      <c r="Q517" s="311">
        <f t="shared" si="14"/>
        <v>45879</v>
      </c>
      <c r="R517" s="159"/>
      <c r="S517" s="336">
        <f t="shared" si="2"/>
        <v>8</v>
      </c>
      <c r="T517" s="337">
        <f>IF(A517=A516,"0",VLOOKUP(A517,Despatches!A:D,4,FALSE))</f>
        <v>273.8</v>
      </c>
      <c r="U517" s="159"/>
      <c r="V517" s="159">
        <f t="shared" si="3"/>
        <v>2025</v>
      </c>
      <c r="W517" s="159"/>
      <c r="X517" s="159"/>
      <c r="Y517" s="159"/>
      <c r="Z517" s="159"/>
    </row>
    <row r="518" ht="11.25" customHeight="1">
      <c r="A518" s="161" t="s">
        <v>400</v>
      </c>
      <c r="B518" s="311">
        <v>45874.0</v>
      </c>
      <c r="C518" s="161">
        <v>123.0</v>
      </c>
      <c r="D518" s="161" t="s">
        <v>603</v>
      </c>
      <c r="E518" s="161" t="s">
        <v>145</v>
      </c>
      <c r="F518" s="161">
        <v>50.0</v>
      </c>
      <c r="G518" s="161">
        <v>200.0</v>
      </c>
      <c r="H518" s="161">
        <v>700.0</v>
      </c>
      <c r="I518" s="161"/>
      <c r="J518" s="333">
        <v>15.0</v>
      </c>
      <c r="K518" s="333">
        <v>1.0</v>
      </c>
      <c r="L518" s="333">
        <v>10.0</v>
      </c>
      <c r="M518" s="161">
        <v>51.87</v>
      </c>
      <c r="N518" s="333" t="s">
        <v>38</v>
      </c>
      <c r="O518" s="161">
        <v>0.5</v>
      </c>
      <c r="P518" s="161">
        <v>107.0</v>
      </c>
      <c r="Q518" s="311">
        <f t="shared" si="14"/>
        <v>45879</v>
      </c>
      <c r="R518" s="159"/>
      <c r="S518" s="336">
        <f t="shared" si="2"/>
        <v>8</v>
      </c>
      <c r="T518" s="337" t="str">
        <f>IF(A518=A517,"0",VLOOKUP(A518,Despatches!A:D,4,FALSE))</f>
        <v>0</v>
      </c>
      <c r="U518" s="159"/>
      <c r="V518" s="159">
        <f t="shared" si="3"/>
        <v>2025</v>
      </c>
      <c r="W518" s="159"/>
      <c r="X518" s="159"/>
      <c r="Y518" s="159"/>
      <c r="Z518" s="159"/>
    </row>
    <row r="519" ht="11.25" customHeight="1">
      <c r="A519" s="161" t="s">
        <v>400</v>
      </c>
      <c r="B519" s="311">
        <v>45874.0</v>
      </c>
      <c r="C519" s="161">
        <v>123.0</v>
      </c>
      <c r="D519" s="161" t="s">
        <v>603</v>
      </c>
      <c r="E519" s="161" t="s">
        <v>145</v>
      </c>
      <c r="F519" s="161">
        <v>50.0</v>
      </c>
      <c r="G519" s="161">
        <v>125.0</v>
      </c>
      <c r="H519" s="161">
        <v>1400.0</v>
      </c>
      <c r="I519" s="161"/>
      <c r="J519" s="333">
        <v>15.0</v>
      </c>
      <c r="K519" s="333">
        <v>1.0</v>
      </c>
      <c r="L519" s="333">
        <v>10.0</v>
      </c>
      <c r="M519" s="161">
        <v>64.84</v>
      </c>
      <c r="N519" s="333" t="s">
        <v>38</v>
      </c>
      <c r="O519" s="161">
        <v>0.5</v>
      </c>
      <c r="P519" s="161">
        <v>107.0</v>
      </c>
      <c r="Q519" s="311">
        <f t="shared" si="14"/>
        <v>45879</v>
      </c>
      <c r="R519" s="159"/>
      <c r="S519" s="336">
        <f t="shared" si="2"/>
        <v>8</v>
      </c>
      <c r="T519" s="337" t="str">
        <f>IF(A519=A518,"0",VLOOKUP(A519,Despatches!A:D,4,FALSE))</f>
        <v>0</v>
      </c>
      <c r="U519" s="159"/>
      <c r="V519" s="159">
        <f t="shared" si="3"/>
        <v>2025</v>
      </c>
      <c r="W519" s="159"/>
      <c r="X519" s="159"/>
      <c r="Y519" s="159"/>
      <c r="Z519" s="159"/>
    </row>
    <row r="520" ht="11.25" customHeight="1">
      <c r="A520" s="161" t="s">
        <v>403</v>
      </c>
      <c r="B520" s="311">
        <v>45874.0</v>
      </c>
      <c r="C520" s="161" t="s">
        <v>639</v>
      </c>
      <c r="D520" s="161" t="s">
        <v>640</v>
      </c>
      <c r="E520" s="161" t="s">
        <v>130</v>
      </c>
      <c r="F520" s="161">
        <v>415.0</v>
      </c>
      <c r="G520" s="161">
        <v>700.0</v>
      </c>
      <c r="H520" s="161">
        <v>976.0</v>
      </c>
      <c r="I520" s="161"/>
      <c r="J520" s="333"/>
      <c r="K520" s="333">
        <v>0.0</v>
      </c>
      <c r="L520" s="333">
        <v>0.0</v>
      </c>
      <c r="M520" s="161">
        <v>2100.94</v>
      </c>
      <c r="N520" s="333" t="s">
        <v>38</v>
      </c>
      <c r="O520" s="161">
        <v>0.5</v>
      </c>
      <c r="P520" s="161">
        <v>119.0</v>
      </c>
      <c r="Q520" s="311">
        <v>45881.0</v>
      </c>
      <c r="R520" s="159"/>
      <c r="S520" s="336">
        <f t="shared" si="2"/>
        <v>8</v>
      </c>
      <c r="T520" s="337">
        <f>IF(A520=A519,"0",VLOOKUP(A520,Despatches!A:D,4,FALSE))</f>
        <v>2100</v>
      </c>
      <c r="U520" s="159"/>
      <c r="V520" s="159">
        <f t="shared" si="3"/>
        <v>2025</v>
      </c>
      <c r="W520" s="159"/>
      <c r="X520" s="159"/>
      <c r="Y520" s="159"/>
      <c r="Z520" s="159"/>
    </row>
    <row r="521" ht="11.25" customHeight="1">
      <c r="A521" s="161" t="s">
        <v>405</v>
      </c>
      <c r="B521" s="311">
        <v>45874.0</v>
      </c>
      <c r="C521" s="161" t="s">
        <v>639</v>
      </c>
      <c r="D521" s="161" t="s">
        <v>641</v>
      </c>
      <c r="E521" s="161" t="s">
        <v>130</v>
      </c>
      <c r="F521" s="161">
        <v>455.0</v>
      </c>
      <c r="G521" s="161">
        <v>900.0</v>
      </c>
      <c r="H521" s="161">
        <v>1500.0</v>
      </c>
      <c r="I521" s="161"/>
      <c r="J521" s="333"/>
      <c r="K521" s="333">
        <v>0.0</v>
      </c>
      <c r="L521" s="333">
        <v>0.0</v>
      </c>
      <c r="M521" s="161">
        <v>4551.59</v>
      </c>
      <c r="N521" s="333" t="s">
        <v>38</v>
      </c>
      <c r="O521" s="161">
        <v>0.5</v>
      </c>
      <c r="P521" s="161">
        <v>119.0</v>
      </c>
      <c r="Q521" s="311">
        <v>45881.0</v>
      </c>
      <c r="R521" s="159"/>
      <c r="S521" s="336">
        <f t="shared" si="2"/>
        <v>8</v>
      </c>
      <c r="T521" s="337">
        <f>IF(A521=A520,"0",VLOOKUP(A521,Despatches!A:D,4,FALSE))</f>
        <v>4502</v>
      </c>
      <c r="U521" s="159"/>
      <c r="V521" s="159">
        <f t="shared" si="3"/>
        <v>2025</v>
      </c>
      <c r="W521" s="159"/>
      <c r="X521" s="159"/>
      <c r="Y521" s="159"/>
      <c r="Z521" s="159"/>
    </row>
    <row r="522" ht="11.25" customHeight="1">
      <c r="A522" s="161" t="s">
        <v>347</v>
      </c>
      <c r="B522" s="311">
        <v>45859.0</v>
      </c>
      <c r="C522" s="161">
        <v>26420.0</v>
      </c>
      <c r="D522" s="161" t="s">
        <v>642</v>
      </c>
      <c r="E522" s="161" t="s">
        <v>128</v>
      </c>
      <c r="F522" s="161">
        <v>68.0</v>
      </c>
      <c r="G522" s="161">
        <v>778.0</v>
      </c>
      <c r="H522" s="161">
        <v>2800.0</v>
      </c>
      <c r="I522" s="161">
        <v>175.0</v>
      </c>
      <c r="J522" s="333">
        <v>16.0</v>
      </c>
      <c r="K522" s="333">
        <v>1.0</v>
      </c>
      <c r="L522" s="333">
        <v>8.0</v>
      </c>
      <c r="M522" s="161">
        <v>1097.66</v>
      </c>
      <c r="N522" s="333" t="s">
        <v>38</v>
      </c>
      <c r="O522" s="161">
        <v>0.5</v>
      </c>
      <c r="P522" s="161">
        <v>123.0</v>
      </c>
      <c r="Q522" s="311">
        <f>B522+5</f>
        <v>45864</v>
      </c>
      <c r="R522" s="159"/>
      <c r="S522" s="336">
        <f t="shared" si="2"/>
        <v>7</v>
      </c>
      <c r="T522" s="337">
        <f>IF(A522=A521,"0",VLOOKUP(A522,Despatches!A:D,4,FALSE))</f>
        <v>2261.2</v>
      </c>
      <c r="U522" s="159"/>
      <c r="V522" s="159">
        <f t="shared" si="3"/>
        <v>2025</v>
      </c>
      <c r="W522" s="159"/>
      <c r="X522" s="159"/>
      <c r="Y522" s="159"/>
      <c r="Z522" s="159"/>
    </row>
    <row r="523" ht="11.25" customHeight="1">
      <c r="A523" s="161" t="s">
        <v>511</v>
      </c>
      <c r="B523" s="311">
        <v>45881.0</v>
      </c>
      <c r="C523" s="161">
        <v>123.0</v>
      </c>
      <c r="D523" s="161">
        <v>123.0</v>
      </c>
      <c r="E523" s="161" t="s">
        <v>124</v>
      </c>
      <c r="F523" s="161">
        <v>150.0</v>
      </c>
      <c r="G523" s="161">
        <v>375.0</v>
      </c>
      <c r="H523" s="161">
        <v>450.0</v>
      </c>
      <c r="I523" s="161">
        <v>150.0</v>
      </c>
      <c r="J523" s="333">
        <v>16.0</v>
      </c>
      <c r="K523" s="333">
        <v>1.0</v>
      </c>
      <c r="L523" s="333">
        <v>1.0</v>
      </c>
      <c r="M523" s="161">
        <v>187.57</v>
      </c>
      <c r="N523" s="333" t="s">
        <v>38</v>
      </c>
      <c r="O523" s="161">
        <v>0.5</v>
      </c>
      <c r="P523" s="161">
        <v>114.0</v>
      </c>
      <c r="Q523" s="311">
        <v>45881.0</v>
      </c>
      <c r="R523" s="159"/>
      <c r="S523" s="336">
        <f t="shared" si="2"/>
        <v>8</v>
      </c>
      <c r="T523" s="337">
        <f>IF(A523=A522,"0",VLOOKUP(A523,Despatches!A:D,4,FALSE))</f>
        <v>261.6</v>
      </c>
      <c r="U523" s="159"/>
      <c r="V523" s="159">
        <f t="shared" si="3"/>
        <v>2025</v>
      </c>
      <c r="W523" s="159"/>
      <c r="X523" s="159"/>
      <c r="Y523" s="159"/>
      <c r="Z523" s="159"/>
    </row>
    <row r="524" ht="11.25" customHeight="1">
      <c r="A524" s="161" t="s">
        <v>511</v>
      </c>
      <c r="B524" s="311">
        <v>45881.0</v>
      </c>
      <c r="C524" s="161">
        <v>123.0</v>
      </c>
      <c r="D524" s="161">
        <v>123.0</v>
      </c>
      <c r="E524" s="161" t="s">
        <v>124</v>
      </c>
      <c r="F524" s="161">
        <v>75.0</v>
      </c>
      <c r="G524" s="161">
        <v>225.0</v>
      </c>
      <c r="H524" s="161">
        <v>300.0</v>
      </c>
      <c r="I524" s="161">
        <v>150.0</v>
      </c>
      <c r="J524" s="333">
        <v>16.0</v>
      </c>
      <c r="K524" s="333">
        <v>1.0</v>
      </c>
      <c r="L524" s="333">
        <v>1.0</v>
      </c>
      <c r="M524" s="161">
        <v>37.51</v>
      </c>
      <c r="N524" s="333" t="s">
        <v>38</v>
      </c>
      <c r="O524" s="161">
        <v>0.5</v>
      </c>
      <c r="P524" s="161">
        <v>114.0</v>
      </c>
      <c r="Q524" s="311">
        <v>45881.0</v>
      </c>
      <c r="R524" s="159"/>
      <c r="S524" s="336">
        <f t="shared" si="2"/>
        <v>8</v>
      </c>
      <c r="T524" s="337" t="str">
        <f>IF(A524=A523,"0",VLOOKUP(A524,Despatches!A:D,4,FALSE))</f>
        <v>0</v>
      </c>
      <c r="U524" s="159"/>
      <c r="V524" s="159">
        <f t="shared" si="3"/>
        <v>2025</v>
      </c>
      <c r="W524" s="159"/>
      <c r="X524" s="159"/>
      <c r="Y524" s="159"/>
      <c r="Z524" s="159"/>
    </row>
    <row r="525" ht="11.25" customHeight="1">
      <c r="A525" s="161" t="s">
        <v>511</v>
      </c>
      <c r="B525" s="311">
        <v>45881.0</v>
      </c>
      <c r="C525" s="161">
        <v>123.0</v>
      </c>
      <c r="D525" s="161">
        <v>123.0</v>
      </c>
      <c r="E525" s="161" t="s">
        <v>124</v>
      </c>
      <c r="F525" s="161">
        <v>75.0</v>
      </c>
      <c r="G525" s="161">
        <v>300.0</v>
      </c>
      <c r="H525" s="161">
        <v>150.0</v>
      </c>
      <c r="I525" s="161">
        <v>150.0</v>
      </c>
      <c r="J525" s="333">
        <v>16.0</v>
      </c>
      <c r="K525" s="333">
        <v>1.0</v>
      </c>
      <c r="L525" s="333">
        <v>1.0</v>
      </c>
      <c r="M525" s="161">
        <v>25.01</v>
      </c>
      <c r="N525" s="333" t="s">
        <v>38</v>
      </c>
      <c r="O525" s="161">
        <v>0.5</v>
      </c>
      <c r="P525" s="161">
        <v>114.0</v>
      </c>
      <c r="Q525" s="311">
        <v>45881.0</v>
      </c>
      <c r="R525" s="159"/>
      <c r="S525" s="336">
        <f t="shared" si="2"/>
        <v>8</v>
      </c>
      <c r="T525" s="337" t="str">
        <f>IF(A525=A524,"0",VLOOKUP(A525,Despatches!A:D,4,FALSE))</f>
        <v>0</v>
      </c>
      <c r="U525" s="159"/>
      <c r="V525" s="159">
        <f t="shared" si="3"/>
        <v>2025</v>
      </c>
      <c r="W525" s="159"/>
      <c r="X525" s="159"/>
      <c r="Y525" s="159"/>
      <c r="Z525" s="159"/>
    </row>
    <row r="526" ht="11.25" customHeight="1">
      <c r="A526" s="161" t="s">
        <v>414</v>
      </c>
      <c r="B526" s="311">
        <v>45881.0</v>
      </c>
      <c r="C526" s="161">
        <v>123.0</v>
      </c>
      <c r="D526" s="161">
        <v>123.0</v>
      </c>
      <c r="E526" s="161" t="s">
        <v>141</v>
      </c>
      <c r="F526" s="161">
        <v>80.0</v>
      </c>
      <c r="G526" s="161">
        <v>280.0</v>
      </c>
      <c r="H526" s="161">
        <v>525.0</v>
      </c>
      <c r="I526" s="161">
        <v>175.0</v>
      </c>
      <c r="J526" s="333">
        <v>14.0</v>
      </c>
      <c r="K526" s="333">
        <v>1.0</v>
      </c>
      <c r="L526" s="333">
        <v>1.0</v>
      </c>
      <c r="M526" s="161">
        <v>87.14</v>
      </c>
      <c r="N526" s="333" t="s">
        <v>38</v>
      </c>
      <c r="O526" s="161">
        <v>0.5</v>
      </c>
      <c r="P526" s="161">
        <v>138.0</v>
      </c>
      <c r="Q526" s="311">
        <v>45882.0</v>
      </c>
      <c r="R526" s="159"/>
      <c r="S526" s="336">
        <f t="shared" si="2"/>
        <v>8</v>
      </c>
      <c r="T526" s="337">
        <f>IF(A526=A525,"0",VLOOKUP(A526,Despatches!A:D,4,FALSE))</f>
        <v>288.8</v>
      </c>
      <c r="U526" s="159"/>
      <c r="V526" s="159">
        <f t="shared" si="3"/>
        <v>2025</v>
      </c>
      <c r="W526" s="159"/>
      <c r="X526" s="159"/>
      <c r="Y526" s="159"/>
      <c r="Z526" s="159"/>
    </row>
    <row r="527" ht="11.25" customHeight="1">
      <c r="A527" s="161" t="s">
        <v>414</v>
      </c>
      <c r="B527" s="311">
        <v>45881.0</v>
      </c>
      <c r="C527" s="161">
        <v>123.0</v>
      </c>
      <c r="D527" s="161">
        <v>123.0</v>
      </c>
      <c r="E527" s="161" t="s">
        <v>141</v>
      </c>
      <c r="F527" s="161">
        <v>80.0</v>
      </c>
      <c r="G527" s="161">
        <v>170.0</v>
      </c>
      <c r="H527" s="161">
        <v>350.0</v>
      </c>
      <c r="I527" s="161">
        <v>175.0</v>
      </c>
      <c r="J527" s="333">
        <v>14.0</v>
      </c>
      <c r="K527" s="333">
        <v>1.0</v>
      </c>
      <c r="L527" s="333">
        <v>1.0</v>
      </c>
      <c r="M527" s="161">
        <v>35.27</v>
      </c>
      <c r="N527" s="333" t="s">
        <v>38</v>
      </c>
      <c r="O527" s="161">
        <v>0.5</v>
      </c>
      <c r="P527" s="161">
        <v>138.0</v>
      </c>
      <c r="Q527" s="311">
        <v>45882.0</v>
      </c>
      <c r="R527" s="159"/>
      <c r="S527" s="336">
        <f t="shared" si="2"/>
        <v>8</v>
      </c>
      <c r="T527" s="337" t="str">
        <f>IF(A527=A526,"0",VLOOKUP(A527,Despatches!A:D,4,FALSE))</f>
        <v>0</v>
      </c>
      <c r="U527" s="159"/>
      <c r="V527" s="159">
        <f t="shared" si="3"/>
        <v>2025</v>
      </c>
      <c r="W527" s="159"/>
      <c r="X527" s="159"/>
      <c r="Y527" s="159"/>
      <c r="Z527" s="159"/>
    </row>
    <row r="528" ht="11.25" customHeight="1">
      <c r="A528" s="161" t="s">
        <v>414</v>
      </c>
      <c r="B528" s="311">
        <v>45881.0</v>
      </c>
      <c r="C528" s="161">
        <v>123.0</v>
      </c>
      <c r="D528" s="161">
        <v>123.0</v>
      </c>
      <c r="E528" s="161" t="s">
        <v>141</v>
      </c>
      <c r="F528" s="161">
        <v>80.0</v>
      </c>
      <c r="G528" s="161">
        <v>260.0</v>
      </c>
      <c r="H528" s="161">
        <v>175.0</v>
      </c>
      <c r="I528" s="161">
        <v>175.0</v>
      </c>
      <c r="J528" s="333">
        <v>14.0</v>
      </c>
      <c r="K528" s="333">
        <v>1.0</v>
      </c>
      <c r="L528" s="333">
        <v>1.0</v>
      </c>
      <c r="M528" s="161">
        <v>26.97</v>
      </c>
      <c r="N528" s="333" t="s">
        <v>38</v>
      </c>
      <c r="O528" s="161">
        <v>0.5</v>
      </c>
      <c r="P528" s="161">
        <v>138.0</v>
      </c>
      <c r="Q528" s="311">
        <v>45882.0</v>
      </c>
      <c r="R528" s="159"/>
      <c r="S528" s="336">
        <f t="shared" si="2"/>
        <v>8</v>
      </c>
      <c r="T528" s="337" t="str">
        <f>IF(A528=A527,"0",VLOOKUP(A528,Despatches!A:D,4,FALSE))</f>
        <v>0</v>
      </c>
      <c r="U528" s="159"/>
      <c r="V528" s="159">
        <f t="shared" si="3"/>
        <v>2025</v>
      </c>
      <c r="W528" s="159"/>
      <c r="X528" s="159"/>
      <c r="Y528" s="159"/>
      <c r="Z528" s="159"/>
    </row>
    <row r="529" ht="11.25" customHeight="1">
      <c r="A529" s="161" t="s">
        <v>518</v>
      </c>
      <c r="B529" s="311">
        <v>45881.0</v>
      </c>
      <c r="C529" s="161">
        <v>13047.0</v>
      </c>
      <c r="D529" s="161" t="s">
        <v>643</v>
      </c>
      <c r="E529" s="161" t="s">
        <v>117</v>
      </c>
      <c r="F529" s="161">
        <v>162.0</v>
      </c>
      <c r="G529" s="161">
        <v>589.0</v>
      </c>
      <c r="H529" s="161">
        <v>52.0</v>
      </c>
      <c r="I529" s="161" t="s">
        <v>554</v>
      </c>
      <c r="J529" s="333">
        <v>16.0</v>
      </c>
      <c r="K529" s="333">
        <v>1.0</v>
      </c>
      <c r="L529" s="333">
        <v>1.0</v>
      </c>
      <c r="M529" s="161">
        <v>36.77</v>
      </c>
      <c r="N529" s="333" t="s">
        <v>38</v>
      </c>
      <c r="O529" s="161">
        <v>0.5</v>
      </c>
      <c r="P529" s="161">
        <v>100.0</v>
      </c>
      <c r="Q529" s="311">
        <v>45889.0</v>
      </c>
      <c r="R529" s="159"/>
      <c r="S529" s="336">
        <f t="shared" si="2"/>
        <v>8</v>
      </c>
      <c r="T529" s="337">
        <f>IF(A529=A528,"0",VLOOKUP(A529,Despatches!A:D,4,FALSE))</f>
        <v>278.4</v>
      </c>
      <c r="U529" s="159"/>
      <c r="V529" s="159">
        <f t="shared" si="3"/>
        <v>2025</v>
      </c>
      <c r="W529" s="159"/>
      <c r="X529" s="159"/>
      <c r="Y529" s="159"/>
      <c r="Z529" s="159"/>
    </row>
    <row r="530" ht="11.25" customHeight="1">
      <c r="A530" s="161" t="s">
        <v>518</v>
      </c>
      <c r="B530" s="311">
        <v>45881.0</v>
      </c>
      <c r="C530" s="161">
        <v>13047.0</v>
      </c>
      <c r="D530" s="161" t="s">
        <v>643</v>
      </c>
      <c r="E530" s="161" t="s">
        <v>117</v>
      </c>
      <c r="F530" s="161">
        <v>145.0</v>
      </c>
      <c r="G530" s="161">
        <v>589.0</v>
      </c>
      <c r="H530" s="161">
        <v>37.0</v>
      </c>
      <c r="I530" s="161" t="s">
        <v>554</v>
      </c>
      <c r="J530" s="333">
        <v>16.0</v>
      </c>
      <c r="K530" s="333">
        <v>1.0</v>
      </c>
      <c r="L530" s="333">
        <v>1.0</v>
      </c>
      <c r="M530" s="161">
        <v>23.42</v>
      </c>
      <c r="N530" s="333" t="s">
        <v>38</v>
      </c>
      <c r="O530" s="161">
        <v>0.5</v>
      </c>
      <c r="P530" s="161">
        <v>100.0</v>
      </c>
      <c r="Q530" s="311">
        <v>45889.0</v>
      </c>
      <c r="R530" s="159"/>
      <c r="S530" s="336">
        <f t="shared" si="2"/>
        <v>8</v>
      </c>
      <c r="T530" s="337" t="str">
        <f>IF(A530=A529,"0",VLOOKUP(A530,Despatches!A:D,4,FALSE))</f>
        <v>0</v>
      </c>
      <c r="U530" s="159"/>
      <c r="V530" s="159">
        <f t="shared" si="3"/>
        <v>2025</v>
      </c>
      <c r="W530" s="159"/>
      <c r="X530" s="159"/>
      <c r="Y530" s="159"/>
      <c r="Z530" s="159"/>
    </row>
    <row r="531" ht="11.25" customHeight="1">
      <c r="A531" s="161" t="s">
        <v>518</v>
      </c>
      <c r="B531" s="311">
        <v>45881.0</v>
      </c>
      <c r="C531" s="161">
        <v>13047.0</v>
      </c>
      <c r="D531" s="161" t="s">
        <v>643</v>
      </c>
      <c r="E531" s="161" t="s">
        <v>117</v>
      </c>
      <c r="F531" s="161">
        <v>121.0</v>
      </c>
      <c r="G531" s="161">
        <v>589.0</v>
      </c>
      <c r="H531" s="161">
        <v>30.0</v>
      </c>
      <c r="I531" s="161" t="s">
        <v>554</v>
      </c>
      <c r="J531" s="333">
        <v>16.0</v>
      </c>
      <c r="K531" s="333">
        <v>1.0</v>
      </c>
      <c r="L531" s="333">
        <v>1.0</v>
      </c>
      <c r="M531" s="161">
        <v>15.84</v>
      </c>
      <c r="N531" s="333" t="s">
        <v>38</v>
      </c>
      <c r="O531" s="161">
        <v>0.5</v>
      </c>
      <c r="P531" s="161">
        <v>100.0</v>
      </c>
      <c r="Q531" s="311">
        <v>45889.0</v>
      </c>
      <c r="R531" s="159"/>
      <c r="S531" s="336">
        <f t="shared" si="2"/>
        <v>8</v>
      </c>
      <c r="T531" s="337" t="str">
        <f>IF(A531=A530,"0",VLOOKUP(A531,Despatches!A:D,4,FALSE))</f>
        <v>0</v>
      </c>
      <c r="U531" s="159"/>
      <c r="V531" s="159">
        <f t="shared" si="3"/>
        <v>2025</v>
      </c>
      <c r="W531" s="159"/>
      <c r="X531" s="159"/>
      <c r="Y531" s="159"/>
      <c r="Z531" s="159"/>
    </row>
    <row r="532" ht="11.25" customHeight="1">
      <c r="A532" s="161" t="s">
        <v>518</v>
      </c>
      <c r="B532" s="311">
        <v>45881.0</v>
      </c>
      <c r="C532" s="161">
        <v>13047.0</v>
      </c>
      <c r="D532" s="161" t="s">
        <v>643</v>
      </c>
      <c r="E532" s="161" t="s">
        <v>117</v>
      </c>
      <c r="F532" s="161">
        <v>91.0</v>
      </c>
      <c r="G532" s="161">
        <v>589.0</v>
      </c>
      <c r="H532" s="161">
        <v>25.0</v>
      </c>
      <c r="I532" s="161" t="s">
        <v>554</v>
      </c>
      <c r="J532" s="333">
        <v>16.0</v>
      </c>
      <c r="K532" s="333">
        <v>1.0</v>
      </c>
      <c r="L532" s="333">
        <v>1.0</v>
      </c>
      <c r="M532" s="161">
        <v>9.93</v>
      </c>
      <c r="N532" s="333" t="s">
        <v>38</v>
      </c>
      <c r="O532" s="161">
        <v>0.5</v>
      </c>
      <c r="P532" s="161">
        <v>100.0</v>
      </c>
      <c r="Q532" s="311">
        <v>45889.0</v>
      </c>
      <c r="R532" s="159"/>
      <c r="S532" s="336">
        <f t="shared" si="2"/>
        <v>8</v>
      </c>
      <c r="T532" s="337" t="str">
        <f>IF(A532=A531,"0",VLOOKUP(A532,Despatches!A:D,4,FALSE))</f>
        <v>0</v>
      </c>
      <c r="U532" s="159"/>
      <c r="V532" s="159">
        <f t="shared" si="3"/>
        <v>2025</v>
      </c>
      <c r="W532" s="159"/>
      <c r="X532" s="159"/>
      <c r="Y532" s="159"/>
      <c r="Z532" s="159"/>
    </row>
    <row r="533" ht="11.25" customHeight="1">
      <c r="A533" s="161" t="s">
        <v>518</v>
      </c>
      <c r="B533" s="311">
        <v>45881.0</v>
      </c>
      <c r="C533" s="161">
        <v>13047.0</v>
      </c>
      <c r="D533" s="161" t="s">
        <v>643</v>
      </c>
      <c r="E533" s="161" t="s">
        <v>117</v>
      </c>
      <c r="F533" s="161">
        <v>53.0</v>
      </c>
      <c r="G533" s="161">
        <v>589.0</v>
      </c>
      <c r="H533" s="161">
        <v>18.0</v>
      </c>
      <c r="I533" s="161" t="s">
        <v>554</v>
      </c>
      <c r="J533" s="333">
        <v>16.0</v>
      </c>
      <c r="K533" s="333">
        <v>1.0</v>
      </c>
      <c r="L533" s="333">
        <v>1.0</v>
      </c>
      <c r="M533" s="161">
        <v>4.16</v>
      </c>
      <c r="N533" s="333" t="s">
        <v>38</v>
      </c>
      <c r="O533" s="161">
        <v>0.5</v>
      </c>
      <c r="P533" s="161">
        <v>100.0</v>
      </c>
      <c r="Q533" s="311">
        <v>45889.0</v>
      </c>
      <c r="R533" s="159"/>
      <c r="S533" s="336">
        <f t="shared" si="2"/>
        <v>8</v>
      </c>
      <c r="T533" s="337" t="str">
        <f>IF(A533=A532,"0",VLOOKUP(A533,Despatches!A:D,4,FALSE))</f>
        <v>0</v>
      </c>
      <c r="U533" s="159"/>
      <c r="V533" s="159">
        <f t="shared" si="3"/>
        <v>2025</v>
      </c>
      <c r="W533" s="159"/>
      <c r="X533" s="159"/>
      <c r="Y533" s="159"/>
      <c r="Z533" s="159"/>
    </row>
    <row r="534" ht="11.25" customHeight="1">
      <c r="A534" s="161" t="s">
        <v>518</v>
      </c>
      <c r="B534" s="311">
        <v>45881.0</v>
      </c>
      <c r="C534" s="161">
        <v>13047.0</v>
      </c>
      <c r="D534" s="161" t="s">
        <v>643</v>
      </c>
      <c r="E534" s="161" t="s">
        <v>117</v>
      </c>
      <c r="F534" s="161">
        <v>64.0</v>
      </c>
      <c r="G534" s="161">
        <v>546.0</v>
      </c>
      <c r="H534" s="161">
        <v>162.0</v>
      </c>
      <c r="I534" s="161" t="s">
        <v>554</v>
      </c>
      <c r="J534" s="333">
        <v>16.0</v>
      </c>
      <c r="K534" s="333">
        <v>1.0</v>
      </c>
      <c r="L534" s="333">
        <v>1.0</v>
      </c>
      <c r="M534" s="161">
        <v>41.95</v>
      </c>
      <c r="N534" s="333" t="s">
        <v>38</v>
      </c>
      <c r="O534" s="161">
        <v>0.5</v>
      </c>
      <c r="P534" s="161">
        <v>100.0</v>
      </c>
      <c r="Q534" s="311">
        <v>45889.0</v>
      </c>
      <c r="R534" s="159"/>
      <c r="S534" s="336">
        <f t="shared" si="2"/>
        <v>8</v>
      </c>
      <c r="T534" s="337" t="str">
        <f>IF(A534=A533,"0",VLOOKUP(A534,Despatches!A:D,4,FALSE))</f>
        <v>0</v>
      </c>
      <c r="U534" s="159"/>
      <c r="V534" s="159">
        <f t="shared" si="3"/>
        <v>2025</v>
      </c>
      <c r="W534" s="159"/>
      <c r="X534" s="159"/>
      <c r="Y534" s="159"/>
      <c r="Z534" s="159"/>
    </row>
    <row r="535" ht="11.25" customHeight="1">
      <c r="A535" s="161" t="s">
        <v>518</v>
      </c>
      <c r="B535" s="311">
        <v>45881.0</v>
      </c>
      <c r="C535" s="161">
        <v>13047.0</v>
      </c>
      <c r="D535" s="161" t="s">
        <v>643</v>
      </c>
      <c r="E535" s="161" t="s">
        <v>117</v>
      </c>
      <c r="F535" s="161">
        <v>64.0</v>
      </c>
      <c r="G535" s="161">
        <v>256.0</v>
      </c>
      <c r="H535" s="161">
        <v>104.0</v>
      </c>
      <c r="I535" s="161" t="s">
        <v>554</v>
      </c>
      <c r="J535" s="333">
        <v>16.0</v>
      </c>
      <c r="K535" s="333">
        <v>0.0</v>
      </c>
      <c r="L535" s="333">
        <v>1.0</v>
      </c>
      <c r="M535" s="161">
        <v>12.63</v>
      </c>
      <c r="N535" s="333" t="s">
        <v>38</v>
      </c>
      <c r="O535" s="161">
        <v>0.5</v>
      </c>
      <c r="P535" s="161">
        <v>100.0</v>
      </c>
      <c r="Q535" s="311">
        <v>45889.0</v>
      </c>
      <c r="R535" s="159"/>
      <c r="S535" s="336">
        <f t="shared" si="2"/>
        <v>8</v>
      </c>
      <c r="T535" s="337" t="str">
        <f>IF(A535=A534,"0",VLOOKUP(A535,Despatches!A:D,4,FALSE))</f>
        <v>0</v>
      </c>
      <c r="U535" s="159"/>
      <c r="V535" s="159">
        <f t="shared" si="3"/>
        <v>2025</v>
      </c>
      <c r="W535" s="159"/>
      <c r="X535" s="159"/>
      <c r="Y535" s="159"/>
      <c r="Z535" s="159"/>
    </row>
    <row r="536" ht="11.25" customHeight="1">
      <c r="A536" s="161" t="s">
        <v>518</v>
      </c>
      <c r="B536" s="311">
        <v>45881.0</v>
      </c>
      <c r="C536" s="161">
        <v>13047.0</v>
      </c>
      <c r="D536" s="161" t="s">
        <v>643</v>
      </c>
      <c r="E536" s="161" t="s">
        <v>117</v>
      </c>
      <c r="F536" s="161">
        <v>64.0</v>
      </c>
      <c r="G536" s="161">
        <v>264.5</v>
      </c>
      <c r="H536" s="161">
        <v>74.0</v>
      </c>
      <c r="I536" s="161" t="s">
        <v>554</v>
      </c>
      <c r="J536" s="333">
        <v>16.0</v>
      </c>
      <c r="K536" s="333">
        <v>0.0</v>
      </c>
      <c r="L536" s="333">
        <v>1.0</v>
      </c>
      <c r="M536" s="161">
        <v>9.28</v>
      </c>
      <c r="N536" s="333" t="s">
        <v>38</v>
      </c>
      <c r="O536" s="161">
        <v>0.5</v>
      </c>
      <c r="P536" s="161">
        <v>100.0</v>
      </c>
      <c r="Q536" s="311">
        <v>45889.0</v>
      </c>
      <c r="R536" s="159"/>
      <c r="S536" s="336">
        <f t="shared" si="2"/>
        <v>8</v>
      </c>
      <c r="T536" s="337" t="str">
        <f>IF(A536=A535,"0",VLOOKUP(A536,Despatches!A:D,4,FALSE))</f>
        <v>0</v>
      </c>
      <c r="U536" s="159"/>
      <c r="V536" s="159">
        <f t="shared" si="3"/>
        <v>2025</v>
      </c>
      <c r="W536" s="159"/>
      <c r="X536" s="159"/>
      <c r="Y536" s="159"/>
      <c r="Z536" s="159"/>
    </row>
    <row r="537" ht="11.25" customHeight="1">
      <c r="A537" s="161" t="s">
        <v>518</v>
      </c>
      <c r="B537" s="311">
        <v>45881.0</v>
      </c>
      <c r="C537" s="161">
        <v>13047.0</v>
      </c>
      <c r="D537" s="161" t="s">
        <v>643</v>
      </c>
      <c r="E537" s="161" t="s">
        <v>117</v>
      </c>
      <c r="F537" s="161">
        <v>64.0</v>
      </c>
      <c r="G537" s="161">
        <v>276.5</v>
      </c>
      <c r="H537" s="161">
        <v>60.0</v>
      </c>
      <c r="I537" s="161" t="s">
        <v>554</v>
      </c>
      <c r="J537" s="333">
        <v>16.0</v>
      </c>
      <c r="K537" s="333">
        <v>0.0</v>
      </c>
      <c r="L537" s="333">
        <v>1.0</v>
      </c>
      <c r="M537" s="161">
        <v>7.87</v>
      </c>
      <c r="N537" s="333" t="s">
        <v>38</v>
      </c>
      <c r="O537" s="161">
        <v>0.5</v>
      </c>
      <c r="P537" s="161">
        <v>100.0</v>
      </c>
      <c r="Q537" s="311">
        <v>45889.0</v>
      </c>
      <c r="R537" s="159"/>
      <c r="S537" s="336">
        <f t="shared" si="2"/>
        <v>8</v>
      </c>
      <c r="T537" s="337" t="str">
        <f>IF(A537=A536,"0",VLOOKUP(A537,Despatches!A:D,4,FALSE))</f>
        <v>0</v>
      </c>
      <c r="U537" s="159"/>
      <c r="V537" s="159">
        <f t="shared" si="3"/>
        <v>2025</v>
      </c>
      <c r="W537" s="159"/>
      <c r="X537" s="159"/>
      <c r="Y537" s="159"/>
      <c r="Z537" s="159"/>
    </row>
    <row r="538" ht="11.25" customHeight="1">
      <c r="A538" s="161" t="s">
        <v>518</v>
      </c>
      <c r="B538" s="311">
        <v>45881.0</v>
      </c>
      <c r="C538" s="161">
        <v>13047.0</v>
      </c>
      <c r="D538" s="161" t="s">
        <v>643</v>
      </c>
      <c r="E538" s="161" t="s">
        <v>117</v>
      </c>
      <c r="F538" s="161">
        <v>64.0</v>
      </c>
      <c r="G538" s="161">
        <v>291.5</v>
      </c>
      <c r="H538" s="161">
        <v>50.0</v>
      </c>
      <c r="I538" s="161" t="s">
        <v>554</v>
      </c>
      <c r="J538" s="333">
        <v>16.0</v>
      </c>
      <c r="K538" s="333">
        <v>0.0</v>
      </c>
      <c r="L538" s="333">
        <v>1.0</v>
      </c>
      <c r="M538" s="161">
        <v>6.91</v>
      </c>
      <c r="N538" s="333" t="s">
        <v>38</v>
      </c>
      <c r="O538" s="161">
        <v>0.5</v>
      </c>
      <c r="P538" s="161">
        <v>100.0</v>
      </c>
      <c r="Q538" s="311">
        <v>45889.0</v>
      </c>
      <c r="R538" s="159"/>
      <c r="S538" s="336">
        <f t="shared" si="2"/>
        <v>8</v>
      </c>
      <c r="T538" s="337" t="str">
        <f>IF(A538=A537,"0",VLOOKUP(A538,Despatches!A:D,4,FALSE))</f>
        <v>0</v>
      </c>
      <c r="U538" s="159"/>
      <c r="V538" s="159">
        <f t="shared" si="3"/>
        <v>2025</v>
      </c>
      <c r="W538" s="159"/>
      <c r="X538" s="159"/>
      <c r="Y538" s="159"/>
      <c r="Z538" s="159"/>
    </row>
    <row r="539" ht="11.25" customHeight="1">
      <c r="A539" s="161" t="s">
        <v>518</v>
      </c>
      <c r="B539" s="311">
        <v>45881.0</v>
      </c>
      <c r="C539" s="161">
        <v>13047.0</v>
      </c>
      <c r="D539" s="161" t="s">
        <v>643</v>
      </c>
      <c r="E539" s="161" t="s">
        <v>117</v>
      </c>
      <c r="F539" s="161">
        <v>64.0</v>
      </c>
      <c r="G539" s="161">
        <v>310.5</v>
      </c>
      <c r="H539" s="161">
        <v>36.0</v>
      </c>
      <c r="I539" s="161" t="s">
        <v>554</v>
      </c>
      <c r="J539" s="333">
        <v>16.0</v>
      </c>
      <c r="K539" s="333">
        <v>0.0</v>
      </c>
      <c r="L539" s="333">
        <v>1.0</v>
      </c>
      <c r="M539" s="161">
        <v>5.3</v>
      </c>
      <c r="N539" s="333" t="s">
        <v>38</v>
      </c>
      <c r="O539" s="161">
        <v>0.5</v>
      </c>
      <c r="P539" s="161">
        <v>100.0</v>
      </c>
      <c r="Q539" s="311">
        <v>45889.0</v>
      </c>
      <c r="R539" s="159"/>
      <c r="S539" s="336">
        <f t="shared" si="2"/>
        <v>8</v>
      </c>
      <c r="T539" s="337" t="str">
        <f>IF(A539=A538,"0",VLOOKUP(A539,Despatches!A:D,4,FALSE))</f>
        <v>0</v>
      </c>
      <c r="U539" s="159"/>
      <c r="V539" s="159">
        <f t="shared" si="3"/>
        <v>2025</v>
      </c>
      <c r="W539" s="159"/>
      <c r="X539" s="159"/>
      <c r="Y539" s="159"/>
      <c r="Z539" s="159"/>
    </row>
    <row r="540" ht="11.25" customHeight="1">
      <c r="A540" s="161" t="s">
        <v>518</v>
      </c>
      <c r="B540" s="311">
        <v>45881.0</v>
      </c>
      <c r="C540" s="161">
        <v>13047.0</v>
      </c>
      <c r="D540" s="161" t="s">
        <v>643</v>
      </c>
      <c r="E540" s="161" t="s">
        <v>117</v>
      </c>
      <c r="F540" s="161">
        <v>64.0</v>
      </c>
      <c r="G540" s="161">
        <v>589.0</v>
      </c>
      <c r="H540" s="161">
        <v>324.0</v>
      </c>
      <c r="I540" s="161" t="s">
        <v>554</v>
      </c>
      <c r="J540" s="333">
        <v>16.0</v>
      </c>
      <c r="K540" s="333">
        <v>0.0</v>
      </c>
      <c r="L540" s="333">
        <v>1.0</v>
      </c>
      <c r="M540" s="161">
        <v>90.5</v>
      </c>
      <c r="N540" s="333" t="s">
        <v>38</v>
      </c>
      <c r="O540" s="161">
        <v>0.5</v>
      </c>
      <c r="P540" s="161">
        <v>100.0</v>
      </c>
      <c r="Q540" s="311">
        <v>45889.0</v>
      </c>
      <c r="R540" s="159"/>
      <c r="S540" s="336">
        <f t="shared" si="2"/>
        <v>8</v>
      </c>
      <c r="T540" s="337" t="str">
        <f>IF(A540=A539,"0",VLOOKUP(A540,Despatches!A:D,4,FALSE))</f>
        <v>0</v>
      </c>
      <c r="U540" s="159"/>
      <c r="V540" s="159">
        <f t="shared" si="3"/>
        <v>2025</v>
      </c>
      <c r="W540" s="159"/>
      <c r="X540" s="159"/>
      <c r="Y540" s="159"/>
      <c r="Z540" s="159"/>
    </row>
    <row r="541" ht="11.25" customHeight="1">
      <c r="A541" s="161" t="s">
        <v>519</v>
      </c>
      <c r="B541" s="311">
        <v>45881.0</v>
      </c>
      <c r="C541" s="161" t="s">
        <v>644</v>
      </c>
      <c r="D541" s="161" t="s">
        <v>645</v>
      </c>
      <c r="E541" s="161" t="s">
        <v>117</v>
      </c>
      <c r="F541" s="161">
        <v>148.0</v>
      </c>
      <c r="G541" s="161">
        <v>564.0</v>
      </c>
      <c r="H541" s="161">
        <v>92.0</v>
      </c>
      <c r="I541" s="161" t="s">
        <v>554</v>
      </c>
      <c r="J541" s="333">
        <v>16.0</v>
      </c>
      <c r="K541" s="333">
        <v>1.0</v>
      </c>
      <c r="L541" s="333">
        <v>2.0</v>
      </c>
      <c r="M541" s="161">
        <v>56.9</v>
      </c>
      <c r="N541" s="333" t="s">
        <v>38</v>
      </c>
      <c r="O541" s="161">
        <v>0.5</v>
      </c>
      <c r="P541" s="161">
        <v>100.0</v>
      </c>
      <c r="Q541" s="311">
        <v>45889.0</v>
      </c>
      <c r="R541" s="159"/>
      <c r="S541" s="336">
        <f t="shared" si="2"/>
        <v>8</v>
      </c>
      <c r="T541" s="337">
        <f>IF(A541=A540,"0",VLOOKUP(A541,Despatches!A:D,4,FALSE))</f>
        <v>446</v>
      </c>
      <c r="U541" s="159"/>
      <c r="V541" s="159">
        <f t="shared" si="3"/>
        <v>2025</v>
      </c>
      <c r="W541" s="159"/>
      <c r="X541" s="159"/>
      <c r="Y541" s="159"/>
      <c r="Z541" s="159"/>
    </row>
    <row r="542" ht="11.25" customHeight="1">
      <c r="A542" s="161" t="s">
        <v>519</v>
      </c>
      <c r="B542" s="311">
        <v>45881.0</v>
      </c>
      <c r="C542" s="161" t="s">
        <v>644</v>
      </c>
      <c r="D542" s="161" t="s">
        <v>645</v>
      </c>
      <c r="E542" s="161" t="s">
        <v>117</v>
      </c>
      <c r="F542" s="161">
        <v>132.0</v>
      </c>
      <c r="G542" s="161">
        <v>564.0</v>
      </c>
      <c r="H542" s="161">
        <v>70.0</v>
      </c>
      <c r="I542" s="161" t="s">
        <v>554</v>
      </c>
      <c r="J542" s="333">
        <v>16.0</v>
      </c>
      <c r="K542" s="333">
        <v>1.0</v>
      </c>
      <c r="L542" s="333">
        <v>2.0</v>
      </c>
      <c r="M542" s="161">
        <v>38.62</v>
      </c>
      <c r="N542" s="333" t="s">
        <v>38</v>
      </c>
      <c r="O542" s="161">
        <v>0.5</v>
      </c>
      <c r="P542" s="161">
        <v>100.0</v>
      </c>
      <c r="Q542" s="311">
        <v>45889.0</v>
      </c>
      <c r="R542" s="159"/>
      <c r="S542" s="336">
        <f t="shared" si="2"/>
        <v>8</v>
      </c>
      <c r="T542" s="337" t="str">
        <f>IF(A542=A541,"0",VLOOKUP(A542,Despatches!A:D,4,FALSE))</f>
        <v>0</v>
      </c>
      <c r="U542" s="159"/>
      <c r="V542" s="159">
        <f t="shared" si="3"/>
        <v>2025</v>
      </c>
      <c r="W542" s="159"/>
      <c r="X542" s="159"/>
      <c r="Y542" s="159"/>
      <c r="Z542" s="159"/>
    </row>
    <row r="543" ht="11.25" customHeight="1">
      <c r="A543" s="161" t="s">
        <v>519</v>
      </c>
      <c r="B543" s="311">
        <v>45881.0</v>
      </c>
      <c r="C543" s="161" t="s">
        <v>644</v>
      </c>
      <c r="D543" s="161" t="s">
        <v>645</v>
      </c>
      <c r="E543" s="161" t="s">
        <v>117</v>
      </c>
      <c r="F543" s="161">
        <v>111.0</v>
      </c>
      <c r="G543" s="161">
        <v>564.0</v>
      </c>
      <c r="H543" s="161">
        <v>54.0</v>
      </c>
      <c r="I543" s="161" t="s">
        <v>554</v>
      </c>
      <c r="J543" s="333">
        <v>16.0</v>
      </c>
      <c r="K543" s="333">
        <v>1.0</v>
      </c>
      <c r="L543" s="333">
        <v>2.0</v>
      </c>
      <c r="M543" s="161">
        <v>25.05</v>
      </c>
      <c r="N543" s="333" t="s">
        <v>38</v>
      </c>
      <c r="O543" s="161">
        <v>0.5</v>
      </c>
      <c r="P543" s="161">
        <v>100.0</v>
      </c>
      <c r="Q543" s="311">
        <v>45889.0</v>
      </c>
      <c r="R543" s="159"/>
      <c r="S543" s="336">
        <f t="shared" si="2"/>
        <v>8</v>
      </c>
      <c r="T543" s="337" t="str">
        <f>IF(A543=A542,"0",VLOOKUP(A543,Despatches!A:D,4,FALSE))</f>
        <v>0</v>
      </c>
      <c r="U543" s="159"/>
      <c r="V543" s="159">
        <f t="shared" si="3"/>
        <v>2025</v>
      </c>
      <c r="W543" s="159"/>
      <c r="X543" s="159"/>
      <c r="Y543" s="159"/>
      <c r="Z543" s="159"/>
    </row>
    <row r="544" ht="11.25" customHeight="1">
      <c r="A544" s="161" t="s">
        <v>519</v>
      </c>
      <c r="B544" s="311">
        <v>45881.0</v>
      </c>
      <c r="C544" s="161" t="s">
        <v>644</v>
      </c>
      <c r="D544" s="161" t="s">
        <v>645</v>
      </c>
      <c r="E544" s="161" t="s">
        <v>117</v>
      </c>
      <c r="F544" s="161">
        <v>83.0</v>
      </c>
      <c r="G544" s="161">
        <v>564.0</v>
      </c>
      <c r="H544" s="161">
        <v>46.0</v>
      </c>
      <c r="I544" s="161" t="s">
        <v>554</v>
      </c>
      <c r="J544" s="333">
        <v>16.0</v>
      </c>
      <c r="K544" s="333">
        <v>1.0</v>
      </c>
      <c r="L544" s="333">
        <v>2.0</v>
      </c>
      <c r="M544" s="161">
        <v>15.96</v>
      </c>
      <c r="N544" s="333" t="s">
        <v>38</v>
      </c>
      <c r="O544" s="161">
        <v>0.5</v>
      </c>
      <c r="P544" s="161">
        <v>100.0</v>
      </c>
      <c r="Q544" s="311">
        <v>45889.0</v>
      </c>
      <c r="R544" s="159"/>
      <c r="S544" s="336">
        <f t="shared" si="2"/>
        <v>8</v>
      </c>
      <c r="T544" s="337" t="str">
        <f>IF(A544=A543,"0",VLOOKUP(A544,Despatches!A:D,4,FALSE))</f>
        <v>0</v>
      </c>
      <c r="U544" s="159"/>
      <c r="V544" s="159">
        <f t="shared" si="3"/>
        <v>2025</v>
      </c>
      <c r="W544" s="159"/>
      <c r="X544" s="159"/>
      <c r="Y544" s="159"/>
      <c r="Z544" s="159"/>
    </row>
    <row r="545" ht="11.25" customHeight="1">
      <c r="A545" s="161" t="s">
        <v>519</v>
      </c>
      <c r="B545" s="311">
        <v>45881.0</v>
      </c>
      <c r="C545" s="161" t="s">
        <v>644</v>
      </c>
      <c r="D545" s="161" t="s">
        <v>645</v>
      </c>
      <c r="E545" s="161" t="s">
        <v>117</v>
      </c>
      <c r="F545" s="161">
        <v>49.0</v>
      </c>
      <c r="G545" s="161">
        <v>564.0</v>
      </c>
      <c r="H545" s="161">
        <v>32.0</v>
      </c>
      <c r="I545" s="161" t="s">
        <v>554</v>
      </c>
      <c r="J545" s="333">
        <v>16.0</v>
      </c>
      <c r="K545" s="333">
        <v>1.0</v>
      </c>
      <c r="L545" s="333">
        <v>2.0</v>
      </c>
      <c r="M545" s="161">
        <v>6.55</v>
      </c>
      <c r="N545" s="333" t="s">
        <v>38</v>
      </c>
      <c r="O545" s="161">
        <v>0.5</v>
      </c>
      <c r="P545" s="161">
        <v>100.0</v>
      </c>
      <c r="Q545" s="311">
        <v>45889.0</v>
      </c>
      <c r="R545" s="159"/>
      <c r="S545" s="336">
        <f t="shared" si="2"/>
        <v>8</v>
      </c>
      <c r="T545" s="337" t="str">
        <f>IF(A545=A544,"0",VLOOKUP(A545,Despatches!A:D,4,FALSE))</f>
        <v>0</v>
      </c>
      <c r="U545" s="159"/>
      <c r="V545" s="159">
        <f t="shared" si="3"/>
        <v>2025</v>
      </c>
      <c r="W545" s="159"/>
      <c r="X545" s="159"/>
      <c r="Y545" s="159"/>
      <c r="Z545" s="159"/>
    </row>
    <row r="546" ht="11.25" customHeight="1">
      <c r="A546" s="161" t="s">
        <v>519</v>
      </c>
      <c r="B546" s="311">
        <v>45881.0</v>
      </c>
      <c r="C546" s="161" t="s">
        <v>644</v>
      </c>
      <c r="D546" s="161" t="s">
        <v>645</v>
      </c>
      <c r="E546" s="161" t="s">
        <v>117</v>
      </c>
      <c r="F546" s="161">
        <v>59.0</v>
      </c>
      <c r="G546" s="161">
        <v>521.0</v>
      </c>
      <c r="H546" s="161">
        <v>294.0</v>
      </c>
      <c r="I546" s="161" t="s">
        <v>554</v>
      </c>
      <c r="J546" s="333">
        <v>16.0</v>
      </c>
      <c r="K546" s="333">
        <v>1.0</v>
      </c>
      <c r="L546" s="333">
        <v>2.0</v>
      </c>
      <c r="M546" s="161">
        <v>66.97</v>
      </c>
      <c r="N546" s="333" t="s">
        <v>38</v>
      </c>
      <c r="O546" s="161">
        <v>0.5</v>
      </c>
      <c r="P546" s="161">
        <v>100.0</v>
      </c>
      <c r="Q546" s="311">
        <v>45889.0</v>
      </c>
      <c r="R546" s="159"/>
      <c r="S546" s="336">
        <f t="shared" si="2"/>
        <v>8</v>
      </c>
      <c r="T546" s="337" t="str">
        <f>IF(A546=A545,"0",VLOOKUP(A546,Despatches!A:D,4,FALSE))</f>
        <v>0</v>
      </c>
      <c r="U546" s="159"/>
      <c r="V546" s="159">
        <f t="shared" si="3"/>
        <v>2025</v>
      </c>
      <c r="W546" s="159"/>
      <c r="X546" s="159"/>
      <c r="Y546" s="159"/>
      <c r="Z546" s="159"/>
    </row>
    <row r="547" ht="11.25" customHeight="1">
      <c r="A547" s="161" t="s">
        <v>519</v>
      </c>
      <c r="B547" s="311">
        <v>45881.0</v>
      </c>
      <c r="C547" s="161" t="s">
        <v>644</v>
      </c>
      <c r="D547" s="161" t="s">
        <v>645</v>
      </c>
      <c r="E547" s="161" t="s">
        <v>117</v>
      </c>
      <c r="F547" s="161">
        <v>59.0</v>
      </c>
      <c r="G547" s="161">
        <v>245.5</v>
      </c>
      <c r="H547" s="161">
        <v>184.0</v>
      </c>
      <c r="I547" s="161" t="s">
        <v>554</v>
      </c>
      <c r="J547" s="333">
        <v>16.0</v>
      </c>
      <c r="K547" s="333">
        <v>0.0</v>
      </c>
      <c r="L547" s="333">
        <v>2.0</v>
      </c>
      <c r="M547" s="161">
        <v>19.75</v>
      </c>
      <c r="N547" s="333" t="s">
        <v>38</v>
      </c>
      <c r="O547" s="161">
        <v>0.5</v>
      </c>
      <c r="P547" s="161">
        <v>100.0</v>
      </c>
      <c r="Q547" s="311">
        <v>45889.0</v>
      </c>
      <c r="R547" s="159"/>
      <c r="S547" s="336">
        <f t="shared" si="2"/>
        <v>8</v>
      </c>
      <c r="T547" s="337" t="str">
        <f>IF(A547=A546,"0",VLOOKUP(A547,Despatches!A:D,4,FALSE))</f>
        <v>0</v>
      </c>
      <c r="U547" s="159"/>
      <c r="V547" s="159">
        <f t="shared" si="3"/>
        <v>2025</v>
      </c>
      <c r="W547" s="159"/>
      <c r="X547" s="159"/>
      <c r="Y547" s="159"/>
      <c r="Z547" s="159"/>
    </row>
    <row r="548" ht="11.25" customHeight="1">
      <c r="A548" s="161" t="s">
        <v>519</v>
      </c>
      <c r="B548" s="311">
        <v>45881.0</v>
      </c>
      <c r="C548" s="161" t="s">
        <v>644</v>
      </c>
      <c r="D548" s="161" t="s">
        <v>645</v>
      </c>
      <c r="E548" s="161" t="s">
        <v>117</v>
      </c>
      <c r="F548" s="161">
        <v>59.0</v>
      </c>
      <c r="G548" s="161">
        <v>253.5</v>
      </c>
      <c r="H548" s="161">
        <v>140.0</v>
      </c>
      <c r="I548" s="161" t="s">
        <v>554</v>
      </c>
      <c r="J548" s="333">
        <v>16.0</v>
      </c>
      <c r="K548" s="333">
        <v>0.0</v>
      </c>
      <c r="L548" s="333">
        <v>2.0</v>
      </c>
      <c r="M548" s="161">
        <v>15.52</v>
      </c>
      <c r="N548" s="333" t="s">
        <v>38</v>
      </c>
      <c r="O548" s="161">
        <v>0.5</v>
      </c>
      <c r="P548" s="161">
        <v>100.0</v>
      </c>
      <c r="Q548" s="311">
        <v>45889.0</v>
      </c>
      <c r="R548" s="159"/>
      <c r="S548" s="336">
        <f t="shared" si="2"/>
        <v>8</v>
      </c>
      <c r="T548" s="337" t="str">
        <f>IF(A548=A547,"0",VLOOKUP(A548,Despatches!A:D,4,FALSE))</f>
        <v>0</v>
      </c>
      <c r="U548" s="159"/>
      <c r="V548" s="159">
        <f t="shared" si="3"/>
        <v>2025</v>
      </c>
      <c r="W548" s="159"/>
      <c r="X548" s="159"/>
      <c r="Y548" s="159"/>
      <c r="Z548" s="159"/>
    </row>
    <row r="549" ht="11.25" customHeight="1">
      <c r="A549" s="161" t="s">
        <v>519</v>
      </c>
      <c r="B549" s="311">
        <v>45881.0</v>
      </c>
      <c r="C549" s="161" t="s">
        <v>644</v>
      </c>
      <c r="D549" s="161" t="s">
        <v>645</v>
      </c>
      <c r="E549" s="161" t="s">
        <v>117</v>
      </c>
      <c r="F549" s="161">
        <v>59.0</v>
      </c>
      <c r="G549" s="161">
        <v>264.0</v>
      </c>
      <c r="H549" s="161">
        <v>108.0</v>
      </c>
      <c r="I549" s="161" t="s">
        <v>554</v>
      </c>
      <c r="J549" s="333">
        <v>16.0</v>
      </c>
      <c r="K549" s="333">
        <v>0.0</v>
      </c>
      <c r="L549" s="333">
        <v>2.0</v>
      </c>
      <c r="M549" s="161">
        <v>12.47</v>
      </c>
      <c r="N549" s="333" t="s">
        <v>38</v>
      </c>
      <c r="O549" s="161">
        <v>0.5</v>
      </c>
      <c r="P549" s="161">
        <v>100.0</v>
      </c>
      <c r="Q549" s="311">
        <v>45889.0</v>
      </c>
      <c r="R549" s="159"/>
      <c r="S549" s="336">
        <f t="shared" si="2"/>
        <v>8</v>
      </c>
      <c r="T549" s="337" t="str">
        <f>IF(A549=A548,"0",VLOOKUP(A549,Despatches!A:D,4,FALSE))</f>
        <v>0</v>
      </c>
      <c r="U549" s="159"/>
      <c r="V549" s="159">
        <f t="shared" si="3"/>
        <v>2025</v>
      </c>
      <c r="W549" s="159"/>
      <c r="X549" s="159"/>
      <c r="Y549" s="159"/>
      <c r="Z549" s="159"/>
    </row>
    <row r="550" ht="11.25" customHeight="1">
      <c r="A550" s="161" t="s">
        <v>519</v>
      </c>
      <c r="B550" s="311">
        <v>45881.0</v>
      </c>
      <c r="C550" s="161" t="s">
        <v>644</v>
      </c>
      <c r="D550" s="161" t="s">
        <v>645</v>
      </c>
      <c r="E550" s="161" t="s">
        <v>117</v>
      </c>
      <c r="F550" s="161">
        <v>59.0</v>
      </c>
      <c r="G550" s="161">
        <v>278.0</v>
      </c>
      <c r="H550" s="161">
        <v>92.0</v>
      </c>
      <c r="I550" s="161" t="s">
        <v>554</v>
      </c>
      <c r="J550" s="333">
        <v>16.0</v>
      </c>
      <c r="K550" s="333">
        <v>0.0</v>
      </c>
      <c r="L550" s="333">
        <v>2.0</v>
      </c>
      <c r="M550" s="161">
        <v>11.18</v>
      </c>
      <c r="N550" s="333" t="s">
        <v>38</v>
      </c>
      <c r="O550" s="161">
        <v>0.5</v>
      </c>
      <c r="P550" s="161">
        <v>100.0</v>
      </c>
      <c r="Q550" s="311">
        <v>45889.0</v>
      </c>
      <c r="R550" s="159"/>
      <c r="S550" s="336">
        <f t="shared" si="2"/>
        <v>8</v>
      </c>
      <c r="T550" s="337" t="str">
        <f>IF(A550=A549,"0",VLOOKUP(A550,Despatches!A:D,4,FALSE))</f>
        <v>0</v>
      </c>
      <c r="U550" s="159"/>
      <c r="V550" s="159">
        <f t="shared" si="3"/>
        <v>2025</v>
      </c>
      <c r="W550" s="159"/>
      <c r="X550" s="159"/>
      <c r="Y550" s="159"/>
      <c r="Z550" s="159"/>
    </row>
    <row r="551" ht="11.25" customHeight="1">
      <c r="A551" s="161" t="s">
        <v>519</v>
      </c>
      <c r="B551" s="311">
        <v>45881.0</v>
      </c>
      <c r="C551" s="161" t="s">
        <v>644</v>
      </c>
      <c r="D551" s="161" t="s">
        <v>645</v>
      </c>
      <c r="E551" s="161" t="s">
        <v>117</v>
      </c>
      <c r="F551" s="161">
        <v>59.0</v>
      </c>
      <c r="G551" s="161">
        <v>295.0</v>
      </c>
      <c r="H551" s="161">
        <v>64.0</v>
      </c>
      <c r="I551" s="161" t="s">
        <v>554</v>
      </c>
      <c r="J551" s="333">
        <v>16.0</v>
      </c>
      <c r="K551" s="333">
        <v>0.0</v>
      </c>
      <c r="L551" s="333">
        <v>2.0</v>
      </c>
      <c r="M551" s="161">
        <v>8.25</v>
      </c>
      <c r="N551" s="333" t="s">
        <v>38</v>
      </c>
      <c r="O551" s="161">
        <v>0.5</v>
      </c>
      <c r="P551" s="161">
        <v>100.0</v>
      </c>
      <c r="Q551" s="311">
        <v>45889.0</v>
      </c>
      <c r="R551" s="159"/>
      <c r="S551" s="336">
        <f t="shared" si="2"/>
        <v>8</v>
      </c>
      <c r="T551" s="337" t="str">
        <f>IF(A551=A550,"0",VLOOKUP(A551,Despatches!A:D,4,FALSE))</f>
        <v>0</v>
      </c>
      <c r="U551" s="159"/>
      <c r="V551" s="159">
        <f t="shared" si="3"/>
        <v>2025</v>
      </c>
      <c r="W551" s="159"/>
      <c r="X551" s="159"/>
      <c r="Y551" s="159"/>
      <c r="Z551" s="159"/>
    </row>
    <row r="552" ht="11.25" customHeight="1">
      <c r="A552" s="161" t="s">
        <v>519</v>
      </c>
      <c r="B552" s="311">
        <v>45881.0</v>
      </c>
      <c r="C552" s="161" t="s">
        <v>644</v>
      </c>
      <c r="D552" s="161" t="s">
        <v>645</v>
      </c>
      <c r="E552" s="161" t="s">
        <v>117</v>
      </c>
      <c r="F552" s="161">
        <v>59.0</v>
      </c>
      <c r="G552" s="161">
        <v>564.0</v>
      </c>
      <c r="H552" s="161">
        <v>588.0</v>
      </c>
      <c r="I552" s="161" t="s">
        <v>554</v>
      </c>
      <c r="J552" s="333">
        <v>16.0</v>
      </c>
      <c r="K552" s="333">
        <v>0.0</v>
      </c>
      <c r="L552" s="333">
        <v>2.0</v>
      </c>
      <c r="M552" s="161">
        <v>144.99</v>
      </c>
      <c r="N552" s="333" t="s">
        <v>38</v>
      </c>
      <c r="O552" s="161">
        <v>0.5</v>
      </c>
      <c r="P552" s="161">
        <v>100.0</v>
      </c>
      <c r="Q552" s="311">
        <v>45889.0</v>
      </c>
      <c r="R552" s="159"/>
      <c r="S552" s="336">
        <f t="shared" si="2"/>
        <v>8</v>
      </c>
      <c r="T552" s="337" t="str">
        <f>IF(A552=A551,"0",VLOOKUP(A552,Despatches!A:D,4,FALSE))</f>
        <v>0</v>
      </c>
      <c r="U552" s="159"/>
      <c r="V552" s="159">
        <f t="shared" si="3"/>
        <v>2025</v>
      </c>
      <c r="W552" s="159"/>
      <c r="X552" s="159"/>
      <c r="Y552" s="159"/>
      <c r="Z552" s="159"/>
    </row>
    <row r="553" ht="11.25" customHeight="1">
      <c r="A553" s="161" t="s">
        <v>423</v>
      </c>
      <c r="B553" s="311">
        <v>45881.0</v>
      </c>
      <c r="C553" s="161">
        <v>13047.0</v>
      </c>
      <c r="D553" s="161" t="s">
        <v>599</v>
      </c>
      <c r="E553" s="161" t="s">
        <v>117</v>
      </c>
      <c r="F553" s="161">
        <v>90.0</v>
      </c>
      <c r="G553" s="161">
        <v>280.0</v>
      </c>
      <c r="H553" s="161">
        <v>400.0</v>
      </c>
      <c r="I553" s="161" t="s">
        <v>554</v>
      </c>
      <c r="J553" s="333">
        <v>16.0</v>
      </c>
      <c r="K553" s="333">
        <v>2.0</v>
      </c>
      <c r="L553" s="333">
        <v>1.0</v>
      </c>
      <c r="M553" s="161">
        <v>74.69</v>
      </c>
      <c r="N553" s="333" t="s">
        <v>38</v>
      </c>
      <c r="O553" s="161">
        <v>0.5</v>
      </c>
      <c r="P553" s="161">
        <v>100.0</v>
      </c>
      <c r="Q553" s="311">
        <v>45887.0</v>
      </c>
      <c r="R553" s="159"/>
      <c r="S553" s="336">
        <f t="shared" si="2"/>
        <v>8</v>
      </c>
      <c r="T553" s="337">
        <f>IF(A553=A552,"0",VLOOKUP(A553,Despatches!A:D,4,FALSE))</f>
        <v>81.8</v>
      </c>
      <c r="U553" s="159"/>
      <c r="V553" s="159">
        <f t="shared" si="3"/>
        <v>2025</v>
      </c>
      <c r="W553" s="159"/>
      <c r="X553" s="159"/>
      <c r="Y553" s="159"/>
      <c r="Z553" s="159"/>
    </row>
    <row r="554" ht="11.25" customHeight="1">
      <c r="A554" s="161" t="s">
        <v>423</v>
      </c>
      <c r="B554" s="311">
        <v>45881.0</v>
      </c>
      <c r="C554" s="161">
        <v>13047.0</v>
      </c>
      <c r="D554" s="161" t="s">
        <v>599</v>
      </c>
      <c r="E554" s="161" t="s">
        <v>117</v>
      </c>
      <c r="F554" s="161">
        <v>90.0</v>
      </c>
      <c r="G554" s="161">
        <v>50.0</v>
      </c>
      <c r="H554" s="161">
        <v>800.0</v>
      </c>
      <c r="I554" s="161" t="s">
        <v>554</v>
      </c>
      <c r="J554" s="333">
        <v>16.0</v>
      </c>
      <c r="K554" s="333">
        <v>1.0</v>
      </c>
      <c r="L554" s="333">
        <v>1.0</v>
      </c>
      <c r="M554" s="161">
        <v>26.68</v>
      </c>
      <c r="N554" s="333" t="s">
        <v>38</v>
      </c>
      <c r="O554" s="161">
        <v>0.5</v>
      </c>
      <c r="P554" s="161">
        <v>100.0</v>
      </c>
      <c r="Q554" s="311">
        <v>45887.0</v>
      </c>
      <c r="R554" s="159"/>
      <c r="S554" s="336">
        <f t="shared" si="2"/>
        <v>8</v>
      </c>
      <c r="T554" s="337" t="str">
        <f>IF(A554=A553,"0",VLOOKUP(A554,Despatches!A:D,4,FALSE))</f>
        <v>0</v>
      </c>
      <c r="U554" s="159"/>
      <c r="V554" s="159">
        <f t="shared" si="3"/>
        <v>2025</v>
      </c>
      <c r="W554" s="159"/>
      <c r="X554" s="159"/>
      <c r="Y554" s="159"/>
      <c r="Z554" s="159"/>
    </row>
    <row r="555" ht="11.25" customHeight="1">
      <c r="A555" s="161" t="s">
        <v>513</v>
      </c>
      <c r="B555" s="311">
        <v>45881.0</v>
      </c>
      <c r="C555" s="161">
        <v>13048.0</v>
      </c>
      <c r="D555" s="161" t="s">
        <v>646</v>
      </c>
      <c r="E555" s="161" t="s">
        <v>117</v>
      </c>
      <c r="F555" s="161">
        <v>80.0</v>
      </c>
      <c r="G555" s="161">
        <v>245.0</v>
      </c>
      <c r="H555" s="161">
        <v>400.0</v>
      </c>
      <c r="I555" s="161" t="s">
        <v>554</v>
      </c>
      <c r="J555" s="333">
        <v>16.0</v>
      </c>
      <c r="K555" s="333">
        <v>2.0</v>
      </c>
      <c r="L555" s="333">
        <v>1.0</v>
      </c>
      <c r="M555" s="161">
        <v>58.09</v>
      </c>
      <c r="N555" s="333" t="s">
        <v>38</v>
      </c>
      <c r="O555" s="161">
        <v>0.5</v>
      </c>
      <c r="P555" s="161">
        <v>100.0</v>
      </c>
      <c r="Q555" s="311">
        <v>45887.0</v>
      </c>
      <c r="R555" s="159"/>
      <c r="S555" s="336">
        <f t="shared" si="2"/>
        <v>8</v>
      </c>
      <c r="T555" s="337">
        <f>IF(A555=A554,"0",VLOOKUP(A555,Despatches!A:D,4,FALSE))</f>
        <v>102</v>
      </c>
      <c r="U555" s="159"/>
      <c r="V555" s="159">
        <f t="shared" si="3"/>
        <v>2025</v>
      </c>
      <c r="W555" s="159"/>
      <c r="X555" s="159"/>
      <c r="Y555" s="159"/>
      <c r="Z555" s="159"/>
    </row>
    <row r="556" ht="11.25" customHeight="1">
      <c r="A556" s="161" t="s">
        <v>513</v>
      </c>
      <c r="B556" s="311">
        <v>45881.0</v>
      </c>
      <c r="C556" s="161">
        <v>13048.0</v>
      </c>
      <c r="D556" s="161" t="s">
        <v>646</v>
      </c>
      <c r="E556" s="161" t="s">
        <v>117</v>
      </c>
      <c r="F556" s="161">
        <v>80.0</v>
      </c>
      <c r="G556" s="161">
        <v>49.0</v>
      </c>
      <c r="H556" s="161">
        <v>800.0</v>
      </c>
      <c r="I556" s="161" t="s">
        <v>554</v>
      </c>
      <c r="J556" s="333">
        <v>16.0</v>
      </c>
      <c r="K556" s="333">
        <v>1.0</v>
      </c>
      <c r="L556" s="333">
        <v>1.0</v>
      </c>
      <c r="M556" s="161">
        <v>23.24</v>
      </c>
      <c r="N556" s="333" t="s">
        <v>38</v>
      </c>
      <c r="O556" s="161">
        <v>0.5</v>
      </c>
      <c r="P556" s="161">
        <v>100.0</v>
      </c>
      <c r="Q556" s="311">
        <v>45887.0</v>
      </c>
      <c r="R556" s="159"/>
      <c r="S556" s="336">
        <f t="shared" si="2"/>
        <v>8</v>
      </c>
      <c r="T556" s="337" t="str">
        <f>IF(A556=A555,"0",VLOOKUP(A556,Despatches!A:D,4,FALSE))</f>
        <v>0</v>
      </c>
      <c r="U556" s="159"/>
      <c r="V556" s="159">
        <f t="shared" si="3"/>
        <v>2025</v>
      </c>
      <c r="W556" s="159"/>
      <c r="X556" s="159"/>
      <c r="Y556" s="159"/>
      <c r="Z556" s="159"/>
    </row>
    <row r="557" ht="11.25" customHeight="1">
      <c r="A557" s="161" t="s">
        <v>514</v>
      </c>
      <c r="B557" s="311">
        <v>45881.0</v>
      </c>
      <c r="C557" s="161">
        <v>13046.0</v>
      </c>
      <c r="D557" s="161" t="s">
        <v>647</v>
      </c>
      <c r="E557" s="161" t="s">
        <v>117</v>
      </c>
      <c r="F557" s="161">
        <v>80.0</v>
      </c>
      <c r="G557" s="161">
        <v>240.0</v>
      </c>
      <c r="H557" s="161">
        <v>400.0</v>
      </c>
      <c r="I557" s="161" t="s">
        <v>554</v>
      </c>
      <c r="J557" s="333">
        <v>16.0</v>
      </c>
      <c r="K557" s="333">
        <v>2.0</v>
      </c>
      <c r="L557" s="333">
        <v>1.0</v>
      </c>
      <c r="M557" s="161">
        <v>56.91</v>
      </c>
      <c r="N557" s="333" t="s">
        <v>38</v>
      </c>
      <c r="O557" s="161">
        <v>0.5</v>
      </c>
      <c r="P557" s="161">
        <v>100.0</v>
      </c>
      <c r="Q557" s="311">
        <v>45887.0</v>
      </c>
      <c r="R557" s="159"/>
      <c r="S557" s="336">
        <f t="shared" si="2"/>
        <v>8</v>
      </c>
      <c r="T557" s="337">
        <f>IF(A557=A556,"0",VLOOKUP(A557,Despatches!A:D,4,FALSE))</f>
        <v>88.8</v>
      </c>
      <c r="U557" s="159"/>
      <c r="V557" s="159">
        <f t="shared" si="3"/>
        <v>2025</v>
      </c>
      <c r="W557" s="159"/>
      <c r="X557" s="159"/>
      <c r="Y557" s="159"/>
      <c r="Z557" s="159"/>
    </row>
    <row r="558" ht="11.25" customHeight="1">
      <c r="A558" s="161" t="s">
        <v>514</v>
      </c>
      <c r="B558" s="311">
        <v>45881.0</v>
      </c>
      <c r="C558" s="161">
        <v>13046.0</v>
      </c>
      <c r="D558" s="161" t="s">
        <v>647</v>
      </c>
      <c r="E558" s="161" t="s">
        <v>117</v>
      </c>
      <c r="F558" s="161">
        <v>80.0</v>
      </c>
      <c r="G558" s="161">
        <v>66.0</v>
      </c>
      <c r="H558" s="161">
        <v>800.0</v>
      </c>
      <c r="I558" s="161" t="s">
        <v>554</v>
      </c>
      <c r="J558" s="333">
        <v>16.0</v>
      </c>
      <c r="K558" s="333">
        <v>1.0</v>
      </c>
      <c r="L558" s="333">
        <v>1.0</v>
      </c>
      <c r="M558" s="161">
        <v>31.3</v>
      </c>
      <c r="N558" s="333" t="s">
        <v>38</v>
      </c>
      <c r="O558" s="161">
        <v>0.5</v>
      </c>
      <c r="P558" s="161">
        <v>100.0</v>
      </c>
      <c r="Q558" s="311">
        <v>45887.0</v>
      </c>
      <c r="R558" s="159"/>
      <c r="S558" s="336">
        <f t="shared" si="2"/>
        <v>8</v>
      </c>
      <c r="T558" s="337" t="str">
        <f>IF(A558=A557,"0",VLOOKUP(A558,Despatches!A:D,4,FALSE))</f>
        <v>0</v>
      </c>
      <c r="U558" s="159"/>
      <c r="V558" s="159">
        <f t="shared" si="3"/>
        <v>2025</v>
      </c>
      <c r="W558" s="159"/>
      <c r="X558" s="159"/>
      <c r="Y558" s="159"/>
      <c r="Z558" s="159"/>
    </row>
    <row r="559" ht="11.25" customHeight="1">
      <c r="A559" s="161" t="s">
        <v>528</v>
      </c>
      <c r="B559" s="311">
        <v>45881.0</v>
      </c>
      <c r="C559" s="161">
        <v>123.0</v>
      </c>
      <c r="D559" s="161">
        <v>123.0</v>
      </c>
      <c r="E559" s="342" t="s">
        <v>145</v>
      </c>
      <c r="F559" s="161">
        <v>35.0</v>
      </c>
      <c r="G559" s="161">
        <v>125.0</v>
      </c>
      <c r="H559" s="161">
        <v>3000.0</v>
      </c>
      <c r="I559" s="161" t="s">
        <v>554</v>
      </c>
      <c r="J559" s="333">
        <v>8.0</v>
      </c>
      <c r="K559" s="333">
        <v>2.0</v>
      </c>
      <c r="L559" s="333">
        <v>1.0</v>
      </c>
      <c r="M559" s="161">
        <v>97.26</v>
      </c>
      <c r="N559" s="333" t="s">
        <v>38</v>
      </c>
      <c r="O559" s="161">
        <v>0.5</v>
      </c>
      <c r="P559" s="161">
        <v>107.0</v>
      </c>
      <c r="Q559" s="311">
        <v>45884.0</v>
      </c>
      <c r="R559" s="159"/>
      <c r="S559" s="336">
        <f t="shared" si="2"/>
        <v>8</v>
      </c>
      <c r="T559" s="337">
        <f>IF(A559=A558,"0",VLOOKUP(A559,Despatches!A:D,4,FALSE))</f>
        <v>108</v>
      </c>
      <c r="U559" s="159"/>
      <c r="V559" s="159">
        <f t="shared" si="3"/>
        <v>2025</v>
      </c>
      <c r="W559" s="159"/>
      <c r="X559" s="159"/>
      <c r="Y559" s="159"/>
      <c r="Z559" s="159"/>
    </row>
    <row r="560" ht="11.25" customHeight="1">
      <c r="A560" s="161" t="s">
        <v>509</v>
      </c>
      <c r="B560" s="311">
        <v>45876.0</v>
      </c>
      <c r="C560" s="161">
        <v>123.0</v>
      </c>
      <c r="D560" s="161" t="s">
        <v>458</v>
      </c>
      <c r="E560" s="161" t="s">
        <v>155</v>
      </c>
      <c r="F560" s="161"/>
      <c r="G560" s="161"/>
      <c r="H560" s="161"/>
      <c r="I560" s="161"/>
      <c r="J560" s="333"/>
      <c r="K560" s="333"/>
      <c r="L560" s="333"/>
      <c r="M560" s="161">
        <v>600.0</v>
      </c>
      <c r="N560" s="333" t="s">
        <v>40</v>
      </c>
      <c r="O560" s="161">
        <v>0.5</v>
      </c>
      <c r="P560" s="161">
        <v>98.0</v>
      </c>
      <c r="Q560" s="311">
        <v>45880.0</v>
      </c>
      <c r="R560" s="159"/>
      <c r="S560" s="336">
        <f t="shared" si="2"/>
        <v>8</v>
      </c>
      <c r="T560" s="337">
        <f>IF(A560=A559,"0",VLOOKUP(A560,Despatches!A:D,4,FALSE))</f>
        <v>213.7</v>
      </c>
      <c r="U560" s="159"/>
      <c r="V560" s="159">
        <f t="shared" si="3"/>
        <v>2025</v>
      </c>
      <c r="W560" s="159"/>
      <c r="X560" s="159"/>
      <c r="Y560" s="159"/>
      <c r="Z560" s="159"/>
    </row>
    <row r="561" ht="11.25" customHeight="1">
      <c r="A561" s="161" t="s">
        <v>510</v>
      </c>
      <c r="B561" s="311">
        <v>45876.0</v>
      </c>
      <c r="C561" s="161">
        <v>123.0</v>
      </c>
      <c r="D561" s="161" t="s">
        <v>461</v>
      </c>
      <c r="E561" s="161" t="s">
        <v>155</v>
      </c>
      <c r="F561" s="161"/>
      <c r="G561" s="161"/>
      <c r="H561" s="161"/>
      <c r="I561" s="161"/>
      <c r="J561" s="333"/>
      <c r="K561" s="333"/>
      <c r="L561" s="333"/>
      <c r="M561" s="161">
        <v>600.0</v>
      </c>
      <c r="N561" s="333" t="s">
        <v>40</v>
      </c>
      <c r="O561" s="161">
        <v>0.5</v>
      </c>
      <c r="P561" s="161">
        <v>107.0</v>
      </c>
      <c r="Q561" s="311">
        <v>45880.0</v>
      </c>
      <c r="R561" s="159"/>
      <c r="S561" s="336">
        <f t="shared" si="2"/>
        <v>8</v>
      </c>
      <c r="T561" s="337">
        <f>IF(A561=A560,"0",VLOOKUP(A561,Despatches!A:D,4,FALSE))</f>
        <v>605</v>
      </c>
      <c r="U561" s="159"/>
      <c r="V561" s="159">
        <f t="shared" si="3"/>
        <v>2025</v>
      </c>
      <c r="W561" s="159"/>
      <c r="X561" s="159"/>
      <c r="Y561" s="159"/>
      <c r="Z561" s="159"/>
    </row>
    <row r="562" ht="11.25" customHeight="1">
      <c r="A562" s="161" t="s">
        <v>648</v>
      </c>
      <c r="B562" s="311">
        <v>45881.0</v>
      </c>
      <c r="C562" s="161">
        <v>13044.0</v>
      </c>
      <c r="D562" s="161" t="s">
        <v>620</v>
      </c>
      <c r="E562" s="161" t="s">
        <v>117</v>
      </c>
      <c r="F562" s="161">
        <v>124.0</v>
      </c>
      <c r="G562" s="161">
        <v>413.0</v>
      </c>
      <c r="H562" s="161">
        <v>174.0</v>
      </c>
      <c r="I562" s="161"/>
      <c r="J562" s="333">
        <v>16.0</v>
      </c>
      <c r="K562" s="333">
        <v>1.0</v>
      </c>
      <c r="L562" s="333">
        <v>2.0</v>
      </c>
      <c r="M562" s="161">
        <v>88.8</v>
      </c>
      <c r="N562" s="333" t="s">
        <v>40</v>
      </c>
      <c r="O562" s="161">
        <v>0.5</v>
      </c>
      <c r="P562" s="161">
        <v>100.0</v>
      </c>
      <c r="Q562" s="311">
        <v>45889.0</v>
      </c>
      <c r="R562" s="159"/>
      <c r="S562" s="336">
        <f t="shared" si="2"/>
        <v>8</v>
      </c>
      <c r="T562" s="337" t="str">
        <f>IF(A562=A561,"0",VLOOKUP(A562,Despatches!A:D,4,FALSE))</f>
        <v>#N/A</v>
      </c>
      <c r="U562" s="159"/>
      <c r="V562" s="159">
        <f t="shared" si="3"/>
        <v>2025</v>
      </c>
      <c r="W562" s="159"/>
      <c r="X562" s="159"/>
      <c r="Y562" s="159"/>
      <c r="Z562" s="159"/>
    </row>
    <row r="563" ht="11.25" customHeight="1">
      <c r="A563" s="161" t="s">
        <v>648</v>
      </c>
      <c r="B563" s="311">
        <v>45881.0</v>
      </c>
      <c r="C563" s="161">
        <v>13044.0</v>
      </c>
      <c r="D563" s="161" t="s">
        <v>620</v>
      </c>
      <c r="E563" s="161" t="s">
        <v>117</v>
      </c>
      <c r="F563" s="161">
        <v>111.0</v>
      </c>
      <c r="G563" s="161">
        <v>413.0</v>
      </c>
      <c r="H563" s="161">
        <v>348.0</v>
      </c>
      <c r="I563" s="161"/>
      <c r="J563" s="333">
        <v>16.0</v>
      </c>
      <c r="K563" s="333">
        <v>1.0</v>
      </c>
      <c r="L563" s="333">
        <v>2.0</v>
      </c>
      <c r="M563" s="161">
        <v>59.11</v>
      </c>
      <c r="N563" s="333" t="s">
        <v>40</v>
      </c>
      <c r="O563" s="161">
        <v>0.5</v>
      </c>
      <c r="P563" s="161">
        <v>100.0</v>
      </c>
      <c r="Q563" s="311">
        <v>45889.0</v>
      </c>
      <c r="R563" s="159"/>
      <c r="S563" s="336">
        <f t="shared" si="2"/>
        <v>8</v>
      </c>
      <c r="T563" s="337" t="str">
        <f>IF(A563=A562,"0",VLOOKUP(A563,Despatches!A:D,4,FALSE))</f>
        <v>0</v>
      </c>
      <c r="U563" s="159"/>
      <c r="V563" s="159">
        <f t="shared" si="3"/>
        <v>2025</v>
      </c>
      <c r="W563" s="159"/>
      <c r="X563" s="159"/>
      <c r="Y563" s="159"/>
      <c r="Z563" s="159"/>
    </row>
    <row r="564" ht="11.25" customHeight="1">
      <c r="A564" s="161" t="s">
        <v>648</v>
      </c>
      <c r="B564" s="311">
        <v>45881.0</v>
      </c>
      <c r="C564" s="161">
        <v>13044.0</v>
      </c>
      <c r="D564" s="161" t="s">
        <v>620</v>
      </c>
      <c r="E564" s="161" t="s">
        <v>117</v>
      </c>
      <c r="F564" s="161">
        <v>93.0</v>
      </c>
      <c r="G564" s="161">
        <v>413.0</v>
      </c>
      <c r="H564" s="161">
        <v>276.0</v>
      </c>
      <c r="I564" s="161"/>
      <c r="J564" s="333">
        <v>16.0</v>
      </c>
      <c r="K564" s="333">
        <v>1.0</v>
      </c>
      <c r="L564" s="333">
        <v>2.0</v>
      </c>
      <c r="M564" s="161">
        <v>39.28</v>
      </c>
      <c r="N564" s="333" t="s">
        <v>40</v>
      </c>
      <c r="O564" s="161">
        <v>0.5</v>
      </c>
      <c r="P564" s="161">
        <v>100.0</v>
      </c>
      <c r="Q564" s="311">
        <v>45889.0</v>
      </c>
      <c r="R564" s="159"/>
      <c r="S564" s="336">
        <f t="shared" si="2"/>
        <v>8</v>
      </c>
      <c r="T564" s="337" t="str">
        <f>IF(A564=A563,"0",VLOOKUP(A564,Despatches!A:D,4,FALSE))</f>
        <v>0</v>
      </c>
      <c r="U564" s="159"/>
      <c r="V564" s="159">
        <f t="shared" si="3"/>
        <v>2025</v>
      </c>
      <c r="W564" s="159"/>
      <c r="X564" s="159"/>
      <c r="Y564" s="159"/>
      <c r="Z564" s="159"/>
    </row>
    <row r="565" ht="11.25" customHeight="1">
      <c r="A565" s="161" t="s">
        <v>648</v>
      </c>
      <c r="B565" s="311">
        <v>45881.0</v>
      </c>
      <c r="C565" s="161">
        <v>13044.0</v>
      </c>
      <c r="D565" s="161" t="s">
        <v>620</v>
      </c>
      <c r="E565" s="161" t="s">
        <v>117</v>
      </c>
      <c r="F565" s="161">
        <v>69.0</v>
      </c>
      <c r="G565" s="161">
        <v>413.0</v>
      </c>
      <c r="H565" s="161">
        <v>228.0</v>
      </c>
      <c r="I565" s="161"/>
      <c r="J565" s="333">
        <v>16.0</v>
      </c>
      <c r="K565" s="333">
        <v>1.0</v>
      </c>
      <c r="L565" s="333">
        <v>2.0</v>
      </c>
      <c r="M565" s="161">
        <v>24.07</v>
      </c>
      <c r="N565" s="333" t="s">
        <v>40</v>
      </c>
      <c r="O565" s="161">
        <v>0.5</v>
      </c>
      <c r="P565" s="161">
        <v>100.0</v>
      </c>
      <c r="Q565" s="311">
        <v>45889.0</v>
      </c>
      <c r="R565" s="159"/>
      <c r="S565" s="336">
        <f t="shared" si="2"/>
        <v>8</v>
      </c>
      <c r="T565" s="337" t="str">
        <f>IF(A565=A564,"0",VLOOKUP(A565,Despatches!A:D,4,FALSE))</f>
        <v>0</v>
      </c>
      <c r="U565" s="159"/>
      <c r="V565" s="159">
        <f t="shared" si="3"/>
        <v>2025</v>
      </c>
      <c r="W565" s="159"/>
      <c r="X565" s="159"/>
      <c r="Y565" s="159"/>
      <c r="Z565" s="159"/>
    </row>
    <row r="566" ht="11.25" customHeight="1">
      <c r="A566" s="161" t="s">
        <v>648</v>
      </c>
      <c r="B566" s="311">
        <v>45881.0</v>
      </c>
      <c r="C566" s="161">
        <v>13044.0</v>
      </c>
      <c r="D566" s="161" t="s">
        <v>620</v>
      </c>
      <c r="E566" s="161" t="s">
        <v>117</v>
      </c>
      <c r="F566" s="161">
        <v>41.0</v>
      </c>
      <c r="G566" s="161">
        <v>413.0</v>
      </c>
      <c r="H566" s="161">
        <v>156.0</v>
      </c>
      <c r="I566" s="161"/>
      <c r="J566" s="333">
        <v>16.0</v>
      </c>
      <c r="K566" s="333">
        <v>1.0</v>
      </c>
      <c r="L566" s="333">
        <v>2.0</v>
      </c>
      <c r="M566" s="161">
        <v>9.79</v>
      </c>
      <c r="N566" s="333" t="s">
        <v>40</v>
      </c>
      <c r="O566" s="161">
        <v>0.5</v>
      </c>
      <c r="P566" s="161">
        <v>100.0</v>
      </c>
      <c r="Q566" s="311">
        <v>45889.0</v>
      </c>
      <c r="R566" s="159"/>
      <c r="S566" s="336">
        <f t="shared" si="2"/>
        <v>8</v>
      </c>
      <c r="T566" s="337" t="str">
        <f>IF(A566=A565,"0",VLOOKUP(A566,Despatches!A:D,4,FALSE))</f>
        <v>0</v>
      </c>
      <c r="U566" s="159"/>
      <c r="V566" s="159">
        <f t="shared" si="3"/>
        <v>2025</v>
      </c>
      <c r="W566" s="159"/>
      <c r="X566" s="159"/>
      <c r="Y566" s="159"/>
      <c r="Z566" s="159"/>
    </row>
    <row r="567" ht="11.25" customHeight="1">
      <c r="A567" s="161" t="s">
        <v>648</v>
      </c>
      <c r="B567" s="311">
        <v>45881.0</v>
      </c>
      <c r="C567" s="161">
        <v>13044.0</v>
      </c>
      <c r="D567" s="161" t="s">
        <v>620</v>
      </c>
      <c r="E567" s="161" t="s">
        <v>117</v>
      </c>
      <c r="F567" s="161">
        <v>98.0</v>
      </c>
      <c r="G567" s="161">
        <v>345.0</v>
      </c>
      <c r="H567" s="161">
        <v>312.0</v>
      </c>
      <c r="I567" s="161"/>
      <c r="J567" s="333">
        <v>16.0</v>
      </c>
      <c r="K567" s="333">
        <v>1.0</v>
      </c>
      <c r="L567" s="333">
        <v>2.0</v>
      </c>
      <c r="M567" s="161">
        <v>39.08</v>
      </c>
      <c r="N567" s="333" t="s">
        <v>40</v>
      </c>
      <c r="O567" s="161">
        <v>0.5</v>
      </c>
      <c r="P567" s="161">
        <v>100.0</v>
      </c>
      <c r="Q567" s="311">
        <v>45889.0</v>
      </c>
      <c r="R567" s="159"/>
      <c r="S567" s="336">
        <f t="shared" si="2"/>
        <v>8</v>
      </c>
      <c r="T567" s="337" t="str">
        <f>IF(A567=A566,"0",VLOOKUP(A567,Despatches!A:D,4,FALSE))</f>
        <v>0</v>
      </c>
      <c r="U567" s="159"/>
      <c r="V567" s="159">
        <f t="shared" si="3"/>
        <v>2025</v>
      </c>
      <c r="W567" s="159"/>
      <c r="X567" s="159"/>
      <c r="Y567" s="159"/>
      <c r="Z567" s="159"/>
    </row>
    <row r="568" ht="11.25" customHeight="1">
      <c r="A568" s="161" t="s">
        <v>648</v>
      </c>
      <c r="B568" s="311">
        <v>45881.0</v>
      </c>
      <c r="C568" s="161">
        <v>13044.0</v>
      </c>
      <c r="D568" s="161" t="s">
        <v>620</v>
      </c>
      <c r="E568" s="161" t="s">
        <v>117</v>
      </c>
      <c r="F568" s="161">
        <v>98.0</v>
      </c>
      <c r="G568" s="161">
        <v>345.0</v>
      </c>
      <c r="H568" s="161">
        <v>232.0</v>
      </c>
      <c r="I568" s="161"/>
      <c r="J568" s="333">
        <v>16.0</v>
      </c>
      <c r="K568" s="333">
        <v>1.0</v>
      </c>
      <c r="L568" s="333">
        <v>2.0</v>
      </c>
      <c r="M568" s="161">
        <v>29.06</v>
      </c>
      <c r="N568" s="333" t="s">
        <v>40</v>
      </c>
      <c r="O568" s="161">
        <v>0.5</v>
      </c>
      <c r="P568" s="161">
        <v>100.0</v>
      </c>
      <c r="Q568" s="311">
        <v>45889.0</v>
      </c>
      <c r="R568" s="159"/>
      <c r="S568" s="336">
        <f t="shared" si="2"/>
        <v>8</v>
      </c>
      <c r="T568" s="337" t="str">
        <f>IF(A568=A567,"0",VLOOKUP(A568,Despatches!A:D,4,FALSE))</f>
        <v>0</v>
      </c>
      <c r="U568" s="159"/>
      <c r="V568" s="159">
        <f t="shared" si="3"/>
        <v>2025</v>
      </c>
      <c r="W568" s="159"/>
      <c r="X568" s="159"/>
      <c r="Y568" s="159"/>
      <c r="Z568" s="159"/>
    </row>
    <row r="569" ht="11.25" customHeight="1">
      <c r="A569" s="161" t="s">
        <v>648</v>
      </c>
      <c r="B569" s="311">
        <v>45881.0</v>
      </c>
      <c r="C569" s="161">
        <v>13044.0</v>
      </c>
      <c r="D569" s="161" t="s">
        <v>620</v>
      </c>
      <c r="E569" s="161" t="s">
        <v>117</v>
      </c>
      <c r="F569" s="161">
        <v>98.0</v>
      </c>
      <c r="G569" s="161">
        <v>345.0</v>
      </c>
      <c r="H569" s="161">
        <v>184.0</v>
      </c>
      <c r="I569" s="161"/>
      <c r="J569" s="333">
        <v>16.0</v>
      </c>
      <c r="K569" s="333">
        <v>1.0</v>
      </c>
      <c r="L569" s="333">
        <v>2.0</v>
      </c>
      <c r="M569" s="161">
        <v>23.05</v>
      </c>
      <c r="N569" s="333" t="s">
        <v>40</v>
      </c>
      <c r="O569" s="161">
        <v>0.5</v>
      </c>
      <c r="P569" s="161">
        <v>100.0</v>
      </c>
      <c r="Q569" s="311">
        <v>45889.0</v>
      </c>
      <c r="R569" s="159"/>
      <c r="S569" s="336">
        <f t="shared" si="2"/>
        <v>8</v>
      </c>
      <c r="T569" s="337" t="str">
        <f>IF(A569=A568,"0",VLOOKUP(A569,Despatches!A:D,4,FALSE))</f>
        <v>0</v>
      </c>
      <c r="U569" s="159"/>
      <c r="V569" s="159">
        <f t="shared" si="3"/>
        <v>2025</v>
      </c>
      <c r="W569" s="159"/>
      <c r="X569" s="159"/>
      <c r="Y569" s="159"/>
      <c r="Z569" s="159"/>
    </row>
    <row r="570" ht="11.25" customHeight="1">
      <c r="A570" s="161" t="s">
        <v>648</v>
      </c>
      <c r="B570" s="311">
        <v>45881.0</v>
      </c>
      <c r="C570" s="161">
        <v>13044.0</v>
      </c>
      <c r="D570" s="161" t="s">
        <v>620</v>
      </c>
      <c r="E570" s="161" t="s">
        <v>117</v>
      </c>
      <c r="F570" s="161">
        <v>98.0</v>
      </c>
      <c r="G570" s="161">
        <v>345.0</v>
      </c>
      <c r="H570" s="161">
        <v>152.0</v>
      </c>
      <c r="I570" s="161"/>
      <c r="J570" s="333">
        <v>16.0</v>
      </c>
      <c r="K570" s="333">
        <v>1.0</v>
      </c>
      <c r="L570" s="333">
        <v>2.0</v>
      </c>
      <c r="M570" s="161">
        <v>19.04</v>
      </c>
      <c r="N570" s="333" t="s">
        <v>40</v>
      </c>
      <c r="O570" s="161">
        <v>0.5</v>
      </c>
      <c r="P570" s="161">
        <v>100.0</v>
      </c>
      <c r="Q570" s="311">
        <v>45889.0</v>
      </c>
      <c r="R570" s="159"/>
      <c r="S570" s="336">
        <f t="shared" si="2"/>
        <v>8</v>
      </c>
      <c r="T570" s="337" t="str">
        <f>IF(A570=A569,"0",VLOOKUP(A570,Despatches!A:D,4,FALSE))</f>
        <v>0</v>
      </c>
      <c r="U570" s="159"/>
      <c r="V570" s="159">
        <f t="shared" si="3"/>
        <v>2025</v>
      </c>
      <c r="W570" s="159"/>
      <c r="X570" s="159"/>
      <c r="Y570" s="159"/>
      <c r="Z570" s="159"/>
    </row>
    <row r="571" ht="11.25" customHeight="1">
      <c r="A571" s="161" t="s">
        <v>648</v>
      </c>
      <c r="B571" s="311">
        <v>45881.0</v>
      </c>
      <c r="C571" s="161">
        <v>13044.0</v>
      </c>
      <c r="D571" s="161" t="s">
        <v>620</v>
      </c>
      <c r="E571" s="161" t="s">
        <v>117</v>
      </c>
      <c r="F571" s="161">
        <v>98.0</v>
      </c>
      <c r="G571" s="161">
        <v>345.0</v>
      </c>
      <c r="H571" s="161">
        <v>104.0</v>
      </c>
      <c r="I571" s="161"/>
      <c r="J571" s="333">
        <v>16.0</v>
      </c>
      <c r="K571" s="333">
        <v>1.0</v>
      </c>
      <c r="L571" s="333">
        <v>2.0</v>
      </c>
      <c r="M571" s="161">
        <v>13.03</v>
      </c>
      <c r="N571" s="333" t="s">
        <v>40</v>
      </c>
      <c r="O571" s="161">
        <v>0.5</v>
      </c>
      <c r="P571" s="161">
        <v>100.0</v>
      </c>
      <c r="Q571" s="311">
        <v>45889.0</v>
      </c>
      <c r="R571" s="159"/>
      <c r="S571" s="336">
        <f t="shared" si="2"/>
        <v>8</v>
      </c>
      <c r="T571" s="337" t="str">
        <f>IF(A571=A570,"0",VLOOKUP(A571,Despatches!A:D,4,FALSE))</f>
        <v>0</v>
      </c>
      <c r="U571" s="159"/>
      <c r="V571" s="159">
        <f t="shared" si="3"/>
        <v>2025</v>
      </c>
      <c r="W571" s="159"/>
      <c r="X571" s="159"/>
      <c r="Y571" s="159"/>
      <c r="Z571" s="159"/>
    </row>
    <row r="572" ht="11.25" customHeight="1">
      <c r="A572" s="161" t="s">
        <v>648</v>
      </c>
      <c r="B572" s="311">
        <v>45881.0</v>
      </c>
      <c r="C572" s="161">
        <v>13044.0</v>
      </c>
      <c r="D572" s="161" t="s">
        <v>620</v>
      </c>
      <c r="E572" s="161" t="s">
        <v>117</v>
      </c>
      <c r="F572" s="161">
        <v>98.0</v>
      </c>
      <c r="G572" s="161">
        <v>566.0</v>
      </c>
      <c r="H572" s="161">
        <v>156.0</v>
      </c>
      <c r="I572" s="161"/>
      <c r="J572" s="333">
        <v>16.0</v>
      </c>
      <c r="K572" s="333">
        <v>1.0</v>
      </c>
      <c r="L572" s="333">
        <v>2.0</v>
      </c>
      <c r="M572" s="161">
        <v>32.06</v>
      </c>
      <c r="N572" s="333" t="s">
        <v>40</v>
      </c>
      <c r="O572" s="161">
        <v>0.5</v>
      </c>
      <c r="P572" s="161">
        <v>100.0</v>
      </c>
      <c r="Q572" s="311">
        <v>45889.0</v>
      </c>
      <c r="R572" s="159"/>
      <c r="S572" s="336">
        <f t="shared" si="2"/>
        <v>8</v>
      </c>
      <c r="T572" s="337" t="str">
        <f>IF(A572=A571,"0",VLOOKUP(A572,Despatches!A:D,4,FALSE))</f>
        <v>0</v>
      </c>
      <c r="U572" s="159"/>
      <c r="V572" s="159">
        <f t="shared" si="3"/>
        <v>2025</v>
      </c>
      <c r="W572" s="159"/>
      <c r="X572" s="159"/>
      <c r="Y572" s="159"/>
      <c r="Z572" s="159"/>
    </row>
    <row r="573" ht="11.25" customHeight="1">
      <c r="A573" s="161" t="s">
        <v>648</v>
      </c>
      <c r="B573" s="311">
        <v>45881.0</v>
      </c>
      <c r="C573" s="161">
        <v>13044.0</v>
      </c>
      <c r="D573" s="161" t="s">
        <v>620</v>
      </c>
      <c r="E573" s="161" t="s">
        <v>117</v>
      </c>
      <c r="F573" s="161">
        <v>98.0</v>
      </c>
      <c r="G573" s="161">
        <v>579.0</v>
      </c>
      <c r="H573" s="161">
        <v>116.0</v>
      </c>
      <c r="I573" s="161"/>
      <c r="J573" s="333">
        <v>16.0</v>
      </c>
      <c r="K573" s="333">
        <v>1.0</v>
      </c>
      <c r="L573" s="333">
        <v>2.0</v>
      </c>
      <c r="M573" s="161">
        <v>24.39</v>
      </c>
      <c r="N573" s="333" t="s">
        <v>40</v>
      </c>
      <c r="O573" s="161">
        <v>0.5</v>
      </c>
      <c r="P573" s="161">
        <v>100.0</v>
      </c>
      <c r="Q573" s="311">
        <v>45889.0</v>
      </c>
      <c r="R573" s="159"/>
      <c r="S573" s="336">
        <f t="shared" si="2"/>
        <v>8</v>
      </c>
      <c r="T573" s="337" t="str">
        <f>IF(A573=A572,"0",VLOOKUP(A573,Despatches!A:D,4,FALSE))</f>
        <v>0</v>
      </c>
      <c r="U573" s="159"/>
      <c r="V573" s="159">
        <f t="shared" si="3"/>
        <v>2025</v>
      </c>
      <c r="W573" s="159"/>
      <c r="X573" s="159"/>
      <c r="Y573" s="159"/>
      <c r="Z573" s="159"/>
    </row>
    <row r="574" ht="11.25" customHeight="1">
      <c r="A574" s="161" t="s">
        <v>648</v>
      </c>
      <c r="B574" s="311">
        <v>45881.0</v>
      </c>
      <c r="C574" s="161">
        <v>13044.0</v>
      </c>
      <c r="D574" s="161" t="s">
        <v>620</v>
      </c>
      <c r="E574" s="161" t="s">
        <v>117</v>
      </c>
      <c r="F574" s="161">
        <v>98.0</v>
      </c>
      <c r="G574" s="161">
        <v>597.0</v>
      </c>
      <c r="H574" s="161">
        <v>92.0</v>
      </c>
      <c r="I574" s="161"/>
      <c r="J574" s="333">
        <v>16.0</v>
      </c>
      <c r="K574" s="333">
        <v>1.0</v>
      </c>
      <c r="L574" s="333">
        <v>2.0</v>
      </c>
      <c r="M574" s="161">
        <v>19.94</v>
      </c>
      <c r="N574" s="333" t="s">
        <v>40</v>
      </c>
      <c r="O574" s="161">
        <v>0.5</v>
      </c>
      <c r="P574" s="161">
        <v>100.0</v>
      </c>
      <c r="Q574" s="311">
        <v>45889.0</v>
      </c>
      <c r="R574" s="159"/>
      <c r="S574" s="336">
        <f t="shared" si="2"/>
        <v>8</v>
      </c>
      <c r="T574" s="337" t="str">
        <f>IF(A574=A573,"0",VLOOKUP(A574,Despatches!A:D,4,FALSE))</f>
        <v>0</v>
      </c>
      <c r="U574" s="159"/>
      <c r="V574" s="159">
        <f t="shared" si="3"/>
        <v>2025</v>
      </c>
      <c r="W574" s="159"/>
      <c r="X574" s="159"/>
      <c r="Y574" s="159"/>
      <c r="Z574" s="159"/>
    </row>
    <row r="575" ht="11.25" customHeight="1">
      <c r="A575" s="161" t="s">
        <v>648</v>
      </c>
      <c r="B575" s="311">
        <v>45881.0</v>
      </c>
      <c r="C575" s="161">
        <v>13044.0</v>
      </c>
      <c r="D575" s="161" t="s">
        <v>620</v>
      </c>
      <c r="E575" s="161" t="s">
        <v>117</v>
      </c>
      <c r="F575" s="161">
        <v>98.0</v>
      </c>
      <c r="G575" s="161">
        <v>621.0</v>
      </c>
      <c r="H575" s="161">
        <v>76.0</v>
      </c>
      <c r="I575" s="161"/>
      <c r="J575" s="333">
        <v>16.0</v>
      </c>
      <c r="K575" s="333">
        <v>1.0</v>
      </c>
      <c r="L575" s="333">
        <v>2.0</v>
      </c>
      <c r="M575" s="161">
        <v>17.14</v>
      </c>
      <c r="N575" s="333" t="s">
        <v>40</v>
      </c>
      <c r="O575" s="161">
        <v>0.5</v>
      </c>
      <c r="P575" s="161">
        <v>100.0</v>
      </c>
      <c r="Q575" s="311">
        <v>45889.0</v>
      </c>
      <c r="R575" s="159"/>
      <c r="S575" s="336">
        <f t="shared" si="2"/>
        <v>8</v>
      </c>
      <c r="T575" s="337" t="str">
        <f>IF(A575=A574,"0",VLOOKUP(A575,Despatches!A:D,4,FALSE))</f>
        <v>0</v>
      </c>
      <c r="U575" s="159"/>
      <c r="V575" s="159">
        <f t="shared" si="3"/>
        <v>2025</v>
      </c>
      <c r="W575" s="159"/>
      <c r="X575" s="159"/>
      <c r="Y575" s="159"/>
      <c r="Z575" s="159"/>
    </row>
    <row r="576" ht="11.25" customHeight="1">
      <c r="A576" s="161" t="s">
        <v>648</v>
      </c>
      <c r="B576" s="311">
        <v>45881.0</v>
      </c>
      <c r="C576" s="161">
        <v>13044.0</v>
      </c>
      <c r="D576" s="161" t="s">
        <v>620</v>
      </c>
      <c r="E576" s="161" t="s">
        <v>117</v>
      </c>
      <c r="F576" s="161">
        <v>98.0</v>
      </c>
      <c r="G576" s="161">
        <v>649.0</v>
      </c>
      <c r="H576" s="161">
        <v>52.0</v>
      </c>
      <c r="I576" s="161"/>
      <c r="J576" s="333">
        <v>16.0</v>
      </c>
      <c r="K576" s="333">
        <v>1.0</v>
      </c>
      <c r="L576" s="333">
        <v>2.0</v>
      </c>
      <c r="M576" s="161">
        <v>12.25</v>
      </c>
      <c r="N576" s="333" t="s">
        <v>40</v>
      </c>
      <c r="O576" s="161">
        <v>0.5</v>
      </c>
      <c r="P576" s="161">
        <v>100.0</v>
      </c>
      <c r="Q576" s="311">
        <v>45889.0</v>
      </c>
      <c r="R576" s="159"/>
      <c r="S576" s="336">
        <f t="shared" si="2"/>
        <v>8</v>
      </c>
      <c r="T576" s="337" t="str">
        <f>IF(A576=A575,"0",VLOOKUP(A576,Despatches!A:D,4,FALSE))</f>
        <v>0</v>
      </c>
      <c r="U576" s="159"/>
      <c r="V576" s="159">
        <f t="shared" si="3"/>
        <v>2025</v>
      </c>
      <c r="W576" s="159"/>
      <c r="X576" s="159"/>
      <c r="Y576" s="159"/>
      <c r="Z576" s="159"/>
    </row>
    <row r="577" ht="11.25" customHeight="1">
      <c r="A577" s="161" t="s">
        <v>649</v>
      </c>
      <c r="B577" s="311">
        <v>45882.0</v>
      </c>
      <c r="C577" s="161">
        <v>13045.0</v>
      </c>
      <c r="D577" s="161" t="s">
        <v>650</v>
      </c>
      <c r="E577" s="161" t="s">
        <v>117</v>
      </c>
      <c r="F577" s="161">
        <v>124.0</v>
      </c>
      <c r="G577" s="161">
        <v>413.0</v>
      </c>
      <c r="H577" s="161">
        <v>234.0</v>
      </c>
      <c r="I577" s="161"/>
      <c r="J577" s="333">
        <v>16.0</v>
      </c>
      <c r="K577" s="333">
        <v>1.0</v>
      </c>
      <c r="L577" s="333">
        <v>2.0</v>
      </c>
      <c r="M577" s="161">
        <v>88.8</v>
      </c>
      <c r="N577" s="333" t="s">
        <v>40</v>
      </c>
      <c r="O577" s="161">
        <v>0.5</v>
      </c>
      <c r="P577" s="161">
        <v>100.0</v>
      </c>
      <c r="Q577" s="311">
        <v>45889.0</v>
      </c>
      <c r="R577" s="159"/>
      <c r="S577" s="336">
        <f t="shared" si="2"/>
        <v>8</v>
      </c>
      <c r="T577" s="337" t="str">
        <f>IF(A577=A576,"0",VLOOKUP(A577,Despatches!A:D,4,FALSE))</f>
        <v>#N/A</v>
      </c>
      <c r="U577" s="159"/>
      <c r="V577" s="159">
        <f t="shared" si="3"/>
        <v>2025</v>
      </c>
      <c r="W577" s="159"/>
      <c r="X577" s="159"/>
      <c r="Y577" s="159"/>
      <c r="Z577" s="159"/>
    </row>
    <row r="578" ht="11.25" customHeight="1">
      <c r="A578" s="161" t="s">
        <v>649</v>
      </c>
      <c r="B578" s="311">
        <v>45882.0</v>
      </c>
      <c r="C578" s="161">
        <v>13045.0</v>
      </c>
      <c r="D578" s="161" t="s">
        <v>650</v>
      </c>
      <c r="E578" s="161" t="s">
        <v>117</v>
      </c>
      <c r="F578" s="161">
        <v>111.0</v>
      </c>
      <c r="G578" s="161">
        <v>413.0</v>
      </c>
      <c r="H578" s="161">
        <v>174.0</v>
      </c>
      <c r="I578" s="161"/>
      <c r="J578" s="333">
        <v>16.0</v>
      </c>
      <c r="K578" s="333">
        <v>1.0</v>
      </c>
      <c r="L578" s="333">
        <v>2.0</v>
      </c>
      <c r="M578" s="161">
        <v>59.11</v>
      </c>
      <c r="N578" s="333" t="s">
        <v>40</v>
      </c>
      <c r="O578" s="161">
        <v>0.5</v>
      </c>
      <c r="P578" s="161">
        <v>100.0</v>
      </c>
      <c r="Q578" s="311">
        <v>45889.0</v>
      </c>
      <c r="R578" s="159"/>
      <c r="S578" s="336">
        <f t="shared" si="2"/>
        <v>8</v>
      </c>
      <c r="T578" s="337" t="str">
        <f>IF(A578=A577,"0",VLOOKUP(A578,Despatches!A:D,4,FALSE))</f>
        <v>0</v>
      </c>
      <c r="U578" s="159"/>
      <c r="V578" s="159">
        <f t="shared" si="3"/>
        <v>2025</v>
      </c>
      <c r="W578" s="159"/>
      <c r="X578" s="159"/>
      <c r="Y578" s="159"/>
      <c r="Z578" s="159"/>
    </row>
    <row r="579" ht="11.25" customHeight="1">
      <c r="A579" s="161" t="s">
        <v>649</v>
      </c>
      <c r="B579" s="311">
        <v>45882.0</v>
      </c>
      <c r="C579" s="161">
        <v>13045.0</v>
      </c>
      <c r="D579" s="161" t="s">
        <v>650</v>
      </c>
      <c r="E579" s="161" t="s">
        <v>117</v>
      </c>
      <c r="F579" s="161">
        <v>93.0</v>
      </c>
      <c r="G579" s="161">
        <v>413.0</v>
      </c>
      <c r="H579" s="161">
        <v>138.0</v>
      </c>
      <c r="I579" s="161"/>
      <c r="J579" s="333">
        <v>16.0</v>
      </c>
      <c r="K579" s="333">
        <v>1.0</v>
      </c>
      <c r="L579" s="333">
        <v>2.0</v>
      </c>
      <c r="M579" s="161">
        <v>39.28</v>
      </c>
      <c r="N579" s="333" t="s">
        <v>40</v>
      </c>
      <c r="O579" s="161">
        <v>0.5</v>
      </c>
      <c r="P579" s="161">
        <v>100.0</v>
      </c>
      <c r="Q579" s="311">
        <v>45889.0</v>
      </c>
      <c r="R579" s="159"/>
      <c r="S579" s="336">
        <f t="shared" si="2"/>
        <v>8</v>
      </c>
      <c r="T579" s="337" t="str">
        <f>IF(A579=A578,"0",VLOOKUP(A579,Despatches!A:D,4,FALSE))</f>
        <v>0</v>
      </c>
      <c r="U579" s="159"/>
      <c r="V579" s="159">
        <f t="shared" si="3"/>
        <v>2025</v>
      </c>
      <c r="W579" s="159"/>
      <c r="X579" s="159"/>
      <c r="Y579" s="159"/>
      <c r="Z579" s="159"/>
    </row>
    <row r="580" ht="11.25" customHeight="1">
      <c r="A580" s="161" t="s">
        <v>649</v>
      </c>
      <c r="B580" s="311">
        <v>45882.0</v>
      </c>
      <c r="C580" s="161">
        <v>13045.0</v>
      </c>
      <c r="D580" s="161" t="s">
        <v>650</v>
      </c>
      <c r="E580" s="161" t="s">
        <v>117</v>
      </c>
      <c r="F580" s="161">
        <v>69.0</v>
      </c>
      <c r="G580" s="161">
        <v>413.0</v>
      </c>
      <c r="H580" s="161">
        <v>114.0</v>
      </c>
      <c r="I580" s="161"/>
      <c r="J580" s="333">
        <v>16.0</v>
      </c>
      <c r="K580" s="333">
        <v>1.0</v>
      </c>
      <c r="L580" s="333">
        <v>2.0</v>
      </c>
      <c r="M580" s="161">
        <v>24.07</v>
      </c>
      <c r="N580" s="333" t="s">
        <v>40</v>
      </c>
      <c r="O580" s="161">
        <v>0.5</v>
      </c>
      <c r="P580" s="161">
        <v>100.0</v>
      </c>
      <c r="Q580" s="311">
        <v>45889.0</v>
      </c>
      <c r="R580" s="159"/>
      <c r="S580" s="336">
        <f t="shared" si="2"/>
        <v>8</v>
      </c>
      <c r="T580" s="337" t="str">
        <f>IF(A580=A579,"0",VLOOKUP(A580,Despatches!A:D,4,FALSE))</f>
        <v>0</v>
      </c>
      <c r="U580" s="159"/>
      <c r="V580" s="159">
        <f t="shared" si="3"/>
        <v>2025</v>
      </c>
      <c r="W580" s="159"/>
      <c r="X580" s="159"/>
      <c r="Y580" s="159"/>
      <c r="Z580" s="159"/>
    </row>
    <row r="581" ht="11.25" customHeight="1">
      <c r="A581" s="161" t="s">
        <v>649</v>
      </c>
      <c r="B581" s="311">
        <v>45882.0</v>
      </c>
      <c r="C581" s="161">
        <v>13045.0</v>
      </c>
      <c r="D581" s="161" t="s">
        <v>650</v>
      </c>
      <c r="E581" s="161" t="s">
        <v>117</v>
      </c>
      <c r="F581" s="161">
        <v>41.0</v>
      </c>
      <c r="G581" s="161">
        <v>413.0</v>
      </c>
      <c r="H581" s="161">
        <v>78.0</v>
      </c>
      <c r="I581" s="161"/>
      <c r="J581" s="333">
        <v>16.0</v>
      </c>
      <c r="K581" s="333">
        <v>1.0</v>
      </c>
      <c r="L581" s="333">
        <v>2.0</v>
      </c>
      <c r="M581" s="161">
        <v>9.79</v>
      </c>
      <c r="N581" s="333" t="s">
        <v>40</v>
      </c>
      <c r="O581" s="161">
        <v>0.5</v>
      </c>
      <c r="P581" s="161">
        <v>100.0</v>
      </c>
      <c r="Q581" s="311">
        <v>45889.0</v>
      </c>
      <c r="R581" s="159"/>
      <c r="S581" s="336">
        <f t="shared" si="2"/>
        <v>8</v>
      </c>
      <c r="T581" s="337" t="str">
        <f>IF(A581=A580,"0",VLOOKUP(A581,Despatches!A:D,4,FALSE))</f>
        <v>0</v>
      </c>
      <c r="U581" s="159"/>
      <c r="V581" s="159">
        <f t="shared" si="3"/>
        <v>2025</v>
      </c>
      <c r="W581" s="159"/>
      <c r="X581" s="159"/>
      <c r="Y581" s="159"/>
      <c r="Z581" s="159"/>
    </row>
    <row r="582" ht="11.25" customHeight="1">
      <c r="A582" s="161" t="s">
        <v>649</v>
      </c>
      <c r="B582" s="311">
        <v>45882.0</v>
      </c>
      <c r="C582" s="161">
        <v>13045.0</v>
      </c>
      <c r="D582" s="161" t="s">
        <v>650</v>
      </c>
      <c r="E582" s="161" t="s">
        <v>117</v>
      </c>
      <c r="F582" s="161">
        <v>98.0</v>
      </c>
      <c r="G582" s="161">
        <v>365.0</v>
      </c>
      <c r="H582" s="161">
        <v>156.0</v>
      </c>
      <c r="I582" s="161"/>
      <c r="J582" s="333">
        <v>16.0</v>
      </c>
      <c r="K582" s="333">
        <v>1.0</v>
      </c>
      <c r="L582" s="333">
        <v>2.0</v>
      </c>
      <c r="M582" s="161">
        <v>41.35</v>
      </c>
      <c r="N582" s="333" t="s">
        <v>40</v>
      </c>
      <c r="O582" s="161">
        <v>0.5</v>
      </c>
      <c r="P582" s="161">
        <v>100.0</v>
      </c>
      <c r="Q582" s="311">
        <v>45889.0</v>
      </c>
      <c r="R582" s="159"/>
      <c r="S582" s="336">
        <f t="shared" si="2"/>
        <v>8</v>
      </c>
      <c r="T582" s="337" t="str">
        <f>IF(A582=A581,"0",VLOOKUP(A582,Despatches!A:D,4,FALSE))</f>
        <v>0</v>
      </c>
      <c r="U582" s="159"/>
      <c r="V582" s="159">
        <f t="shared" si="3"/>
        <v>2025</v>
      </c>
      <c r="W582" s="159"/>
      <c r="X582" s="159"/>
      <c r="Y582" s="159"/>
      <c r="Z582" s="159"/>
    </row>
    <row r="583" ht="11.25" customHeight="1">
      <c r="A583" s="161" t="s">
        <v>649</v>
      </c>
      <c r="B583" s="311">
        <v>45882.0</v>
      </c>
      <c r="C583" s="161">
        <v>13045.0</v>
      </c>
      <c r="D583" s="161" t="s">
        <v>650</v>
      </c>
      <c r="E583" s="161" t="s">
        <v>117</v>
      </c>
      <c r="F583" s="161">
        <v>98.0</v>
      </c>
      <c r="G583" s="161">
        <v>365.0</v>
      </c>
      <c r="H583" s="161">
        <v>116.0</v>
      </c>
      <c r="I583" s="161"/>
      <c r="J583" s="333">
        <v>16.0</v>
      </c>
      <c r="K583" s="333">
        <v>1.0</v>
      </c>
      <c r="L583" s="333">
        <v>2.0</v>
      </c>
      <c r="M583" s="161">
        <v>30.75</v>
      </c>
      <c r="N583" s="333" t="s">
        <v>40</v>
      </c>
      <c r="O583" s="161">
        <v>0.5</v>
      </c>
      <c r="P583" s="161">
        <v>100.0</v>
      </c>
      <c r="Q583" s="311">
        <v>45889.0</v>
      </c>
      <c r="R583" s="159"/>
      <c r="S583" s="336">
        <f t="shared" si="2"/>
        <v>8</v>
      </c>
      <c r="T583" s="337" t="str">
        <f>IF(A583=A582,"0",VLOOKUP(A583,Despatches!A:D,4,FALSE))</f>
        <v>0</v>
      </c>
      <c r="U583" s="159"/>
      <c r="V583" s="159">
        <f t="shared" si="3"/>
        <v>2025</v>
      </c>
      <c r="W583" s="159"/>
      <c r="X583" s="159"/>
      <c r="Y583" s="159"/>
      <c r="Z583" s="159"/>
    </row>
    <row r="584" ht="11.25" customHeight="1">
      <c r="A584" s="161" t="s">
        <v>649</v>
      </c>
      <c r="B584" s="311">
        <v>45882.0</v>
      </c>
      <c r="C584" s="161">
        <v>13045.0</v>
      </c>
      <c r="D584" s="161" t="s">
        <v>650</v>
      </c>
      <c r="E584" s="161" t="s">
        <v>117</v>
      </c>
      <c r="F584" s="161">
        <v>98.0</v>
      </c>
      <c r="G584" s="161">
        <v>365.0</v>
      </c>
      <c r="H584" s="161">
        <v>92.0</v>
      </c>
      <c r="I584" s="161"/>
      <c r="J584" s="333">
        <v>16.0</v>
      </c>
      <c r="K584" s="333">
        <v>1.0</v>
      </c>
      <c r="L584" s="333">
        <v>2.0</v>
      </c>
      <c r="M584" s="161">
        <v>24.39</v>
      </c>
      <c r="N584" s="333" t="s">
        <v>40</v>
      </c>
      <c r="O584" s="161">
        <v>0.5</v>
      </c>
      <c r="P584" s="161">
        <v>100.0</v>
      </c>
      <c r="Q584" s="311">
        <v>45889.0</v>
      </c>
      <c r="R584" s="159"/>
      <c r="S584" s="336">
        <f t="shared" si="2"/>
        <v>8</v>
      </c>
      <c r="T584" s="337" t="str">
        <f>IF(A584=A583,"0",VLOOKUP(A584,Despatches!A:D,4,FALSE))</f>
        <v>0</v>
      </c>
      <c r="U584" s="159"/>
      <c r="V584" s="159">
        <f t="shared" si="3"/>
        <v>2025</v>
      </c>
      <c r="W584" s="159"/>
      <c r="X584" s="159"/>
      <c r="Y584" s="159"/>
      <c r="Z584" s="159"/>
    </row>
    <row r="585" ht="11.25" customHeight="1">
      <c r="A585" s="161" t="s">
        <v>649</v>
      </c>
      <c r="B585" s="311">
        <v>45882.0</v>
      </c>
      <c r="C585" s="161">
        <v>13045.0</v>
      </c>
      <c r="D585" s="161" t="s">
        <v>650</v>
      </c>
      <c r="E585" s="161" t="s">
        <v>117</v>
      </c>
      <c r="F585" s="161">
        <v>98.0</v>
      </c>
      <c r="G585" s="161">
        <v>365.0</v>
      </c>
      <c r="H585" s="161">
        <v>76.0</v>
      </c>
      <c r="I585" s="161"/>
      <c r="J585" s="333">
        <v>16.0</v>
      </c>
      <c r="K585" s="333">
        <v>1.0</v>
      </c>
      <c r="L585" s="333">
        <v>2.0</v>
      </c>
      <c r="M585" s="161">
        <v>20.14</v>
      </c>
      <c r="N585" s="333" t="s">
        <v>40</v>
      </c>
      <c r="O585" s="161">
        <v>0.5</v>
      </c>
      <c r="P585" s="161">
        <v>100.0</v>
      </c>
      <c r="Q585" s="311">
        <v>45889.0</v>
      </c>
      <c r="R585" s="159"/>
      <c r="S585" s="336">
        <f t="shared" si="2"/>
        <v>8</v>
      </c>
      <c r="T585" s="337" t="str">
        <f>IF(A585=A584,"0",VLOOKUP(A585,Despatches!A:D,4,FALSE))</f>
        <v>0</v>
      </c>
      <c r="U585" s="159"/>
      <c r="V585" s="159">
        <f t="shared" si="3"/>
        <v>2025</v>
      </c>
      <c r="W585" s="159"/>
      <c r="X585" s="159"/>
      <c r="Y585" s="159"/>
      <c r="Z585" s="159"/>
    </row>
    <row r="586" ht="11.25" customHeight="1">
      <c r="A586" s="161" t="s">
        <v>649</v>
      </c>
      <c r="B586" s="311">
        <v>45882.0</v>
      </c>
      <c r="C586" s="161">
        <v>13045.0</v>
      </c>
      <c r="D586" s="161" t="s">
        <v>650</v>
      </c>
      <c r="E586" s="161" t="s">
        <v>117</v>
      </c>
      <c r="F586" s="161">
        <v>98.0</v>
      </c>
      <c r="G586" s="161">
        <v>365.0</v>
      </c>
      <c r="H586" s="161">
        <v>52.0</v>
      </c>
      <c r="I586" s="161"/>
      <c r="J586" s="333">
        <v>16.0</v>
      </c>
      <c r="K586" s="333">
        <v>1.0</v>
      </c>
      <c r="L586" s="333">
        <v>2.0</v>
      </c>
      <c r="M586" s="161">
        <v>13.78</v>
      </c>
      <c r="N586" s="333" t="s">
        <v>40</v>
      </c>
      <c r="O586" s="161">
        <v>0.5</v>
      </c>
      <c r="P586" s="161">
        <v>100.0</v>
      </c>
      <c r="Q586" s="311">
        <v>45889.0</v>
      </c>
      <c r="R586" s="159"/>
      <c r="S586" s="336">
        <f t="shared" si="2"/>
        <v>8</v>
      </c>
      <c r="T586" s="337" t="str">
        <f>IF(A586=A585,"0",VLOOKUP(A586,Despatches!A:D,4,FALSE))</f>
        <v>0</v>
      </c>
      <c r="U586" s="159"/>
      <c r="V586" s="159">
        <f t="shared" si="3"/>
        <v>2025</v>
      </c>
      <c r="W586" s="159"/>
      <c r="X586" s="159"/>
      <c r="Y586" s="159"/>
      <c r="Z586" s="159"/>
    </row>
    <row r="587" ht="11.25" customHeight="1">
      <c r="A587" s="161" t="s">
        <v>649</v>
      </c>
      <c r="B587" s="311">
        <v>45882.0</v>
      </c>
      <c r="C587" s="161">
        <v>13045.0</v>
      </c>
      <c r="D587" s="161" t="s">
        <v>650</v>
      </c>
      <c r="E587" s="161" t="s">
        <v>117</v>
      </c>
      <c r="F587" s="161">
        <v>98.0</v>
      </c>
      <c r="G587" s="161">
        <v>606.0</v>
      </c>
      <c r="H587" s="161">
        <v>78.0</v>
      </c>
      <c r="I587" s="161"/>
      <c r="J587" s="333">
        <v>16.0</v>
      </c>
      <c r="K587" s="333">
        <v>1.0</v>
      </c>
      <c r="L587" s="333">
        <v>2.0</v>
      </c>
      <c r="M587" s="161">
        <v>34.33</v>
      </c>
      <c r="N587" s="333" t="s">
        <v>40</v>
      </c>
      <c r="O587" s="161">
        <v>0.5</v>
      </c>
      <c r="P587" s="161">
        <v>100.0</v>
      </c>
      <c r="Q587" s="311">
        <v>45889.0</v>
      </c>
      <c r="R587" s="159"/>
      <c r="S587" s="336">
        <f t="shared" si="2"/>
        <v>8</v>
      </c>
      <c r="T587" s="337" t="str">
        <f>IF(A587=A586,"0",VLOOKUP(A587,Despatches!A:D,4,FALSE))</f>
        <v>0</v>
      </c>
      <c r="U587" s="159"/>
      <c r="V587" s="159">
        <f t="shared" si="3"/>
        <v>2025</v>
      </c>
      <c r="W587" s="159"/>
      <c r="X587" s="159"/>
      <c r="Y587" s="159"/>
      <c r="Z587" s="159"/>
    </row>
    <row r="588" ht="11.25" customHeight="1">
      <c r="A588" s="161" t="s">
        <v>649</v>
      </c>
      <c r="B588" s="311">
        <v>45882.0</v>
      </c>
      <c r="C588" s="161">
        <v>13045.0</v>
      </c>
      <c r="D588" s="161" t="s">
        <v>650</v>
      </c>
      <c r="E588" s="161" t="s">
        <v>117</v>
      </c>
      <c r="F588" s="161">
        <v>98.0</v>
      </c>
      <c r="G588" s="161">
        <v>619.0</v>
      </c>
      <c r="H588" s="161">
        <v>58.0</v>
      </c>
      <c r="I588" s="161"/>
      <c r="J588" s="333">
        <v>16.0</v>
      </c>
      <c r="K588" s="333">
        <v>1.0</v>
      </c>
      <c r="L588" s="333">
        <v>2.0</v>
      </c>
      <c r="M588" s="161">
        <v>26.07</v>
      </c>
      <c r="N588" s="333" t="s">
        <v>40</v>
      </c>
      <c r="O588" s="161">
        <v>0.5</v>
      </c>
      <c r="P588" s="161">
        <v>100.0</v>
      </c>
      <c r="Q588" s="311">
        <v>45889.0</v>
      </c>
      <c r="R588" s="159"/>
      <c r="S588" s="336">
        <f t="shared" si="2"/>
        <v>8</v>
      </c>
      <c r="T588" s="337" t="str">
        <f>IF(A588=A587,"0",VLOOKUP(A588,Despatches!A:D,4,FALSE))</f>
        <v>0</v>
      </c>
      <c r="U588" s="159"/>
      <c r="V588" s="159">
        <f t="shared" si="3"/>
        <v>2025</v>
      </c>
      <c r="W588" s="159"/>
      <c r="X588" s="159"/>
      <c r="Y588" s="159"/>
      <c r="Z588" s="159"/>
    </row>
    <row r="589" ht="11.25" customHeight="1">
      <c r="A589" s="161" t="s">
        <v>649</v>
      </c>
      <c r="B589" s="311">
        <v>45882.0</v>
      </c>
      <c r="C589" s="161">
        <v>13045.0</v>
      </c>
      <c r="D589" s="161" t="s">
        <v>650</v>
      </c>
      <c r="E589" s="161" t="s">
        <v>117</v>
      </c>
      <c r="F589" s="161">
        <v>98.0</v>
      </c>
      <c r="G589" s="161">
        <v>637.0</v>
      </c>
      <c r="H589" s="161">
        <v>46.0</v>
      </c>
      <c r="I589" s="161"/>
      <c r="J589" s="333">
        <v>16.0</v>
      </c>
      <c r="K589" s="333">
        <v>1.0</v>
      </c>
      <c r="L589" s="333">
        <v>2.0</v>
      </c>
      <c r="M589" s="161">
        <v>21.28</v>
      </c>
      <c r="N589" s="333" t="s">
        <v>40</v>
      </c>
      <c r="O589" s="161">
        <v>0.5</v>
      </c>
      <c r="P589" s="161">
        <v>100.0</v>
      </c>
      <c r="Q589" s="311">
        <v>45889.0</v>
      </c>
      <c r="R589" s="159"/>
      <c r="S589" s="336">
        <f t="shared" si="2"/>
        <v>8</v>
      </c>
      <c r="T589" s="337" t="str">
        <f>IF(A589=A588,"0",VLOOKUP(A589,Despatches!A:D,4,FALSE))</f>
        <v>0</v>
      </c>
      <c r="U589" s="159"/>
      <c r="V589" s="159">
        <f t="shared" si="3"/>
        <v>2025</v>
      </c>
      <c r="W589" s="159"/>
      <c r="X589" s="159"/>
      <c r="Y589" s="159"/>
      <c r="Z589" s="159"/>
    </row>
    <row r="590" ht="11.25" customHeight="1">
      <c r="A590" s="161" t="s">
        <v>649</v>
      </c>
      <c r="B590" s="311">
        <v>45882.0</v>
      </c>
      <c r="C590" s="161">
        <v>13045.0</v>
      </c>
      <c r="D590" s="161" t="s">
        <v>650</v>
      </c>
      <c r="E590" s="161" t="s">
        <v>117</v>
      </c>
      <c r="F590" s="161">
        <v>98.0</v>
      </c>
      <c r="G590" s="161">
        <v>661.0</v>
      </c>
      <c r="H590" s="161">
        <v>38.0</v>
      </c>
      <c r="I590" s="161"/>
      <c r="J590" s="333">
        <v>16.0</v>
      </c>
      <c r="K590" s="333">
        <v>1.0</v>
      </c>
      <c r="L590" s="333">
        <v>2.0</v>
      </c>
      <c r="M590" s="161">
        <v>18.24</v>
      </c>
      <c r="N590" s="333" t="s">
        <v>40</v>
      </c>
      <c r="O590" s="161">
        <v>0.5</v>
      </c>
      <c r="P590" s="161">
        <v>100.0</v>
      </c>
      <c r="Q590" s="311">
        <v>45889.0</v>
      </c>
      <c r="R590" s="159"/>
      <c r="S590" s="336">
        <f t="shared" si="2"/>
        <v>8</v>
      </c>
      <c r="T590" s="337" t="str">
        <f>IF(A590=A589,"0",VLOOKUP(A590,Despatches!A:D,4,FALSE))</f>
        <v>0</v>
      </c>
      <c r="U590" s="159"/>
      <c r="V590" s="159">
        <f t="shared" si="3"/>
        <v>2025</v>
      </c>
      <c r="W590" s="159"/>
      <c r="X590" s="159"/>
      <c r="Y590" s="159"/>
      <c r="Z590" s="159"/>
    </row>
    <row r="591" ht="11.25" customHeight="1">
      <c r="A591" s="161" t="s">
        <v>649</v>
      </c>
      <c r="B591" s="311">
        <v>45882.0</v>
      </c>
      <c r="C591" s="161">
        <v>13045.0</v>
      </c>
      <c r="D591" s="161" t="s">
        <v>650</v>
      </c>
      <c r="E591" s="161" t="s">
        <v>117</v>
      </c>
      <c r="F591" s="161">
        <v>98.0</v>
      </c>
      <c r="G591" s="161">
        <v>689.0</v>
      </c>
      <c r="H591" s="161">
        <v>26.0</v>
      </c>
      <c r="I591" s="161"/>
      <c r="J591" s="333">
        <v>16.0</v>
      </c>
      <c r="K591" s="333">
        <v>1.0</v>
      </c>
      <c r="L591" s="333">
        <v>2.0</v>
      </c>
      <c r="M591" s="161">
        <v>13.01</v>
      </c>
      <c r="N591" s="333" t="s">
        <v>40</v>
      </c>
      <c r="O591" s="161">
        <v>0.5</v>
      </c>
      <c r="P591" s="161">
        <v>100.0</v>
      </c>
      <c r="Q591" s="311">
        <v>45889.0</v>
      </c>
      <c r="R591" s="159"/>
      <c r="S591" s="336">
        <f t="shared" si="2"/>
        <v>8</v>
      </c>
      <c r="T591" s="337" t="str">
        <f>IF(A591=A590,"0",VLOOKUP(A591,Despatches!A:D,4,FALSE))</f>
        <v>0</v>
      </c>
      <c r="U591" s="159"/>
      <c r="V591" s="159">
        <f t="shared" si="3"/>
        <v>2025</v>
      </c>
      <c r="W591" s="159"/>
      <c r="X591" s="159"/>
      <c r="Y591" s="159"/>
      <c r="Z591" s="159"/>
    </row>
    <row r="592" ht="11.25" customHeight="1">
      <c r="A592" s="161" t="s">
        <v>430</v>
      </c>
      <c r="B592" s="311">
        <v>45882.0</v>
      </c>
      <c r="C592" s="161">
        <v>13044.0</v>
      </c>
      <c r="D592" s="161" t="s">
        <v>620</v>
      </c>
      <c r="E592" s="161" t="s">
        <v>117</v>
      </c>
      <c r="F592" s="161">
        <v>100.0</v>
      </c>
      <c r="G592" s="161">
        <v>420.0</v>
      </c>
      <c r="H592" s="161">
        <v>400.0</v>
      </c>
      <c r="I592" s="161"/>
      <c r="J592" s="333">
        <v>16.0</v>
      </c>
      <c r="K592" s="333">
        <v>3.0</v>
      </c>
      <c r="L592" s="333">
        <v>2.0</v>
      </c>
      <c r="M592" s="161">
        <v>124.49</v>
      </c>
      <c r="N592" s="333" t="s">
        <v>40</v>
      </c>
      <c r="O592" s="161">
        <v>0.5</v>
      </c>
      <c r="P592" s="161">
        <v>100.0</v>
      </c>
      <c r="Q592" s="311">
        <v>45887.0</v>
      </c>
      <c r="R592" s="159"/>
      <c r="S592" s="336">
        <f t="shared" si="2"/>
        <v>8</v>
      </c>
      <c r="T592" s="337">
        <f>IF(A592=A591,"0",VLOOKUP(A592,Despatches!A:D,4,FALSE))</f>
        <v>183.2</v>
      </c>
      <c r="U592" s="159"/>
      <c r="V592" s="159">
        <f t="shared" si="3"/>
        <v>2025</v>
      </c>
      <c r="W592" s="159"/>
      <c r="X592" s="159"/>
      <c r="Y592" s="159"/>
      <c r="Z592" s="159"/>
    </row>
    <row r="593" ht="11.25" customHeight="1">
      <c r="A593" s="161" t="s">
        <v>430</v>
      </c>
      <c r="B593" s="311">
        <v>45882.0</v>
      </c>
      <c r="C593" s="161">
        <v>13044.0</v>
      </c>
      <c r="D593" s="161" t="s">
        <v>620</v>
      </c>
      <c r="E593" s="161" t="s">
        <v>117</v>
      </c>
      <c r="F593" s="161">
        <v>100.0</v>
      </c>
      <c r="G593" s="161">
        <v>60.0</v>
      </c>
      <c r="H593" s="161">
        <v>1200.0</v>
      </c>
      <c r="I593" s="161"/>
      <c r="J593" s="333">
        <v>16.0</v>
      </c>
      <c r="K593" s="333">
        <v>1.0</v>
      </c>
      <c r="L593" s="333">
        <v>2.0</v>
      </c>
      <c r="M593" s="161">
        <v>53.35</v>
      </c>
      <c r="N593" s="333" t="s">
        <v>40</v>
      </c>
      <c r="O593" s="161">
        <v>0.5</v>
      </c>
      <c r="P593" s="161">
        <v>100.0</v>
      </c>
      <c r="Q593" s="311">
        <v>45887.0</v>
      </c>
      <c r="R593" s="159"/>
      <c r="S593" s="336">
        <f t="shared" si="2"/>
        <v>8</v>
      </c>
      <c r="T593" s="337" t="str">
        <f>IF(A593=A592,"0",VLOOKUP(A593,Despatches!A:D,4,FALSE))</f>
        <v>0</v>
      </c>
      <c r="U593" s="159"/>
      <c r="V593" s="159">
        <f t="shared" si="3"/>
        <v>2025</v>
      </c>
      <c r="W593" s="159"/>
      <c r="X593" s="159"/>
      <c r="Y593" s="159"/>
      <c r="Z593" s="159"/>
    </row>
    <row r="594" ht="11.25" customHeight="1">
      <c r="A594" s="161" t="s">
        <v>515</v>
      </c>
      <c r="B594" s="311">
        <v>45882.0</v>
      </c>
      <c r="C594" s="161">
        <v>13045.0</v>
      </c>
      <c r="D594" s="161" t="s">
        <v>650</v>
      </c>
      <c r="E594" s="161" t="s">
        <v>117</v>
      </c>
      <c r="F594" s="161">
        <v>110.0</v>
      </c>
      <c r="G594" s="161">
        <v>490.0</v>
      </c>
      <c r="H594" s="161">
        <v>440.0</v>
      </c>
      <c r="I594" s="161"/>
      <c r="J594" s="333">
        <v>16.0</v>
      </c>
      <c r="K594" s="333">
        <v>3.0</v>
      </c>
      <c r="L594" s="333">
        <v>2.0</v>
      </c>
      <c r="M594" s="161">
        <v>175.74</v>
      </c>
      <c r="N594" s="333" t="s">
        <v>40</v>
      </c>
      <c r="O594" s="161">
        <v>0.5</v>
      </c>
      <c r="P594" s="161">
        <v>100.0</v>
      </c>
      <c r="Q594" s="311">
        <v>45887.0</v>
      </c>
      <c r="R594" s="159"/>
      <c r="S594" s="336">
        <f t="shared" si="2"/>
        <v>8</v>
      </c>
      <c r="T594" s="337">
        <f>IF(A594=A593,"0",VLOOKUP(A594,Despatches!A:D,4,FALSE))</f>
        <v>233.2</v>
      </c>
      <c r="U594" s="159"/>
      <c r="V594" s="159">
        <f t="shared" si="3"/>
        <v>2025</v>
      </c>
      <c r="W594" s="159"/>
      <c r="X594" s="159"/>
      <c r="Y594" s="159"/>
      <c r="Z594" s="159"/>
    </row>
    <row r="595" ht="11.25" customHeight="1">
      <c r="A595" s="161" t="s">
        <v>515</v>
      </c>
      <c r="B595" s="311">
        <v>45882.0</v>
      </c>
      <c r="C595" s="161">
        <v>13045.0</v>
      </c>
      <c r="D595" s="161" t="s">
        <v>650</v>
      </c>
      <c r="E595" s="161" t="s">
        <v>117</v>
      </c>
      <c r="F595" s="161">
        <v>110.0</v>
      </c>
      <c r="G595" s="161">
        <v>47.5</v>
      </c>
      <c r="H595" s="161">
        <v>1320.0</v>
      </c>
      <c r="I595" s="161"/>
      <c r="J595" s="333">
        <v>16.0</v>
      </c>
      <c r="K595" s="333">
        <v>1.0</v>
      </c>
      <c r="L595" s="333">
        <v>2.0</v>
      </c>
      <c r="M595" s="161">
        <v>51.11</v>
      </c>
      <c r="N595" s="333" t="s">
        <v>40</v>
      </c>
      <c r="O595" s="161">
        <v>0.5</v>
      </c>
      <c r="P595" s="161">
        <v>100.0</v>
      </c>
      <c r="Q595" s="311">
        <v>45887.0</v>
      </c>
      <c r="R595" s="159"/>
      <c r="S595" s="336">
        <f t="shared" si="2"/>
        <v>8</v>
      </c>
      <c r="T595" s="337" t="str">
        <f>IF(A595=A594,"0",VLOOKUP(A595,Despatches!A:D,4,FALSE))</f>
        <v>0</v>
      </c>
      <c r="U595" s="159"/>
      <c r="V595" s="159">
        <f t="shared" si="3"/>
        <v>2025</v>
      </c>
      <c r="W595" s="159"/>
      <c r="X595" s="159"/>
      <c r="Y595" s="159"/>
      <c r="Z595" s="159"/>
    </row>
    <row r="596" ht="11.25" customHeight="1">
      <c r="A596" s="161" t="s">
        <v>436</v>
      </c>
      <c r="B596" s="311">
        <v>45883.0</v>
      </c>
      <c r="C596" s="161" t="s">
        <v>651</v>
      </c>
      <c r="D596" s="161" t="s">
        <v>652</v>
      </c>
      <c r="E596" s="161" t="s">
        <v>128</v>
      </c>
      <c r="F596" s="161">
        <v>107.0</v>
      </c>
      <c r="G596" s="161">
        <v>677.0</v>
      </c>
      <c r="H596" s="161">
        <v>52.0</v>
      </c>
      <c r="I596" s="161">
        <v>170.0</v>
      </c>
      <c r="J596" s="333">
        <v>16.0</v>
      </c>
      <c r="K596" s="333">
        <v>1.0</v>
      </c>
      <c r="L596" s="333">
        <v>2.0</v>
      </c>
      <c r="M596" s="161">
        <v>27.91</v>
      </c>
      <c r="N596" s="333" t="s">
        <v>38</v>
      </c>
      <c r="O596" s="161">
        <v>0.5</v>
      </c>
      <c r="P596" s="161">
        <v>123.0</v>
      </c>
      <c r="Q596" s="311">
        <v>45889.0</v>
      </c>
      <c r="R596" s="159"/>
      <c r="S596" s="336">
        <f t="shared" si="2"/>
        <v>8</v>
      </c>
      <c r="T596" s="337">
        <f>IF(A596=A595,"0",VLOOKUP(A596,Despatches!A:D,4,FALSE))</f>
        <v>240.6</v>
      </c>
      <c r="U596" s="159"/>
      <c r="V596" s="159">
        <f t="shared" si="3"/>
        <v>2025</v>
      </c>
      <c r="W596" s="159"/>
      <c r="X596" s="159"/>
      <c r="Y596" s="159"/>
      <c r="Z596" s="159"/>
    </row>
    <row r="597" ht="11.25" customHeight="1">
      <c r="A597" s="161" t="s">
        <v>436</v>
      </c>
      <c r="B597" s="311">
        <v>45883.0</v>
      </c>
      <c r="C597" s="161" t="s">
        <v>651</v>
      </c>
      <c r="D597" s="161" t="s">
        <v>652</v>
      </c>
      <c r="E597" s="161" t="s">
        <v>128</v>
      </c>
      <c r="F597" s="161">
        <v>100.0</v>
      </c>
      <c r="G597" s="161">
        <v>677.0</v>
      </c>
      <c r="H597" s="161">
        <v>40.0</v>
      </c>
      <c r="I597" s="161">
        <v>170.0</v>
      </c>
      <c r="J597" s="333">
        <v>16.0</v>
      </c>
      <c r="K597" s="333">
        <v>1.0</v>
      </c>
      <c r="L597" s="333">
        <v>2.0</v>
      </c>
      <c r="M597" s="161">
        <v>20.07</v>
      </c>
      <c r="N597" s="333" t="s">
        <v>38</v>
      </c>
      <c r="O597" s="161">
        <v>0.5</v>
      </c>
      <c r="P597" s="161">
        <v>123.0</v>
      </c>
      <c r="Q597" s="311">
        <v>45889.0</v>
      </c>
      <c r="R597" s="159"/>
      <c r="S597" s="336">
        <f t="shared" si="2"/>
        <v>8</v>
      </c>
      <c r="T597" s="337" t="str">
        <f>IF(A597=A596,"0",VLOOKUP(A597,Despatches!A:D,4,FALSE))</f>
        <v>0</v>
      </c>
      <c r="U597" s="159"/>
      <c r="V597" s="159">
        <f t="shared" si="3"/>
        <v>2025</v>
      </c>
      <c r="W597" s="159"/>
      <c r="X597" s="159"/>
      <c r="Y597" s="159"/>
      <c r="Z597" s="159"/>
    </row>
    <row r="598" ht="11.25" customHeight="1">
      <c r="A598" s="161" t="s">
        <v>436</v>
      </c>
      <c r="B598" s="311">
        <v>45883.0</v>
      </c>
      <c r="C598" s="161" t="s">
        <v>651</v>
      </c>
      <c r="D598" s="161" t="s">
        <v>652</v>
      </c>
      <c r="E598" s="161" t="s">
        <v>128</v>
      </c>
      <c r="F598" s="161">
        <v>90.0</v>
      </c>
      <c r="G598" s="161">
        <v>677.0</v>
      </c>
      <c r="H598" s="161">
        <v>34.0</v>
      </c>
      <c r="I598" s="161">
        <v>170.0</v>
      </c>
      <c r="J598" s="333">
        <v>16.0</v>
      </c>
      <c r="K598" s="333">
        <v>1.0</v>
      </c>
      <c r="L598" s="333">
        <v>2.0</v>
      </c>
      <c r="M598" s="161">
        <v>15.35</v>
      </c>
      <c r="N598" s="333" t="s">
        <v>38</v>
      </c>
      <c r="O598" s="161">
        <v>0.5</v>
      </c>
      <c r="P598" s="161">
        <v>123.0</v>
      </c>
      <c r="Q598" s="311">
        <v>45889.0</v>
      </c>
      <c r="R598" s="159"/>
      <c r="S598" s="336">
        <f t="shared" si="2"/>
        <v>8</v>
      </c>
      <c r="T598" s="337" t="str">
        <f>IF(A598=A597,"0",VLOOKUP(A598,Despatches!A:D,4,FALSE))</f>
        <v>0</v>
      </c>
      <c r="U598" s="159"/>
      <c r="V598" s="159">
        <f t="shared" si="3"/>
        <v>2025</v>
      </c>
      <c r="W598" s="159"/>
      <c r="X598" s="159"/>
      <c r="Y598" s="159"/>
      <c r="Z598" s="159"/>
    </row>
    <row r="599" ht="11.25" customHeight="1">
      <c r="A599" s="161" t="s">
        <v>436</v>
      </c>
      <c r="B599" s="311">
        <v>45883.0</v>
      </c>
      <c r="C599" s="161" t="s">
        <v>651</v>
      </c>
      <c r="D599" s="161" t="s">
        <v>652</v>
      </c>
      <c r="E599" s="161" t="s">
        <v>128</v>
      </c>
      <c r="F599" s="161">
        <v>77.0</v>
      </c>
      <c r="G599" s="161">
        <v>677.0</v>
      </c>
      <c r="H599" s="161">
        <v>32.0</v>
      </c>
      <c r="I599" s="161">
        <v>170.0</v>
      </c>
      <c r="J599" s="333">
        <v>16.0</v>
      </c>
      <c r="K599" s="333">
        <v>1.0</v>
      </c>
      <c r="L599" s="333">
        <v>2.0</v>
      </c>
      <c r="M599" s="161">
        <v>12.36</v>
      </c>
      <c r="N599" s="333" t="s">
        <v>38</v>
      </c>
      <c r="O599" s="161">
        <v>0.5</v>
      </c>
      <c r="P599" s="161">
        <v>123.0</v>
      </c>
      <c r="Q599" s="311">
        <v>45889.0</v>
      </c>
      <c r="R599" s="159"/>
      <c r="S599" s="336">
        <f t="shared" si="2"/>
        <v>8</v>
      </c>
      <c r="T599" s="337" t="str">
        <f>IF(A599=A598,"0",VLOOKUP(A599,Despatches!A:D,4,FALSE))</f>
        <v>0</v>
      </c>
      <c r="U599" s="159"/>
      <c r="V599" s="159">
        <f t="shared" si="3"/>
        <v>2025</v>
      </c>
      <c r="W599" s="159"/>
      <c r="X599" s="159"/>
      <c r="Y599" s="159"/>
      <c r="Z599" s="159"/>
    </row>
    <row r="600" ht="11.25" customHeight="1">
      <c r="A600" s="161" t="s">
        <v>436</v>
      </c>
      <c r="B600" s="311">
        <v>45883.0</v>
      </c>
      <c r="C600" s="161" t="s">
        <v>651</v>
      </c>
      <c r="D600" s="161" t="s">
        <v>652</v>
      </c>
      <c r="E600" s="161" t="s">
        <v>128</v>
      </c>
      <c r="F600" s="161">
        <v>63.0</v>
      </c>
      <c r="G600" s="161">
        <v>677.0</v>
      </c>
      <c r="H600" s="161">
        <v>22.0</v>
      </c>
      <c r="I600" s="161">
        <v>170.0</v>
      </c>
      <c r="J600" s="333">
        <v>16.0</v>
      </c>
      <c r="K600" s="333">
        <v>1.0</v>
      </c>
      <c r="L600" s="333">
        <v>2.0</v>
      </c>
      <c r="M600" s="161">
        <v>6.95</v>
      </c>
      <c r="N600" s="333" t="s">
        <v>38</v>
      </c>
      <c r="O600" s="161">
        <v>0.5</v>
      </c>
      <c r="P600" s="161">
        <v>123.0</v>
      </c>
      <c r="Q600" s="311">
        <v>45889.0</v>
      </c>
      <c r="R600" s="159"/>
      <c r="S600" s="336">
        <f t="shared" si="2"/>
        <v>8</v>
      </c>
      <c r="T600" s="337" t="str">
        <f>IF(A600=A599,"0",VLOOKUP(A600,Despatches!A:D,4,FALSE))</f>
        <v>0</v>
      </c>
      <c r="U600" s="159"/>
      <c r="V600" s="159">
        <f t="shared" si="3"/>
        <v>2025</v>
      </c>
      <c r="W600" s="159"/>
      <c r="X600" s="159"/>
      <c r="Y600" s="159"/>
      <c r="Z600" s="159"/>
    </row>
    <row r="601" ht="11.25" customHeight="1">
      <c r="A601" s="161" t="s">
        <v>436</v>
      </c>
      <c r="B601" s="311">
        <v>45883.0</v>
      </c>
      <c r="C601" s="161" t="s">
        <v>651</v>
      </c>
      <c r="D601" s="161" t="s">
        <v>652</v>
      </c>
      <c r="E601" s="161" t="s">
        <v>128</v>
      </c>
      <c r="F601" s="161">
        <v>47.0</v>
      </c>
      <c r="G601" s="161">
        <v>677.0</v>
      </c>
      <c r="H601" s="161">
        <v>18.0</v>
      </c>
      <c r="I601" s="161">
        <v>170.0</v>
      </c>
      <c r="J601" s="333">
        <v>16.0</v>
      </c>
      <c r="K601" s="333">
        <v>1.0</v>
      </c>
      <c r="L601" s="333">
        <v>2.0</v>
      </c>
      <c r="M601" s="161">
        <v>4.24</v>
      </c>
      <c r="N601" s="333" t="s">
        <v>38</v>
      </c>
      <c r="O601" s="161">
        <v>0.5</v>
      </c>
      <c r="P601" s="161">
        <v>123.0</v>
      </c>
      <c r="Q601" s="311">
        <v>45889.0</v>
      </c>
      <c r="R601" s="159"/>
      <c r="S601" s="336">
        <f t="shared" si="2"/>
        <v>8</v>
      </c>
      <c r="T601" s="337" t="str">
        <f>IF(A601=A600,"0",VLOOKUP(A601,Despatches!A:D,4,FALSE))</f>
        <v>0</v>
      </c>
      <c r="U601" s="159"/>
      <c r="V601" s="159">
        <f t="shared" si="3"/>
        <v>2025</v>
      </c>
      <c r="W601" s="159"/>
      <c r="X601" s="159"/>
      <c r="Y601" s="159"/>
      <c r="Z601" s="159"/>
    </row>
    <row r="602" ht="11.25" customHeight="1">
      <c r="A602" s="161" t="s">
        <v>436</v>
      </c>
      <c r="B602" s="311">
        <v>45883.0</v>
      </c>
      <c r="C602" s="161" t="s">
        <v>651</v>
      </c>
      <c r="D602" s="161" t="s">
        <v>652</v>
      </c>
      <c r="E602" s="161" t="s">
        <v>128</v>
      </c>
      <c r="F602" s="161">
        <v>27.0</v>
      </c>
      <c r="G602" s="161">
        <v>677.0</v>
      </c>
      <c r="H602" s="161">
        <v>16.0</v>
      </c>
      <c r="I602" s="161">
        <v>170.0</v>
      </c>
      <c r="J602" s="333">
        <v>16.0</v>
      </c>
      <c r="K602" s="333">
        <v>1.0</v>
      </c>
      <c r="L602" s="333">
        <v>2.0</v>
      </c>
      <c r="M602" s="161">
        <v>2.17</v>
      </c>
      <c r="N602" s="333" t="s">
        <v>38</v>
      </c>
      <c r="O602" s="161">
        <v>0.5</v>
      </c>
      <c r="P602" s="161">
        <v>123.0</v>
      </c>
      <c r="Q602" s="311">
        <v>45889.0</v>
      </c>
      <c r="R602" s="159"/>
      <c r="S602" s="336">
        <f t="shared" si="2"/>
        <v>8</v>
      </c>
      <c r="T602" s="337" t="str">
        <f>IF(A602=A601,"0",VLOOKUP(A602,Despatches!A:D,4,FALSE))</f>
        <v>0</v>
      </c>
      <c r="U602" s="159"/>
      <c r="V602" s="159">
        <f t="shared" si="3"/>
        <v>2025</v>
      </c>
      <c r="W602" s="159"/>
      <c r="X602" s="159"/>
      <c r="Y602" s="159"/>
      <c r="Z602" s="159"/>
    </row>
    <row r="603" ht="11.25" customHeight="1">
      <c r="A603" s="161" t="s">
        <v>436</v>
      </c>
      <c r="B603" s="311">
        <v>45883.0</v>
      </c>
      <c r="C603" s="161" t="s">
        <v>651</v>
      </c>
      <c r="D603" s="161" t="s">
        <v>652</v>
      </c>
      <c r="E603" s="161" t="s">
        <v>128</v>
      </c>
      <c r="F603" s="161">
        <v>42.0</v>
      </c>
      <c r="G603" s="161">
        <v>182.5</v>
      </c>
      <c r="H603" s="161">
        <v>104.0</v>
      </c>
      <c r="I603" s="161">
        <v>170.0</v>
      </c>
      <c r="J603" s="333">
        <v>16.0</v>
      </c>
      <c r="K603" s="333">
        <v>1.0</v>
      </c>
      <c r="L603" s="333">
        <v>2.0</v>
      </c>
      <c r="M603" s="161">
        <v>5.91</v>
      </c>
      <c r="N603" s="333" t="s">
        <v>38</v>
      </c>
      <c r="O603" s="161">
        <v>0.5</v>
      </c>
      <c r="P603" s="161">
        <v>123.0</v>
      </c>
      <c r="Q603" s="311">
        <v>45889.0</v>
      </c>
      <c r="R603" s="159"/>
      <c r="S603" s="336">
        <f t="shared" si="2"/>
        <v>8</v>
      </c>
      <c r="T603" s="337" t="str">
        <f>IF(A603=A602,"0",VLOOKUP(A603,Despatches!A:D,4,FALSE))</f>
        <v>0</v>
      </c>
      <c r="U603" s="159"/>
      <c r="V603" s="159">
        <f t="shared" si="3"/>
        <v>2025</v>
      </c>
      <c r="W603" s="159"/>
      <c r="X603" s="159"/>
      <c r="Y603" s="159"/>
      <c r="Z603" s="159"/>
    </row>
    <row r="604" ht="11.25" customHeight="1">
      <c r="A604" s="161" t="s">
        <v>436</v>
      </c>
      <c r="B604" s="311">
        <v>45883.0</v>
      </c>
      <c r="C604" s="161" t="s">
        <v>651</v>
      </c>
      <c r="D604" s="161" t="s">
        <v>652</v>
      </c>
      <c r="E604" s="161" t="s">
        <v>128</v>
      </c>
      <c r="F604" s="161">
        <v>42.0</v>
      </c>
      <c r="G604" s="161">
        <v>186.0</v>
      </c>
      <c r="H604" s="161">
        <v>80.0</v>
      </c>
      <c r="I604" s="161">
        <v>170.0</v>
      </c>
      <c r="J604" s="333">
        <v>16.0</v>
      </c>
      <c r="K604" s="333">
        <v>1.0</v>
      </c>
      <c r="L604" s="333">
        <v>2.0</v>
      </c>
      <c r="M604" s="161">
        <v>4.63</v>
      </c>
      <c r="N604" s="333" t="s">
        <v>38</v>
      </c>
      <c r="O604" s="161">
        <v>0.5</v>
      </c>
      <c r="P604" s="161">
        <v>123.0</v>
      </c>
      <c r="Q604" s="311">
        <v>45889.0</v>
      </c>
      <c r="R604" s="159"/>
      <c r="S604" s="336">
        <f t="shared" si="2"/>
        <v>8</v>
      </c>
      <c r="T604" s="337" t="str">
        <f>IF(A604=A603,"0",VLOOKUP(A604,Despatches!A:D,4,FALSE))</f>
        <v>0</v>
      </c>
      <c r="U604" s="159"/>
      <c r="V604" s="159">
        <f t="shared" si="3"/>
        <v>2025</v>
      </c>
      <c r="W604" s="159"/>
      <c r="X604" s="159"/>
      <c r="Y604" s="159"/>
      <c r="Z604" s="159"/>
    </row>
    <row r="605" ht="11.25" customHeight="1">
      <c r="A605" s="161" t="s">
        <v>436</v>
      </c>
      <c r="B605" s="311">
        <v>45883.0</v>
      </c>
      <c r="C605" s="161" t="s">
        <v>651</v>
      </c>
      <c r="D605" s="161" t="s">
        <v>652</v>
      </c>
      <c r="E605" s="161" t="s">
        <v>128</v>
      </c>
      <c r="F605" s="161">
        <v>42.0</v>
      </c>
      <c r="G605" s="161">
        <v>191.0</v>
      </c>
      <c r="H605" s="161">
        <v>68.0</v>
      </c>
      <c r="I605" s="161">
        <v>170.0</v>
      </c>
      <c r="J605" s="333">
        <v>16.0</v>
      </c>
      <c r="K605" s="333">
        <v>1.0</v>
      </c>
      <c r="L605" s="333">
        <v>2.0</v>
      </c>
      <c r="M605" s="161">
        <v>4.04</v>
      </c>
      <c r="N605" s="333" t="s">
        <v>38</v>
      </c>
      <c r="O605" s="161">
        <v>0.5</v>
      </c>
      <c r="P605" s="161">
        <v>123.0</v>
      </c>
      <c r="Q605" s="311">
        <v>45889.0</v>
      </c>
      <c r="R605" s="159"/>
      <c r="S605" s="336">
        <f t="shared" si="2"/>
        <v>8</v>
      </c>
      <c r="T605" s="337" t="str">
        <f>IF(A605=A604,"0",VLOOKUP(A605,Despatches!A:D,4,FALSE))</f>
        <v>0</v>
      </c>
      <c r="U605" s="159"/>
      <c r="V605" s="159">
        <f t="shared" si="3"/>
        <v>2025</v>
      </c>
      <c r="W605" s="159"/>
      <c r="X605" s="159"/>
      <c r="Y605" s="159"/>
      <c r="Z605" s="159"/>
    </row>
    <row r="606" ht="11.25" customHeight="1">
      <c r="A606" s="161" t="s">
        <v>436</v>
      </c>
      <c r="B606" s="311">
        <v>45883.0</v>
      </c>
      <c r="C606" s="161" t="s">
        <v>651</v>
      </c>
      <c r="D606" s="161" t="s">
        <v>652</v>
      </c>
      <c r="E606" s="161" t="s">
        <v>128</v>
      </c>
      <c r="F606" s="161">
        <v>42.0</v>
      </c>
      <c r="G606" s="161">
        <v>197.5</v>
      </c>
      <c r="H606" s="161">
        <v>64.0</v>
      </c>
      <c r="I606" s="161">
        <v>170.0</v>
      </c>
      <c r="J606" s="333">
        <v>16.0</v>
      </c>
      <c r="K606" s="333">
        <v>1.0</v>
      </c>
      <c r="L606" s="333">
        <v>2.0</v>
      </c>
      <c r="M606" s="161">
        <v>3.93</v>
      </c>
      <c r="N606" s="333" t="s">
        <v>38</v>
      </c>
      <c r="O606" s="161">
        <v>0.5</v>
      </c>
      <c r="P606" s="161">
        <v>123.0</v>
      </c>
      <c r="Q606" s="311">
        <v>45889.0</v>
      </c>
      <c r="R606" s="159"/>
      <c r="S606" s="336">
        <f t="shared" si="2"/>
        <v>8</v>
      </c>
      <c r="T606" s="337" t="str">
        <f>IF(A606=A605,"0",VLOOKUP(A606,Despatches!A:D,4,FALSE))</f>
        <v>0</v>
      </c>
      <c r="U606" s="159"/>
      <c r="V606" s="159">
        <f t="shared" si="3"/>
        <v>2025</v>
      </c>
      <c r="W606" s="159"/>
      <c r="X606" s="159"/>
      <c r="Y606" s="159"/>
      <c r="Z606" s="159"/>
    </row>
    <row r="607" ht="11.25" customHeight="1">
      <c r="A607" s="161" t="s">
        <v>436</v>
      </c>
      <c r="B607" s="311">
        <v>45883.0</v>
      </c>
      <c r="C607" s="161" t="s">
        <v>651</v>
      </c>
      <c r="D607" s="161" t="s">
        <v>652</v>
      </c>
      <c r="E607" s="161" t="s">
        <v>128</v>
      </c>
      <c r="F607" s="161">
        <v>42.0</v>
      </c>
      <c r="G607" s="161">
        <v>204.5</v>
      </c>
      <c r="H607" s="161">
        <v>44.0</v>
      </c>
      <c r="I607" s="161">
        <v>170.0</v>
      </c>
      <c r="J607" s="333">
        <v>16.0</v>
      </c>
      <c r="K607" s="333">
        <v>1.0</v>
      </c>
      <c r="L607" s="333">
        <v>2.0</v>
      </c>
      <c r="M607" s="161">
        <v>2.8</v>
      </c>
      <c r="N607" s="333" t="s">
        <v>38</v>
      </c>
      <c r="O607" s="161">
        <v>0.5</v>
      </c>
      <c r="P607" s="161">
        <v>123.0</v>
      </c>
      <c r="Q607" s="311">
        <v>45889.0</v>
      </c>
      <c r="R607" s="159"/>
      <c r="S607" s="336">
        <f t="shared" si="2"/>
        <v>8</v>
      </c>
      <c r="T607" s="337" t="str">
        <f>IF(A607=A606,"0",VLOOKUP(A607,Despatches!A:D,4,FALSE))</f>
        <v>0</v>
      </c>
      <c r="U607" s="159"/>
      <c r="V607" s="159">
        <f t="shared" si="3"/>
        <v>2025</v>
      </c>
      <c r="W607" s="159"/>
      <c r="X607" s="159"/>
      <c r="Y607" s="159"/>
      <c r="Z607" s="159"/>
    </row>
    <row r="608" ht="11.25" customHeight="1">
      <c r="A608" s="161" t="s">
        <v>436</v>
      </c>
      <c r="B608" s="311">
        <v>45883.0</v>
      </c>
      <c r="C608" s="161" t="s">
        <v>651</v>
      </c>
      <c r="D608" s="161" t="s">
        <v>652</v>
      </c>
      <c r="E608" s="161" t="s">
        <v>128</v>
      </c>
      <c r="F608" s="161">
        <v>42.0</v>
      </c>
      <c r="G608" s="161">
        <v>212.5</v>
      </c>
      <c r="H608" s="161">
        <v>36.0</v>
      </c>
      <c r="I608" s="161">
        <v>170.0</v>
      </c>
      <c r="J608" s="333">
        <v>16.0</v>
      </c>
      <c r="K608" s="333">
        <v>1.0</v>
      </c>
      <c r="L608" s="333">
        <v>2.0</v>
      </c>
      <c r="M608" s="161">
        <v>2.38</v>
      </c>
      <c r="N608" s="333" t="s">
        <v>38</v>
      </c>
      <c r="O608" s="161">
        <v>0.5</v>
      </c>
      <c r="P608" s="161">
        <v>123.0</v>
      </c>
      <c r="Q608" s="311">
        <v>45889.0</v>
      </c>
      <c r="R608" s="159"/>
      <c r="S608" s="336">
        <f t="shared" si="2"/>
        <v>8</v>
      </c>
      <c r="T608" s="337" t="str">
        <f>IF(A608=A607,"0",VLOOKUP(A608,Despatches!A:D,4,FALSE))</f>
        <v>0</v>
      </c>
      <c r="U608" s="159"/>
      <c r="V608" s="159">
        <f t="shared" si="3"/>
        <v>2025</v>
      </c>
      <c r="W608" s="159"/>
      <c r="X608" s="159"/>
      <c r="Y608" s="159"/>
      <c r="Z608" s="159"/>
    </row>
    <row r="609" ht="11.25" customHeight="1">
      <c r="A609" s="161" t="s">
        <v>436</v>
      </c>
      <c r="B609" s="311">
        <v>45883.0</v>
      </c>
      <c r="C609" s="161" t="s">
        <v>651</v>
      </c>
      <c r="D609" s="161" t="s">
        <v>652</v>
      </c>
      <c r="E609" s="161" t="s">
        <v>128</v>
      </c>
      <c r="F609" s="161">
        <v>42.0</v>
      </c>
      <c r="G609" s="161">
        <v>222.5</v>
      </c>
      <c r="H609" s="161">
        <v>32.0</v>
      </c>
      <c r="I609" s="161">
        <v>170.0</v>
      </c>
      <c r="J609" s="333">
        <v>16.0</v>
      </c>
      <c r="K609" s="333">
        <v>1.0</v>
      </c>
      <c r="L609" s="333">
        <v>2.0</v>
      </c>
      <c r="M609" s="161">
        <v>2.22</v>
      </c>
      <c r="N609" s="333" t="s">
        <v>38</v>
      </c>
      <c r="O609" s="161">
        <v>0.5</v>
      </c>
      <c r="P609" s="161">
        <v>123.0</v>
      </c>
      <c r="Q609" s="311">
        <v>45889.0</v>
      </c>
      <c r="R609" s="159"/>
      <c r="S609" s="336">
        <f t="shared" si="2"/>
        <v>8</v>
      </c>
      <c r="T609" s="337" t="str">
        <f>IF(A609=A608,"0",VLOOKUP(A609,Despatches!A:D,4,FALSE))</f>
        <v>0</v>
      </c>
      <c r="U609" s="159"/>
      <c r="V609" s="159">
        <f t="shared" si="3"/>
        <v>2025</v>
      </c>
      <c r="W609" s="159"/>
      <c r="X609" s="159"/>
      <c r="Y609" s="159"/>
      <c r="Z609" s="159"/>
    </row>
    <row r="610" ht="11.25" customHeight="1">
      <c r="A610" s="161" t="s">
        <v>436</v>
      </c>
      <c r="B610" s="311">
        <v>45883.0</v>
      </c>
      <c r="C610" s="161" t="s">
        <v>651</v>
      </c>
      <c r="D610" s="161" t="s">
        <v>652</v>
      </c>
      <c r="E610" s="161" t="s">
        <v>128</v>
      </c>
      <c r="F610" s="161">
        <v>42.0</v>
      </c>
      <c r="G610" s="161">
        <v>388.0</v>
      </c>
      <c r="H610" s="161">
        <v>52.0</v>
      </c>
      <c r="I610" s="161">
        <v>170.0</v>
      </c>
      <c r="J610" s="333">
        <v>16.0</v>
      </c>
      <c r="K610" s="333">
        <v>1.0</v>
      </c>
      <c r="L610" s="333">
        <v>2.0</v>
      </c>
      <c r="M610" s="161">
        <v>6.28</v>
      </c>
      <c r="N610" s="333" t="s">
        <v>38</v>
      </c>
      <c r="O610" s="161">
        <v>0.5</v>
      </c>
      <c r="P610" s="161">
        <v>123.0</v>
      </c>
      <c r="Q610" s="311">
        <v>45889.0</v>
      </c>
      <c r="R610" s="159"/>
      <c r="S610" s="336">
        <f t="shared" si="2"/>
        <v>8</v>
      </c>
      <c r="T610" s="337" t="str">
        <f>IF(A610=A609,"0",VLOOKUP(A610,Despatches!A:D,4,FALSE))</f>
        <v>0</v>
      </c>
      <c r="U610" s="159"/>
      <c r="V610" s="159">
        <f t="shared" si="3"/>
        <v>2025</v>
      </c>
      <c r="W610" s="159"/>
      <c r="X610" s="159"/>
      <c r="Y610" s="159"/>
      <c r="Z610" s="159"/>
    </row>
    <row r="611" ht="11.25" customHeight="1">
      <c r="A611" s="161" t="s">
        <v>436</v>
      </c>
      <c r="B611" s="311">
        <v>45883.0</v>
      </c>
      <c r="C611" s="161" t="s">
        <v>651</v>
      </c>
      <c r="D611" s="161" t="s">
        <v>652</v>
      </c>
      <c r="E611" s="161" t="s">
        <v>128</v>
      </c>
      <c r="F611" s="161">
        <v>42.0</v>
      </c>
      <c r="G611" s="161">
        <v>388.0</v>
      </c>
      <c r="H611" s="161">
        <v>40.0</v>
      </c>
      <c r="I611" s="161">
        <v>170.0</v>
      </c>
      <c r="J611" s="333">
        <v>16.0</v>
      </c>
      <c r="K611" s="333">
        <v>1.0</v>
      </c>
      <c r="L611" s="333">
        <v>2.0</v>
      </c>
      <c r="M611" s="161">
        <v>4.83</v>
      </c>
      <c r="N611" s="333" t="s">
        <v>38</v>
      </c>
      <c r="O611" s="161">
        <v>0.5</v>
      </c>
      <c r="P611" s="161">
        <v>123.0</v>
      </c>
      <c r="Q611" s="311">
        <v>45889.0</v>
      </c>
      <c r="R611" s="159"/>
      <c r="S611" s="336">
        <f t="shared" si="2"/>
        <v>8</v>
      </c>
      <c r="T611" s="337" t="str">
        <f>IF(A611=A610,"0",VLOOKUP(A611,Despatches!A:D,4,FALSE))</f>
        <v>0</v>
      </c>
      <c r="U611" s="159"/>
      <c r="V611" s="159">
        <f t="shared" si="3"/>
        <v>2025</v>
      </c>
      <c r="W611" s="159"/>
      <c r="X611" s="159"/>
      <c r="Y611" s="159"/>
      <c r="Z611" s="159"/>
    </row>
    <row r="612" ht="11.25" customHeight="1">
      <c r="A612" s="161" t="s">
        <v>436</v>
      </c>
      <c r="B612" s="311">
        <v>45883.0</v>
      </c>
      <c r="C612" s="161" t="s">
        <v>651</v>
      </c>
      <c r="D612" s="161" t="s">
        <v>652</v>
      </c>
      <c r="E612" s="161" t="s">
        <v>128</v>
      </c>
      <c r="F612" s="161">
        <v>42.0</v>
      </c>
      <c r="G612" s="161">
        <v>388.0</v>
      </c>
      <c r="H612" s="161">
        <v>34.0</v>
      </c>
      <c r="I612" s="161">
        <v>170.0</v>
      </c>
      <c r="J612" s="333">
        <v>16.0</v>
      </c>
      <c r="K612" s="333">
        <v>1.0</v>
      </c>
      <c r="L612" s="333">
        <v>2.0</v>
      </c>
      <c r="M612" s="161">
        <v>4.11</v>
      </c>
      <c r="N612" s="333" t="s">
        <v>38</v>
      </c>
      <c r="O612" s="161">
        <v>0.5</v>
      </c>
      <c r="P612" s="161">
        <v>123.0</v>
      </c>
      <c r="Q612" s="311">
        <v>45889.0</v>
      </c>
      <c r="R612" s="159"/>
      <c r="S612" s="336">
        <f t="shared" si="2"/>
        <v>8</v>
      </c>
      <c r="T612" s="337" t="str">
        <f>IF(A612=A611,"0",VLOOKUP(A612,Despatches!A:D,4,FALSE))</f>
        <v>0</v>
      </c>
      <c r="U612" s="159"/>
      <c r="V612" s="159">
        <f t="shared" si="3"/>
        <v>2025</v>
      </c>
      <c r="W612" s="159"/>
      <c r="X612" s="159"/>
      <c r="Y612" s="159"/>
      <c r="Z612" s="159"/>
    </row>
    <row r="613" ht="11.25" customHeight="1">
      <c r="A613" s="161" t="s">
        <v>436</v>
      </c>
      <c r="B613" s="311">
        <v>45883.0</v>
      </c>
      <c r="C613" s="161" t="s">
        <v>651</v>
      </c>
      <c r="D613" s="161" t="s">
        <v>652</v>
      </c>
      <c r="E613" s="161" t="s">
        <v>128</v>
      </c>
      <c r="F613" s="161">
        <v>42.0</v>
      </c>
      <c r="G613" s="161">
        <v>388.0</v>
      </c>
      <c r="H613" s="161">
        <v>32.0</v>
      </c>
      <c r="I613" s="161">
        <v>170.0</v>
      </c>
      <c r="J613" s="333">
        <v>16.0</v>
      </c>
      <c r="K613" s="333">
        <v>1.0</v>
      </c>
      <c r="L613" s="333">
        <v>2.0</v>
      </c>
      <c r="M613" s="161">
        <v>3.86</v>
      </c>
      <c r="N613" s="333" t="s">
        <v>38</v>
      </c>
      <c r="O613" s="161">
        <v>0.5</v>
      </c>
      <c r="P613" s="161">
        <v>123.0</v>
      </c>
      <c r="Q613" s="311">
        <v>45889.0</v>
      </c>
      <c r="R613" s="159"/>
      <c r="S613" s="336">
        <f t="shared" si="2"/>
        <v>8</v>
      </c>
      <c r="T613" s="337" t="str">
        <f>IF(A613=A612,"0",VLOOKUP(A613,Despatches!A:D,4,FALSE))</f>
        <v>0</v>
      </c>
      <c r="U613" s="159"/>
      <c r="V613" s="159">
        <f t="shared" si="3"/>
        <v>2025</v>
      </c>
      <c r="W613" s="159"/>
      <c r="X613" s="159"/>
      <c r="Y613" s="159"/>
      <c r="Z613" s="159"/>
    </row>
    <row r="614" ht="11.25" customHeight="1">
      <c r="A614" s="161" t="s">
        <v>436</v>
      </c>
      <c r="B614" s="311">
        <v>45883.0</v>
      </c>
      <c r="C614" s="161" t="s">
        <v>651</v>
      </c>
      <c r="D614" s="161" t="s">
        <v>652</v>
      </c>
      <c r="E614" s="161" t="s">
        <v>128</v>
      </c>
      <c r="F614" s="161">
        <v>42.0</v>
      </c>
      <c r="G614" s="161">
        <v>388.0</v>
      </c>
      <c r="H614" s="161">
        <v>22.0</v>
      </c>
      <c r="I614" s="161">
        <v>170.0</v>
      </c>
      <c r="J614" s="333">
        <v>16.0</v>
      </c>
      <c r="K614" s="333">
        <v>1.0</v>
      </c>
      <c r="L614" s="333">
        <v>2.0</v>
      </c>
      <c r="M614" s="161">
        <v>2.66</v>
      </c>
      <c r="N614" s="333" t="s">
        <v>38</v>
      </c>
      <c r="O614" s="161">
        <v>0.5</v>
      </c>
      <c r="P614" s="161">
        <v>123.0</v>
      </c>
      <c r="Q614" s="311">
        <v>45889.0</v>
      </c>
      <c r="R614" s="159"/>
      <c r="S614" s="336">
        <f t="shared" si="2"/>
        <v>8</v>
      </c>
      <c r="T614" s="337" t="str">
        <f>IF(A614=A613,"0",VLOOKUP(A614,Despatches!A:D,4,FALSE))</f>
        <v>0</v>
      </c>
      <c r="U614" s="159"/>
      <c r="V614" s="159">
        <f t="shared" si="3"/>
        <v>2025</v>
      </c>
      <c r="W614" s="159"/>
      <c r="X614" s="159"/>
      <c r="Y614" s="159"/>
      <c r="Z614" s="159"/>
    </row>
    <row r="615" ht="11.25" customHeight="1">
      <c r="A615" s="161" t="s">
        <v>436</v>
      </c>
      <c r="B615" s="311">
        <v>45883.0</v>
      </c>
      <c r="C615" s="161" t="s">
        <v>651</v>
      </c>
      <c r="D615" s="161" t="s">
        <v>652</v>
      </c>
      <c r="E615" s="161" t="s">
        <v>128</v>
      </c>
      <c r="F615" s="161">
        <v>42.0</v>
      </c>
      <c r="G615" s="161">
        <v>388.0</v>
      </c>
      <c r="H615" s="161">
        <v>18.0</v>
      </c>
      <c r="I615" s="161">
        <v>170.0</v>
      </c>
      <c r="J615" s="333">
        <v>16.0</v>
      </c>
      <c r="K615" s="333">
        <v>1.0</v>
      </c>
      <c r="L615" s="333">
        <v>2.0</v>
      </c>
      <c r="M615" s="161">
        <v>2.17</v>
      </c>
      <c r="N615" s="333" t="s">
        <v>38</v>
      </c>
      <c r="O615" s="161">
        <v>0.5</v>
      </c>
      <c r="P615" s="161">
        <v>123.0</v>
      </c>
      <c r="Q615" s="311">
        <v>45889.0</v>
      </c>
      <c r="R615" s="159"/>
      <c r="S615" s="336">
        <f t="shared" si="2"/>
        <v>8</v>
      </c>
      <c r="T615" s="337" t="str">
        <f>IF(A615=A614,"0",VLOOKUP(A615,Despatches!A:D,4,FALSE))</f>
        <v>0</v>
      </c>
      <c r="U615" s="159"/>
      <c r="V615" s="159">
        <f t="shared" si="3"/>
        <v>2025</v>
      </c>
      <c r="W615" s="159"/>
      <c r="X615" s="159"/>
      <c r="Y615" s="159"/>
      <c r="Z615" s="159"/>
    </row>
    <row r="616" ht="11.25" customHeight="1">
      <c r="A616" s="161" t="s">
        <v>436</v>
      </c>
      <c r="B616" s="311">
        <v>45883.0</v>
      </c>
      <c r="C616" s="161" t="s">
        <v>651</v>
      </c>
      <c r="D616" s="161" t="s">
        <v>652</v>
      </c>
      <c r="E616" s="161" t="s">
        <v>128</v>
      </c>
      <c r="F616" s="161">
        <v>42.0</v>
      </c>
      <c r="G616" s="161">
        <v>388.0</v>
      </c>
      <c r="H616" s="161">
        <v>16.0</v>
      </c>
      <c r="I616" s="161">
        <v>170.0</v>
      </c>
      <c r="J616" s="333">
        <v>16.0</v>
      </c>
      <c r="K616" s="333">
        <v>1.0</v>
      </c>
      <c r="L616" s="333">
        <v>2.0</v>
      </c>
      <c r="M616" s="161">
        <v>1.93</v>
      </c>
      <c r="N616" s="333" t="s">
        <v>38</v>
      </c>
      <c r="O616" s="161">
        <v>0.5</v>
      </c>
      <c r="P616" s="161">
        <v>123.0</v>
      </c>
      <c r="Q616" s="311">
        <v>45889.0</v>
      </c>
      <c r="R616" s="159"/>
      <c r="S616" s="336">
        <f t="shared" si="2"/>
        <v>8</v>
      </c>
      <c r="T616" s="337" t="str">
        <f>IF(A616=A615,"0",VLOOKUP(A616,Despatches!A:D,4,FALSE))</f>
        <v>0</v>
      </c>
      <c r="U616" s="159"/>
      <c r="V616" s="159">
        <f t="shared" si="3"/>
        <v>2025</v>
      </c>
      <c r="W616" s="159"/>
      <c r="X616" s="159"/>
      <c r="Y616" s="159"/>
      <c r="Z616" s="159"/>
    </row>
    <row r="617" ht="11.25" customHeight="1">
      <c r="A617" s="161" t="s">
        <v>436</v>
      </c>
      <c r="B617" s="311">
        <v>45883.0</v>
      </c>
      <c r="C617" s="161" t="s">
        <v>651</v>
      </c>
      <c r="D617" s="161" t="s">
        <v>652</v>
      </c>
      <c r="E617" s="161" t="s">
        <v>128</v>
      </c>
      <c r="F617" s="161">
        <v>42.0</v>
      </c>
      <c r="G617" s="161">
        <v>677.0</v>
      </c>
      <c r="H617" s="161">
        <v>428.0</v>
      </c>
      <c r="I617" s="161">
        <v>170.0</v>
      </c>
      <c r="J617" s="333">
        <v>16.0</v>
      </c>
      <c r="K617" s="333">
        <v>1.0</v>
      </c>
      <c r="L617" s="333">
        <v>2.0</v>
      </c>
      <c r="M617" s="161">
        <v>90.18</v>
      </c>
      <c r="N617" s="333" t="s">
        <v>38</v>
      </c>
      <c r="O617" s="161">
        <v>0.5</v>
      </c>
      <c r="P617" s="161">
        <v>123.0</v>
      </c>
      <c r="Q617" s="311">
        <v>45889.0</v>
      </c>
      <c r="R617" s="159"/>
      <c r="S617" s="336">
        <f t="shared" si="2"/>
        <v>8</v>
      </c>
      <c r="T617" s="337" t="str">
        <f>IF(A617=A616,"0",VLOOKUP(A617,Despatches!A:D,4,FALSE))</f>
        <v>0</v>
      </c>
      <c r="U617" s="159"/>
      <c r="V617" s="159">
        <f t="shared" si="3"/>
        <v>2025</v>
      </c>
      <c r="W617" s="159"/>
      <c r="X617" s="159"/>
      <c r="Y617" s="159"/>
      <c r="Z617" s="159"/>
    </row>
    <row r="618" ht="11.25" customHeight="1">
      <c r="A618" s="161" t="s">
        <v>439</v>
      </c>
      <c r="B618" s="311">
        <v>45883.0</v>
      </c>
      <c r="C618" s="161">
        <v>21796.0</v>
      </c>
      <c r="D618" s="161" t="s">
        <v>615</v>
      </c>
      <c r="E618" s="161" t="s">
        <v>128</v>
      </c>
      <c r="F618" s="161">
        <v>126.0</v>
      </c>
      <c r="G618" s="161">
        <v>584.0</v>
      </c>
      <c r="H618" s="161">
        <v>960.0</v>
      </c>
      <c r="I618" s="161">
        <v>126.0</v>
      </c>
      <c r="J618" s="333">
        <v>16.0</v>
      </c>
      <c r="K618" s="333">
        <v>1.0</v>
      </c>
      <c r="L618" s="333">
        <v>10.0</v>
      </c>
      <c r="M618" s="161">
        <v>523.45</v>
      </c>
      <c r="N618" s="333" t="s">
        <v>38</v>
      </c>
      <c r="O618" s="161">
        <v>0.5</v>
      </c>
      <c r="P618" s="161">
        <v>123.0</v>
      </c>
      <c r="Q618" s="311">
        <v>45889.0</v>
      </c>
      <c r="R618" s="159"/>
      <c r="S618" s="336">
        <f t="shared" si="2"/>
        <v>8</v>
      </c>
      <c r="T618" s="337">
        <f>IF(A618=A617,"0",VLOOKUP(A618,Despatches!A:D,4,FALSE))</f>
        <v>1387.2</v>
      </c>
      <c r="U618" s="159"/>
      <c r="V618" s="159">
        <f t="shared" si="3"/>
        <v>2025</v>
      </c>
      <c r="W618" s="159"/>
      <c r="X618" s="159"/>
      <c r="Y618" s="159"/>
      <c r="Z618" s="159"/>
    </row>
    <row r="619" ht="11.25" customHeight="1">
      <c r="A619" s="161" t="s">
        <v>439</v>
      </c>
      <c r="B619" s="311">
        <v>45883.0</v>
      </c>
      <c r="C619" s="161">
        <v>21796.0</v>
      </c>
      <c r="D619" s="161" t="s">
        <v>615</v>
      </c>
      <c r="E619" s="161" t="s">
        <v>128</v>
      </c>
      <c r="F619" s="161">
        <v>118.0</v>
      </c>
      <c r="G619" s="161">
        <v>584.0</v>
      </c>
      <c r="H619" s="161">
        <v>690.0</v>
      </c>
      <c r="I619" s="161">
        <v>126.0</v>
      </c>
      <c r="J619" s="333">
        <v>16.0</v>
      </c>
      <c r="K619" s="333">
        <v>1.0</v>
      </c>
      <c r="L619" s="333">
        <v>10.0</v>
      </c>
      <c r="M619" s="161">
        <v>352.34</v>
      </c>
      <c r="N619" s="333" t="s">
        <v>38</v>
      </c>
      <c r="O619" s="161">
        <v>0.5</v>
      </c>
      <c r="P619" s="161">
        <v>123.0</v>
      </c>
      <c r="Q619" s="311">
        <v>45889.0</v>
      </c>
      <c r="R619" s="159"/>
      <c r="S619" s="336">
        <f t="shared" si="2"/>
        <v>8</v>
      </c>
      <c r="T619" s="337" t="str">
        <f>IF(A619=A618,"0",VLOOKUP(A619,Despatches!A:D,4,FALSE))</f>
        <v>0</v>
      </c>
      <c r="U619" s="159"/>
      <c r="V619" s="159">
        <f t="shared" si="3"/>
        <v>2025</v>
      </c>
      <c r="W619" s="159"/>
      <c r="X619" s="159"/>
      <c r="Y619" s="159"/>
      <c r="Z619" s="159"/>
    </row>
    <row r="620" ht="11.25" customHeight="1">
      <c r="A620" s="161" t="s">
        <v>439</v>
      </c>
      <c r="B620" s="311">
        <v>45883.0</v>
      </c>
      <c r="C620" s="161">
        <v>21796.0</v>
      </c>
      <c r="D620" s="161" t="s">
        <v>615</v>
      </c>
      <c r="E620" s="161" t="s">
        <v>128</v>
      </c>
      <c r="F620" s="161">
        <v>106.0</v>
      </c>
      <c r="G620" s="161">
        <v>584.0</v>
      </c>
      <c r="H620" s="161">
        <v>600.0</v>
      </c>
      <c r="I620" s="161">
        <v>126.0</v>
      </c>
      <c r="J620" s="333">
        <v>16.0</v>
      </c>
      <c r="K620" s="333">
        <v>1.0</v>
      </c>
      <c r="L620" s="333">
        <v>10.0</v>
      </c>
      <c r="M620" s="161">
        <v>275.23</v>
      </c>
      <c r="N620" s="333" t="s">
        <v>38</v>
      </c>
      <c r="O620" s="161">
        <v>0.5</v>
      </c>
      <c r="P620" s="161">
        <v>123.0</v>
      </c>
      <c r="Q620" s="311">
        <v>45889.0</v>
      </c>
      <c r="R620" s="159"/>
      <c r="S620" s="336">
        <f t="shared" si="2"/>
        <v>8</v>
      </c>
      <c r="T620" s="337" t="str">
        <f>IF(A620=A619,"0",VLOOKUP(A620,Despatches!A:D,4,FALSE))</f>
        <v>0</v>
      </c>
      <c r="U620" s="159"/>
      <c r="V620" s="159">
        <f t="shared" si="3"/>
        <v>2025</v>
      </c>
      <c r="W620" s="159"/>
      <c r="X620" s="159"/>
      <c r="Y620" s="159"/>
      <c r="Z620" s="159"/>
    </row>
    <row r="621" ht="11.25" customHeight="1">
      <c r="A621" s="161" t="s">
        <v>439</v>
      </c>
      <c r="B621" s="311">
        <v>45883.0</v>
      </c>
      <c r="C621" s="161">
        <v>21796.0</v>
      </c>
      <c r="D621" s="161" t="s">
        <v>615</v>
      </c>
      <c r="E621" s="161" t="s">
        <v>128</v>
      </c>
      <c r="F621" s="161">
        <v>90.0</v>
      </c>
      <c r="G621" s="161">
        <v>584.0</v>
      </c>
      <c r="H621" s="161">
        <v>570.0</v>
      </c>
      <c r="I621" s="161">
        <v>126.0</v>
      </c>
      <c r="J621" s="333">
        <v>16.0</v>
      </c>
      <c r="K621" s="333">
        <v>1.0</v>
      </c>
      <c r="L621" s="333">
        <v>10.0</v>
      </c>
      <c r="M621" s="161">
        <v>222.0</v>
      </c>
      <c r="N621" s="333" t="s">
        <v>38</v>
      </c>
      <c r="O621" s="161">
        <v>0.5</v>
      </c>
      <c r="P621" s="161">
        <v>123.0</v>
      </c>
      <c r="Q621" s="311">
        <v>45889.0</v>
      </c>
      <c r="R621" s="159"/>
      <c r="S621" s="336">
        <f t="shared" si="2"/>
        <v>8</v>
      </c>
      <c r="T621" s="337" t="str">
        <f>IF(A621=A620,"0",VLOOKUP(A621,Despatches!A:D,4,FALSE))</f>
        <v>0</v>
      </c>
      <c r="U621" s="159"/>
      <c r="V621" s="159">
        <f t="shared" si="3"/>
        <v>2025</v>
      </c>
      <c r="W621" s="159"/>
      <c r="X621" s="159"/>
      <c r="Y621" s="159"/>
      <c r="Z621" s="159"/>
    </row>
    <row r="622" ht="11.25" customHeight="1">
      <c r="A622" s="161" t="s">
        <v>439</v>
      </c>
      <c r="B622" s="311">
        <v>45883.0</v>
      </c>
      <c r="C622" s="161">
        <v>21796.0</v>
      </c>
      <c r="D622" s="161" t="s">
        <v>615</v>
      </c>
      <c r="E622" s="161" t="s">
        <v>128</v>
      </c>
      <c r="F622" s="161">
        <v>75.0</v>
      </c>
      <c r="G622" s="161">
        <v>584.0</v>
      </c>
      <c r="H622" s="161">
        <v>360.0</v>
      </c>
      <c r="I622" s="161">
        <v>126.0</v>
      </c>
      <c r="J622" s="333">
        <v>16.0</v>
      </c>
      <c r="K622" s="333">
        <v>1.0</v>
      </c>
      <c r="L622" s="333">
        <v>10.0</v>
      </c>
      <c r="M622" s="161">
        <v>116.84</v>
      </c>
      <c r="N622" s="333" t="s">
        <v>38</v>
      </c>
      <c r="O622" s="161">
        <v>0.5</v>
      </c>
      <c r="P622" s="161">
        <v>123.0</v>
      </c>
      <c r="Q622" s="311">
        <v>45889.0</v>
      </c>
      <c r="R622" s="159"/>
      <c r="S622" s="336">
        <f t="shared" si="2"/>
        <v>8</v>
      </c>
      <c r="T622" s="337" t="str">
        <f>IF(A622=A621,"0",VLOOKUP(A622,Despatches!A:D,4,FALSE))</f>
        <v>0</v>
      </c>
      <c r="U622" s="159"/>
      <c r="V622" s="159">
        <f t="shared" si="3"/>
        <v>2025</v>
      </c>
      <c r="W622" s="159"/>
      <c r="X622" s="159"/>
      <c r="Y622" s="159"/>
      <c r="Z622" s="159"/>
    </row>
    <row r="623" ht="11.25" customHeight="1">
      <c r="A623" s="161" t="s">
        <v>439</v>
      </c>
      <c r="B623" s="311">
        <v>45883.0</v>
      </c>
      <c r="C623" s="161">
        <v>21796.0</v>
      </c>
      <c r="D623" s="161" t="s">
        <v>615</v>
      </c>
      <c r="E623" s="161" t="s">
        <v>128</v>
      </c>
      <c r="F623" s="161">
        <v>55.0</v>
      </c>
      <c r="G623" s="161">
        <v>584.0</v>
      </c>
      <c r="H623" s="161">
        <v>360.0</v>
      </c>
      <c r="I623" s="161">
        <v>126.0</v>
      </c>
      <c r="J623" s="333">
        <v>16.0</v>
      </c>
      <c r="K623" s="333">
        <v>1.0</v>
      </c>
      <c r="L623" s="333">
        <v>10.0</v>
      </c>
      <c r="M623" s="161">
        <v>85.68</v>
      </c>
      <c r="N623" s="333" t="s">
        <v>38</v>
      </c>
      <c r="O623" s="161">
        <v>0.5</v>
      </c>
      <c r="P623" s="161">
        <v>123.0</v>
      </c>
      <c r="Q623" s="311">
        <v>45889.0</v>
      </c>
      <c r="R623" s="159"/>
      <c r="S623" s="336">
        <f t="shared" si="2"/>
        <v>8</v>
      </c>
      <c r="T623" s="337" t="str">
        <f>IF(A623=A622,"0",VLOOKUP(A623,Despatches!A:D,4,FALSE))</f>
        <v>0</v>
      </c>
      <c r="U623" s="159"/>
      <c r="V623" s="159">
        <f t="shared" si="3"/>
        <v>2025</v>
      </c>
      <c r="W623" s="159"/>
      <c r="X623" s="159"/>
      <c r="Y623" s="159"/>
      <c r="Z623" s="159"/>
    </row>
    <row r="624" ht="11.25" customHeight="1">
      <c r="A624" s="161" t="s">
        <v>439</v>
      </c>
      <c r="B624" s="311">
        <v>45883.0</v>
      </c>
      <c r="C624" s="161">
        <v>21796.0</v>
      </c>
      <c r="D624" s="161" t="s">
        <v>615</v>
      </c>
      <c r="E624" s="161" t="s">
        <v>128</v>
      </c>
      <c r="F624" s="161">
        <v>31.0</v>
      </c>
      <c r="G624" s="161">
        <v>584.0</v>
      </c>
      <c r="H624" s="161">
        <v>240.0</v>
      </c>
      <c r="I624" s="161">
        <v>126.0</v>
      </c>
      <c r="J624" s="333">
        <v>16.0</v>
      </c>
      <c r="K624" s="333">
        <v>1.0</v>
      </c>
      <c r="L624" s="333">
        <v>10.0</v>
      </c>
      <c r="M624" s="161">
        <v>32.2</v>
      </c>
      <c r="N624" s="333" t="s">
        <v>38</v>
      </c>
      <c r="O624" s="161">
        <v>0.5</v>
      </c>
      <c r="P624" s="161">
        <v>123.0</v>
      </c>
      <c r="Q624" s="311">
        <v>45889.0</v>
      </c>
      <c r="R624" s="159"/>
      <c r="S624" s="336">
        <f t="shared" si="2"/>
        <v>8</v>
      </c>
      <c r="T624" s="337" t="str">
        <f>IF(A624=A623,"0",VLOOKUP(A624,Despatches!A:D,4,FALSE))</f>
        <v>0</v>
      </c>
      <c r="U624" s="159"/>
      <c r="V624" s="159">
        <f t="shared" si="3"/>
        <v>2025</v>
      </c>
      <c r="W624" s="159"/>
      <c r="X624" s="159"/>
      <c r="Y624" s="159"/>
      <c r="Z624" s="159"/>
    </row>
    <row r="625" ht="11.25" customHeight="1">
      <c r="A625" s="161" t="s">
        <v>439</v>
      </c>
      <c r="B625" s="311">
        <v>45883.0</v>
      </c>
      <c r="C625" s="161">
        <v>21796.0</v>
      </c>
      <c r="D625" s="161" t="s">
        <v>615</v>
      </c>
      <c r="E625" s="161" t="s">
        <v>128</v>
      </c>
      <c r="F625" s="161">
        <v>99.0</v>
      </c>
      <c r="G625" s="161">
        <v>504.0</v>
      </c>
      <c r="H625" s="161">
        <v>320.0</v>
      </c>
      <c r="I625" s="161">
        <v>126.0</v>
      </c>
      <c r="J625" s="333">
        <v>16.0</v>
      </c>
      <c r="K625" s="333">
        <v>1.0</v>
      </c>
      <c r="L625" s="333">
        <v>10.0</v>
      </c>
      <c r="M625" s="161">
        <v>118.31</v>
      </c>
      <c r="N625" s="333" t="s">
        <v>38</v>
      </c>
      <c r="O625" s="161">
        <v>0.5</v>
      </c>
      <c r="P625" s="161">
        <v>123.0</v>
      </c>
      <c r="Q625" s="311">
        <v>45889.0</v>
      </c>
      <c r="R625" s="159"/>
      <c r="S625" s="336">
        <f t="shared" si="2"/>
        <v>8</v>
      </c>
      <c r="T625" s="337" t="str">
        <f>IF(A625=A624,"0",VLOOKUP(A625,Despatches!A:D,4,FALSE))</f>
        <v>0</v>
      </c>
      <c r="U625" s="159"/>
      <c r="V625" s="159">
        <f t="shared" si="3"/>
        <v>2025</v>
      </c>
      <c r="W625" s="159"/>
      <c r="X625" s="159"/>
      <c r="Y625" s="159"/>
      <c r="Z625" s="159"/>
    </row>
    <row r="626" ht="11.25" customHeight="1">
      <c r="A626" s="161" t="s">
        <v>439</v>
      </c>
      <c r="B626" s="311">
        <v>45883.0</v>
      </c>
      <c r="C626" s="161">
        <v>21796.0</v>
      </c>
      <c r="D626" s="161" t="s">
        <v>615</v>
      </c>
      <c r="E626" s="161" t="s">
        <v>128</v>
      </c>
      <c r="F626" s="161">
        <v>99.0</v>
      </c>
      <c r="G626" s="161">
        <v>512.0</v>
      </c>
      <c r="H626" s="161">
        <v>230.0</v>
      </c>
      <c r="I626" s="161">
        <v>126.0</v>
      </c>
      <c r="J626" s="333">
        <v>16.0</v>
      </c>
      <c r="K626" s="333">
        <v>1.0</v>
      </c>
      <c r="L626" s="333">
        <v>10.0</v>
      </c>
      <c r="M626" s="161">
        <v>86.39</v>
      </c>
      <c r="N626" s="333" t="s">
        <v>38</v>
      </c>
      <c r="O626" s="161">
        <v>0.5</v>
      </c>
      <c r="P626" s="161">
        <v>123.0</v>
      </c>
      <c r="Q626" s="311">
        <v>45889.0</v>
      </c>
      <c r="R626" s="159"/>
      <c r="S626" s="336">
        <f t="shared" si="2"/>
        <v>8</v>
      </c>
      <c r="T626" s="337" t="str">
        <f>IF(A626=A625,"0",VLOOKUP(A626,Despatches!A:D,4,FALSE))</f>
        <v>0</v>
      </c>
      <c r="U626" s="159"/>
      <c r="V626" s="159">
        <f t="shared" si="3"/>
        <v>2025</v>
      </c>
      <c r="W626" s="159"/>
      <c r="X626" s="159"/>
      <c r="Y626" s="159"/>
      <c r="Z626" s="159"/>
    </row>
    <row r="627" ht="11.25" customHeight="1">
      <c r="A627" s="161" t="s">
        <v>439</v>
      </c>
      <c r="B627" s="311">
        <v>45883.0</v>
      </c>
      <c r="C627" s="161">
        <v>21796.0</v>
      </c>
      <c r="D627" s="161" t="s">
        <v>615</v>
      </c>
      <c r="E627" s="161" t="s">
        <v>128</v>
      </c>
      <c r="F627" s="161">
        <v>99.0</v>
      </c>
      <c r="G627" s="161">
        <v>524.0</v>
      </c>
      <c r="H627" s="161">
        <v>200.0</v>
      </c>
      <c r="I627" s="161">
        <v>126.0</v>
      </c>
      <c r="J627" s="333">
        <v>16.0</v>
      </c>
      <c r="K627" s="333">
        <v>1.0</v>
      </c>
      <c r="L627" s="333">
        <v>10.0</v>
      </c>
      <c r="M627" s="161">
        <v>76.88</v>
      </c>
      <c r="N627" s="333" t="s">
        <v>38</v>
      </c>
      <c r="O627" s="161">
        <v>0.5</v>
      </c>
      <c r="P627" s="161">
        <v>123.0</v>
      </c>
      <c r="Q627" s="311">
        <v>45889.0</v>
      </c>
      <c r="R627" s="159"/>
      <c r="S627" s="336">
        <f t="shared" si="2"/>
        <v>8</v>
      </c>
      <c r="T627" s="337" t="str">
        <f>IF(A627=A626,"0",VLOOKUP(A627,Despatches!A:D,4,FALSE))</f>
        <v>0</v>
      </c>
      <c r="U627" s="159"/>
      <c r="V627" s="159">
        <f t="shared" si="3"/>
        <v>2025</v>
      </c>
      <c r="W627" s="159"/>
      <c r="X627" s="159"/>
      <c r="Y627" s="159"/>
      <c r="Z627" s="159"/>
    </row>
    <row r="628" ht="11.25" customHeight="1">
      <c r="A628" s="161" t="s">
        <v>439</v>
      </c>
      <c r="B628" s="311">
        <v>45883.0</v>
      </c>
      <c r="C628" s="161">
        <v>21796.0</v>
      </c>
      <c r="D628" s="161" t="s">
        <v>615</v>
      </c>
      <c r="E628" s="161" t="s">
        <v>128</v>
      </c>
      <c r="F628" s="161">
        <v>99.0</v>
      </c>
      <c r="G628" s="161">
        <v>540.0</v>
      </c>
      <c r="H628" s="161">
        <v>190.0</v>
      </c>
      <c r="I628" s="161">
        <v>126.0</v>
      </c>
      <c r="J628" s="333">
        <v>16.0</v>
      </c>
      <c r="K628" s="333">
        <v>1.0</v>
      </c>
      <c r="L628" s="333">
        <v>10.0</v>
      </c>
      <c r="M628" s="161">
        <v>75.27</v>
      </c>
      <c r="N628" s="333" t="s">
        <v>38</v>
      </c>
      <c r="O628" s="161">
        <v>0.5</v>
      </c>
      <c r="P628" s="161">
        <v>123.0</v>
      </c>
      <c r="Q628" s="311">
        <v>45889.0</v>
      </c>
      <c r="R628" s="159"/>
      <c r="S628" s="336">
        <f t="shared" si="2"/>
        <v>8</v>
      </c>
      <c r="T628" s="337" t="str">
        <f>IF(A628=A627,"0",VLOOKUP(A628,Despatches!A:D,4,FALSE))</f>
        <v>0</v>
      </c>
      <c r="U628" s="159"/>
      <c r="V628" s="159">
        <f t="shared" si="3"/>
        <v>2025</v>
      </c>
      <c r="W628" s="159"/>
      <c r="X628" s="159"/>
      <c r="Y628" s="159"/>
      <c r="Z628" s="159"/>
    </row>
    <row r="629" ht="11.25" customHeight="1">
      <c r="A629" s="161" t="s">
        <v>439</v>
      </c>
      <c r="B629" s="311">
        <v>45883.0</v>
      </c>
      <c r="C629" s="161">
        <v>21796.0</v>
      </c>
      <c r="D629" s="161" t="s">
        <v>615</v>
      </c>
      <c r="E629" s="161" t="s">
        <v>128</v>
      </c>
      <c r="F629" s="161">
        <v>99.0</v>
      </c>
      <c r="G629" s="161">
        <v>555.0</v>
      </c>
      <c r="H629" s="161">
        <v>120.0</v>
      </c>
      <c r="I629" s="161">
        <v>126.0</v>
      </c>
      <c r="J629" s="333">
        <v>16.0</v>
      </c>
      <c r="K629" s="333">
        <v>1.0</v>
      </c>
      <c r="L629" s="333">
        <v>10.0</v>
      </c>
      <c r="M629" s="161">
        <v>48.86</v>
      </c>
      <c r="N629" s="333" t="s">
        <v>38</v>
      </c>
      <c r="O629" s="161">
        <v>0.5</v>
      </c>
      <c r="P629" s="161">
        <v>123.0</v>
      </c>
      <c r="Q629" s="311">
        <v>45889.0</v>
      </c>
      <c r="R629" s="159"/>
      <c r="S629" s="336">
        <f t="shared" si="2"/>
        <v>8</v>
      </c>
      <c r="T629" s="337" t="str">
        <f>IF(A629=A628,"0",VLOOKUP(A629,Despatches!A:D,4,FALSE))</f>
        <v>0</v>
      </c>
      <c r="U629" s="159"/>
      <c r="V629" s="159">
        <f t="shared" si="3"/>
        <v>2025</v>
      </c>
      <c r="W629" s="159"/>
      <c r="X629" s="159"/>
      <c r="Y629" s="159"/>
      <c r="Z629" s="159"/>
    </row>
    <row r="630" ht="11.25" customHeight="1">
      <c r="A630" s="161" t="s">
        <v>439</v>
      </c>
      <c r="B630" s="311">
        <v>45883.0</v>
      </c>
      <c r="C630" s="161">
        <v>21796.0</v>
      </c>
      <c r="D630" s="161" t="s">
        <v>615</v>
      </c>
      <c r="E630" s="161" t="s">
        <v>128</v>
      </c>
      <c r="F630" s="161">
        <v>99.0</v>
      </c>
      <c r="G630" s="161">
        <v>575.0</v>
      </c>
      <c r="H630" s="161">
        <v>120.0</v>
      </c>
      <c r="I630" s="161">
        <v>126.0</v>
      </c>
      <c r="J630" s="333">
        <v>16.0</v>
      </c>
      <c r="K630" s="333">
        <v>1.0</v>
      </c>
      <c r="L630" s="333">
        <v>10.0</v>
      </c>
      <c r="M630" s="161">
        <v>50.62</v>
      </c>
      <c r="N630" s="333" t="s">
        <v>38</v>
      </c>
      <c r="O630" s="161">
        <v>0.5</v>
      </c>
      <c r="P630" s="161">
        <v>123.0</v>
      </c>
      <c r="Q630" s="311">
        <v>45889.0</v>
      </c>
      <c r="R630" s="159"/>
      <c r="S630" s="336">
        <f t="shared" si="2"/>
        <v>8</v>
      </c>
      <c r="T630" s="337" t="str">
        <f>IF(A630=A629,"0",VLOOKUP(A630,Despatches!A:D,4,FALSE))</f>
        <v>0</v>
      </c>
      <c r="U630" s="159"/>
      <c r="V630" s="159">
        <f t="shared" si="3"/>
        <v>2025</v>
      </c>
      <c r="W630" s="159"/>
      <c r="X630" s="159"/>
      <c r="Y630" s="159"/>
      <c r="Z630" s="159"/>
    </row>
    <row r="631" ht="11.25" customHeight="1">
      <c r="A631" s="161" t="s">
        <v>439</v>
      </c>
      <c r="B631" s="311">
        <v>45883.0</v>
      </c>
      <c r="C631" s="161">
        <v>21796.0</v>
      </c>
      <c r="D631" s="161" t="s">
        <v>615</v>
      </c>
      <c r="E631" s="161" t="s">
        <v>128</v>
      </c>
      <c r="F631" s="161">
        <v>99.0</v>
      </c>
      <c r="G631" s="161">
        <v>599.0</v>
      </c>
      <c r="H631" s="161">
        <v>80.0</v>
      </c>
      <c r="I631" s="161">
        <v>126.0</v>
      </c>
      <c r="J631" s="333">
        <v>16.0</v>
      </c>
      <c r="K631" s="333">
        <v>1.0</v>
      </c>
      <c r="L631" s="333">
        <v>10.0</v>
      </c>
      <c r="M631" s="161">
        <v>35.15</v>
      </c>
      <c r="N631" s="333" t="s">
        <v>38</v>
      </c>
      <c r="O631" s="161">
        <v>0.5</v>
      </c>
      <c r="P631" s="161">
        <v>123.0</v>
      </c>
      <c r="Q631" s="311">
        <v>45889.0</v>
      </c>
      <c r="R631" s="159"/>
      <c r="S631" s="336">
        <f t="shared" si="2"/>
        <v>8</v>
      </c>
      <c r="T631" s="337" t="str">
        <f>IF(A631=A630,"0",VLOOKUP(A631,Despatches!A:D,4,FALSE))</f>
        <v>0</v>
      </c>
      <c r="U631" s="159"/>
      <c r="V631" s="159">
        <f t="shared" si="3"/>
        <v>2025</v>
      </c>
      <c r="W631" s="159"/>
      <c r="X631" s="159"/>
      <c r="Y631" s="159"/>
      <c r="Z631" s="159"/>
    </row>
    <row r="632" ht="11.25" customHeight="1">
      <c r="A632" s="161" t="s">
        <v>439</v>
      </c>
      <c r="B632" s="311">
        <v>45883.0</v>
      </c>
      <c r="C632" s="161">
        <v>21796.0</v>
      </c>
      <c r="D632" s="161" t="s">
        <v>615</v>
      </c>
      <c r="E632" s="161" t="s">
        <v>128</v>
      </c>
      <c r="F632" s="161">
        <v>99.0</v>
      </c>
      <c r="G632" s="161">
        <v>315.0</v>
      </c>
      <c r="H632" s="161">
        <v>640.0</v>
      </c>
      <c r="I632" s="161">
        <v>126.0</v>
      </c>
      <c r="J632" s="333">
        <v>16.0</v>
      </c>
      <c r="K632" s="333">
        <v>1.0</v>
      </c>
      <c r="L632" s="333">
        <v>10.0</v>
      </c>
      <c r="M632" s="161">
        <v>147.89</v>
      </c>
      <c r="N632" s="333" t="s">
        <v>38</v>
      </c>
      <c r="O632" s="161">
        <v>0.5</v>
      </c>
      <c r="P632" s="161">
        <v>123.0</v>
      </c>
      <c r="Q632" s="311">
        <v>45889.0</v>
      </c>
      <c r="R632" s="159"/>
      <c r="S632" s="336">
        <f t="shared" si="2"/>
        <v>8</v>
      </c>
      <c r="T632" s="337" t="str">
        <f>IF(A632=A631,"0",VLOOKUP(A632,Despatches!A:D,4,FALSE))</f>
        <v>0</v>
      </c>
      <c r="U632" s="159"/>
      <c r="V632" s="159">
        <f t="shared" si="3"/>
        <v>2025</v>
      </c>
      <c r="W632" s="159"/>
      <c r="X632" s="159"/>
      <c r="Y632" s="159"/>
      <c r="Z632" s="159"/>
    </row>
    <row r="633" ht="11.25" customHeight="1">
      <c r="A633" s="161" t="s">
        <v>439</v>
      </c>
      <c r="B633" s="311">
        <v>45883.0</v>
      </c>
      <c r="C633" s="161">
        <v>21796.0</v>
      </c>
      <c r="D633" s="161" t="s">
        <v>615</v>
      </c>
      <c r="E633" s="161" t="s">
        <v>128</v>
      </c>
      <c r="F633" s="161">
        <v>99.0</v>
      </c>
      <c r="G633" s="161">
        <v>315.0</v>
      </c>
      <c r="H633" s="161">
        <v>460.0</v>
      </c>
      <c r="I633" s="161">
        <v>126.0</v>
      </c>
      <c r="J633" s="333">
        <v>16.0</v>
      </c>
      <c r="K633" s="333">
        <v>1.0</v>
      </c>
      <c r="L633" s="333">
        <v>10.0</v>
      </c>
      <c r="M633" s="161">
        <v>106.3</v>
      </c>
      <c r="N633" s="333" t="s">
        <v>38</v>
      </c>
      <c r="O633" s="161">
        <v>0.5</v>
      </c>
      <c r="P633" s="161">
        <v>123.0</v>
      </c>
      <c r="Q633" s="311">
        <v>45889.0</v>
      </c>
      <c r="R633" s="159"/>
      <c r="S633" s="336">
        <f t="shared" si="2"/>
        <v>8</v>
      </c>
      <c r="T633" s="337" t="str">
        <f>IF(A633=A632,"0",VLOOKUP(A633,Despatches!A:D,4,FALSE))</f>
        <v>0</v>
      </c>
      <c r="U633" s="159"/>
      <c r="V633" s="159">
        <f t="shared" si="3"/>
        <v>2025</v>
      </c>
      <c r="W633" s="159"/>
      <c r="X633" s="159"/>
      <c r="Y633" s="159"/>
      <c r="Z633" s="159"/>
    </row>
    <row r="634" ht="11.25" customHeight="1">
      <c r="A634" s="161" t="s">
        <v>439</v>
      </c>
      <c r="B634" s="311">
        <v>45883.0</v>
      </c>
      <c r="C634" s="161">
        <v>21796.0</v>
      </c>
      <c r="D634" s="161" t="s">
        <v>615</v>
      </c>
      <c r="E634" s="161" t="s">
        <v>128</v>
      </c>
      <c r="F634" s="161">
        <v>99.0</v>
      </c>
      <c r="G634" s="161">
        <v>315.0</v>
      </c>
      <c r="H634" s="161">
        <v>400.0</v>
      </c>
      <c r="I634" s="161">
        <v>126.0</v>
      </c>
      <c r="J634" s="333">
        <v>16.0</v>
      </c>
      <c r="K634" s="333">
        <v>1.0</v>
      </c>
      <c r="L634" s="333">
        <v>10.0</v>
      </c>
      <c r="M634" s="161">
        <v>92.43</v>
      </c>
      <c r="N634" s="333" t="s">
        <v>38</v>
      </c>
      <c r="O634" s="161">
        <v>0.5</v>
      </c>
      <c r="P634" s="161">
        <v>123.0</v>
      </c>
      <c r="Q634" s="311">
        <v>45889.0</v>
      </c>
      <c r="R634" s="159"/>
      <c r="S634" s="336">
        <f t="shared" si="2"/>
        <v>8</v>
      </c>
      <c r="T634" s="337" t="str">
        <f>IF(A634=A633,"0",VLOOKUP(A634,Despatches!A:D,4,FALSE))</f>
        <v>0</v>
      </c>
      <c r="U634" s="159"/>
      <c r="V634" s="159">
        <f t="shared" si="3"/>
        <v>2025</v>
      </c>
      <c r="W634" s="159"/>
      <c r="X634" s="159"/>
      <c r="Y634" s="159"/>
      <c r="Z634" s="159"/>
    </row>
    <row r="635" ht="11.25" customHeight="1">
      <c r="A635" s="161" t="s">
        <v>439</v>
      </c>
      <c r="B635" s="311">
        <v>45883.0</v>
      </c>
      <c r="C635" s="161">
        <v>21796.0</v>
      </c>
      <c r="D635" s="161" t="s">
        <v>615</v>
      </c>
      <c r="E635" s="161" t="s">
        <v>128</v>
      </c>
      <c r="F635" s="161">
        <v>99.0</v>
      </c>
      <c r="G635" s="161">
        <v>315.0</v>
      </c>
      <c r="H635" s="161">
        <v>380.0</v>
      </c>
      <c r="I635" s="161">
        <v>126.0</v>
      </c>
      <c r="J635" s="333">
        <v>16.0</v>
      </c>
      <c r="K635" s="333">
        <v>1.0</v>
      </c>
      <c r="L635" s="333">
        <v>10.0</v>
      </c>
      <c r="M635" s="161">
        <v>87.81</v>
      </c>
      <c r="N635" s="333" t="s">
        <v>38</v>
      </c>
      <c r="O635" s="161">
        <v>0.5</v>
      </c>
      <c r="P635" s="161">
        <v>123.0</v>
      </c>
      <c r="Q635" s="311">
        <v>45889.0</v>
      </c>
      <c r="R635" s="159"/>
      <c r="S635" s="336">
        <f t="shared" si="2"/>
        <v>8</v>
      </c>
      <c r="T635" s="337" t="str">
        <f>IF(A635=A634,"0",VLOOKUP(A635,Despatches!A:D,4,FALSE))</f>
        <v>0</v>
      </c>
      <c r="U635" s="159"/>
      <c r="V635" s="159">
        <f t="shared" si="3"/>
        <v>2025</v>
      </c>
      <c r="W635" s="159"/>
      <c r="X635" s="159"/>
      <c r="Y635" s="159"/>
      <c r="Z635" s="159"/>
    </row>
    <row r="636" ht="11.25" customHeight="1">
      <c r="A636" s="161" t="s">
        <v>439</v>
      </c>
      <c r="B636" s="311">
        <v>45883.0</v>
      </c>
      <c r="C636" s="161">
        <v>21796.0</v>
      </c>
      <c r="D636" s="161" t="s">
        <v>615</v>
      </c>
      <c r="E636" s="161" t="s">
        <v>128</v>
      </c>
      <c r="F636" s="161">
        <v>99.0</v>
      </c>
      <c r="G636" s="161">
        <v>315.0</v>
      </c>
      <c r="H636" s="161">
        <v>240.0</v>
      </c>
      <c r="I636" s="161">
        <v>126.0</v>
      </c>
      <c r="J636" s="333">
        <v>16.0</v>
      </c>
      <c r="K636" s="333">
        <v>1.0</v>
      </c>
      <c r="L636" s="333">
        <v>10.0</v>
      </c>
      <c r="M636" s="161">
        <v>55.46</v>
      </c>
      <c r="N636" s="333" t="s">
        <v>38</v>
      </c>
      <c r="O636" s="161">
        <v>0.5</v>
      </c>
      <c r="P636" s="161">
        <v>123.0</v>
      </c>
      <c r="Q636" s="311">
        <v>45889.0</v>
      </c>
      <c r="R636" s="159"/>
      <c r="S636" s="336">
        <f t="shared" si="2"/>
        <v>8</v>
      </c>
      <c r="T636" s="337" t="str">
        <f>IF(A636=A635,"0",VLOOKUP(A636,Despatches!A:D,4,FALSE))</f>
        <v>0</v>
      </c>
      <c r="U636" s="159"/>
      <c r="V636" s="159">
        <f t="shared" si="3"/>
        <v>2025</v>
      </c>
      <c r="W636" s="159"/>
      <c r="X636" s="159"/>
      <c r="Y636" s="159"/>
      <c r="Z636" s="159"/>
    </row>
    <row r="637" ht="11.25" customHeight="1">
      <c r="A637" s="161" t="s">
        <v>439</v>
      </c>
      <c r="B637" s="311">
        <v>45883.0</v>
      </c>
      <c r="C637" s="161">
        <v>21796.0</v>
      </c>
      <c r="D637" s="161" t="s">
        <v>615</v>
      </c>
      <c r="E637" s="161" t="s">
        <v>128</v>
      </c>
      <c r="F637" s="161">
        <v>99.0</v>
      </c>
      <c r="G637" s="161">
        <v>315.0</v>
      </c>
      <c r="H637" s="161">
        <v>240.0</v>
      </c>
      <c r="I637" s="161">
        <v>126.0</v>
      </c>
      <c r="J637" s="333">
        <v>16.0</v>
      </c>
      <c r="K637" s="333">
        <v>1.0</v>
      </c>
      <c r="L637" s="333">
        <v>10.0</v>
      </c>
      <c r="M637" s="161">
        <v>55.46</v>
      </c>
      <c r="N637" s="333" t="s">
        <v>38</v>
      </c>
      <c r="O637" s="161">
        <v>0.5</v>
      </c>
      <c r="P637" s="161">
        <v>123.0</v>
      </c>
      <c r="Q637" s="311">
        <v>45889.0</v>
      </c>
      <c r="R637" s="159"/>
      <c r="S637" s="336">
        <f t="shared" si="2"/>
        <v>8</v>
      </c>
      <c r="T637" s="337" t="str">
        <f>IF(A637=A636,"0",VLOOKUP(A637,Despatches!A:D,4,FALSE))</f>
        <v>0</v>
      </c>
      <c r="U637" s="159"/>
      <c r="V637" s="159">
        <f t="shared" si="3"/>
        <v>2025</v>
      </c>
      <c r="W637" s="159"/>
      <c r="X637" s="159"/>
      <c r="Y637" s="159"/>
      <c r="Z637" s="159"/>
    </row>
    <row r="638" ht="11.25" customHeight="1">
      <c r="A638" s="161" t="s">
        <v>439</v>
      </c>
      <c r="B638" s="311">
        <v>45883.0</v>
      </c>
      <c r="C638" s="161">
        <v>21796.0</v>
      </c>
      <c r="D638" s="161" t="s">
        <v>615</v>
      </c>
      <c r="E638" s="161" t="s">
        <v>128</v>
      </c>
      <c r="F638" s="161">
        <v>99.0</v>
      </c>
      <c r="G638" s="161">
        <v>315.0</v>
      </c>
      <c r="H638" s="161">
        <v>160.0</v>
      </c>
      <c r="I638" s="161">
        <v>126.0</v>
      </c>
      <c r="J638" s="333">
        <v>16.0</v>
      </c>
      <c r="K638" s="333">
        <v>1.0</v>
      </c>
      <c r="L638" s="333">
        <v>10.0</v>
      </c>
      <c r="M638" s="161">
        <v>36.97</v>
      </c>
      <c r="N638" s="333" t="s">
        <v>38</v>
      </c>
      <c r="O638" s="161">
        <v>0.5</v>
      </c>
      <c r="P638" s="161">
        <v>123.0</v>
      </c>
      <c r="Q638" s="311">
        <v>45889.0</v>
      </c>
      <c r="R638" s="159"/>
      <c r="S638" s="336">
        <f t="shared" si="2"/>
        <v>8</v>
      </c>
      <c r="T638" s="337" t="str">
        <f>IF(A638=A637,"0",VLOOKUP(A638,Despatches!A:D,4,FALSE))</f>
        <v>0</v>
      </c>
      <c r="U638" s="159"/>
      <c r="V638" s="159">
        <f t="shared" si="3"/>
        <v>2025</v>
      </c>
      <c r="W638" s="159"/>
      <c r="X638" s="159"/>
      <c r="Y638" s="159"/>
      <c r="Z638" s="159"/>
    </row>
    <row r="639" ht="11.25" customHeight="1">
      <c r="A639" s="161" t="s">
        <v>448</v>
      </c>
      <c r="B639" s="311">
        <v>45883.0</v>
      </c>
      <c r="C639" s="161" t="s">
        <v>651</v>
      </c>
      <c r="D639" s="161" t="s">
        <v>653</v>
      </c>
      <c r="E639" s="161" t="s">
        <v>128</v>
      </c>
      <c r="F639" s="161">
        <v>60.0</v>
      </c>
      <c r="G639" s="161">
        <v>150.0</v>
      </c>
      <c r="H639" s="161">
        <v>320.0</v>
      </c>
      <c r="I639" s="161">
        <v>80.0</v>
      </c>
      <c r="J639" s="333">
        <v>16.0</v>
      </c>
      <c r="K639" s="333">
        <v>1.0</v>
      </c>
      <c r="L639" s="333">
        <v>2.0</v>
      </c>
      <c r="M639" s="161">
        <v>21.34</v>
      </c>
      <c r="N639" s="333" t="s">
        <v>38</v>
      </c>
      <c r="O639" s="161">
        <v>0.5</v>
      </c>
      <c r="P639" s="161">
        <v>123.0</v>
      </c>
      <c r="Q639" s="311">
        <v>45889.0</v>
      </c>
      <c r="R639" s="159"/>
      <c r="S639" s="336">
        <f t="shared" si="2"/>
        <v>8</v>
      </c>
      <c r="T639" s="337">
        <f>IF(A639=A638,"0",VLOOKUP(A639,Despatches!A:D,4,FALSE))</f>
        <v>47.4</v>
      </c>
      <c r="U639" s="159"/>
      <c r="V639" s="159">
        <f t="shared" si="3"/>
        <v>2025</v>
      </c>
      <c r="W639" s="159"/>
      <c r="X639" s="159"/>
      <c r="Y639" s="159"/>
      <c r="Z639" s="159"/>
    </row>
    <row r="640" ht="11.25" customHeight="1">
      <c r="A640" s="161" t="s">
        <v>448</v>
      </c>
      <c r="B640" s="311">
        <v>45883.0</v>
      </c>
      <c r="C640" s="161" t="s">
        <v>651</v>
      </c>
      <c r="D640" s="161" t="s">
        <v>653</v>
      </c>
      <c r="E640" s="161" t="s">
        <v>128</v>
      </c>
      <c r="F640" s="161">
        <v>60.0</v>
      </c>
      <c r="G640" s="161">
        <v>180.0</v>
      </c>
      <c r="H640" s="161">
        <v>320.0</v>
      </c>
      <c r="I640" s="161">
        <v>80.0</v>
      </c>
      <c r="J640" s="333">
        <v>16.0</v>
      </c>
      <c r="K640" s="333">
        <v>2.0</v>
      </c>
      <c r="L640" s="333">
        <v>2.0</v>
      </c>
      <c r="M640" s="161">
        <v>25.61</v>
      </c>
      <c r="N640" s="333" t="s">
        <v>38</v>
      </c>
      <c r="O640" s="161">
        <v>0.5</v>
      </c>
      <c r="P640" s="161">
        <v>123.0</v>
      </c>
      <c r="Q640" s="311">
        <v>45889.0</v>
      </c>
      <c r="R640" s="159"/>
      <c r="S640" s="336">
        <f t="shared" si="2"/>
        <v>8</v>
      </c>
      <c r="T640" s="337" t="str">
        <f>IF(A640=A639,"0",VLOOKUP(A640,Despatches!A:D,4,FALSE))</f>
        <v>0</v>
      </c>
      <c r="U640" s="159"/>
      <c r="V640" s="159">
        <f t="shared" si="3"/>
        <v>2025</v>
      </c>
      <c r="W640" s="159"/>
      <c r="X640" s="159"/>
      <c r="Y640" s="159"/>
      <c r="Z640" s="159"/>
    </row>
    <row r="641" ht="11.25" customHeight="1">
      <c r="A641" s="161" t="s">
        <v>433</v>
      </c>
      <c r="B641" s="311">
        <v>45883.0</v>
      </c>
      <c r="C641" s="161">
        <v>21796.0</v>
      </c>
      <c r="D641" s="161" t="s">
        <v>615</v>
      </c>
      <c r="E641" s="161" t="s">
        <v>128</v>
      </c>
      <c r="F641" s="161">
        <v>80.0</v>
      </c>
      <c r="G641" s="161">
        <v>150.0</v>
      </c>
      <c r="H641" s="161">
        <v>3000.0</v>
      </c>
      <c r="I641" s="161">
        <v>100.0</v>
      </c>
      <c r="J641" s="333">
        <v>16.0</v>
      </c>
      <c r="K641" s="333">
        <v>2.0</v>
      </c>
      <c r="L641" s="333">
        <v>10.0</v>
      </c>
      <c r="M641" s="161">
        <v>266.76</v>
      </c>
      <c r="N641" s="333" t="s">
        <v>38</v>
      </c>
      <c r="O641" s="161">
        <v>0.5</v>
      </c>
      <c r="P641" s="161">
        <v>123.0</v>
      </c>
      <c r="Q641" s="311">
        <v>45889.0</v>
      </c>
      <c r="R641" s="159"/>
      <c r="S641" s="336">
        <f t="shared" si="2"/>
        <v>8</v>
      </c>
      <c r="T641" s="337">
        <f>IF(A641=A640,"0",VLOOKUP(A641,Despatches!A:D,4,FALSE))</f>
        <v>786.6</v>
      </c>
      <c r="U641" s="159"/>
      <c r="V641" s="159">
        <f t="shared" si="3"/>
        <v>2025</v>
      </c>
      <c r="W641" s="159"/>
      <c r="X641" s="159"/>
      <c r="Y641" s="159"/>
      <c r="Z641" s="159"/>
    </row>
    <row r="642" ht="11.25" customHeight="1">
      <c r="A642" s="161" t="s">
        <v>433</v>
      </c>
      <c r="B642" s="311">
        <v>45883.0</v>
      </c>
      <c r="C642" s="161">
        <v>21796.0</v>
      </c>
      <c r="D642" s="161" t="s">
        <v>615</v>
      </c>
      <c r="E642" s="161" t="s">
        <v>128</v>
      </c>
      <c r="F642" s="161">
        <v>80.0</v>
      </c>
      <c r="G642" s="161">
        <v>420.0</v>
      </c>
      <c r="H642" s="161">
        <v>2000.0</v>
      </c>
      <c r="I642" s="161">
        <v>100.0</v>
      </c>
      <c r="J642" s="333">
        <v>16.0</v>
      </c>
      <c r="K642" s="333">
        <v>3.0</v>
      </c>
      <c r="L642" s="333">
        <v>10.0</v>
      </c>
      <c r="M642" s="161">
        <v>497.95</v>
      </c>
      <c r="N642" s="333" t="s">
        <v>38</v>
      </c>
      <c r="O642" s="161">
        <v>0.5</v>
      </c>
      <c r="P642" s="161">
        <v>123.0</v>
      </c>
      <c r="Q642" s="311">
        <v>45889.0</v>
      </c>
      <c r="R642" s="159"/>
      <c r="S642" s="336">
        <f t="shared" si="2"/>
        <v>8</v>
      </c>
      <c r="T642" s="337" t="str">
        <f>IF(A642=A641,"0",VLOOKUP(A642,Despatches!A:D,4,FALSE))</f>
        <v>0</v>
      </c>
      <c r="U642" s="159"/>
      <c r="V642" s="159">
        <f t="shared" si="3"/>
        <v>2025</v>
      </c>
      <c r="W642" s="159"/>
      <c r="X642" s="159"/>
      <c r="Y642" s="159"/>
      <c r="Z642" s="159"/>
    </row>
    <row r="643" ht="11.25" customHeight="1">
      <c r="A643" s="161" t="s">
        <v>425</v>
      </c>
      <c r="B643" s="311">
        <v>45883.0</v>
      </c>
      <c r="C643" s="161">
        <v>676.0</v>
      </c>
      <c r="D643" s="161" t="s">
        <v>654</v>
      </c>
      <c r="E643" s="161" t="s">
        <v>125</v>
      </c>
      <c r="F643" s="161">
        <v>234.0</v>
      </c>
      <c r="G643" s="161">
        <v>139.5</v>
      </c>
      <c r="H643" s="161">
        <v>2900.0</v>
      </c>
      <c r="I643" s="161" t="s">
        <v>655</v>
      </c>
      <c r="J643" s="161" t="s">
        <v>655</v>
      </c>
      <c r="K643" s="161" t="s">
        <v>655</v>
      </c>
      <c r="L643" s="333"/>
      <c r="M643" s="161">
        <v>701.47</v>
      </c>
      <c r="N643" s="333" t="s">
        <v>38</v>
      </c>
      <c r="O643" s="161">
        <v>0.5</v>
      </c>
      <c r="P643" s="161"/>
      <c r="Q643" s="311">
        <v>45889.0</v>
      </c>
      <c r="R643" s="159"/>
      <c r="S643" s="336">
        <f t="shared" si="2"/>
        <v>8</v>
      </c>
      <c r="T643" s="337">
        <f>IF(A643=A642,"0",VLOOKUP(A643,Despatches!A:D,4,FALSE))</f>
        <v>784.4</v>
      </c>
      <c r="U643" s="159"/>
      <c r="V643" s="159">
        <f t="shared" si="3"/>
        <v>2025</v>
      </c>
      <c r="W643" s="159"/>
      <c r="X643" s="159"/>
      <c r="Y643" s="159"/>
      <c r="Z643" s="159"/>
    </row>
    <row r="644" ht="11.25" customHeight="1">
      <c r="A644" s="161" t="s">
        <v>520</v>
      </c>
      <c r="B644" s="311">
        <v>45883.0</v>
      </c>
      <c r="C644" s="161">
        <v>676.0</v>
      </c>
      <c r="D644" s="161" t="s">
        <v>656</v>
      </c>
      <c r="E644" s="161" t="s">
        <v>125</v>
      </c>
      <c r="F644" s="161">
        <v>38.5</v>
      </c>
      <c r="G644" s="161">
        <v>234.0</v>
      </c>
      <c r="H644" s="161">
        <v>5225.0</v>
      </c>
      <c r="I644" s="161"/>
      <c r="J644" s="333"/>
      <c r="K644" s="333"/>
      <c r="L644" s="333"/>
      <c r="M644" s="161">
        <v>348.808</v>
      </c>
      <c r="N644" s="333" t="s">
        <v>38</v>
      </c>
      <c r="O644" s="161">
        <v>0.5</v>
      </c>
      <c r="P644" s="161"/>
      <c r="Q644" s="311">
        <v>45889.0</v>
      </c>
      <c r="R644" s="159"/>
      <c r="S644" s="336">
        <f t="shared" si="2"/>
        <v>8</v>
      </c>
      <c r="T644" s="337">
        <f>IF(A644=A643,"0",VLOOKUP(A644,Despatches!A:D,4,FALSE))</f>
        <v>342.6</v>
      </c>
      <c r="U644" s="159"/>
      <c r="V644" s="159">
        <f t="shared" si="3"/>
        <v>2025</v>
      </c>
      <c r="W644" s="159"/>
      <c r="X644" s="159"/>
      <c r="Y644" s="159"/>
      <c r="Z644" s="159"/>
    </row>
    <row r="645" ht="11.25" customHeight="1">
      <c r="A645" s="161" t="s">
        <v>516</v>
      </c>
      <c r="B645" s="311">
        <v>45883.0</v>
      </c>
      <c r="C645" s="161">
        <v>123.0</v>
      </c>
      <c r="D645" s="161" t="s">
        <v>657</v>
      </c>
      <c r="E645" s="161" t="s">
        <v>120</v>
      </c>
      <c r="F645" s="161">
        <v>50.0</v>
      </c>
      <c r="G645" s="161">
        <v>115.0</v>
      </c>
      <c r="H645" s="161">
        <v>500.0</v>
      </c>
      <c r="I645" s="161">
        <v>100.0</v>
      </c>
      <c r="J645" s="333">
        <v>12.0</v>
      </c>
      <c r="K645" s="333">
        <v>1.0</v>
      </c>
      <c r="L645" s="333">
        <v>5.0</v>
      </c>
      <c r="M645" s="161">
        <v>21.31</v>
      </c>
      <c r="N645" s="333" t="s">
        <v>38</v>
      </c>
      <c r="O645" s="161">
        <v>0.5</v>
      </c>
      <c r="P645" s="161"/>
      <c r="Q645" s="311">
        <v>45889.0</v>
      </c>
      <c r="R645" s="159"/>
      <c r="S645" s="336">
        <f t="shared" si="2"/>
        <v>8</v>
      </c>
      <c r="T645" s="337">
        <f>IF(A645=A644,"0",VLOOKUP(A645,Despatches!A:D,4,FALSE))</f>
        <v>118</v>
      </c>
      <c r="U645" s="159"/>
      <c r="V645" s="159">
        <f t="shared" si="3"/>
        <v>2025</v>
      </c>
      <c r="W645" s="159"/>
      <c r="X645" s="159"/>
      <c r="Y645" s="159"/>
      <c r="Z645" s="159"/>
    </row>
    <row r="646" ht="11.25" customHeight="1">
      <c r="A646" s="161" t="s">
        <v>516</v>
      </c>
      <c r="B646" s="311">
        <v>45883.0</v>
      </c>
      <c r="C646" s="161">
        <v>123.0</v>
      </c>
      <c r="D646" s="161" t="s">
        <v>657</v>
      </c>
      <c r="E646" s="161" t="s">
        <v>120</v>
      </c>
      <c r="F646" s="161">
        <v>50.0</v>
      </c>
      <c r="G646" s="161">
        <v>200.0</v>
      </c>
      <c r="H646" s="161">
        <v>500.0</v>
      </c>
      <c r="I646" s="161">
        <v>100.0</v>
      </c>
      <c r="J646" s="333">
        <v>12.0</v>
      </c>
      <c r="K646" s="333">
        <v>1.0</v>
      </c>
      <c r="L646" s="333">
        <v>5.0</v>
      </c>
      <c r="M646" s="161">
        <v>37.05</v>
      </c>
      <c r="N646" s="333" t="s">
        <v>38</v>
      </c>
      <c r="O646" s="161">
        <v>0.5</v>
      </c>
      <c r="P646" s="161"/>
      <c r="Q646" s="311">
        <v>45889.0</v>
      </c>
      <c r="R646" s="159"/>
      <c r="S646" s="336">
        <f t="shared" si="2"/>
        <v>8</v>
      </c>
      <c r="T646" s="337" t="str">
        <f>IF(A646=A645,"0",VLOOKUP(A646,Despatches!A:D,4,FALSE))</f>
        <v>0</v>
      </c>
      <c r="U646" s="159"/>
      <c r="V646" s="159">
        <f t="shared" si="3"/>
        <v>2025</v>
      </c>
      <c r="W646" s="159"/>
      <c r="X646" s="159"/>
      <c r="Y646" s="159"/>
      <c r="Z646" s="159"/>
    </row>
    <row r="647" ht="11.25" customHeight="1">
      <c r="A647" s="161" t="s">
        <v>438</v>
      </c>
      <c r="B647" s="311">
        <v>45883.0</v>
      </c>
      <c r="C647" s="161">
        <v>123.0</v>
      </c>
      <c r="D647" s="161" t="s">
        <v>658</v>
      </c>
      <c r="E647" s="161" t="s">
        <v>120</v>
      </c>
      <c r="F647" s="161">
        <v>50.0</v>
      </c>
      <c r="G647" s="161">
        <v>115.0</v>
      </c>
      <c r="H647" s="161">
        <v>1000.0</v>
      </c>
      <c r="I647" s="161">
        <v>100.0</v>
      </c>
      <c r="J647" s="333">
        <v>12.0</v>
      </c>
      <c r="K647" s="333">
        <v>1.0</v>
      </c>
      <c r="L647" s="333">
        <v>5.0</v>
      </c>
      <c r="M647" s="161">
        <v>42.61</v>
      </c>
      <c r="N647" s="333" t="s">
        <v>38</v>
      </c>
      <c r="O647" s="161">
        <v>0.5</v>
      </c>
      <c r="P647" s="161"/>
      <c r="Q647" s="311">
        <v>45889.0</v>
      </c>
      <c r="R647" s="159"/>
      <c r="S647" s="336">
        <f t="shared" si="2"/>
        <v>8</v>
      </c>
      <c r="T647" s="337">
        <f>IF(A647=A646,"0",VLOOKUP(A647,Despatches!A:D,4,FALSE))</f>
        <v>189.6</v>
      </c>
      <c r="U647" s="159"/>
      <c r="V647" s="159">
        <f t="shared" si="3"/>
        <v>2025</v>
      </c>
      <c r="W647" s="159"/>
      <c r="X647" s="159"/>
      <c r="Y647" s="159"/>
      <c r="Z647" s="159"/>
    </row>
    <row r="648" ht="11.25" customHeight="1">
      <c r="A648" s="161" t="s">
        <v>438</v>
      </c>
      <c r="B648" s="311">
        <v>45883.0</v>
      </c>
      <c r="C648" s="161">
        <v>123.0</v>
      </c>
      <c r="D648" s="161" t="s">
        <v>658</v>
      </c>
      <c r="E648" s="161" t="s">
        <v>120</v>
      </c>
      <c r="F648" s="161">
        <v>50.0</v>
      </c>
      <c r="G648" s="161">
        <v>180.0</v>
      </c>
      <c r="H648" s="161">
        <v>500.0</v>
      </c>
      <c r="I648" s="161">
        <v>100.0</v>
      </c>
      <c r="J648" s="333">
        <v>12.0</v>
      </c>
      <c r="K648" s="333">
        <v>1.0</v>
      </c>
      <c r="L648" s="333">
        <v>5.0</v>
      </c>
      <c r="M648" s="161">
        <v>33.35</v>
      </c>
      <c r="N648" s="333" t="s">
        <v>38</v>
      </c>
      <c r="O648" s="161">
        <v>0.5</v>
      </c>
      <c r="P648" s="161"/>
      <c r="Q648" s="311">
        <v>45889.0</v>
      </c>
      <c r="R648" s="159"/>
      <c r="S648" s="336">
        <f t="shared" si="2"/>
        <v>8</v>
      </c>
      <c r="T648" s="337" t="str">
        <f>IF(A648=A647,"0",VLOOKUP(A648,Despatches!A:D,4,FALSE))</f>
        <v>0</v>
      </c>
      <c r="U648" s="159"/>
      <c r="V648" s="159">
        <f t="shared" si="3"/>
        <v>2025</v>
      </c>
      <c r="W648" s="159"/>
      <c r="X648" s="159"/>
      <c r="Y648" s="159"/>
      <c r="Z648" s="159"/>
    </row>
    <row r="649" ht="11.25" customHeight="1">
      <c r="A649" s="161" t="s">
        <v>438</v>
      </c>
      <c r="B649" s="311">
        <v>45883.0</v>
      </c>
      <c r="C649" s="161">
        <v>123.0</v>
      </c>
      <c r="D649" s="161" t="s">
        <v>658</v>
      </c>
      <c r="E649" s="161" t="s">
        <v>120</v>
      </c>
      <c r="F649" s="161">
        <v>50.0</v>
      </c>
      <c r="G649" s="161">
        <v>200.0</v>
      </c>
      <c r="H649" s="161">
        <v>1500.0</v>
      </c>
      <c r="I649" s="161">
        <v>100.0</v>
      </c>
      <c r="J649" s="333">
        <v>12.0</v>
      </c>
      <c r="K649" s="333">
        <v>1.0</v>
      </c>
      <c r="L649" s="333">
        <v>5.0</v>
      </c>
      <c r="M649" s="161">
        <v>111.15</v>
      </c>
      <c r="N649" s="333" t="s">
        <v>38</v>
      </c>
      <c r="O649" s="161">
        <v>0.5</v>
      </c>
      <c r="P649" s="161"/>
      <c r="Q649" s="311">
        <v>45889.0</v>
      </c>
      <c r="R649" s="159"/>
      <c r="S649" s="336">
        <f t="shared" si="2"/>
        <v>8</v>
      </c>
      <c r="T649" s="337" t="str">
        <f>IF(A649=A648,"0",VLOOKUP(A649,Despatches!A:D,4,FALSE))</f>
        <v>0</v>
      </c>
      <c r="U649" s="159"/>
      <c r="V649" s="159">
        <f t="shared" si="3"/>
        <v>2025</v>
      </c>
      <c r="W649" s="159"/>
      <c r="X649" s="159"/>
      <c r="Y649" s="159"/>
      <c r="Z649" s="159"/>
    </row>
    <row r="650" ht="11.25" customHeight="1">
      <c r="A650" s="161" t="s">
        <v>428</v>
      </c>
      <c r="B650" s="311">
        <v>45883.0</v>
      </c>
      <c r="C650" s="161">
        <v>123.0</v>
      </c>
      <c r="D650" s="161" t="s">
        <v>657</v>
      </c>
      <c r="E650" s="161" t="s">
        <v>120</v>
      </c>
      <c r="F650" s="161">
        <v>60.0</v>
      </c>
      <c r="G650" s="161">
        <v>135.0</v>
      </c>
      <c r="H650" s="161">
        <v>1000.0</v>
      </c>
      <c r="I650" s="161">
        <v>100.0</v>
      </c>
      <c r="J650" s="333">
        <v>12.0</v>
      </c>
      <c r="K650" s="333">
        <v>1.0</v>
      </c>
      <c r="L650" s="333">
        <v>5.0</v>
      </c>
      <c r="M650" s="161">
        <v>60.02</v>
      </c>
      <c r="N650" s="333" t="s">
        <v>38</v>
      </c>
      <c r="O650" s="161">
        <v>0.5</v>
      </c>
      <c r="P650" s="161"/>
      <c r="Q650" s="311">
        <v>45889.0</v>
      </c>
      <c r="R650" s="159"/>
      <c r="S650" s="336">
        <f t="shared" si="2"/>
        <v>8</v>
      </c>
      <c r="T650" s="337">
        <f>IF(A650=A649,"0",VLOOKUP(A650,Despatches!A:D,4,FALSE))</f>
        <v>172.6</v>
      </c>
      <c r="U650" s="159"/>
      <c r="V650" s="159">
        <f t="shared" si="3"/>
        <v>2025</v>
      </c>
      <c r="W650" s="159"/>
      <c r="X650" s="159"/>
      <c r="Y650" s="159"/>
      <c r="Z650" s="159"/>
    </row>
    <row r="651" ht="11.25" customHeight="1">
      <c r="A651" s="161" t="s">
        <v>428</v>
      </c>
      <c r="B651" s="311">
        <v>45883.0</v>
      </c>
      <c r="C651" s="161">
        <v>123.0</v>
      </c>
      <c r="D651" s="161" t="s">
        <v>657</v>
      </c>
      <c r="E651" s="161" t="s">
        <v>120</v>
      </c>
      <c r="F651" s="161">
        <v>60.0</v>
      </c>
      <c r="G651" s="161">
        <v>240.0</v>
      </c>
      <c r="H651" s="161">
        <v>1000.0</v>
      </c>
      <c r="I651" s="161">
        <v>100.0</v>
      </c>
      <c r="J651" s="333">
        <v>12.0</v>
      </c>
      <c r="K651" s="333">
        <v>1.0</v>
      </c>
      <c r="L651" s="333">
        <v>5.0</v>
      </c>
      <c r="M651" s="161">
        <v>106.71</v>
      </c>
      <c r="N651" s="333" t="s">
        <v>38</v>
      </c>
      <c r="O651" s="161">
        <v>0.5</v>
      </c>
      <c r="P651" s="161"/>
      <c r="Q651" s="311">
        <v>45889.0</v>
      </c>
      <c r="R651" s="159"/>
      <c r="S651" s="336">
        <f t="shared" si="2"/>
        <v>8</v>
      </c>
      <c r="T651" s="337" t="str">
        <f>IF(A651=A650,"0",VLOOKUP(A651,Despatches!A:D,4,FALSE))</f>
        <v>0</v>
      </c>
      <c r="U651" s="159"/>
      <c r="V651" s="159">
        <f t="shared" si="3"/>
        <v>2025</v>
      </c>
      <c r="W651" s="159"/>
      <c r="X651" s="159"/>
      <c r="Y651" s="159"/>
      <c r="Z651" s="159"/>
    </row>
    <row r="652" ht="11.25" customHeight="1">
      <c r="A652" s="161" t="s">
        <v>517</v>
      </c>
      <c r="B652" s="311">
        <v>45883.0</v>
      </c>
      <c r="C652" s="161">
        <v>43.0</v>
      </c>
      <c r="D652" s="161" t="s">
        <v>659</v>
      </c>
      <c r="E652" s="161" t="s">
        <v>120</v>
      </c>
      <c r="F652" s="161">
        <v>60.0</v>
      </c>
      <c r="G652" s="161">
        <v>135.0</v>
      </c>
      <c r="H652" s="161">
        <v>1000.0</v>
      </c>
      <c r="I652" s="161">
        <v>100.0</v>
      </c>
      <c r="J652" s="333">
        <v>12.0</v>
      </c>
      <c r="K652" s="333">
        <v>1.0</v>
      </c>
      <c r="L652" s="333">
        <v>5.0</v>
      </c>
      <c r="M652" s="161">
        <v>60.02</v>
      </c>
      <c r="N652" s="333" t="s">
        <v>38</v>
      </c>
      <c r="O652" s="161">
        <v>0.5</v>
      </c>
      <c r="P652" s="161"/>
      <c r="Q652" s="311">
        <v>45889.0</v>
      </c>
      <c r="R652" s="159"/>
      <c r="S652" s="336">
        <f t="shared" si="2"/>
        <v>8</v>
      </c>
      <c r="T652" s="337">
        <f>IF(A652=A651,"0",VLOOKUP(A652,Despatches!A:D,4,FALSE))</f>
        <v>276</v>
      </c>
      <c r="U652" s="159"/>
      <c r="V652" s="159">
        <f t="shared" si="3"/>
        <v>2025</v>
      </c>
      <c r="W652" s="159"/>
      <c r="X652" s="159"/>
      <c r="Y652" s="159"/>
      <c r="Z652" s="159"/>
    </row>
    <row r="653" ht="11.25" customHeight="1">
      <c r="A653" s="161" t="s">
        <v>517</v>
      </c>
      <c r="B653" s="311">
        <v>45883.0</v>
      </c>
      <c r="C653" s="161">
        <v>43.0</v>
      </c>
      <c r="D653" s="161" t="s">
        <v>659</v>
      </c>
      <c r="E653" s="161" t="s">
        <v>120</v>
      </c>
      <c r="F653" s="161">
        <v>60.0</v>
      </c>
      <c r="G653" s="161">
        <v>210.0</v>
      </c>
      <c r="H653" s="161">
        <v>500.0</v>
      </c>
      <c r="I653" s="161">
        <v>100.0</v>
      </c>
      <c r="J653" s="333">
        <v>12.0</v>
      </c>
      <c r="K653" s="333">
        <v>1.0</v>
      </c>
      <c r="L653" s="333">
        <v>5.0</v>
      </c>
      <c r="M653" s="161">
        <v>46.69</v>
      </c>
      <c r="N653" s="333" t="s">
        <v>38</v>
      </c>
      <c r="O653" s="161">
        <v>0.5</v>
      </c>
      <c r="P653" s="161"/>
      <c r="Q653" s="311">
        <v>45889.0</v>
      </c>
      <c r="R653" s="159"/>
      <c r="S653" s="336">
        <f t="shared" si="2"/>
        <v>8</v>
      </c>
      <c r="T653" s="337" t="str">
        <f>IF(A653=A652,"0",VLOOKUP(A653,Despatches!A:D,4,FALSE))</f>
        <v>0</v>
      </c>
      <c r="U653" s="159"/>
      <c r="V653" s="159">
        <f t="shared" si="3"/>
        <v>2025</v>
      </c>
      <c r="W653" s="159"/>
      <c r="X653" s="159"/>
      <c r="Y653" s="159"/>
      <c r="Z653" s="159"/>
    </row>
    <row r="654" ht="11.25" customHeight="1">
      <c r="A654" s="161" t="s">
        <v>517</v>
      </c>
      <c r="B654" s="311">
        <v>45883.0</v>
      </c>
      <c r="C654" s="161">
        <v>43.0</v>
      </c>
      <c r="D654" s="161" t="s">
        <v>659</v>
      </c>
      <c r="E654" s="161" t="s">
        <v>120</v>
      </c>
      <c r="F654" s="161">
        <v>60.0</v>
      </c>
      <c r="G654" s="161">
        <v>240.0</v>
      </c>
      <c r="H654" s="161">
        <v>1500.0</v>
      </c>
      <c r="I654" s="161">
        <v>100.0</v>
      </c>
      <c r="J654" s="333">
        <v>12.0</v>
      </c>
      <c r="K654" s="333">
        <v>1.0</v>
      </c>
      <c r="L654" s="333">
        <v>5.0</v>
      </c>
      <c r="M654" s="161">
        <v>160.06</v>
      </c>
      <c r="N654" s="333" t="s">
        <v>38</v>
      </c>
      <c r="O654" s="161">
        <v>0.5</v>
      </c>
      <c r="P654" s="161"/>
      <c r="Q654" s="311">
        <v>45889.0</v>
      </c>
      <c r="R654" s="159"/>
      <c r="S654" s="336">
        <f t="shared" si="2"/>
        <v>8</v>
      </c>
      <c r="T654" s="337" t="str">
        <f>IF(A654=A653,"0",VLOOKUP(A654,Despatches!A:D,4,FALSE))</f>
        <v>0</v>
      </c>
      <c r="U654" s="159"/>
      <c r="V654" s="159">
        <f t="shared" si="3"/>
        <v>2025</v>
      </c>
      <c r="W654" s="159"/>
      <c r="X654" s="159"/>
      <c r="Y654" s="159"/>
      <c r="Z654" s="159"/>
    </row>
    <row r="655" ht="11.25" customHeight="1">
      <c r="A655" s="161" t="s">
        <v>660</v>
      </c>
      <c r="B655" s="311">
        <v>45869.0</v>
      </c>
      <c r="C655" s="161"/>
      <c r="D655" s="161"/>
      <c r="E655" s="161" t="s">
        <v>629</v>
      </c>
      <c r="F655" s="161">
        <v>1200.0</v>
      </c>
      <c r="G655" s="161"/>
      <c r="H655" s="161"/>
      <c r="I655" s="161"/>
      <c r="J655" s="333"/>
      <c r="K655" s="333"/>
      <c r="L655" s="333"/>
      <c r="M655" s="161">
        <v>19344.0</v>
      </c>
      <c r="N655" s="161" t="s">
        <v>41</v>
      </c>
      <c r="O655" s="161">
        <v>0.5</v>
      </c>
      <c r="P655" s="161">
        <v>88.05</v>
      </c>
      <c r="Q655" s="311">
        <v>45869.0</v>
      </c>
      <c r="R655" s="159"/>
      <c r="S655" s="336">
        <f t="shared" si="2"/>
        <v>7</v>
      </c>
      <c r="T655" s="337">
        <f>IF(A655=A654,"0",VLOOKUP(A655,Despatches!A:D,4,FALSE))</f>
        <v>19344</v>
      </c>
      <c r="U655" s="159"/>
      <c r="V655" s="159">
        <f t="shared" si="3"/>
        <v>2025</v>
      </c>
      <c r="W655" s="159"/>
      <c r="X655" s="159"/>
      <c r="Y655" s="159"/>
      <c r="Z655" s="159"/>
    </row>
    <row r="656" ht="11.25" customHeight="1">
      <c r="A656" s="161" t="s">
        <v>661</v>
      </c>
      <c r="B656" s="311">
        <v>45880.0</v>
      </c>
      <c r="C656" s="161"/>
      <c r="D656" s="161"/>
      <c r="E656" s="161" t="s">
        <v>629</v>
      </c>
      <c r="F656" s="161">
        <v>333.0</v>
      </c>
      <c r="G656" s="161"/>
      <c r="H656" s="161"/>
      <c r="I656" s="161"/>
      <c r="J656" s="333"/>
      <c r="K656" s="333"/>
      <c r="L656" s="333"/>
      <c r="M656" s="161">
        <v>2935.0</v>
      </c>
      <c r="N656" s="161" t="s">
        <v>41</v>
      </c>
      <c r="O656" s="161">
        <v>0.5</v>
      </c>
      <c r="P656" s="161">
        <v>80.79</v>
      </c>
      <c r="Q656" s="311">
        <v>45880.0</v>
      </c>
      <c r="R656" s="159"/>
      <c r="S656" s="336">
        <f t="shared" si="2"/>
        <v>8</v>
      </c>
      <c r="T656" s="337">
        <f>IF(A656=A655,"0",VLOOKUP(A656,Despatches!A:D,4,FALSE))</f>
        <v>5489</v>
      </c>
      <c r="U656" s="159"/>
      <c r="V656" s="159">
        <f t="shared" si="3"/>
        <v>2025</v>
      </c>
      <c r="W656" s="159"/>
      <c r="X656" s="159"/>
      <c r="Y656" s="159"/>
      <c r="Z656" s="159"/>
    </row>
    <row r="657" ht="11.25" customHeight="1">
      <c r="A657" s="161" t="s">
        <v>661</v>
      </c>
      <c r="B657" s="311">
        <v>45880.0</v>
      </c>
      <c r="C657" s="161"/>
      <c r="D657" s="161"/>
      <c r="E657" s="161" t="s">
        <v>629</v>
      </c>
      <c r="F657" s="161">
        <v>202.2</v>
      </c>
      <c r="G657" s="161"/>
      <c r="H657" s="161"/>
      <c r="I657" s="161"/>
      <c r="J657" s="333"/>
      <c r="K657" s="333"/>
      <c r="L657" s="333"/>
      <c r="M657" s="161">
        <v>1200.0</v>
      </c>
      <c r="N657" s="161" t="s">
        <v>41</v>
      </c>
      <c r="O657" s="161">
        <v>0.5</v>
      </c>
      <c r="P657" s="161">
        <v>80.79</v>
      </c>
      <c r="Q657" s="311">
        <v>45880.0</v>
      </c>
      <c r="R657" s="159"/>
      <c r="S657" s="336">
        <f t="shared" si="2"/>
        <v>8</v>
      </c>
      <c r="T657" s="337" t="str">
        <f>IF(A657=A656,"0",VLOOKUP(A657,Despatches!A:D,4,FALSE))</f>
        <v>0</v>
      </c>
      <c r="U657" s="159"/>
      <c r="V657" s="159">
        <f t="shared" si="3"/>
        <v>2025</v>
      </c>
      <c r="W657" s="159"/>
      <c r="X657" s="159"/>
      <c r="Y657" s="159"/>
      <c r="Z657" s="159"/>
    </row>
    <row r="658" ht="11.25" customHeight="1">
      <c r="A658" s="161" t="s">
        <v>661</v>
      </c>
      <c r="B658" s="311">
        <v>45880.0</v>
      </c>
      <c r="C658" s="161"/>
      <c r="D658" s="161"/>
      <c r="E658" s="161" t="s">
        <v>629</v>
      </c>
      <c r="F658" s="161">
        <v>179.0</v>
      </c>
      <c r="G658" s="161"/>
      <c r="H658" s="161"/>
      <c r="I658" s="161"/>
      <c r="J658" s="333"/>
      <c r="K658" s="333"/>
      <c r="L658" s="333"/>
      <c r="M658" s="161">
        <v>1354.0</v>
      </c>
      <c r="N658" s="161" t="s">
        <v>41</v>
      </c>
      <c r="O658" s="161">
        <v>0.5</v>
      </c>
      <c r="P658" s="161">
        <v>80.79</v>
      </c>
      <c r="Q658" s="311">
        <v>45880.0</v>
      </c>
      <c r="R658" s="159"/>
      <c r="S658" s="336">
        <f t="shared" si="2"/>
        <v>8</v>
      </c>
      <c r="T658" s="337" t="str">
        <f>IF(A658=A657,"0",VLOOKUP(A658,Despatches!A:D,4,FALSE))</f>
        <v>0</v>
      </c>
      <c r="U658" s="159"/>
      <c r="V658" s="159">
        <f t="shared" si="3"/>
        <v>2025</v>
      </c>
      <c r="W658" s="159"/>
      <c r="X658" s="159"/>
      <c r="Y658" s="159"/>
      <c r="Z658" s="159"/>
    </row>
    <row r="659" ht="11.25" customHeight="1">
      <c r="A659" s="161" t="s">
        <v>523</v>
      </c>
      <c r="B659" s="311">
        <v>45888.0</v>
      </c>
      <c r="C659" s="161">
        <v>123.0</v>
      </c>
      <c r="D659" s="161">
        <v>123.0</v>
      </c>
      <c r="E659" s="161" t="s">
        <v>134</v>
      </c>
      <c r="F659" s="161">
        <v>38.0</v>
      </c>
      <c r="G659" s="161">
        <v>113.0</v>
      </c>
      <c r="H659" s="161">
        <v>65000.0</v>
      </c>
      <c r="I659" s="161" t="s">
        <v>655</v>
      </c>
      <c r="J659" s="333">
        <v>1.0</v>
      </c>
      <c r="K659" s="333">
        <v>16.0</v>
      </c>
      <c r="L659" s="333">
        <v>3.0</v>
      </c>
      <c r="M659" s="161">
        <v>2068.21</v>
      </c>
      <c r="N659" s="333" t="s">
        <v>38</v>
      </c>
      <c r="O659" s="161">
        <v>0.5</v>
      </c>
      <c r="P659" s="161">
        <v>94.0</v>
      </c>
      <c r="Q659" s="311">
        <v>45888.0</v>
      </c>
      <c r="R659" s="159"/>
      <c r="S659" s="336">
        <f t="shared" si="2"/>
        <v>8</v>
      </c>
      <c r="T659" s="337">
        <f>IF(A659=A658,"0",VLOOKUP(A659,Despatches!A:D,4,FALSE))</f>
        <v>1073</v>
      </c>
      <c r="U659" s="159"/>
      <c r="V659" s="159">
        <f t="shared" si="3"/>
        <v>2025</v>
      </c>
      <c r="W659" s="159"/>
      <c r="X659" s="159"/>
      <c r="Y659" s="159"/>
      <c r="Z659" s="159"/>
    </row>
    <row r="660" ht="11.25" customHeight="1">
      <c r="A660" s="161" t="s">
        <v>662</v>
      </c>
      <c r="B660" s="311">
        <v>45888.0</v>
      </c>
      <c r="C660" s="161">
        <v>123.0</v>
      </c>
      <c r="D660" s="161">
        <v>123.0</v>
      </c>
      <c r="E660" s="161" t="s">
        <v>134</v>
      </c>
      <c r="F660" s="161">
        <v>38.0</v>
      </c>
      <c r="G660" s="161">
        <v>205.0</v>
      </c>
      <c r="H660" s="161">
        <v>36000.0</v>
      </c>
      <c r="I660" s="161" t="s">
        <v>655</v>
      </c>
      <c r="J660" s="333">
        <v>1.0</v>
      </c>
      <c r="K660" s="333">
        <v>16.0</v>
      </c>
      <c r="L660" s="333">
        <v>3.0</v>
      </c>
      <c r="M660" s="161">
        <v>2078.06</v>
      </c>
      <c r="N660" s="333" t="s">
        <v>38</v>
      </c>
      <c r="O660" s="161">
        <v>0.5</v>
      </c>
      <c r="P660" s="161">
        <v>97.0</v>
      </c>
      <c r="Q660" s="311">
        <v>45888.0</v>
      </c>
      <c r="R660" s="159"/>
      <c r="S660" s="336">
        <f t="shared" si="2"/>
        <v>8</v>
      </c>
      <c r="T660" s="337">
        <f>IF(A660=A659,"0",VLOOKUP(A660,Despatches!A:D,4,FALSE))</f>
        <v>1046.4</v>
      </c>
      <c r="U660" s="159"/>
      <c r="V660" s="159">
        <f t="shared" si="3"/>
        <v>2025</v>
      </c>
      <c r="W660" s="159"/>
      <c r="X660" s="159"/>
      <c r="Y660" s="159"/>
      <c r="Z660" s="159"/>
    </row>
    <row r="661" ht="11.25" customHeight="1">
      <c r="A661" s="161" t="s">
        <v>531</v>
      </c>
      <c r="B661" s="311">
        <v>45888.0</v>
      </c>
      <c r="C661" s="161">
        <v>123.0</v>
      </c>
      <c r="D661" s="161">
        <v>123.0</v>
      </c>
      <c r="E661" s="161" t="s">
        <v>134</v>
      </c>
      <c r="F661" s="161">
        <v>44.0</v>
      </c>
      <c r="G661" s="161">
        <v>235.0</v>
      </c>
      <c r="H661" s="161">
        <v>27000.0</v>
      </c>
      <c r="I661" s="161" t="s">
        <v>655</v>
      </c>
      <c r="J661" s="333">
        <v>1.0</v>
      </c>
      <c r="K661" s="333">
        <v>16.0</v>
      </c>
      <c r="L661" s="333">
        <v>3.0</v>
      </c>
      <c r="M661" s="161">
        <v>2068.72</v>
      </c>
      <c r="N661" s="333" t="s">
        <v>38</v>
      </c>
      <c r="O661" s="161">
        <v>0.5</v>
      </c>
      <c r="P661" s="161">
        <v>96.0</v>
      </c>
      <c r="Q661" s="311">
        <v>45888.0</v>
      </c>
      <c r="R661" s="159"/>
      <c r="S661" s="336">
        <f t="shared" si="2"/>
        <v>8</v>
      </c>
      <c r="T661" s="337">
        <f>IF(A661=A660,"0",VLOOKUP(A661,Despatches!A:D,4,FALSE))</f>
        <v>1802.8</v>
      </c>
      <c r="U661" s="159"/>
      <c r="V661" s="159">
        <f t="shared" si="3"/>
        <v>2025</v>
      </c>
      <c r="W661" s="159"/>
      <c r="X661" s="159"/>
      <c r="Y661" s="159"/>
      <c r="Z661" s="159"/>
    </row>
    <row r="662" ht="11.25" customHeight="1">
      <c r="A662" s="161" t="s">
        <v>530</v>
      </c>
      <c r="B662" s="311">
        <v>45888.0</v>
      </c>
      <c r="C662" s="161">
        <v>13093.0</v>
      </c>
      <c r="D662" s="161" t="s">
        <v>663</v>
      </c>
      <c r="E662" s="161" t="s">
        <v>117</v>
      </c>
      <c r="F662" s="161">
        <v>143.0</v>
      </c>
      <c r="G662" s="161">
        <v>502.0</v>
      </c>
      <c r="H662" s="161">
        <v>135.0</v>
      </c>
      <c r="I662" s="161" t="s">
        <v>655</v>
      </c>
      <c r="J662" s="333">
        <v>1.0</v>
      </c>
      <c r="K662" s="333">
        <v>16.0</v>
      </c>
      <c r="L662" s="333">
        <v>3.0</v>
      </c>
      <c r="M662" s="161">
        <v>71.81</v>
      </c>
      <c r="N662" s="333" t="s">
        <v>38</v>
      </c>
      <c r="O662" s="161">
        <v>0.5</v>
      </c>
      <c r="P662" s="161">
        <v>100.0</v>
      </c>
      <c r="Q662" s="311">
        <v>45898.0</v>
      </c>
      <c r="R662" s="159"/>
      <c r="S662" s="336">
        <f t="shared" si="2"/>
        <v>8</v>
      </c>
      <c r="T662" s="337" t="str">
        <f>IF(A662=A661,"0",VLOOKUP(A662,Despatches!A:D,4,FALSE))</f>
        <v>#N/A</v>
      </c>
      <c r="U662" s="159"/>
      <c r="V662" s="159">
        <f t="shared" si="3"/>
        <v>2025</v>
      </c>
      <c r="W662" s="159"/>
      <c r="X662" s="159"/>
      <c r="Y662" s="159"/>
      <c r="Z662" s="159"/>
    </row>
    <row r="663" ht="11.25" customHeight="1">
      <c r="A663" s="161" t="s">
        <v>530</v>
      </c>
      <c r="B663" s="311">
        <v>45888.0</v>
      </c>
      <c r="C663" s="161">
        <v>13093.0</v>
      </c>
      <c r="D663" s="161" t="s">
        <v>663</v>
      </c>
      <c r="E663" s="161" t="s">
        <v>117</v>
      </c>
      <c r="F663" s="161">
        <v>128.0</v>
      </c>
      <c r="G663" s="161">
        <v>502.0</v>
      </c>
      <c r="H663" s="161">
        <v>99.0</v>
      </c>
      <c r="I663" s="161" t="s">
        <v>655</v>
      </c>
      <c r="J663" s="333">
        <v>1.0</v>
      </c>
      <c r="K663" s="333">
        <v>16.0</v>
      </c>
      <c r="L663" s="333">
        <v>3.0</v>
      </c>
      <c r="M663" s="161">
        <v>47.14</v>
      </c>
      <c r="N663" s="333" t="s">
        <v>38</v>
      </c>
      <c r="O663" s="161">
        <v>0.5</v>
      </c>
      <c r="P663" s="161">
        <v>100.0</v>
      </c>
      <c r="Q663" s="311">
        <v>45898.0</v>
      </c>
      <c r="R663" s="159"/>
      <c r="S663" s="336">
        <f t="shared" si="2"/>
        <v>8</v>
      </c>
      <c r="T663" s="337" t="str">
        <f>IF(A663=A662,"0",VLOOKUP(A663,Despatches!A:D,4,FALSE))</f>
        <v>0</v>
      </c>
      <c r="U663" s="159"/>
      <c r="V663" s="159">
        <f t="shared" si="3"/>
        <v>2025</v>
      </c>
      <c r="W663" s="159"/>
      <c r="X663" s="159"/>
      <c r="Y663" s="159"/>
      <c r="Z663" s="159"/>
    </row>
    <row r="664" ht="11.25" customHeight="1">
      <c r="A664" s="161" t="s">
        <v>530</v>
      </c>
      <c r="B664" s="311">
        <v>45888.0</v>
      </c>
      <c r="C664" s="161">
        <v>13093.0</v>
      </c>
      <c r="D664" s="161" t="s">
        <v>663</v>
      </c>
      <c r="E664" s="161" t="s">
        <v>117</v>
      </c>
      <c r="F664" s="161">
        <v>107.0</v>
      </c>
      <c r="G664" s="161">
        <v>502.0</v>
      </c>
      <c r="H664" s="161">
        <v>81.0</v>
      </c>
      <c r="I664" s="161" t="s">
        <v>655</v>
      </c>
      <c r="J664" s="333">
        <v>1.0</v>
      </c>
      <c r="K664" s="333">
        <v>16.0</v>
      </c>
      <c r="L664" s="333">
        <v>3.0</v>
      </c>
      <c r="M664" s="161">
        <v>32.24</v>
      </c>
      <c r="N664" s="333" t="s">
        <v>38</v>
      </c>
      <c r="O664" s="161">
        <v>0.5</v>
      </c>
      <c r="P664" s="161">
        <v>100.0</v>
      </c>
      <c r="Q664" s="311">
        <v>45898.0</v>
      </c>
      <c r="R664" s="159"/>
      <c r="S664" s="336">
        <f t="shared" si="2"/>
        <v>8</v>
      </c>
      <c r="T664" s="337" t="str">
        <f>IF(A664=A663,"0",VLOOKUP(A664,Despatches!A:D,4,FALSE))</f>
        <v>0</v>
      </c>
      <c r="U664" s="159"/>
      <c r="V664" s="159">
        <f t="shared" si="3"/>
        <v>2025</v>
      </c>
      <c r="W664" s="159"/>
      <c r="X664" s="159"/>
      <c r="Y664" s="159"/>
      <c r="Z664" s="159"/>
    </row>
    <row r="665" ht="11.25" customHeight="1">
      <c r="A665" s="161" t="s">
        <v>530</v>
      </c>
      <c r="B665" s="311">
        <v>45888.0</v>
      </c>
      <c r="C665" s="161">
        <v>13093.0</v>
      </c>
      <c r="D665" s="161" t="s">
        <v>663</v>
      </c>
      <c r="E665" s="161" t="s">
        <v>117</v>
      </c>
      <c r="F665" s="161">
        <v>80.0</v>
      </c>
      <c r="G665" s="161">
        <v>502.0</v>
      </c>
      <c r="H665" s="161">
        <v>66.0</v>
      </c>
      <c r="I665" s="161" t="s">
        <v>655</v>
      </c>
      <c r="J665" s="161" t="s">
        <v>655</v>
      </c>
      <c r="K665" s="161" t="s">
        <v>655</v>
      </c>
      <c r="L665" s="333">
        <v>3.0</v>
      </c>
      <c r="M665" s="161">
        <v>19.64</v>
      </c>
      <c r="N665" s="333" t="s">
        <v>38</v>
      </c>
      <c r="O665" s="161">
        <v>0.5</v>
      </c>
      <c r="P665" s="161">
        <v>100.0</v>
      </c>
      <c r="Q665" s="311">
        <v>45898.0</v>
      </c>
      <c r="R665" s="159"/>
      <c r="S665" s="336">
        <f t="shared" si="2"/>
        <v>8</v>
      </c>
      <c r="T665" s="337" t="str">
        <f>IF(A665=A664,"0",VLOOKUP(A665,Despatches!A:D,4,FALSE))</f>
        <v>0</v>
      </c>
      <c r="U665" s="159"/>
      <c r="V665" s="159">
        <f t="shared" si="3"/>
        <v>2025</v>
      </c>
      <c r="W665" s="159"/>
      <c r="X665" s="159"/>
      <c r="Y665" s="159"/>
      <c r="Z665" s="159"/>
    </row>
    <row r="666" ht="11.25" customHeight="1">
      <c r="A666" s="161" t="s">
        <v>530</v>
      </c>
      <c r="B666" s="311">
        <v>45888.0</v>
      </c>
      <c r="C666" s="161">
        <v>13093.0</v>
      </c>
      <c r="D666" s="161" t="s">
        <v>663</v>
      </c>
      <c r="E666" s="161" t="s">
        <v>117</v>
      </c>
      <c r="F666" s="161">
        <v>47.0</v>
      </c>
      <c r="G666" s="161">
        <v>502.0</v>
      </c>
      <c r="H666" s="161">
        <v>45.0</v>
      </c>
      <c r="I666" s="161" t="s">
        <v>655</v>
      </c>
      <c r="J666" s="161" t="s">
        <v>655</v>
      </c>
      <c r="K666" s="161" t="s">
        <v>655</v>
      </c>
      <c r="L666" s="333">
        <v>3.0</v>
      </c>
      <c r="M666" s="161">
        <v>7.87</v>
      </c>
      <c r="N666" s="333" t="s">
        <v>38</v>
      </c>
      <c r="O666" s="161">
        <v>0.5</v>
      </c>
      <c r="P666" s="161">
        <v>100.0</v>
      </c>
      <c r="Q666" s="311">
        <v>45898.0</v>
      </c>
      <c r="R666" s="159"/>
      <c r="S666" s="336">
        <f t="shared" si="2"/>
        <v>8</v>
      </c>
      <c r="T666" s="337" t="str">
        <f>IF(A666=A665,"0",VLOOKUP(A666,Despatches!A:D,4,FALSE))</f>
        <v>0</v>
      </c>
      <c r="U666" s="159"/>
      <c r="V666" s="159">
        <f t="shared" si="3"/>
        <v>2025</v>
      </c>
      <c r="W666" s="159"/>
      <c r="X666" s="159"/>
      <c r="Y666" s="159"/>
      <c r="Z666" s="159"/>
    </row>
    <row r="667" ht="11.25" customHeight="1">
      <c r="A667" s="161" t="s">
        <v>530</v>
      </c>
      <c r="B667" s="311">
        <v>45888.0</v>
      </c>
      <c r="C667" s="161">
        <v>13093.0</v>
      </c>
      <c r="D667" s="161" t="s">
        <v>663</v>
      </c>
      <c r="E667" s="161" t="s">
        <v>117</v>
      </c>
      <c r="F667" s="161">
        <v>57.0</v>
      </c>
      <c r="G667" s="161">
        <v>443.0</v>
      </c>
      <c r="H667" s="161">
        <v>426.0</v>
      </c>
      <c r="I667" s="161" t="s">
        <v>655</v>
      </c>
      <c r="J667" s="161" t="s">
        <v>655</v>
      </c>
      <c r="K667" s="161" t="s">
        <v>655</v>
      </c>
      <c r="L667" s="333">
        <v>3.0</v>
      </c>
      <c r="M667" s="161">
        <v>79.71</v>
      </c>
      <c r="N667" s="333" t="s">
        <v>38</v>
      </c>
      <c r="O667" s="161">
        <v>0.5</v>
      </c>
      <c r="P667" s="161">
        <v>100.0</v>
      </c>
      <c r="Q667" s="311">
        <v>45898.0</v>
      </c>
      <c r="R667" s="159"/>
      <c r="S667" s="336">
        <f t="shared" si="2"/>
        <v>8</v>
      </c>
      <c r="T667" s="337" t="str">
        <f>IF(A667=A666,"0",VLOOKUP(A667,Despatches!A:D,4,FALSE))</f>
        <v>0</v>
      </c>
      <c r="U667" s="159"/>
      <c r="V667" s="159">
        <f t="shared" si="3"/>
        <v>2025</v>
      </c>
      <c r="W667" s="159"/>
      <c r="X667" s="159"/>
      <c r="Y667" s="159"/>
      <c r="Z667" s="159"/>
    </row>
    <row r="668" ht="11.25" customHeight="1">
      <c r="A668" s="161" t="s">
        <v>530</v>
      </c>
      <c r="B668" s="311">
        <v>45888.0</v>
      </c>
      <c r="C668" s="161">
        <v>13093.0</v>
      </c>
      <c r="D668" s="161" t="s">
        <v>663</v>
      </c>
      <c r="E668" s="161" t="s">
        <v>117</v>
      </c>
      <c r="F668" s="161">
        <v>57.0</v>
      </c>
      <c r="G668" s="161">
        <v>207.0</v>
      </c>
      <c r="H668" s="161">
        <v>270.0</v>
      </c>
      <c r="I668" s="161" t="s">
        <v>655</v>
      </c>
      <c r="J668" s="161" t="s">
        <v>655</v>
      </c>
      <c r="K668" s="161" t="s">
        <v>655</v>
      </c>
      <c r="L668" s="333">
        <v>3.0</v>
      </c>
      <c r="M668" s="161">
        <v>23.61</v>
      </c>
      <c r="N668" s="333" t="s">
        <v>38</v>
      </c>
      <c r="O668" s="161">
        <v>0.5</v>
      </c>
      <c r="P668" s="161">
        <v>100.0</v>
      </c>
      <c r="Q668" s="311">
        <v>45898.0</v>
      </c>
      <c r="R668" s="159"/>
      <c r="S668" s="336">
        <f t="shared" si="2"/>
        <v>8</v>
      </c>
      <c r="T668" s="337" t="str">
        <f>IF(A668=A667,"0",VLOOKUP(A668,Despatches!A:D,4,FALSE))</f>
        <v>0</v>
      </c>
      <c r="U668" s="159"/>
      <c r="V668" s="159">
        <f t="shared" si="3"/>
        <v>2025</v>
      </c>
      <c r="W668" s="159"/>
      <c r="X668" s="159"/>
      <c r="Y668" s="159"/>
      <c r="Z668" s="159"/>
    </row>
    <row r="669" ht="11.25" customHeight="1">
      <c r="A669" s="161" t="s">
        <v>530</v>
      </c>
      <c r="B669" s="311">
        <v>45888.0</v>
      </c>
      <c r="C669" s="161">
        <v>13093.0</v>
      </c>
      <c r="D669" s="161" t="s">
        <v>663</v>
      </c>
      <c r="E669" s="161" t="s">
        <v>117</v>
      </c>
      <c r="F669" s="161">
        <v>57.0</v>
      </c>
      <c r="G669" s="161">
        <v>214.5</v>
      </c>
      <c r="H669" s="161">
        <v>198.0</v>
      </c>
      <c r="I669" s="161" t="s">
        <v>655</v>
      </c>
      <c r="J669" s="161" t="s">
        <v>655</v>
      </c>
      <c r="K669" s="161" t="s">
        <v>655</v>
      </c>
      <c r="L669" s="333">
        <v>3.0</v>
      </c>
      <c r="M669" s="161">
        <v>17.94</v>
      </c>
      <c r="N669" s="333" t="s">
        <v>38</v>
      </c>
      <c r="O669" s="161">
        <v>0.5</v>
      </c>
      <c r="P669" s="161">
        <v>100.0</v>
      </c>
      <c r="Q669" s="311">
        <v>45898.0</v>
      </c>
      <c r="R669" s="159"/>
      <c r="S669" s="336">
        <f t="shared" si="2"/>
        <v>8</v>
      </c>
      <c r="T669" s="337" t="str">
        <f>IF(A669=A668,"0",VLOOKUP(A669,Despatches!A:D,4,FALSE))</f>
        <v>0</v>
      </c>
      <c r="U669" s="159"/>
      <c r="V669" s="159">
        <f t="shared" si="3"/>
        <v>2025</v>
      </c>
      <c r="W669" s="159"/>
      <c r="X669" s="159"/>
      <c r="Y669" s="159"/>
      <c r="Z669" s="159"/>
    </row>
    <row r="670" ht="11.25" customHeight="1">
      <c r="A670" s="161" t="s">
        <v>530</v>
      </c>
      <c r="B670" s="311">
        <v>45888.0</v>
      </c>
      <c r="C670" s="161">
        <v>13093.0</v>
      </c>
      <c r="D670" s="161" t="s">
        <v>663</v>
      </c>
      <c r="E670" s="161" t="s">
        <v>117</v>
      </c>
      <c r="F670" s="161">
        <v>57.0</v>
      </c>
      <c r="G670" s="161">
        <v>225.0</v>
      </c>
      <c r="H670" s="161">
        <v>162.0</v>
      </c>
      <c r="I670" s="161" t="s">
        <v>655</v>
      </c>
      <c r="J670" s="161" t="s">
        <v>655</v>
      </c>
      <c r="K670" s="161" t="s">
        <v>655</v>
      </c>
      <c r="L670" s="333">
        <v>3.0</v>
      </c>
      <c r="M670" s="161">
        <v>15.4</v>
      </c>
      <c r="N670" s="333" t="s">
        <v>38</v>
      </c>
      <c r="O670" s="161">
        <v>0.5</v>
      </c>
      <c r="P670" s="161">
        <v>100.0</v>
      </c>
      <c r="Q670" s="311">
        <v>45898.0</v>
      </c>
      <c r="R670" s="159"/>
      <c r="S670" s="336">
        <f t="shared" si="2"/>
        <v>8</v>
      </c>
      <c r="T670" s="337" t="str">
        <f>IF(A670=A669,"0",VLOOKUP(A670,Despatches!A:D,4,FALSE))</f>
        <v>0</v>
      </c>
      <c r="U670" s="159"/>
      <c r="V670" s="159">
        <f t="shared" si="3"/>
        <v>2025</v>
      </c>
      <c r="W670" s="159"/>
      <c r="X670" s="159"/>
      <c r="Y670" s="159"/>
      <c r="Z670" s="159"/>
    </row>
    <row r="671" ht="11.25" customHeight="1">
      <c r="A671" s="161" t="s">
        <v>530</v>
      </c>
      <c r="B671" s="311">
        <v>45888.0</v>
      </c>
      <c r="C671" s="161">
        <v>13093.0</v>
      </c>
      <c r="D671" s="161" t="s">
        <v>663</v>
      </c>
      <c r="E671" s="161" t="s">
        <v>117</v>
      </c>
      <c r="F671" s="161">
        <v>57.0</v>
      </c>
      <c r="G671" s="161">
        <v>238.0</v>
      </c>
      <c r="H671" s="161">
        <v>132.0</v>
      </c>
      <c r="I671" s="161" t="s">
        <v>655</v>
      </c>
      <c r="J671" s="161" t="s">
        <v>655</v>
      </c>
      <c r="K671" s="161" t="s">
        <v>655</v>
      </c>
      <c r="L671" s="333">
        <v>3.0</v>
      </c>
      <c r="M671" s="161">
        <v>13.3</v>
      </c>
      <c r="N671" s="333" t="s">
        <v>38</v>
      </c>
      <c r="O671" s="161">
        <v>0.5</v>
      </c>
      <c r="P671" s="161">
        <v>100.0</v>
      </c>
      <c r="Q671" s="311">
        <v>45898.0</v>
      </c>
      <c r="R671" s="159"/>
      <c r="S671" s="336">
        <f t="shared" si="2"/>
        <v>8</v>
      </c>
      <c r="T671" s="337" t="str">
        <f>IF(A671=A670,"0",VLOOKUP(A671,Despatches!A:D,4,FALSE))</f>
        <v>0</v>
      </c>
      <c r="U671" s="159"/>
      <c r="V671" s="159">
        <f t="shared" si="3"/>
        <v>2025</v>
      </c>
      <c r="W671" s="159"/>
      <c r="X671" s="159"/>
      <c r="Y671" s="159"/>
      <c r="Z671" s="159"/>
    </row>
    <row r="672" ht="11.25" customHeight="1">
      <c r="A672" s="161" t="s">
        <v>530</v>
      </c>
      <c r="B672" s="311">
        <v>45888.0</v>
      </c>
      <c r="C672" s="161">
        <v>13093.0</v>
      </c>
      <c r="D672" s="161" t="s">
        <v>663</v>
      </c>
      <c r="E672" s="161" t="s">
        <v>117</v>
      </c>
      <c r="F672" s="161">
        <v>57.0</v>
      </c>
      <c r="G672" s="161">
        <v>255.0</v>
      </c>
      <c r="H672" s="161">
        <v>90.0</v>
      </c>
      <c r="I672" s="161" t="s">
        <v>655</v>
      </c>
      <c r="J672" s="161" t="s">
        <v>655</v>
      </c>
      <c r="K672" s="161" t="s">
        <v>655</v>
      </c>
      <c r="L672" s="333">
        <v>3.0</v>
      </c>
      <c r="M672" s="161">
        <v>9.69</v>
      </c>
      <c r="N672" s="333" t="s">
        <v>38</v>
      </c>
      <c r="O672" s="161">
        <v>0.5</v>
      </c>
      <c r="P672" s="161">
        <v>100.0</v>
      </c>
      <c r="Q672" s="311">
        <v>45898.0</v>
      </c>
      <c r="R672" s="159"/>
      <c r="S672" s="336">
        <f t="shared" si="2"/>
        <v>8</v>
      </c>
      <c r="T672" s="337" t="str">
        <f>IF(A672=A671,"0",VLOOKUP(A672,Despatches!A:D,4,FALSE))</f>
        <v>0</v>
      </c>
      <c r="U672" s="159"/>
      <c r="V672" s="159">
        <f t="shared" si="3"/>
        <v>2025</v>
      </c>
      <c r="W672" s="159"/>
      <c r="X672" s="159"/>
      <c r="Y672" s="159"/>
      <c r="Z672" s="159"/>
    </row>
    <row r="673" ht="11.25" customHeight="1">
      <c r="A673" s="161" t="s">
        <v>530</v>
      </c>
      <c r="B673" s="311">
        <v>45888.0</v>
      </c>
      <c r="C673" s="161">
        <v>13093.0</v>
      </c>
      <c r="D673" s="161" t="s">
        <v>663</v>
      </c>
      <c r="E673" s="161" t="s">
        <v>117</v>
      </c>
      <c r="F673" s="161">
        <v>57.0</v>
      </c>
      <c r="G673" s="161">
        <v>502.0</v>
      </c>
      <c r="H673" s="161">
        <v>852.0</v>
      </c>
      <c r="I673" s="161" t="s">
        <v>655</v>
      </c>
      <c r="J673" s="161" t="s">
        <v>655</v>
      </c>
      <c r="K673" s="161" t="s">
        <v>655</v>
      </c>
      <c r="L673" s="333">
        <v>3.0</v>
      </c>
      <c r="M673" s="161">
        <v>180.65</v>
      </c>
      <c r="N673" s="333" t="s">
        <v>38</v>
      </c>
      <c r="O673" s="161">
        <v>0.5</v>
      </c>
      <c r="P673" s="161">
        <v>100.0</v>
      </c>
      <c r="Q673" s="311">
        <v>45898.0</v>
      </c>
      <c r="R673" s="159"/>
      <c r="S673" s="336">
        <f t="shared" si="2"/>
        <v>8</v>
      </c>
      <c r="T673" s="337" t="str">
        <f>IF(A673=A672,"0",VLOOKUP(A673,Despatches!A:D,4,FALSE))</f>
        <v>0</v>
      </c>
      <c r="U673" s="159"/>
      <c r="V673" s="159">
        <f t="shared" si="3"/>
        <v>2025</v>
      </c>
      <c r="W673" s="159"/>
      <c r="X673" s="159"/>
      <c r="Y673" s="159"/>
      <c r="Z673" s="159"/>
    </row>
    <row r="674" ht="11.25" customHeight="1">
      <c r="A674" s="161" t="s">
        <v>664</v>
      </c>
      <c r="B674" s="311">
        <v>45888.0</v>
      </c>
      <c r="C674" s="161">
        <v>13039.0</v>
      </c>
      <c r="D674" s="161" t="s">
        <v>650</v>
      </c>
      <c r="E674" s="161" t="s">
        <v>117</v>
      </c>
      <c r="F674" s="161">
        <v>124.0</v>
      </c>
      <c r="G674" s="161">
        <v>413.0</v>
      </c>
      <c r="H674" s="161">
        <v>117.0</v>
      </c>
      <c r="I674" s="161" t="s">
        <v>655</v>
      </c>
      <c r="J674" s="333">
        <v>16.0</v>
      </c>
      <c r="K674" s="333">
        <v>1.0</v>
      </c>
      <c r="L674" s="333">
        <v>1.0</v>
      </c>
      <c r="M674" s="161">
        <v>44.4</v>
      </c>
      <c r="N674" s="333" t="s">
        <v>38</v>
      </c>
      <c r="O674" s="161">
        <v>0.5</v>
      </c>
      <c r="P674" s="161">
        <v>100.0</v>
      </c>
      <c r="Q674" s="311">
        <v>45898.0</v>
      </c>
      <c r="R674" s="159"/>
      <c r="S674" s="336">
        <f t="shared" si="2"/>
        <v>8</v>
      </c>
      <c r="T674" s="337" t="str">
        <f>IF(A674=A673,"0",VLOOKUP(A674,Despatches!A:D,4,FALSE))</f>
        <v>#N/A</v>
      </c>
      <c r="U674" s="159"/>
      <c r="V674" s="159">
        <f t="shared" si="3"/>
        <v>2025</v>
      </c>
      <c r="W674" s="159"/>
      <c r="X674" s="159"/>
      <c r="Y674" s="159"/>
      <c r="Z674" s="159"/>
    </row>
    <row r="675" ht="11.25" customHeight="1">
      <c r="A675" s="161" t="s">
        <v>664</v>
      </c>
      <c r="B675" s="311">
        <v>45888.0</v>
      </c>
      <c r="C675" s="161">
        <v>13039.0</v>
      </c>
      <c r="D675" s="161" t="s">
        <v>650</v>
      </c>
      <c r="E675" s="161" t="s">
        <v>117</v>
      </c>
      <c r="F675" s="161">
        <v>111.0</v>
      </c>
      <c r="G675" s="161">
        <v>413.0</v>
      </c>
      <c r="H675" s="161">
        <v>87.0</v>
      </c>
      <c r="I675" s="161" t="s">
        <v>655</v>
      </c>
      <c r="J675" s="333">
        <v>16.0</v>
      </c>
      <c r="K675" s="333">
        <v>1.0</v>
      </c>
      <c r="L675" s="333">
        <v>1.0</v>
      </c>
      <c r="M675" s="161">
        <v>29.55</v>
      </c>
      <c r="N675" s="333" t="s">
        <v>38</v>
      </c>
      <c r="O675" s="161">
        <v>0.5</v>
      </c>
      <c r="P675" s="161">
        <v>100.0</v>
      </c>
      <c r="Q675" s="311">
        <v>45898.0</v>
      </c>
      <c r="R675" s="159"/>
      <c r="S675" s="336">
        <f t="shared" si="2"/>
        <v>8</v>
      </c>
      <c r="T675" s="337" t="str">
        <f>IF(A675=A674,"0",VLOOKUP(A675,Despatches!A:D,4,FALSE))</f>
        <v>0</v>
      </c>
      <c r="U675" s="159"/>
      <c r="V675" s="159">
        <f t="shared" si="3"/>
        <v>2025</v>
      </c>
      <c r="W675" s="159"/>
      <c r="X675" s="159"/>
      <c r="Y675" s="159"/>
      <c r="Z675" s="159"/>
    </row>
    <row r="676" ht="11.25" customHeight="1">
      <c r="A676" s="161" t="s">
        <v>664</v>
      </c>
      <c r="B676" s="311">
        <v>45888.0</v>
      </c>
      <c r="C676" s="161">
        <v>13039.0</v>
      </c>
      <c r="D676" s="161" t="s">
        <v>650</v>
      </c>
      <c r="E676" s="161" t="s">
        <v>117</v>
      </c>
      <c r="F676" s="161">
        <v>93.0</v>
      </c>
      <c r="G676" s="161">
        <v>413.0</v>
      </c>
      <c r="H676" s="161">
        <v>69.0</v>
      </c>
      <c r="I676" s="161" t="s">
        <v>655</v>
      </c>
      <c r="J676" s="333">
        <v>16.0</v>
      </c>
      <c r="K676" s="333">
        <v>1.0</v>
      </c>
      <c r="L676" s="333">
        <v>1.0</v>
      </c>
      <c r="M676" s="161">
        <v>19.64</v>
      </c>
      <c r="N676" s="333" t="s">
        <v>38</v>
      </c>
      <c r="O676" s="161">
        <v>0.5</v>
      </c>
      <c r="P676" s="161">
        <v>100.0</v>
      </c>
      <c r="Q676" s="311">
        <v>45898.0</v>
      </c>
      <c r="R676" s="159"/>
      <c r="S676" s="336">
        <f t="shared" si="2"/>
        <v>8</v>
      </c>
      <c r="T676" s="337" t="str">
        <f>IF(A676=A675,"0",VLOOKUP(A676,Despatches!A:D,4,FALSE))</f>
        <v>0</v>
      </c>
      <c r="U676" s="159"/>
      <c r="V676" s="159">
        <f t="shared" si="3"/>
        <v>2025</v>
      </c>
      <c r="W676" s="159"/>
      <c r="X676" s="159"/>
      <c r="Y676" s="159"/>
      <c r="Z676" s="159"/>
    </row>
    <row r="677" ht="11.25" customHeight="1">
      <c r="A677" s="161" t="s">
        <v>664</v>
      </c>
      <c r="B677" s="311">
        <v>45888.0</v>
      </c>
      <c r="C677" s="161">
        <v>13039.0</v>
      </c>
      <c r="D677" s="161" t="s">
        <v>650</v>
      </c>
      <c r="E677" s="161" t="s">
        <v>117</v>
      </c>
      <c r="F677" s="161">
        <v>69.0</v>
      </c>
      <c r="G677" s="161">
        <v>413.0</v>
      </c>
      <c r="H677" s="161">
        <v>57.0</v>
      </c>
      <c r="I677" s="161" t="s">
        <v>655</v>
      </c>
      <c r="J677" s="333">
        <v>16.0</v>
      </c>
      <c r="K677" s="333">
        <v>1.0</v>
      </c>
      <c r="L677" s="333">
        <v>1.0</v>
      </c>
      <c r="M677" s="161">
        <v>12.04</v>
      </c>
      <c r="N677" s="333" t="s">
        <v>38</v>
      </c>
      <c r="O677" s="161">
        <v>0.5</v>
      </c>
      <c r="P677" s="161">
        <v>100.0</v>
      </c>
      <c r="Q677" s="311">
        <v>45898.0</v>
      </c>
      <c r="R677" s="159"/>
      <c r="S677" s="336">
        <f t="shared" si="2"/>
        <v>8</v>
      </c>
      <c r="T677" s="337" t="str">
        <f>IF(A677=A676,"0",VLOOKUP(A677,Despatches!A:D,4,FALSE))</f>
        <v>0</v>
      </c>
      <c r="U677" s="159"/>
      <c r="V677" s="159">
        <f t="shared" si="3"/>
        <v>2025</v>
      </c>
      <c r="W677" s="159"/>
      <c r="X677" s="159"/>
      <c r="Y677" s="159"/>
      <c r="Z677" s="159"/>
    </row>
    <row r="678" ht="11.25" customHeight="1">
      <c r="A678" s="161" t="s">
        <v>664</v>
      </c>
      <c r="B678" s="311">
        <v>45888.0</v>
      </c>
      <c r="C678" s="161">
        <v>13039.0</v>
      </c>
      <c r="D678" s="161" t="s">
        <v>650</v>
      </c>
      <c r="E678" s="161" t="s">
        <v>117</v>
      </c>
      <c r="F678" s="161">
        <v>41.0</v>
      </c>
      <c r="G678" s="161">
        <v>413.0</v>
      </c>
      <c r="H678" s="161">
        <v>39.0</v>
      </c>
      <c r="I678" s="161" t="s">
        <v>655</v>
      </c>
      <c r="J678" s="333">
        <v>16.0</v>
      </c>
      <c r="K678" s="333">
        <v>1.0</v>
      </c>
      <c r="L678" s="333">
        <v>1.0</v>
      </c>
      <c r="M678" s="161">
        <v>4.89</v>
      </c>
      <c r="N678" s="333" t="s">
        <v>38</v>
      </c>
      <c r="O678" s="161">
        <v>0.5</v>
      </c>
      <c r="P678" s="161">
        <v>100.0</v>
      </c>
      <c r="Q678" s="311">
        <v>45898.0</v>
      </c>
      <c r="R678" s="159"/>
      <c r="S678" s="336">
        <f t="shared" si="2"/>
        <v>8</v>
      </c>
      <c r="T678" s="337" t="str">
        <f>IF(A678=A677,"0",VLOOKUP(A678,Despatches!A:D,4,FALSE))</f>
        <v>0</v>
      </c>
      <c r="U678" s="159"/>
      <c r="V678" s="159">
        <f t="shared" si="3"/>
        <v>2025</v>
      </c>
      <c r="W678" s="159"/>
      <c r="X678" s="159"/>
      <c r="Y678" s="159"/>
      <c r="Z678" s="159"/>
    </row>
    <row r="679" ht="11.25" customHeight="1">
      <c r="A679" s="161" t="s">
        <v>664</v>
      </c>
      <c r="B679" s="311">
        <v>45888.0</v>
      </c>
      <c r="C679" s="161">
        <v>13039.0</v>
      </c>
      <c r="D679" s="161" t="s">
        <v>650</v>
      </c>
      <c r="E679" s="161" t="s">
        <v>117</v>
      </c>
      <c r="F679" s="161">
        <v>98.0</v>
      </c>
      <c r="G679" s="161">
        <v>365.0</v>
      </c>
      <c r="H679" s="161">
        <v>78.0</v>
      </c>
      <c r="I679" s="161" t="s">
        <v>655</v>
      </c>
      <c r="J679" s="333">
        <v>16.0</v>
      </c>
      <c r="K679" s="333">
        <v>1.0</v>
      </c>
      <c r="L679" s="333">
        <v>1.0</v>
      </c>
      <c r="M679" s="161">
        <v>20.67</v>
      </c>
      <c r="N679" s="333" t="s">
        <v>38</v>
      </c>
      <c r="O679" s="161">
        <v>0.5</v>
      </c>
      <c r="P679" s="161">
        <v>100.0</v>
      </c>
      <c r="Q679" s="311">
        <v>45898.0</v>
      </c>
      <c r="R679" s="159"/>
      <c r="S679" s="336">
        <f t="shared" si="2"/>
        <v>8</v>
      </c>
      <c r="T679" s="337" t="str">
        <f>IF(A679=A678,"0",VLOOKUP(A679,Despatches!A:D,4,FALSE))</f>
        <v>0</v>
      </c>
      <c r="U679" s="159"/>
      <c r="V679" s="159">
        <f t="shared" si="3"/>
        <v>2025</v>
      </c>
      <c r="W679" s="159"/>
      <c r="X679" s="159"/>
      <c r="Y679" s="159"/>
      <c r="Z679" s="159"/>
    </row>
    <row r="680" ht="11.25" customHeight="1">
      <c r="A680" s="161" t="s">
        <v>664</v>
      </c>
      <c r="B680" s="311">
        <v>45888.0</v>
      </c>
      <c r="C680" s="161">
        <v>13039.0</v>
      </c>
      <c r="D680" s="161" t="s">
        <v>650</v>
      </c>
      <c r="E680" s="161" t="s">
        <v>117</v>
      </c>
      <c r="F680" s="161">
        <v>98.0</v>
      </c>
      <c r="G680" s="161">
        <v>365.0</v>
      </c>
      <c r="H680" s="161">
        <v>58.0</v>
      </c>
      <c r="I680" s="161" t="s">
        <v>655</v>
      </c>
      <c r="J680" s="333">
        <v>16.0</v>
      </c>
      <c r="K680" s="333">
        <v>1.0</v>
      </c>
      <c r="L680" s="333">
        <v>1.0</v>
      </c>
      <c r="M680" s="161">
        <v>15.37</v>
      </c>
      <c r="N680" s="333" t="s">
        <v>38</v>
      </c>
      <c r="O680" s="161">
        <v>0.5</v>
      </c>
      <c r="P680" s="161">
        <v>100.0</v>
      </c>
      <c r="Q680" s="311">
        <v>45898.0</v>
      </c>
      <c r="R680" s="159"/>
      <c r="S680" s="336">
        <f t="shared" si="2"/>
        <v>8</v>
      </c>
      <c r="T680" s="337" t="str">
        <f>IF(A680=A679,"0",VLOOKUP(A680,Despatches!A:D,4,FALSE))</f>
        <v>0</v>
      </c>
      <c r="U680" s="159"/>
      <c r="V680" s="159">
        <f t="shared" si="3"/>
        <v>2025</v>
      </c>
      <c r="W680" s="159"/>
      <c r="X680" s="159"/>
      <c r="Y680" s="159"/>
      <c r="Z680" s="159"/>
    </row>
    <row r="681" ht="11.25" customHeight="1">
      <c r="A681" s="161" t="s">
        <v>664</v>
      </c>
      <c r="B681" s="311">
        <v>45888.0</v>
      </c>
      <c r="C681" s="161">
        <v>13039.0</v>
      </c>
      <c r="D681" s="161" t="s">
        <v>650</v>
      </c>
      <c r="E681" s="161" t="s">
        <v>117</v>
      </c>
      <c r="F681" s="161">
        <v>98.0</v>
      </c>
      <c r="G681" s="161">
        <v>365.0</v>
      </c>
      <c r="H681" s="161">
        <v>46.0</v>
      </c>
      <c r="I681" s="161" t="s">
        <v>655</v>
      </c>
      <c r="J681" s="333">
        <v>16.0</v>
      </c>
      <c r="K681" s="333">
        <v>1.0</v>
      </c>
      <c r="L681" s="333">
        <v>1.0</v>
      </c>
      <c r="M681" s="161">
        <v>12.19</v>
      </c>
      <c r="N681" s="333" t="s">
        <v>38</v>
      </c>
      <c r="O681" s="161">
        <v>0.5</v>
      </c>
      <c r="P681" s="161">
        <v>100.0</v>
      </c>
      <c r="Q681" s="311">
        <v>45898.0</v>
      </c>
      <c r="R681" s="159"/>
      <c r="S681" s="336">
        <f t="shared" si="2"/>
        <v>8</v>
      </c>
      <c r="T681" s="337" t="str">
        <f>IF(A681=A680,"0",VLOOKUP(A681,Despatches!A:D,4,FALSE))</f>
        <v>0</v>
      </c>
      <c r="U681" s="159"/>
      <c r="V681" s="159">
        <f t="shared" si="3"/>
        <v>2025</v>
      </c>
      <c r="W681" s="159"/>
      <c r="X681" s="159"/>
      <c r="Y681" s="159"/>
      <c r="Z681" s="159"/>
    </row>
    <row r="682" ht="11.25" customHeight="1">
      <c r="A682" s="161" t="s">
        <v>664</v>
      </c>
      <c r="B682" s="311">
        <v>45888.0</v>
      </c>
      <c r="C682" s="161">
        <v>13039.0</v>
      </c>
      <c r="D682" s="161" t="s">
        <v>650</v>
      </c>
      <c r="E682" s="161" t="s">
        <v>117</v>
      </c>
      <c r="F682" s="161">
        <v>98.0</v>
      </c>
      <c r="G682" s="161">
        <v>365.0</v>
      </c>
      <c r="H682" s="161">
        <v>38.0</v>
      </c>
      <c r="I682" s="161" t="s">
        <v>655</v>
      </c>
      <c r="J682" s="333">
        <v>16.0</v>
      </c>
      <c r="K682" s="333">
        <v>1.0</v>
      </c>
      <c r="L682" s="333">
        <v>1.0</v>
      </c>
      <c r="M682" s="161">
        <v>10.07</v>
      </c>
      <c r="N682" s="333" t="s">
        <v>38</v>
      </c>
      <c r="O682" s="161">
        <v>0.5</v>
      </c>
      <c r="P682" s="161">
        <v>100.0</v>
      </c>
      <c r="Q682" s="311">
        <v>45898.0</v>
      </c>
      <c r="R682" s="159"/>
      <c r="S682" s="336">
        <f t="shared" si="2"/>
        <v>8</v>
      </c>
      <c r="T682" s="337" t="str">
        <f>IF(A682=A681,"0",VLOOKUP(A682,Despatches!A:D,4,FALSE))</f>
        <v>0</v>
      </c>
      <c r="U682" s="159"/>
      <c r="V682" s="159">
        <f t="shared" si="3"/>
        <v>2025</v>
      </c>
      <c r="W682" s="159"/>
      <c r="X682" s="159"/>
      <c r="Y682" s="159"/>
      <c r="Z682" s="159"/>
    </row>
    <row r="683" ht="11.25" customHeight="1">
      <c r="A683" s="161" t="s">
        <v>664</v>
      </c>
      <c r="B683" s="311">
        <v>45888.0</v>
      </c>
      <c r="C683" s="161">
        <v>13039.0</v>
      </c>
      <c r="D683" s="161" t="s">
        <v>650</v>
      </c>
      <c r="E683" s="161" t="s">
        <v>117</v>
      </c>
      <c r="F683" s="161">
        <v>98.0</v>
      </c>
      <c r="G683" s="161">
        <v>365.0</v>
      </c>
      <c r="H683" s="161">
        <v>26.0</v>
      </c>
      <c r="I683" s="161" t="s">
        <v>655</v>
      </c>
      <c r="J683" s="333">
        <v>16.0</v>
      </c>
      <c r="K683" s="333">
        <v>1.0</v>
      </c>
      <c r="L683" s="333">
        <v>1.0</v>
      </c>
      <c r="M683" s="161">
        <v>6.89</v>
      </c>
      <c r="N683" s="333" t="s">
        <v>38</v>
      </c>
      <c r="O683" s="161">
        <v>0.5</v>
      </c>
      <c r="P683" s="161">
        <v>100.0</v>
      </c>
      <c r="Q683" s="311">
        <v>45898.0</v>
      </c>
      <c r="R683" s="159"/>
      <c r="S683" s="336">
        <f t="shared" si="2"/>
        <v>8</v>
      </c>
      <c r="T683" s="337" t="str">
        <f>IF(A683=A682,"0",VLOOKUP(A683,Despatches!A:D,4,FALSE))</f>
        <v>0</v>
      </c>
      <c r="U683" s="159"/>
      <c r="V683" s="159">
        <f t="shared" si="3"/>
        <v>2025</v>
      </c>
      <c r="W683" s="159"/>
      <c r="X683" s="159"/>
      <c r="Y683" s="159"/>
      <c r="Z683" s="159"/>
    </row>
    <row r="684" ht="11.25" customHeight="1">
      <c r="A684" s="161" t="s">
        <v>664</v>
      </c>
      <c r="B684" s="311">
        <v>45888.0</v>
      </c>
      <c r="C684" s="161">
        <v>13039.0</v>
      </c>
      <c r="D684" s="161" t="s">
        <v>650</v>
      </c>
      <c r="E684" s="161" t="s">
        <v>117</v>
      </c>
      <c r="F684" s="161">
        <v>98.0</v>
      </c>
      <c r="G684" s="161">
        <v>606.0</v>
      </c>
      <c r="H684" s="161">
        <v>39.0</v>
      </c>
      <c r="I684" s="161" t="s">
        <v>655</v>
      </c>
      <c r="J684" s="333">
        <v>16.0</v>
      </c>
      <c r="K684" s="333">
        <v>1.0</v>
      </c>
      <c r="L684" s="333">
        <v>1.0</v>
      </c>
      <c r="M684" s="161">
        <v>17.16</v>
      </c>
      <c r="N684" s="333" t="s">
        <v>38</v>
      </c>
      <c r="O684" s="161">
        <v>0.5</v>
      </c>
      <c r="P684" s="161">
        <v>100.0</v>
      </c>
      <c r="Q684" s="311">
        <v>45898.0</v>
      </c>
      <c r="R684" s="159"/>
      <c r="S684" s="336">
        <f t="shared" si="2"/>
        <v>8</v>
      </c>
      <c r="T684" s="337" t="str">
        <f>IF(A684=A683,"0",VLOOKUP(A684,Despatches!A:D,4,FALSE))</f>
        <v>0</v>
      </c>
      <c r="U684" s="159"/>
      <c r="V684" s="159">
        <f t="shared" si="3"/>
        <v>2025</v>
      </c>
      <c r="W684" s="159"/>
      <c r="X684" s="159"/>
      <c r="Y684" s="159"/>
      <c r="Z684" s="159"/>
    </row>
    <row r="685" ht="11.25" customHeight="1">
      <c r="A685" s="161" t="s">
        <v>664</v>
      </c>
      <c r="B685" s="311">
        <v>45888.0</v>
      </c>
      <c r="C685" s="161">
        <v>13039.0</v>
      </c>
      <c r="D685" s="161" t="s">
        <v>650</v>
      </c>
      <c r="E685" s="161" t="s">
        <v>117</v>
      </c>
      <c r="F685" s="161">
        <v>98.0</v>
      </c>
      <c r="G685" s="161">
        <v>619.0</v>
      </c>
      <c r="H685" s="161">
        <v>29.0</v>
      </c>
      <c r="I685" s="161" t="s">
        <v>655</v>
      </c>
      <c r="J685" s="333">
        <v>16.0</v>
      </c>
      <c r="K685" s="333">
        <v>1.0</v>
      </c>
      <c r="L685" s="333">
        <v>1.0</v>
      </c>
      <c r="M685" s="161">
        <v>13.04</v>
      </c>
      <c r="N685" s="333" t="s">
        <v>38</v>
      </c>
      <c r="O685" s="161">
        <v>0.5</v>
      </c>
      <c r="P685" s="161">
        <v>100.0</v>
      </c>
      <c r="Q685" s="311">
        <v>45898.0</v>
      </c>
      <c r="R685" s="159"/>
      <c r="S685" s="336">
        <f t="shared" si="2"/>
        <v>8</v>
      </c>
      <c r="T685" s="337" t="str">
        <f>IF(A685=A684,"0",VLOOKUP(A685,Despatches!A:D,4,FALSE))</f>
        <v>0</v>
      </c>
      <c r="U685" s="159"/>
      <c r="V685" s="159">
        <f t="shared" si="3"/>
        <v>2025</v>
      </c>
      <c r="W685" s="159"/>
      <c r="X685" s="159"/>
      <c r="Y685" s="159"/>
      <c r="Z685" s="159"/>
    </row>
    <row r="686" ht="11.25" customHeight="1">
      <c r="A686" s="161" t="s">
        <v>664</v>
      </c>
      <c r="B686" s="311">
        <v>45888.0</v>
      </c>
      <c r="C686" s="161">
        <v>13039.0</v>
      </c>
      <c r="D686" s="161" t="s">
        <v>650</v>
      </c>
      <c r="E686" s="161" t="s">
        <v>117</v>
      </c>
      <c r="F686" s="161">
        <v>98.0</v>
      </c>
      <c r="G686" s="161">
        <v>637.0</v>
      </c>
      <c r="H686" s="161">
        <v>23.0</v>
      </c>
      <c r="I686" s="161" t="s">
        <v>655</v>
      </c>
      <c r="J686" s="333">
        <v>16.0</v>
      </c>
      <c r="K686" s="333">
        <v>1.0</v>
      </c>
      <c r="L686" s="333">
        <v>1.0</v>
      </c>
      <c r="M686" s="161">
        <v>10.64</v>
      </c>
      <c r="N686" s="333" t="s">
        <v>38</v>
      </c>
      <c r="O686" s="161">
        <v>0.5</v>
      </c>
      <c r="P686" s="161">
        <v>100.0</v>
      </c>
      <c r="Q686" s="311">
        <v>45898.0</v>
      </c>
      <c r="R686" s="159"/>
      <c r="S686" s="336">
        <f t="shared" si="2"/>
        <v>8</v>
      </c>
      <c r="T686" s="337" t="str">
        <f>IF(A686=A685,"0",VLOOKUP(A686,Despatches!A:D,4,FALSE))</f>
        <v>0</v>
      </c>
      <c r="U686" s="159"/>
      <c r="V686" s="159">
        <f t="shared" si="3"/>
        <v>2025</v>
      </c>
      <c r="W686" s="159"/>
      <c r="X686" s="159"/>
      <c r="Y686" s="159"/>
      <c r="Z686" s="159"/>
    </row>
    <row r="687" ht="11.25" customHeight="1">
      <c r="A687" s="161" t="s">
        <v>664</v>
      </c>
      <c r="B687" s="311">
        <v>45888.0</v>
      </c>
      <c r="C687" s="161">
        <v>13039.0</v>
      </c>
      <c r="D687" s="161" t="s">
        <v>650</v>
      </c>
      <c r="E687" s="161" t="s">
        <v>117</v>
      </c>
      <c r="F687" s="161">
        <v>98.0</v>
      </c>
      <c r="G687" s="161">
        <v>661.0</v>
      </c>
      <c r="H687" s="161">
        <v>19.0</v>
      </c>
      <c r="I687" s="161" t="s">
        <v>655</v>
      </c>
      <c r="J687" s="333">
        <v>16.0</v>
      </c>
      <c r="K687" s="333">
        <v>1.0</v>
      </c>
      <c r="L687" s="333">
        <v>1.0</v>
      </c>
      <c r="M687" s="161">
        <v>9.12</v>
      </c>
      <c r="N687" s="333" t="s">
        <v>38</v>
      </c>
      <c r="O687" s="161">
        <v>0.5</v>
      </c>
      <c r="P687" s="161">
        <v>100.0</v>
      </c>
      <c r="Q687" s="311">
        <v>45898.0</v>
      </c>
      <c r="R687" s="159"/>
      <c r="S687" s="336">
        <f t="shared" si="2"/>
        <v>8</v>
      </c>
      <c r="T687" s="337" t="str">
        <f>IF(A687=A686,"0",VLOOKUP(A687,Despatches!A:D,4,FALSE))</f>
        <v>0</v>
      </c>
      <c r="U687" s="159"/>
      <c r="V687" s="159">
        <f t="shared" si="3"/>
        <v>2025</v>
      </c>
      <c r="W687" s="159"/>
      <c r="X687" s="159"/>
      <c r="Y687" s="159"/>
      <c r="Z687" s="159"/>
    </row>
    <row r="688" ht="11.25" customHeight="1">
      <c r="A688" s="161" t="s">
        <v>664</v>
      </c>
      <c r="B688" s="311">
        <v>45888.0</v>
      </c>
      <c r="C688" s="161">
        <v>13039.0</v>
      </c>
      <c r="D688" s="161" t="s">
        <v>650</v>
      </c>
      <c r="E688" s="161" t="s">
        <v>117</v>
      </c>
      <c r="F688" s="161">
        <v>98.0</v>
      </c>
      <c r="G688" s="161">
        <v>689.0</v>
      </c>
      <c r="H688" s="161">
        <v>13.0</v>
      </c>
      <c r="I688" s="161" t="s">
        <v>655</v>
      </c>
      <c r="J688" s="333">
        <v>16.0</v>
      </c>
      <c r="K688" s="333">
        <v>1.0</v>
      </c>
      <c r="L688" s="333">
        <v>1.0</v>
      </c>
      <c r="M688" s="161">
        <v>6.5</v>
      </c>
      <c r="N688" s="333" t="s">
        <v>38</v>
      </c>
      <c r="O688" s="161">
        <v>0.5</v>
      </c>
      <c r="P688" s="161">
        <v>100.0</v>
      </c>
      <c r="Q688" s="311">
        <v>45898.0</v>
      </c>
      <c r="R688" s="159"/>
      <c r="S688" s="336">
        <f t="shared" si="2"/>
        <v>8</v>
      </c>
      <c r="T688" s="337" t="str">
        <f>IF(A688=A687,"0",VLOOKUP(A688,Despatches!A:D,4,FALSE))</f>
        <v>0</v>
      </c>
      <c r="U688" s="159"/>
      <c r="V688" s="159">
        <f t="shared" si="3"/>
        <v>2025</v>
      </c>
      <c r="W688" s="159"/>
      <c r="X688" s="159"/>
      <c r="Y688" s="159"/>
      <c r="Z688" s="159"/>
    </row>
    <row r="689" ht="11.25" customHeight="1">
      <c r="A689" s="161" t="s">
        <v>665</v>
      </c>
      <c r="B689" s="311">
        <v>45889.0</v>
      </c>
      <c r="C689" s="161">
        <v>13093.0</v>
      </c>
      <c r="D689" s="161" t="s">
        <v>666</v>
      </c>
      <c r="E689" s="161" t="s">
        <v>117</v>
      </c>
      <c r="F689" s="161">
        <v>70.0</v>
      </c>
      <c r="G689" s="161">
        <v>195.0</v>
      </c>
      <c r="H689" s="161">
        <v>1110.0</v>
      </c>
      <c r="I689" s="161" t="s">
        <v>655</v>
      </c>
      <c r="J689" s="333">
        <v>16.0</v>
      </c>
      <c r="K689" s="333">
        <v>2.0</v>
      </c>
      <c r="L689" s="333">
        <v>3.0</v>
      </c>
      <c r="M689" s="161">
        <v>112.27</v>
      </c>
      <c r="N689" s="333" t="s">
        <v>38</v>
      </c>
      <c r="O689" s="161">
        <v>0.5</v>
      </c>
      <c r="P689" s="161">
        <v>100.0</v>
      </c>
      <c r="Q689" s="311">
        <v>45898.0</v>
      </c>
      <c r="R689" s="159"/>
      <c r="S689" s="336">
        <f t="shared" si="2"/>
        <v>8</v>
      </c>
      <c r="T689" s="337" t="str">
        <f>IF(A689=A688,"0",VLOOKUP(A689,Despatches!A:D,4,FALSE))</f>
        <v>#N/A</v>
      </c>
      <c r="U689" s="159"/>
      <c r="V689" s="159">
        <f t="shared" si="3"/>
        <v>2025</v>
      </c>
      <c r="W689" s="159"/>
      <c r="X689" s="159"/>
      <c r="Y689" s="159"/>
      <c r="Z689" s="159"/>
    </row>
    <row r="690" ht="11.25" customHeight="1">
      <c r="A690" s="161" t="s">
        <v>665</v>
      </c>
      <c r="B690" s="311">
        <v>45889.0</v>
      </c>
      <c r="C690" s="161">
        <v>13093.0</v>
      </c>
      <c r="D690" s="161" t="s">
        <v>666</v>
      </c>
      <c r="E690" s="161" t="s">
        <v>117</v>
      </c>
      <c r="F690" s="161">
        <v>70.0</v>
      </c>
      <c r="G690" s="161">
        <v>46.0</v>
      </c>
      <c r="H690" s="161">
        <v>2220.0</v>
      </c>
      <c r="I690" s="161" t="s">
        <v>655</v>
      </c>
      <c r="J690" s="333">
        <v>16.0</v>
      </c>
      <c r="K690" s="333">
        <v>1.0</v>
      </c>
      <c r="L690" s="333">
        <v>3.0</v>
      </c>
      <c r="M690" s="161">
        <v>52.97</v>
      </c>
      <c r="N690" s="333" t="s">
        <v>38</v>
      </c>
      <c r="O690" s="161">
        <v>0.5</v>
      </c>
      <c r="P690" s="161">
        <v>100.0</v>
      </c>
      <c r="Q690" s="311">
        <v>45898.0</v>
      </c>
      <c r="R690" s="159"/>
      <c r="S690" s="336">
        <f t="shared" si="2"/>
        <v>8</v>
      </c>
      <c r="T690" s="337" t="str">
        <f>IF(A690=A689,"0",VLOOKUP(A690,Despatches!A:D,4,FALSE))</f>
        <v>0</v>
      </c>
      <c r="U690" s="159"/>
      <c r="V690" s="159">
        <f t="shared" si="3"/>
        <v>2025</v>
      </c>
      <c r="W690" s="159"/>
      <c r="X690" s="159"/>
      <c r="Y690" s="159"/>
      <c r="Z690" s="159"/>
    </row>
    <row r="691" ht="11.25" customHeight="1">
      <c r="A691" s="161" t="s">
        <v>667</v>
      </c>
      <c r="B691" s="311">
        <v>45889.0</v>
      </c>
      <c r="C691" s="161">
        <v>13039.0</v>
      </c>
      <c r="D691" s="161" t="s">
        <v>650</v>
      </c>
      <c r="E691" s="161" t="s">
        <v>117</v>
      </c>
      <c r="F691" s="161">
        <v>110.0</v>
      </c>
      <c r="G691" s="161">
        <v>490.0</v>
      </c>
      <c r="H691" s="161">
        <v>220.0</v>
      </c>
      <c r="I691" s="161" t="s">
        <v>655</v>
      </c>
      <c r="J691" s="333">
        <v>16.0</v>
      </c>
      <c r="K691" s="333">
        <v>3.0</v>
      </c>
      <c r="L691" s="333">
        <v>1.0</v>
      </c>
      <c r="M691" s="161">
        <v>87.87</v>
      </c>
      <c r="N691" s="333" t="s">
        <v>38</v>
      </c>
      <c r="O691" s="161">
        <v>0.5</v>
      </c>
      <c r="P691" s="161">
        <v>100.0</v>
      </c>
      <c r="Q691" s="311">
        <v>45898.0</v>
      </c>
      <c r="R691" s="159"/>
      <c r="S691" s="336">
        <f t="shared" si="2"/>
        <v>8</v>
      </c>
      <c r="T691" s="337" t="str">
        <f>IF(A691=A690,"0",VLOOKUP(A691,Despatches!A:D,4,FALSE))</f>
        <v>#N/A</v>
      </c>
      <c r="U691" s="159"/>
      <c r="V691" s="159">
        <f t="shared" si="3"/>
        <v>2025</v>
      </c>
      <c r="W691" s="159"/>
      <c r="X691" s="159"/>
      <c r="Y691" s="159"/>
      <c r="Z691" s="159"/>
    </row>
    <row r="692" ht="11.25" customHeight="1">
      <c r="A692" s="161" t="s">
        <v>667</v>
      </c>
      <c r="B692" s="311">
        <v>45889.0</v>
      </c>
      <c r="C692" s="161">
        <v>13039.0</v>
      </c>
      <c r="D692" s="161" t="s">
        <v>650</v>
      </c>
      <c r="E692" s="161" t="s">
        <v>117</v>
      </c>
      <c r="F692" s="161">
        <v>110.0</v>
      </c>
      <c r="G692" s="161">
        <v>47.5</v>
      </c>
      <c r="H692" s="161">
        <v>660.0</v>
      </c>
      <c r="I692" s="161" t="s">
        <v>655</v>
      </c>
      <c r="J692" s="333">
        <v>16.0</v>
      </c>
      <c r="K692" s="333">
        <v>1.0</v>
      </c>
      <c r="L692" s="333">
        <v>1.0</v>
      </c>
      <c r="M692" s="161">
        <v>25.55</v>
      </c>
      <c r="N692" s="333" t="s">
        <v>38</v>
      </c>
      <c r="O692" s="161">
        <v>0.5</v>
      </c>
      <c r="P692" s="161">
        <v>100.0</v>
      </c>
      <c r="Q692" s="311">
        <v>45898.0</v>
      </c>
      <c r="R692" s="159"/>
      <c r="S692" s="336">
        <f t="shared" si="2"/>
        <v>8</v>
      </c>
      <c r="T692" s="337" t="str">
        <f>IF(A692=A691,"0",VLOOKUP(A692,Despatches!A:D,4,FALSE))</f>
        <v>0</v>
      </c>
      <c r="U692" s="159"/>
      <c r="V692" s="159">
        <f t="shared" si="3"/>
        <v>2025</v>
      </c>
      <c r="W692" s="159"/>
      <c r="X692" s="159"/>
      <c r="Y692" s="159"/>
      <c r="Z692" s="159"/>
    </row>
    <row r="693" ht="11.25" customHeight="1">
      <c r="A693" s="161" t="s">
        <v>521</v>
      </c>
      <c r="B693" s="311">
        <v>45890.0</v>
      </c>
      <c r="C693" s="161">
        <v>123.0</v>
      </c>
      <c r="D693" s="161" t="s">
        <v>668</v>
      </c>
      <c r="E693" s="161" t="s">
        <v>141</v>
      </c>
      <c r="F693" s="161">
        <v>50.0</v>
      </c>
      <c r="G693" s="161">
        <v>110.0</v>
      </c>
      <c r="H693" s="161">
        <v>200.0</v>
      </c>
      <c r="I693" s="161">
        <v>100.0</v>
      </c>
      <c r="J693" s="333">
        <v>12.0</v>
      </c>
      <c r="K693" s="333">
        <v>1.0</v>
      </c>
      <c r="L693" s="333">
        <v>1.0</v>
      </c>
      <c r="M693" s="161">
        <v>8.15</v>
      </c>
      <c r="N693" s="333" t="s">
        <v>38</v>
      </c>
      <c r="O693" s="161">
        <v>0.5</v>
      </c>
      <c r="P693" s="161">
        <v>138.0</v>
      </c>
      <c r="Q693" s="311">
        <v>45894.0</v>
      </c>
      <c r="R693" s="159"/>
      <c r="S693" s="336">
        <f t="shared" si="2"/>
        <v>8</v>
      </c>
      <c r="T693" s="337">
        <f>IF(A693=A692,"0",VLOOKUP(A693,Despatches!A:D,4,FALSE))</f>
        <v>37.8</v>
      </c>
      <c r="U693" s="159"/>
      <c r="V693" s="159">
        <f t="shared" si="3"/>
        <v>2025</v>
      </c>
      <c r="W693" s="159"/>
      <c r="X693" s="159"/>
      <c r="Y693" s="159"/>
      <c r="Z693" s="159"/>
    </row>
    <row r="694" ht="11.25" customHeight="1">
      <c r="A694" s="161" t="s">
        <v>521</v>
      </c>
      <c r="B694" s="311">
        <v>45890.0</v>
      </c>
      <c r="C694" s="161">
        <v>123.0</v>
      </c>
      <c r="D694" s="161" t="s">
        <v>668</v>
      </c>
      <c r="E694" s="161" t="s">
        <v>141</v>
      </c>
      <c r="F694" s="161">
        <v>50.0</v>
      </c>
      <c r="G694" s="161">
        <v>175.0</v>
      </c>
      <c r="H694" s="161">
        <v>300.0</v>
      </c>
      <c r="I694" s="161">
        <v>100.0</v>
      </c>
      <c r="J694" s="333">
        <v>12.0</v>
      </c>
      <c r="K694" s="333">
        <v>1.0</v>
      </c>
      <c r="L694" s="333">
        <v>1.0</v>
      </c>
      <c r="M694" s="161">
        <v>19.45</v>
      </c>
      <c r="N694" s="333" t="s">
        <v>38</v>
      </c>
      <c r="O694" s="161">
        <v>0.5</v>
      </c>
      <c r="P694" s="161">
        <v>138.0</v>
      </c>
      <c r="Q694" s="311">
        <v>45894.0</v>
      </c>
      <c r="R694" s="159"/>
      <c r="S694" s="336">
        <f t="shared" si="2"/>
        <v>8</v>
      </c>
      <c r="T694" s="337" t="str">
        <f>IF(A694=A693,"0",VLOOKUP(A694,Despatches!A:D,4,FALSE))</f>
        <v>0</v>
      </c>
      <c r="U694" s="159"/>
      <c r="V694" s="159">
        <f t="shared" si="3"/>
        <v>2025</v>
      </c>
      <c r="W694" s="159"/>
      <c r="X694" s="159"/>
      <c r="Y694" s="159"/>
      <c r="Z694" s="159"/>
    </row>
    <row r="695" ht="11.25" customHeight="1">
      <c r="A695" s="161" t="s">
        <v>521</v>
      </c>
      <c r="B695" s="311">
        <v>45890.0</v>
      </c>
      <c r="C695" s="161">
        <v>123.0</v>
      </c>
      <c r="D695" s="161" t="s">
        <v>668</v>
      </c>
      <c r="E695" s="161" t="s">
        <v>141</v>
      </c>
      <c r="F695" s="161">
        <v>50.0</v>
      </c>
      <c r="G695" s="161">
        <v>170.0</v>
      </c>
      <c r="H695" s="161">
        <v>100.0</v>
      </c>
      <c r="I695" s="161">
        <v>100.0</v>
      </c>
      <c r="J695" s="333">
        <v>12.0</v>
      </c>
      <c r="K695" s="333">
        <v>1.0</v>
      </c>
      <c r="L695" s="333">
        <v>1.0</v>
      </c>
      <c r="M695" s="161">
        <v>6.3</v>
      </c>
      <c r="N695" s="333" t="s">
        <v>38</v>
      </c>
      <c r="O695" s="161">
        <v>0.5</v>
      </c>
      <c r="P695" s="161">
        <v>138.0</v>
      </c>
      <c r="Q695" s="311">
        <v>45894.0</v>
      </c>
      <c r="R695" s="159"/>
      <c r="S695" s="336">
        <f t="shared" si="2"/>
        <v>8</v>
      </c>
      <c r="T695" s="337" t="str">
        <f>IF(A695=A694,"0",VLOOKUP(A695,Despatches!A:D,4,FALSE))</f>
        <v>0</v>
      </c>
      <c r="U695" s="159"/>
      <c r="V695" s="159">
        <f t="shared" si="3"/>
        <v>2025</v>
      </c>
      <c r="W695" s="159"/>
      <c r="X695" s="159"/>
      <c r="Y695" s="159"/>
      <c r="Z695" s="159"/>
    </row>
    <row r="696" ht="11.25" customHeight="1">
      <c r="A696" s="161" t="s">
        <v>524</v>
      </c>
      <c r="B696" s="311">
        <v>45890.0</v>
      </c>
      <c r="C696" s="161">
        <v>123.0</v>
      </c>
      <c r="D696" s="161">
        <v>123.0</v>
      </c>
      <c r="E696" s="161" t="s">
        <v>121</v>
      </c>
      <c r="F696" s="161">
        <v>60.0</v>
      </c>
      <c r="G696" s="161">
        <v>200.0</v>
      </c>
      <c r="H696" s="161">
        <v>105.0</v>
      </c>
      <c r="I696" s="161">
        <v>105.0</v>
      </c>
      <c r="J696" s="333">
        <v>14.0</v>
      </c>
      <c r="K696" s="333">
        <v>1.0</v>
      </c>
      <c r="L696" s="333">
        <v>1.0</v>
      </c>
      <c r="M696" s="161">
        <v>9.34</v>
      </c>
      <c r="N696" s="333" t="s">
        <v>38</v>
      </c>
      <c r="O696" s="161">
        <v>0.5</v>
      </c>
      <c r="P696" s="161">
        <v>134.0</v>
      </c>
      <c r="Q696" s="311">
        <v>45894.0</v>
      </c>
      <c r="R696" s="159"/>
      <c r="S696" s="336">
        <f t="shared" si="2"/>
        <v>8</v>
      </c>
      <c r="T696" s="337">
        <f>IF(A696=A695,"0",VLOOKUP(A696,Despatches!A:D,4,FALSE))</f>
        <v>55.2</v>
      </c>
      <c r="U696" s="159"/>
      <c r="V696" s="159">
        <f t="shared" si="3"/>
        <v>2025</v>
      </c>
      <c r="W696" s="159"/>
      <c r="X696" s="159"/>
      <c r="Y696" s="159"/>
      <c r="Z696" s="159"/>
    </row>
    <row r="697" ht="11.25" customHeight="1">
      <c r="A697" s="161" t="s">
        <v>524</v>
      </c>
      <c r="B697" s="311">
        <v>45890.0</v>
      </c>
      <c r="C697" s="161">
        <v>123.0</v>
      </c>
      <c r="D697" s="161">
        <v>123.0</v>
      </c>
      <c r="E697" s="161" t="s">
        <v>121</v>
      </c>
      <c r="F697" s="161">
        <v>60.0</v>
      </c>
      <c r="G697" s="161">
        <v>130.0</v>
      </c>
      <c r="H697" s="161">
        <v>210.0</v>
      </c>
      <c r="I697" s="161">
        <v>105.0</v>
      </c>
      <c r="J697" s="333">
        <v>14.0</v>
      </c>
      <c r="K697" s="333">
        <v>1.0</v>
      </c>
      <c r="L697" s="333">
        <v>1.0</v>
      </c>
      <c r="M697" s="161">
        <v>12.14</v>
      </c>
      <c r="N697" s="333" t="s">
        <v>38</v>
      </c>
      <c r="O697" s="161">
        <v>0.5</v>
      </c>
      <c r="P697" s="161">
        <v>134.0</v>
      </c>
      <c r="Q697" s="311">
        <v>45894.0</v>
      </c>
      <c r="R697" s="159"/>
      <c r="S697" s="336">
        <f t="shared" si="2"/>
        <v>8</v>
      </c>
      <c r="T697" s="337" t="str">
        <f>IF(A697=A696,"0",VLOOKUP(A697,Despatches!A:D,4,FALSE))</f>
        <v>0</v>
      </c>
      <c r="U697" s="159"/>
      <c r="V697" s="159">
        <f t="shared" si="3"/>
        <v>2025</v>
      </c>
      <c r="W697" s="159"/>
      <c r="X697" s="159"/>
      <c r="Y697" s="159"/>
      <c r="Z697" s="159"/>
    </row>
    <row r="698" ht="11.25" customHeight="1">
      <c r="A698" s="161" t="s">
        <v>524</v>
      </c>
      <c r="B698" s="311">
        <v>45890.0</v>
      </c>
      <c r="C698" s="161">
        <v>123.0</v>
      </c>
      <c r="D698" s="161">
        <v>123.0</v>
      </c>
      <c r="E698" s="161" t="s">
        <v>121</v>
      </c>
      <c r="F698" s="161">
        <v>60.0</v>
      </c>
      <c r="G698" s="161">
        <v>240.0</v>
      </c>
      <c r="H698" s="161">
        <v>315.0</v>
      </c>
      <c r="I698" s="161">
        <v>105.0</v>
      </c>
      <c r="J698" s="333">
        <v>14.0</v>
      </c>
      <c r="K698" s="333">
        <v>1.0</v>
      </c>
      <c r="L698" s="333">
        <v>1.0</v>
      </c>
      <c r="M698" s="161">
        <v>33.61</v>
      </c>
      <c r="N698" s="333" t="s">
        <v>38</v>
      </c>
      <c r="O698" s="161">
        <v>0.5</v>
      </c>
      <c r="P698" s="161">
        <v>134.0</v>
      </c>
      <c r="Q698" s="311">
        <v>45894.0</v>
      </c>
      <c r="R698" s="159"/>
      <c r="S698" s="336">
        <f t="shared" si="2"/>
        <v>8</v>
      </c>
      <c r="T698" s="337" t="str">
        <f>IF(A698=A697,"0",VLOOKUP(A698,Despatches!A:D,4,FALSE))</f>
        <v>0</v>
      </c>
      <c r="U698" s="159"/>
      <c r="V698" s="159">
        <f t="shared" si="3"/>
        <v>2025</v>
      </c>
      <c r="W698" s="159"/>
      <c r="X698" s="159"/>
      <c r="Y698" s="159"/>
      <c r="Z698" s="159"/>
    </row>
    <row r="699" ht="11.25" customHeight="1">
      <c r="A699" s="161" t="s">
        <v>525</v>
      </c>
      <c r="B699" s="311">
        <v>45890.0</v>
      </c>
      <c r="C699" s="161">
        <v>123.0</v>
      </c>
      <c r="D699" s="161">
        <v>123.0</v>
      </c>
      <c r="E699" s="161" t="s">
        <v>121</v>
      </c>
      <c r="F699" s="161">
        <v>50.0</v>
      </c>
      <c r="G699" s="161">
        <v>160.0</v>
      </c>
      <c r="H699" s="161">
        <v>70.0</v>
      </c>
      <c r="I699" s="161">
        <v>70.0</v>
      </c>
      <c r="J699" s="333">
        <v>12.0</v>
      </c>
      <c r="K699" s="333">
        <v>1.0</v>
      </c>
      <c r="L699" s="333">
        <v>1.0</v>
      </c>
      <c r="M699" s="161">
        <v>4.15</v>
      </c>
      <c r="N699" s="333" t="s">
        <v>38</v>
      </c>
      <c r="O699" s="161">
        <v>0.5</v>
      </c>
      <c r="P699" s="161">
        <v>134.0</v>
      </c>
      <c r="Q699" s="311">
        <v>45894.0</v>
      </c>
      <c r="R699" s="159"/>
      <c r="S699" s="336">
        <f t="shared" si="2"/>
        <v>8</v>
      </c>
      <c r="T699" s="337">
        <f>IF(A699=A698,"0",VLOOKUP(A699,Despatches!A:D,4,FALSE))</f>
        <v>23.4</v>
      </c>
      <c r="U699" s="159"/>
      <c r="V699" s="159">
        <f t="shared" si="3"/>
        <v>2025</v>
      </c>
      <c r="W699" s="159"/>
      <c r="X699" s="159"/>
      <c r="Y699" s="159"/>
      <c r="Z699" s="159"/>
    </row>
    <row r="700" ht="11.25" customHeight="1">
      <c r="A700" s="161" t="s">
        <v>525</v>
      </c>
      <c r="B700" s="311">
        <v>45890.0</v>
      </c>
      <c r="C700" s="161">
        <v>123.0</v>
      </c>
      <c r="D700" s="161">
        <v>123.0</v>
      </c>
      <c r="E700" s="161" t="s">
        <v>121</v>
      </c>
      <c r="F700" s="161">
        <v>50.0</v>
      </c>
      <c r="G700" s="161">
        <v>105.0</v>
      </c>
      <c r="H700" s="161">
        <v>140.0</v>
      </c>
      <c r="I700" s="161">
        <v>70.0</v>
      </c>
      <c r="J700" s="333">
        <v>12.0</v>
      </c>
      <c r="K700" s="333">
        <v>1.0</v>
      </c>
      <c r="L700" s="333">
        <v>1.0</v>
      </c>
      <c r="M700" s="161">
        <v>5.45</v>
      </c>
      <c r="N700" s="333" t="s">
        <v>38</v>
      </c>
      <c r="O700" s="161">
        <v>0.5</v>
      </c>
      <c r="P700" s="161">
        <v>134.0</v>
      </c>
      <c r="Q700" s="311">
        <v>45894.0</v>
      </c>
      <c r="R700" s="159"/>
      <c r="S700" s="336">
        <f t="shared" si="2"/>
        <v>8</v>
      </c>
      <c r="T700" s="337" t="str">
        <f>IF(A700=A699,"0",VLOOKUP(A700,Despatches!A:D,4,FALSE))</f>
        <v>0</v>
      </c>
      <c r="U700" s="159"/>
      <c r="V700" s="159">
        <f t="shared" si="3"/>
        <v>2025</v>
      </c>
      <c r="W700" s="159"/>
      <c r="X700" s="159"/>
      <c r="Y700" s="159"/>
      <c r="Z700" s="159"/>
    </row>
    <row r="701" ht="11.25" customHeight="1">
      <c r="A701" s="161" t="s">
        <v>525</v>
      </c>
      <c r="B701" s="311">
        <v>45890.0</v>
      </c>
      <c r="C701" s="161">
        <v>123.0</v>
      </c>
      <c r="D701" s="161">
        <v>123.0</v>
      </c>
      <c r="E701" s="161" t="s">
        <v>121</v>
      </c>
      <c r="F701" s="161">
        <v>50.0</v>
      </c>
      <c r="G701" s="161">
        <v>175.0</v>
      </c>
      <c r="H701" s="161">
        <v>210.0</v>
      </c>
      <c r="I701" s="161">
        <v>70.0</v>
      </c>
      <c r="J701" s="333">
        <v>12.0</v>
      </c>
      <c r="K701" s="333">
        <v>1.0</v>
      </c>
      <c r="L701" s="333">
        <v>1.0</v>
      </c>
      <c r="M701" s="161">
        <v>13.62</v>
      </c>
      <c r="N701" s="333" t="s">
        <v>38</v>
      </c>
      <c r="O701" s="161">
        <v>0.5</v>
      </c>
      <c r="P701" s="161">
        <v>134.0</v>
      </c>
      <c r="Q701" s="311">
        <v>45894.0</v>
      </c>
      <c r="R701" s="159"/>
      <c r="S701" s="336">
        <f t="shared" si="2"/>
        <v>8</v>
      </c>
      <c r="T701" s="337" t="str">
        <f>IF(A701=A700,"0",VLOOKUP(A701,Despatches!A:D,4,FALSE))</f>
        <v>0</v>
      </c>
      <c r="U701" s="159"/>
      <c r="V701" s="159">
        <f t="shared" si="3"/>
        <v>2025</v>
      </c>
      <c r="W701" s="159"/>
      <c r="X701" s="159"/>
      <c r="Y701" s="159"/>
      <c r="Z701" s="159"/>
    </row>
    <row r="702" ht="11.25" customHeight="1">
      <c r="A702" s="161" t="s">
        <v>526</v>
      </c>
      <c r="B702" s="311">
        <v>45890.0</v>
      </c>
      <c r="C702" s="161">
        <v>123.0</v>
      </c>
      <c r="D702" s="161">
        <v>123.0</v>
      </c>
      <c r="E702" s="161" t="s">
        <v>121</v>
      </c>
      <c r="F702" s="161">
        <v>40.0</v>
      </c>
      <c r="G702" s="161">
        <v>160.0</v>
      </c>
      <c r="H702" s="161">
        <v>140.0</v>
      </c>
      <c r="I702" s="161">
        <v>70.0</v>
      </c>
      <c r="J702" s="333">
        <v>10.0</v>
      </c>
      <c r="K702" s="333">
        <v>1.0</v>
      </c>
      <c r="L702" s="333">
        <v>2.0</v>
      </c>
      <c r="M702" s="161">
        <v>6.64</v>
      </c>
      <c r="N702" s="333" t="s">
        <v>38</v>
      </c>
      <c r="O702" s="161">
        <v>0.5</v>
      </c>
      <c r="P702" s="161">
        <v>134.0</v>
      </c>
      <c r="Q702" s="311">
        <v>45894.0</v>
      </c>
      <c r="R702" s="159"/>
      <c r="S702" s="336">
        <f t="shared" si="2"/>
        <v>8</v>
      </c>
      <c r="T702" s="337">
        <f>IF(A702=A701,"0",VLOOKUP(A702,Despatches!A:D,4,FALSE))</f>
        <v>43.6</v>
      </c>
      <c r="U702" s="159"/>
      <c r="V702" s="159">
        <f t="shared" si="3"/>
        <v>2025</v>
      </c>
      <c r="W702" s="159"/>
      <c r="X702" s="159"/>
      <c r="Y702" s="159"/>
      <c r="Z702" s="159"/>
    </row>
    <row r="703" ht="11.25" customHeight="1">
      <c r="A703" s="161" t="s">
        <v>526</v>
      </c>
      <c r="B703" s="311">
        <v>45890.0</v>
      </c>
      <c r="C703" s="161">
        <v>123.0</v>
      </c>
      <c r="D703" s="161">
        <v>123.0</v>
      </c>
      <c r="E703" s="161" t="s">
        <v>121</v>
      </c>
      <c r="F703" s="161">
        <v>40.0</v>
      </c>
      <c r="G703" s="161">
        <v>100.0</v>
      </c>
      <c r="H703" s="161">
        <v>280.0</v>
      </c>
      <c r="I703" s="161">
        <v>70.0</v>
      </c>
      <c r="J703" s="333">
        <v>10.0</v>
      </c>
      <c r="K703" s="333">
        <v>1.0</v>
      </c>
      <c r="L703" s="333">
        <v>2.0</v>
      </c>
      <c r="M703" s="161">
        <v>8.3</v>
      </c>
      <c r="N703" s="333" t="s">
        <v>38</v>
      </c>
      <c r="O703" s="161">
        <v>0.5</v>
      </c>
      <c r="P703" s="161">
        <v>134.0</v>
      </c>
      <c r="Q703" s="311">
        <v>45894.0</v>
      </c>
      <c r="R703" s="159"/>
      <c r="S703" s="336">
        <f t="shared" si="2"/>
        <v>8</v>
      </c>
      <c r="T703" s="337" t="str">
        <f>IF(A703=A702,"0",VLOOKUP(A703,Despatches!A:D,4,FALSE))</f>
        <v>0</v>
      </c>
      <c r="U703" s="159"/>
      <c r="V703" s="159">
        <f t="shared" si="3"/>
        <v>2025</v>
      </c>
      <c r="W703" s="159"/>
      <c r="X703" s="159"/>
      <c r="Y703" s="159"/>
      <c r="Z703" s="159"/>
    </row>
    <row r="704" ht="11.25" customHeight="1">
      <c r="A704" s="161" t="s">
        <v>526</v>
      </c>
      <c r="B704" s="311">
        <v>45890.0</v>
      </c>
      <c r="C704" s="161">
        <v>123.0</v>
      </c>
      <c r="D704" s="161">
        <v>123.0</v>
      </c>
      <c r="E704" s="161" t="s">
        <v>121</v>
      </c>
      <c r="F704" s="161">
        <v>40.0</v>
      </c>
      <c r="G704" s="161">
        <v>230.0</v>
      </c>
      <c r="H704" s="161">
        <v>420.0</v>
      </c>
      <c r="I704" s="161">
        <v>70.0</v>
      </c>
      <c r="J704" s="333">
        <v>10.0</v>
      </c>
      <c r="K704" s="333">
        <v>1.0</v>
      </c>
      <c r="L704" s="333">
        <v>2.0</v>
      </c>
      <c r="M704" s="161">
        <v>28.63</v>
      </c>
      <c r="N704" s="333" t="s">
        <v>38</v>
      </c>
      <c r="O704" s="161">
        <v>0.5</v>
      </c>
      <c r="P704" s="161">
        <v>134.0</v>
      </c>
      <c r="Q704" s="311">
        <v>45894.0</v>
      </c>
      <c r="R704" s="159"/>
      <c r="S704" s="336">
        <f t="shared" si="2"/>
        <v>8</v>
      </c>
      <c r="T704" s="337" t="str">
        <f>IF(A704=A703,"0",VLOOKUP(A704,Despatches!A:D,4,FALSE))</f>
        <v>0</v>
      </c>
      <c r="U704" s="159"/>
      <c r="V704" s="159">
        <f t="shared" si="3"/>
        <v>2025</v>
      </c>
      <c r="W704" s="159"/>
      <c r="X704" s="159"/>
      <c r="Y704" s="159"/>
      <c r="Z704" s="159"/>
    </row>
    <row r="705" ht="11.25" customHeight="1">
      <c r="A705" s="161" t="s">
        <v>452</v>
      </c>
      <c r="B705" s="311">
        <v>45890.0</v>
      </c>
      <c r="C705" s="161">
        <v>123.0</v>
      </c>
      <c r="D705" s="161">
        <v>123.0</v>
      </c>
      <c r="E705" s="161" t="s">
        <v>145</v>
      </c>
      <c r="F705" s="161">
        <v>50.0</v>
      </c>
      <c r="G705" s="161">
        <v>125.0</v>
      </c>
      <c r="H705" s="161">
        <v>3400.0</v>
      </c>
      <c r="I705" s="161">
        <v>68.0</v>
      </c>
      <c r="J705" s="333">
        <v>15.0</v>
      </c>
      <c r="K705" s="333">
        <v>1.0</v>
      </c>
      <c r="L705" s="333">
        <v>25.0</v>
      </c>
      <c r="M705" s="161">
        <v>157.48</v>
      </c>
      <c r="N705" s="333" t="s">
        <v>38</v>
      </c>
      <c r="O705" s="161">
        <v>0.5</v>
      </c>
      <c r="P705" s="161">
        <v>107.0</v>
      </c>
      <c r="Q705" s="311">
        <v>45894.0</v>
      </c>
      <c r="R705" s="159"/>
      <c r="S705" s="336">
        <f t="shared" si="2"/>
        <v>8</v>
      </c>
      <c r="T705" s="337">
        <f>IF(A705=A704,"0",VLOOKUP(A705,Despatches!A:D,4,FALSE))</f>
        <v>673.6</v>
      </c>
      <c r="U705" s="159"/>
      <c r="V705" s="159">
        <f t="shared" si="3"/>
        <v>2025</v>
      </c>
      <c r="W705" s="159"/>
      <c r="X705" s="159"/>
      <c r="Y705" s="159"/>
      <c r="Z705" s="159"/>
    </row>
    <row r="706" ht="11.25" customHeight="1">
      <c r="A706" s="161" t="s">
        <v>452</v>
      </c>
      <c r="B706" s="311">
        <v>45890.0</v>
      </c>
      <c r="C706" s="161">
        <v>123.0</v>
      </c>
      <c r="D706" s="161">
        <v>123.0</v>
      </c>
      <c r="E706" s="161" t="s">
        <v>145</v>
      </c>
      <c r="F706" s="161">
        <v>50.0</v>
      </c>
      <c r="G706" s="161">
        <v>200.0</v>
      </c>
      <c r="H706" s="161">
        <v>5100.0</v>
      </c>
      <c r="I706" s="161">
        <v>68.0</v>
      </c>
      <c r="J706" s="333">
        <v>15.0</v>
      </c>
      <c r="K706" s="333">
        <v>1.0</v>
      </c>
      <c r="L706" s="333">
        <v>25.0</v>
      </c>
      <c r="M706" s="161">
        <v>377.9</v>
      </c>
      <c r="N706" s="333" t="s">
        <v>38</v>
      </c>
      <c r="O706" s="161">
        <v>0.5</v>
      </c>
      <c r="P706" s="161">
        <v>107.0</v>
      </c>
      <c r="Q706" s="311">
        <v>45894.0</v>
      </c>
      <c r="R706" s="159"/>
      <c r="S706" s="336">
        <f t="shared" si="2"/>
        <v>8</v>
      </c>
      <c r="T706" s="337" t="str">
        <f>IF(A706=A705,"0",VLOOKUP(A706,Despatches!A:D,4,FALSE))</f>
        <v>0</v>
      </c>
      <c r="U706" s="159"/>
      <c r="V706" s="159">
        <f t="shared" si="3"/>
        <v>2025</v>
      </c>
      <c r="W706" s="159"/>
      <c r="X706" s="159"/>
      <c r="Y706" s="159"/>
      <c r="Z706" s="159"/>
    </row>
    <row r="707" ht="11.25" customHeight="1">
      <c r="A707" s="161" t="s">
        <v>452</v>
      </c>
      <c r="B707" s="311">
        <v>45890.0</v>
      </c>
      <c r="C707" s="161">
        <v>123.0</v>
      </c>
      <c r="D707" s="161">
        <v>123.0</v>
      </c>
      <c r="E707" s="161" t="s">
        <v>145</v>
      </c>
      <c r="F707" s="161">
        <v>50.0</v>
      </c>
      <c r="G707" s="161">
        <v>200.0</v>
      </c>
      <c r="H707" s="161">
        <v>1700.0</v>
      </c>
      <c r="I707" s="161">
        <v>68.0</v>
      </c>
      <c r="J707" s="333">
        <v>15.0</v>
      </c>
      <c r="K707" s="333">
        <v>1.0</v>
      </c>
      <c r="L707" s="333">
        <v>25.0</v>
      </c>
      <c r="M707" s="161">
        <v>125.98</v>
      </c>
      <c r="N707" s="333" t="s">
        <v>38</v>
      </c>
      <c r="O707" s="161">
        <v>0.5</v>
      </c>
      <c r="P707" s="161">
        <v>107.0</v>
      </c>
      <c r="Q707" s="311">
        <v>45894.0</v>
      </c>
      <c r="R707" s="159"/>
      <c r="S707" s="336">
        <f t="shared" si="2"/>
        <v>8</v>
      </c>
      <c r="T707" s="337" t="str">
        <f>IF(A707=A706,"0",VLOOKUP(A707,Despatches!A:D,4,FALSE))</f>
        <v>0</v>
      </c>
      <c r="U707" s="159"/>
      <c r="V707" s="159">
        <f t="shared" si="3"/>
        <v>2025</v>
      </c>
      <c r="W707" s="159"/>
      <c r="X707" s="159"/>
      <c r="Y707" s="159"/>
      <c r="Z707" s="159"/>
    </row>
    <row r="708" ht="11.25" customHeight="1">
      <c r="A708" s="161" t="s">
        <v>454</v>
      </c>
      <c r="B708" s="311">
        <v>45890.0</v>
      </c>
      <c r="C708" s="161">
        <v>123.0</v>
      </c>
      <c r="D708" s="161">
        <v>123.0</v>
      </c>
      <c r="E708" s="161" t="s">
        <v>145</v>
      </c>
      <c r="F708" s="161">
        <v>45.0</v>
      </c>
      <c r="G708" s="161">
        <v>115.0</v>
      </c>
      <c r="H708" s="161">
        <v>9000.0</v>
      </c>
      <c r="I708" s="161">
        <v>90.0</v>
      </c>
      <c r="J708" s="333">
        <v>16.0</v>
      </c>
      <c r="K708" s="333">
        <v>1.0</v>
      </c>
      <c r="L708" s="333">
        <v>50.0</v>
      </c>
      <c r="M708" s="161">
        <v>345.1</v>
      </c>
      <c r="N708" s="333" t="s">
        <v>38</v>
      </c>
      <c r="O708" s="161">
        <v>0.5</v>
      </c>
      <c r="P708" s="161">
        <v>107.0</v>
      </c>
      <c r="Q708" s="311">
        <v>45894.0</v>
      </c>
      <c r="R708" s="159"/>
      <c r="S708" s="336">
        <f t="shared" si="2"/>
        <v>8</v>
      </c>
      <c r="T708" s="337">
        <f>IF(A708=A707,"0",VLOOKUP(A708,Despatches!A:D,4,FALSE))</f>
        <v>830</v>
      </c>
      <c r="U708" s="159"/>
      <c r="V708" s="159">
        <f t="shared" si="3"/>
        <v>2025</v>
      </c>
      <c r="W708" s="159"/>
      <c r="X708" s="159"/>
      <c r="Y708" s="159"/>
      <c r="Z708" s="159"/>
    </row>
    <row r="709" ht="11.25" customHeight="1">
      <c r="A709" s="161" t="s">
        <v>454</v>
      </c>
      <c r="B709" s="311">
        <v>45890.0</v>
      </c>
      <c r="C709" s="161">
        <v>123.0</v>
      </c>
      <c r="D709" s="161">
        <v>123.0</v>
      </c>
      <c r="E709" s="161" t="s">
        <v>145</v>
      </c>
      <c r="F709" s="161">
        <v>45.0</v>
      </c>
      <c r="G709" s="161">
        <v>185.0</v>
      </c>
      <c r="H709" s="161">
        <v>13500.0</v>
      </c>
      <c r="I709" s="161">
        <v>90.0</v>
      </c>
      <c r="J709" s="333">
        <v>16.0</v>
      </c>
      <c r="K709" s="333">
        <v>1.0</v>
      </c>
      <c r="L709" s="333">
        <v>50.0</v>
      </c>
      <c r="M709" s="161">
        <v>832.8</v>
      </c>
      <c r="N709" s="333" t="s">
        <v>38</v>
      </c>
      <c r="O709" s="161">
        <v>0.5</v>
      </c>
      <c r="P709" s="161">
        <v>107.0</v>
      </c>
      <c r="Q709" s="311">
        <v>45894.0</v>
      </c>
      <c r="R709" s="159"/>
      <c r="S709" s="336">
        <f t="shared" si="2"/>
        <v>8</v>
      </c>
      <c r="T709" s="337" t="str">
        <f>IF(A709=A708,"0",VLOOKUP(A709,Despatches!A:D,4,FALSE))</f>
        <v>0</v>
      </c>
      <c r="U709" s="159"/>
      <c r="V709" s="159">
        <f t="shared" si="3"/>
        <v>2025</v>
      </c>
      <c r="W709" s="159"/>
      <c r="X709" s="159"/>
      <c r="Y709" s="159"/>
      <c r="Z709" s="159"/>
    </row>
    <row r="710" ht="11.25" customHeight="1">
      <c r="A710" s="161" t="s">
        <v>454</v>
      </c>
      <c r="B710" s="311">
        <v>45890.0</v>
      </c>
      <c r="C710" s="161">
        <v>123.0</v>
      </c>
      <c r="D710" s="161">
        <v>123.0</v>
      </c>
      <c r="E710" s="161" t="s">
        <v>145</v>
      </c>
      <c r="F710" s="161">
        <v>45.0</v>
      </c>
      <c r="G710" s="161">
        <v>185.0</v>
      </c>
      <c r="H710" s="161">
        <v>4500.0</v>
      </c>
      <c r="I710" s="161">
        <v>90.0</v>
      </c>
      <c r="J710" s="333">
        <v>16.0</v>
      </c>
      <c r="K710" s="333">
        <v>1.0</v>
      </c>
      <c r="L710" s="333">
        <v>50.0</v>
      </c>
      <c r="M710" s="161">
        <v>277.6</v>
      </c>
      <c r="N710" s="333" t="s">
        <v>38</v>
      </c>
      <c r="O710" s="161">
        <v>0.5</v>
      </c>
      <c r="P710" s="161">
        <v>107.0</v>
      </c>
      <c r="Q710" s="311">
        <v>45894.0</v>
      </c>
      <c r="R710" s="159"/>
      <c r="S710" s="336">
        <f t="shared" si="2"/>
        <v>8</v>
      </c>
      <c r="T710" s="337" t="str">
        <f>IF(A710=A709,"0",VLOOKUP(A710,Despatches!A:D,4,FALSE))</f>
        <v>0</v>
      </c>
      <c r="U710" s="159"/>
      <c r="V710" s="159">
        <f t="shared" si="3"/>
        <v>2025</v>
      </c>
      <c r="W710" s="159"/>
      <c r="X710" s="159"/>
      <c r="Y710" s="159"/>
      <c r="Z710" s="159"/>
    </row>
    <row r="711" ht="11.25" customHeight="1">
      <c r="A711" s="161" t="s">
        <v>455</v>
      </c>
      <c r="B711" s="311">
        <v>45891.0</v>
      </c>
      <c r="C711" s="161">
        <v>13040.0</v>
      </c>
      <c r="D711" s="161" t="s">
        <v>596</v>
      </c>
      <c r="E711" s="161" t="s">
        <v>117</v>
      </c>
      <c r="F711" s="161">
        <v>157.0</v>
      </c>
      <c r="G711" s="161">
        <v>507.0</v>
      </c>
      <c r="H711" s="161">
        <v>408.0</v>
      </c>
      <c r="I711" s="161" t="s">
        <v>655</v>
      </c>
      <c r="J711" s="333">
        <v>16.0</v>
      </c>
      <c r="K711" s="333">
        <v>1.0</v>
      </c>
      <c r="L711" s="333">
        <v>8.0</v>
      </c>
      <c r="M711" s="161">
        <v>240.65</v>
      </c>
      <c r="N711" s="333" t="s">
        <v>38</v>
      </c>
      <c r="O711" s="161">
        <v>0.5</v>
      </c>
      <c r="P711" s="161">
        <v>100.0</v>
      </c>
      <c r="Q711" s="311">
        <v>45902.0</v>
      </c>
      <c r="R711" s="159"/>
      <c r="S711" s="336">
        <f t="shared" si="2"/>
        <v>8</v>
      </c>
      <c r="T711" s="337" t="str">
        <f>IF(A711=A710,"0",VLOOKUP(A711,Despatches!A:D,4,FALSE))</f>
        <v>#N/A</v>
      </c>
      <c r="U711" s="159"/>
      <c r="V711" s="159">
        <f t="shared" si="3"/>
        <v>2025</v>
      </c>
      <c r="W711" s="159"/>
      <c r="X711" s="159"/>
      <c r="Y711" s="159"/>
      <c r="Z711" s="159"/>
    </row>
    <row r="712" ht="11.25" customHeight="1">
      <c r="A712" s="161" t="s">
        <v>455</v>
      </c>
      <c r="B712" s="311">
        <v>45891.0</v>
      </c>
      <c r="C712" s="161">
        <v>13040.0</v>
      </c>
      <c r="D712" s="161" t="s">
        <v>596</v>
      </c>
      <c r="E712" s="161" t="s">
        <v>117</v>
      </c>
      <c r="F712" s="161">
        <v>141.0</v>
      </c>
      <c r="G712" s="161">
        <v>507.0</v>
      </c>
      <c r="H712" s="161">
        <v>280.0</v>
      </c>
      <c r="I712" s="161" t="s">
        <v>655</v>
      </c>
      <c r="J712" s="333">
        <v>16.0</v>
      </c>
      <c r="K712" s="333">
        <v>1.0</v>
      </c>
      <c r="L712" s="333">
        <v>8.0</v>
      </c>
      <c r="M712" s="161">
        <v>148.32</v>
      </c>
      <c r="N712" s="333" t="s">
        <v>38</v>
      </c>
      <c r="O712" s="161">
        <v>0.5</v>
      </c>
      <c r="P712" s="161">
        <v>100.0</v>
      </c>
      <c r="Q712" s="311">
        <v>45902.0</v>
      </c>
      <c r="R712" s="159"/>
      <c r="S712" s="336">
        <f t="shared" si="2"/>
        <v>8</v>
      </c>
      <c r="T712" s="337" t="str">
        <f>IF(A712=A711,"0",VLOOKUP(A712,Despatches!A:D,4,FALSE))</f>
        <v>0</v>
      </c>
      <c r="U712" s="159"/>
      <c r="V712" s="159">
        <f t="shared" si="3"/>
        <v>2025</v>
      </c>
      <c r="W712" s="159"/>
      <c r="X712" s="159"/>
      <c r="Y712" s="159"/>
      <c r="Z712" s="159"/>
    </row>
    <row r="713" ht="11.25" customHeight="1">
      <c r="A713" s="161" t="s">
        <v>455</v>
      </c>
      <c r="B713" s="311">
        <v>45891.0</v>
      </c>
      <c r="C713" s="161">
        <v>13040.0</v>
      </c>
      <c r="D713" s="161" t="s">
        <v>596</v>
      </c>
      <c r="E713" s="161" t="s">
        <v>117</v>
      </c>
      <c r="F713" s="161">
        <v>118.0</v>
      </c>
      <c r="G713" s="161">
        <v>507.0</v>
      </c>
      <c r="H713" s="161">
        <v>232.0</v>
      </c>
      <c r="I713" s="161" t="s">
        <v>655</v>
      </c>
      <c r="J713" s="333">
        <v>16.0</v>
      </c>
      <c r="K713" s="333">
        <v>1.0</v>
      </c>
      <c r="L713" s="333">
        <v>8.0</v>
      </c>
      <c r="M713" s="161">
        <v>102.85</v>
      </c>
      <c r="N713" s="333" t="s">
        <v>38</v>
      </c>
      <c r="O713" s="161">
        <v>0.5</v>
      </c>
      <c r="P713" s="161">
        <v>100.0</v>
      </c>
      <c r="Q713" s="311">
        <v>45902.0</v>
      </c>
      <c r="R713" s="159"/>
      <c r="S713" s="336">
        <f t="shared" si="2"/>
        <v>8</v>
      </c>
      <c r="T713" s="337" t="str">
        <f>IF(A713=A712,"0",VLOOKUP(A713,Despatches!A:D,4,FALSE))</f>
        <v>0</v>
      </c>
      <c r="U713" s="159"/>
      <c r="V713" s="159">
        <f t="shared" si="3"/>
        <v>2025</v>
      </c>
      <c r="W713" s="159"/>
      <c r="X713" s="159"/>
      <c r="Y713" s="159"/>
      <c r="Z713" s="159"/>
    </row>
    <row r="714" ht="11.25" customHeight="1">
      <c r="A714" s="161" t="s">
        <v>455</v>
      </c>
      <c r="B714" s="311">
        <v>45891.0</v>
      </c>
      <c r="C714" s="161">
        <v>13040.0</v>
      </c>
      <c r="D714" s="161" t="s">
        <v>596</v>
      </c>
      <c r="E714" s="161" t="s">
        <v>117</v>
      </c>
      <c r="F714" s="161">
        <v>88.0</v>
      </c>
      <c r="G714" s="161">
        <v>507.0</v>
      </c>
      <c r="H714" s="161">
        <v>200.0</v>
      </c>
      <c r="I714" s="161" t="s">
        <v>655</v>
      </c>
      <c r="J714" s="333">
        <v>16.0</v>
      </c>
      <c r="K714" s="333">
        <v>1.0</v>
      </c>
      <c r="L714" s="333">
        <v>8.0</v>
      </c>
      <c r="M714" s="161">
        <v>66.12</v>
      </c>
      <c r="N714" s="333" t="s">
        <v>38</v>
      </c>
      <c r="O714" s="161">
        <v>0.5</v>
      </c>
      <c r="P714" s="161">
        <v>100.0</v>
      </c>
      <c r="Q714" s="311">
        <v>45902.0</v>
      </c>
      <c r="R714" s="159"/>
      <c r="S714" s="336">
        <f t="shared" si="2"/>
        <v>8</v>
      </c>
      <c r="T714" s="337" t="str">
        <f>IF(A714=A713,"0",VLOOKUP(A714,Despatches!A:D,4,FALSE))</f>
        <v>0</v>
      </c>
      <c r="U714" s="159"/>
      <c r="V714" s="159">
        <f t="shared" si="3"/>
        <v>2025</v>
      </c>
      <c r="W714" s="159"/>
      <c r="X714" s="159"/>
      <c r="Y714" s="159"/>
      <c r="Z714" s="159"/>
    </row>
    <row r="715" ht="11.25" customHeight="1">
      <c r="A715" s="161" t="s">
        <v>455</v>
      </c>
      <c r="B715" s="311">
        <v>45891.0</v>
      </c>
      <c r="C715" s="161">
        <v>13040.0</v>
      </c>
      <c r="D715" s="161" t="s">
        <v>596</v>
      </c>
      <c r="E715" s="161" t="s">
        <v>117</v>
      </c>
      <c r="F715" s="161">
        <v>52.0</v>
      </c>
      <c r="G715" s="161">
        <v>507.0</v>
      </c>
      <c r="H715" s="161">
        <v>416.0</v>
      </c>
      <c r="I715" s="161" t="s">
        <v>655</v>
      </c>
      <c r="J715" s="333">
        <v>16.0</v>
      </c>
      <c r="K715" s="333">
        <v>1.0</v>
      </c>
      <c r="L715" s="333">
        <v>8.0</v>
      </c>
      <c r="M715" s="161">
        <v>81.27</v>
      </c>
      <c r="N715" s="333" t="s">
        <v>38</v>
      </c>
      <c r="O715" s="161">
        <v>0.5</v>
      </c>
      <c r="P715" s="161">
        <v>100.0</v>
      </c>
      <c r="Q715" s="311">
        <v>45902.0</v>
      </c>
      <c r="R715" s="159"/>
      <c r="S715" s="336">
        <f t="shared" si="2"/>
        <v>8</v>
      </c>
      <c r="T715" s="337" t="str">
        <f>IF(A715=A714,"0",VLOOKUP(A715,Despatches!A:D,4,FALSE))</f>
        <v>0</v>
      </c>
      <c r="U715" s="159"/>
      <c r="V715" s="159">
        <f t="shared" si="3"/>
        <v>2025</v>
      </c>
      <c r="W715" s="159"/>
      <c r="X715" s="159"/>
      <c r="Y715" s="159"/>
      <c r="Z715" s="159"/>
    </row>
    <row r="716" ht="11.25" customHeight="1">
      <c r="A716" s="161" t="s">
        <v>455</v>
      </c>
      <c r="B716" s="311">
        <v>45891.0</v>
      </c>
      <c r="C716" s="161">
        <v>13040.0</v>
      </c>
      <c r="D716" s="161" t="s">
        <v>596</v>
      </c>
      <c r="E716" s="161" t="s">
        <v>117</v>
      </c>
      <c r="F716" s="161">
        <v>62.0</v>
      </c>
      <c r="G716" s="161">
        <v>528.0</v>
      </c>
      <c r="H716" s="161">
        <v>1256.0</v>
      </c>
      <c r="I716" s="161" t="s">
        <v>655</v>
      </c>
      <c r="J716" s="333">
        <v>16.0</v>
      </c>
      <c r="K716" s="333">
        <v>1.0</v>
      </c>
      <c r="L716" s="333">
        <v>8.0</v>
      </c>
      <c r="M716" s="161">
        <v>304.67</v>
      </c>
      <c r="N716" s="333" t="s">
        <v>38</v>
      </c>
      <c r="O716" s="161">
        <v>0.5</v>
      </c>
      <c r="P716" s="161">
        <v>100.0</v>
      </c>
      <c r="Q716" s="311">
        <v>45902.0</v>
      </c>
      <c r="R716" s="159"/>
      <c r="S716" s="336">
        <f t="shared" si="2"/>
        <v>8</v>
      </c>
      <c r="T716" s="337" t="str">
        <f>IF(A716=A715,"0",VLOOKUP(A716,Despatches!A:D,4,FALSE))</f>
        <v>0</v>
      </c>
      <c r="U716" s="159"/>
      <c r="V716" s="159">
        <f t="shared" si="3"/>
        <v>2025</v>
      </c>
      <c r="W716" s="159"/>
      <c r="X716" s="159"/>
      <c r="Y716" s="159"/>
      <c r="Z716" s="159"/>
    </row>
    <row r="717" ht="11.25" customHeight="1">
      <c r="A717" s="161" t="s">
        <v>455</v>
      </c>
      <c r="B717" s="311">
        <v>45891.0</v>
      </c>
      <c r="C717" s="161">
        <v>13040.0</v>
      </c>
      <c r="D717" s="161" t="s">
        <v>596</v>
      </c>
      <c r="E717" s="161" t="s">
        <v>117</v>
      </c>
      <c r="F717" s="161">
        <v>62.0</v>
      </c>
      <c r="G717" s="161">
        <v>247.5</v>
      </c>
      <c r="H717" s="161">
        <v>816.0</v>
      </c>
      <c r="I717" s="161" t="s">
        <v>655</v>
      </c>
      <c r="J717" s="161" t="s">
        <v>655</v>
      </c>
      <c r="K717" s="161" t="s">
        <v>655</v>
      </c>
      <c r="L717" s="333">
        <v>8.0</v>
      </c>
      <c r="M717" s="161">
        <v>92.78</v>
      </c>
      <c r="N717" s="333" t="s">
        <v>38</v>
      </c>
      <c r="O717" s="161">
        <v>0.5</v>
      </c>
      <c r="P717" s="161">
        <v>100.0</v>
      </c>
      <c r="Q717" s="311">
        <v>45902.0</v>
      </c>
      <c r="R717" s="159"/>
      <c r="S717" s="336">
        <f t="shared" si="2"/>
        <v>8</v>
      </c>
      <c r="T717" s="337" t="str">
        <f>IF(A717=A716,"0",VLOOKUP(A717,Despatches!A:D,4,FALSE))</f>
        <v>0</v>
      </c>
      <c r="U717" s="159"/>
      <c r="V717" s="159">
        <f t="shared" si="3"/>
        <v>2025</v>
      </c>
      <c r="W717" s="159"/>
      <c r="X717" s="159"/>
      <c r="Y717" s="159"/>
      <c r="Z717" s="159"/>
    </row>
    <row r="718" ht="11.25" customHeight="1">
      <c r="A718" s="161" t="s">
        <v>455</v>
      </c>
      <c r="B718" s="311">
        <v>45891.0</v>
      </c>
      <c r="C718" s="161">
        <v>13040.0</v>
      </c>
      <c r="D718" s="161" t="s">
        <v>596</v>
      </c>
      <c r="E718" s="161" t="s">
        <v>117</v>
      </c>
      <c r="F718" s="161">
        <v>62.0</v>
      </c>
      <c r="G718" s="161">
        <v>255.5</v>
      </c>
      <c r="H718" s="161">
        <v>560.0</v>
      </c>
      <c r="I718" s="161" t="s">
        <v>655</v>
      </c>
      <c r="J718" s="161" t="s">
        <v>655</v>
      </c>
      <c r="K718" s="161" t="s">
        <v>655</v>
      </c>
      <c r="L718" s="333">
        <v>8.0</v>
      </c>
      <c r="M718" s="161">
        <v>65.74</v>
      </c>
      <c r="N718" s="333" t="s">
        <v>38</v>
      </c>
      <c r="O718" s="161">
        <v>0.5</v>
      </c>
      <c r="P718" s="161">
        <v>100.0</v>
      </c>
      <c r="Q718" s="311">
        <v>45902.0</v>
      </c>
      <c r="R718" s="159"/>
      <c r="S718" s="336">
        <f t="shared" si="2"/>
        <v>8</v>
      </c>
      <c r="T718" s="337" t="str">
        <f>IF(A718=A717,"0",VLOOKUP(A718,Despatches!A:D,4,FALSE))</f>
        <v>0</v>
      </c>
      <c r="U718" s="159"/>
      <c r="V718" s="159">
        <f t="shared" si="3"/>
        <v>2025</v>
      </c>
      <c r="W718" s="159"/>
      <c r="X718" s="159"/>
      <c r="Y718" s="159"/>
      <c r="Z718" s="159"/>
    </row>
    <row r="719" ht="11.25" customHeight="1">
      <c r="A719" s="161" t="s">
        <v>455</v>
      </c>
      <c r="B719" s="311">
        <v>45891.0</v>
      </c>
      <c r="C719" s="161">
        <v>13040.0</v>
      </c>
      <c r="D719" s="161" t="s">
        <v>596</v>
      </c>
      <c r="E719" s="161" t="s">
        <v>117</v>
      </c>
      <c r="F719" s="161">
        <v>62.0</v>
      </c>
      <c r="G719" s="161">
        <v>267.0</v>
      </c>
      <c r="H719" s="161">
        <v>464.0</v>
      </c>
      <c r="I719" s="161" t="s">
        <v>655</v>
      </c>
      <c r="J719" s="161" t="s">
        <v>655</v>
      </c>
      <c r="K719" s="161" t="s">
        <v>655</v>
      </c>
      <c r="L719" s="333">
        <v>8.0</v>
      </c>
      <c r="M719" s="161">
        <v>56.92</v>
      </c>
      <c r="N719" s="333" t="s">
        <v>38</v>
      </c>
      <c r="O719" s="161">
        <v>0.5</v>
      </c>
      <c r="P719" s="161">
        <v>100.0</v>
      </c>
      <c r="Q719" s="311">
        <v>45902.0</v>
      </c>
      <c r="R719" s="159"/>
      <c r="S719" s="336">
        <f t="shared" si="2"/>
        <v>8</v>
      </c>
      <c r="T719" s="337" t="str">
        <f>IF(A719=A718,"0",VLOOKUP(A719,Despatches!A:D,4,FALSE))</f>
        <v>0</v>
      </c>
      <c r="U719" s="159"/>
      <c r="V719" s="159">
        <f t="shared" si="3"/>
        <v>2025</v>
      </c>
      <c r="W719" s="159"/>
      <c r="X719" s="159"/>
      <c r="Y719" s="159"/>
      <c r="Z719" s="159"/>
    </row>
    <row r="720" ht="11.25" customHeight="1">
      <c r="A720" s="161" t="s">
        <v>455</v>
      </c>
      <c r="B720" s="311">
        <v>45891.0</v>
      </c>
      <c r="C720" s="161">
        <v>13040.0</v>
      </c>
      <c r="D720" s="161" t="s">
        <v>596</v>
      </c>
      <c r="E720" s="161" t="s">
        <v>117</v>
      </c>
      <c r="F720" s="161">
        <v>62.0</v>
      </c>
      <c r="G720" s="161">
        <v>282.0</v>
      </c>
      <c r="H720" s="161">
        <v>400.0</v>
      </c>
      <c r="I720" s="161" t="s">
        <v>655</v>
      </c>
      <c r="J720" s="161" t="s">
        <v>655</v>
      </c>
      <c r="K720" s="161" t="s">
        <v>655</v>
      </c>
      <c r="L720" s="333">
        <v>8.0</v>
      </c>
      <c r="M720" s="161">
        <v>51.82</v>
      </c>
      <c r="N720" s="333" t="s">
        <v>38</v>
      </c>
      <c r="O720" s="161">
        <v>0.5</v>
      </c>
      <c r="P720" s="161">
        <v>100.0</v>
      </c>
      <c r="Q720" s="311">
        <v>45902.0</v>
      </c>
      <c r="R720" s="159"/>
      <c r="S720" s="336">
        <f t="shared" si="2"/>
        <v>8</v>
      </c>
      <c r="T720" s="337" t="str">
        <f>IF(A720=A719,"0",VLOOKUP(A720,Despatches!A:D,4,FALSE))</f>
        <v>0</v>
      </c>
      <c r="U720" s="159"/>
      <c r="V720" s="159">
        <f t="shared" si="3"/>
        <v>2025</v>
      </c>
      <c r="W720" s="159"/>
      <c r="X720" s="159"/>
      <c r="Y720" s="159"/>
      <c r="Z720" s="159"/>
    </row>
    <row r="721" ht="11.25" customHeight="1">
      <c r="A721" s="161" t="s">
        <v>455</v>
      </c>
      <c r="B721" s="311">
        <v>45891.0</v>
      </c>
      <c r="C721" s="161">
        <v>13040.0</v>
      </c>
      <c r="D721" s="161" t="s">
        <v>596</v>
      </c>
      <c r="E721" s="161" t="s">
        <v>117</v>
      </c>
      <c r="F721" s="161">
        <v>62.0</v>
      </c>
      <c r="G721" s="161">
        <v>300.0</v>
      </c>
      <c r="H721" s="161">
        <v>272.0</v>
      </c>
      <c r="I721" s="161" t="s">
        <v>655</v>
      </c>
      <c r="J721" s="161" t="s">
        <v>655</v>
      </c>
      <c r="K721" s="161" t="s">
        <v>655</v>
      </c>
      <c r="L721" s="333">
        <v>8.0</v>
      </c>
      <c r="M721" s="161">
        <v>37.49</v>
      </c>
      <c r="N721" s="333" t="s">
        <v>38</v>
      </c>
      <c r="O721" s="161">
        <v>0.5</v>
      </c>
      <c r="P721" s="161">
        <v>100.0</v>
      </c>
      <c r="Q721" s="311">
        <v>45902.0</v>
      </c>
      <c r="R721" s="159"/>
      <c r="S721" s="336">
        <f t="shared" si="2"/>
        <v>8</v>
      </c>
      <c r="T721" s="337" t="str">
        <f>IF(A721=A720,"0",VLOOKUP(A721,Despatches!A:D,4,FALSE))</f>
        <v>0</v>
      </c>
      <c r="U721" s="159"/>
      <c r="V721" s="159">
        <f t="shared" si="3"/>
        <v>2025</v>
      </c>
      <c r="W721" s="159"/>
      <c r="X721" s="159"/>
      <c r="Y721" s="159"/>
      <c r="Z721" s="159"/>
    </row>
    <row r="722" ht="11.25" customHeight="1">
      <c r="A722" s="161" t="s">
        <v>455</v>
      </c>
      <c r="B722" s="311">
        <v>45891.0</v>
      </c>
      <c r="C722" s="161">
        <v>13040.0</v>
      </c>
      <c r="D722" s="161" t="s">
        <v>596</v>
      </c>
      <c r="E722" s="161" t="s">
        <v>117</v>
      </c>
      <c r="F722" s="161">
        <v>62.0</v>
      </c>
      <c r="G722" s="161">
        <v>507.0</v>
      </c>
      <c r="H722" s="161">
        <v>2512.0</v>
      </c>
      <c r="I722" s="161" t="s">
        <v>655</v>
      </c>
      <c r="J722" s="161" t="s">
        <v>655</v>
      </c>
      <c r="K722" s="161" t="s">
        <v>655</v>
      </c>
      <c r="L722" s="333">
        <v>8.0</v>
      </c>
      <c r="M722" s="161">
        <v>585.11</v>
      </c>
      <c r="N722" s="333" t="s">
        <v>38</v>
      </c>
      <c r="O722" s="161">
        <v>0.5</v>
      </c>
      <c r="P722" s="161">
        <v>100.0</v>
      </c>
      <c r="Q722" s="311">
        <v>45902.0</v>
      </c>
      <c r="R722" s="159"/>
      <c r="S722" s="336">
        <f t="shared" si="2"/>
        <v>8</v>
      </c>
      <c r="T722" s="337" t="str">
        <f>IF(A722=A721,"0",VLOOKUP(A722,Despatches!A:D,4,FALSE))</f>
        <v>0</v>
      </c>
      <c r="U722" s="159"/>
      <c r="V722" s="159">
        <f t="shared" si="3"/>
        <v>2025</v>
      </c>
      <c r="W722" s="159"/>
      <c r="X722" s="159"/>
      <c r="Y722" s="159"/>
      <c r="Z722" s="159"/>
    </row>
    <row r="723" ht="11.25" customHeight="1">
      <c r="A723" s="161" t="s">
        <v>529</v>
      </c>
      <c r="B723" s="311">
        <v>45891.0</v>
      </c>
      <c r="C723" s="161" t="s">
        <v>669</v>
      </c>
      <c r="D723" s="161" t="s">
        <v>663</v>
      </c>
      <c r="E723" s="161" t="s">
        <v>117</v>
      </c>
      <c r="F723" s="161">
        <v>143.0</v>
      </c>
      <c r="G723" s="161">
        <v>502.0</v>
      </c>
      <c r="H723" s="161">
        <v>90.0</v>
      </c>
      <c r="I723" s="161" t="s">
        <v>655</v>
      </c>
      <c r="J723" s="333">
        <v>16.0</v>
      </c>
      <c r="K723" s="333">
        <v>1.0</v>
      </c>
      <c r="L723" s="333">
        <v>2.0</v>
      </c>
      <c r="M723" s="161">
        <v>47.87</v>
      </c>
      <c r="N723" s="333" t="s">
        <v>38</v>
      </c>
      <c r="O723" s="161">
        <v>0.5</v>
      </c>
      <c r="P723" s="161">
        <v>100.0</v>
      </c>
      <c r="Q723" s="311">
        <v>45902.0</v>
      </c>
      <c r="R723" s="159"/>
      <c r="S723" s="336">
        <f t="shared" si="2"/>
        <v>8</v>
      </c>
      <c r="T723" s="337" t="str">
        <f>IF(A723=A722,"0",VLOOKUP(A723,Despatches!A:D,4,FALSE))</f>
        <v>#N/A</v>
      </c>
      <c r="U723" s="159"/>
      <c r="V723" s="159">
        <f t="shared" si="3"/>
        <v>2025</v>
      </c>
      <c r="W723" s="159"/>
      <c r="X723" s="159"/>
      <c r="Y723" s="159"/>
      <c r="Z723" s="159"/>
    </row>
    <row r="724" ht="11.25" customHeight="1">
      <c r="A724" s="161" t="s">
        <v>529</v>
      </c>
      <c r="B724" s="311">
        <v>45891.0</v>
      </c>
      <c r="C724" s="161" t="s">
        <v>669</v>
      </c>
      <c r="D724" s="161" t="s">
        <v>663</v>
      </c>
      <c r="E724" s="161" t="s">
        <v>117</v>
      </c>
      <c r="F724" s="161">
        <v>128.0</v>
      </c>
      <c r="G724" s="161">
        <v>502.0</v>
      </c>
      <c r="H724" s="161">
        <v>66.0</v>
      </c>
      <c r="I724" s="161" t="s">
        <v>655</v>
      </c>
      <c r="J724" s="333">
        <v>16.0</v>
      </c>
      <c r="K724" s="333">
        <v>1.0</v>
      </c>
      <c r="L724" s="333">
        <v>2.0</v>
      </c>
      <c r="M724" s="161">
        <v>31.43</v>
      </c>
      <c r="N724" s="333" t="s">
        <v>38</v>
      </c>
      <c r="O724" s="161">
        <v>0.5</v>
      </c>
      <c r="P724" s="161">
        <v>100.0</v>
      </c>
      <c r="Q724" s="311">
        <v>45902.0</v>
      </c>
      <c r="R724" s="159"/>
      <c r="S724" s="336">
        <f t="shared" si="2"/>
        <v>8</v>
      </c>
      <c r="T724" s="337" t="str">
        <f>IF(A724=A723,"0",VLOOKUP(A724,Despatches!A:D,4,FALSE))</f>
        <v>0</v>
      </c>
      <c r="U724" s="159"/>
      <c r="V724" s="159">
        <f t="shared" si="3"/>
        <v>2025</v>
      </c>
      <c r="W724" s="159"/>
      <c r="X724" s="159"/>
      <c r="Y724" s="159"/>
      <c r="Z724" s="159"/>
    </row>
    <row r="725" ht="11.25" customHeight="1">
      <c r="A725" s="161" t="s">
        <v>529</v>
      </c>
      <c r="B725" s="311">
        <v>45891.0</v>
      </c>
      <c r="C725" s="161" t="s">
        <v>669</v>
      </c>
      <c r="D725" s="161" t="s">
        <v>663</v>
      </c>
      <c r="E725" s="161" t="s">
        <v>117</v>
      </c>
      <c r="F725" s="161">
        <v>107.0</v>
      </c>
      <c r="G725" s="161">
        <v>502.0</v>
      </c>
      <c r="H725" s="161">
        <v>54.0</v>
      </c>
      <c r="I725" s="161" t="s">
        <v>655</v>
      </c>
      <c r="J725" s="333">
        <v>16.0</v>
      </c>
      <c r="K725" s="333">
        <v>1.0</v>
      </c>
      <c r="L725" s="333">
        <v>2.0</v>
      </c>
      <c r="M725" s="161">
        <v>21.49</v>
      </c>
      <c r="N725" s="333" t="s">
        <v>38</v>
      </c>
      <c r="O725" s="161">
        <v>0.5</v>
      </c>
      <c r="P725" s="161">
        <v>100.0</v>
      </c>
      <c r="Q725" s="311">
        <v>45902.0</v>
      </c>
      <c r="R725" s="159"/>
      <c r="S725" s="336">
        <f t="shared" si="2"/>
        <v>8</v>
      </c>
      <c r="T725" s="337" t="str">
        <f>IF(A725=A724,"0",VLOOKUP(A725,Despatches!A:D,4,FALSE))</f>
        <v>0</v>
      </c>
      <c r="U725" s="159"/>
      <c r="V725" s="159">
        <f t="shared" si="3"/>
        <v>2025</v>
      </c>
      <c r="W725" s="159"/>
      <c r="X725" s="159"/>
      <c r="Y725" s="159"/>
      <c r="Z725" s="159"/>
    </row>
    <row r="726" ht="11.25" customHeight="1">
      <c r="A726" s="161" t="s">
        <v>529</v>
      </c>
      <c r="B726" s="311">
        <v>45891.0</v>
      </c>
      <c r="C726" s="161" t="s">
        <v>669</v>
      </c>
      <c r="D726" s="161" t="s">
        <v>663</v>
      </c>
      <c r="E726" s="161" t="s">
        <v>117</v>
      </c>
      <c r="F726" s="161">
        <v>80.0</v>
      </c>
      <c r="G726" s="161">
        <v>502.0</v>
      </c>
      <c r="H726" s="161">
        <v>44.0</v>
      </c>
      <c r="I726" s="161" t="s">
        <v>655</v>
      </c>
      <c r="J726" s="333">
        <v>16.0</v>
      </c>
      <c r="K726" s="333">
        <v>1.0</v>
      </c>
      <c r="L726" s="333">
        <v>2.0</v>
      </c>
      <c r="M726" s="161">
        <v>13.09</v>
      </c>
      <c r="N726" s="333" t="s">
        <v>38</v>
      </c>
      <c r="O726" s="161">
        <v>0.5</v>
      </c>
      <c r="P726" s="161">
        <v>100.0</v>
      </c>
      <c r="Q726" s="311">
        <v>45902.0</v>
      </c>
      <c r="R726" s="159"/>
      <c r="S726" s="336">
        <f t="shared" si="2"/>
        <v>8</v>
      </c>
      <c r="T726" s="337" t="str">
        <f>IF(A726=A725,"0",VLOOKUP(A726,Despatches!A:D,4,FALSE))</f>
        <v>0</v>
      </c>
      <c r="U726" s="159"/>
      <c r="V726" s="159">
        <f t="shared" si="3"/>
        <v>2025</v>
      </c>
      <c r="W726" s="159"/>
      <c r="X726" s="159"/>
      <c r="Y726" s="159"/>
      <c r="Z726" s="159"/>
    </row>
    <row r="727" ht="11.25" customHeight="1">
      <c r="A727" s="161" t="s">
        <v>529</v>
      </c>
      <c r="B727" s="311">
        <v>45891.0</v>
      </c>
      <c r="C727" s="161" t="s">
        <v>669</v>
      </c>
      <c r="D727" s="161" t="s">
        <v>663</v>
      </c>
      <c r="E727" s="161" t="s">
        <v>117</v>
      </c>
      <c r="F727" s="161">
        <v>47.0</v>
      </c>
      <c r="G727" s="161">
        <v>502.0</v>
      </c>
      <c r="H727" s="161">
        <v>30.0</v>
      </c>
      <c r="I727" s="161" t="s">
        <v>655</v>
      </c>
      <c r="J727" s="333">
        <v>16.0</v>
      </c>
      <c r="K727" s="333">
        <v>1.0</v>
      </c>
      <c r="L727" s="333">
        <v>2.0</v>
      </c>
      <c r="M727" s="161">
        <v>5.25</v>
      </c>
      <c r="N727" s="333" t="s">
        <v>38</v>
      </c>
      <c r="O727" s="161">
        <v>0.5</v>
      </c>
      <c r="P727" s="161">
        <v>100.0</v>
      </c>
      <c r="Q727" s="311">
        <v>45902.0</v>
      </c>
      <c r="R727" s="159"/>
      <c r="S727" s="336">
        <f t="shared" si="2"/>
        <v>8</v>
      </c>
      <c r="T727" s="337" t="str">
        <f>IF(A727=A726,"0",VLOOKUP(A727,Despatches!A:D,4,FALSE))</f>
        <v>0</v>
      </c>
      <c r="U727" s="159"/>
      <c r="V727" s="159">
        <f t="shared" si="3"/>
        <v>2025</v>
      </c>
      <c r="W727" s="159"/>
      <c r="X727" s="159"/>
      <c r="Y727" s="159"/>
      <c r="Z727" s="159"/>
    </row>
    <row r="728" ht="11.25" customHeight="1">
      <c r="A728" s="161" t="s">
        <v>529</v>
      </c>
      <c r="B728" s="311">
        <v>45891.0</v>
      </c>
      <c r="C728" s="161" t="s">
        <v>669</v>
      </c>
      <c r="D728" s="161" t="s">
        <v>663</v>
      </c>
      <c r="E728" s="161" t="s">
        <v>117</v>
      </c>
      <c r="F728" s="161">
        <v>57.0</v>
      </c>
      <c r="G728" s="161">
        <v>443.0</v>
      </c>
      <c r="H728" s="161">
        <v>284.0</v>
      </c>
      <c r="I728" s="161" t="s">
        <v>655</v>
      </c>
      <c r="J728" s="333">
        <v>16.0</v>
      </c>
      <c r="K728" s="333">
        <v>1.0</v>
      </c>
      <c r="L728" s="333">
        <v>2.0</v>
      </c>
      <c r="M728" s="161">
        <v>53.14</v>
      </c>
      <c r="N728" s="333" t="s">
        <v>38</v>
      </c>
      <c r="O728" s="161">
        <v>0.5</v>
      </c>
      <c r="P728" s="161">
        <v>100.0</v>
      </c>
      <c r="Q728" s="311">
        <v>45902.0</v>
      </c>
      <c r="R728" s="159"/>
      <c r="S728" s="336">
        <f t="shared" si="2"/>
        <v>8</v>
      </c>
      <c r="T728" s="337" t="str">
        <f>IF(A728=A727,"0",VLOOKUP(A728,Despatches!A:D,4,FALSE))</f>
        <v>0</v>
      </c>
      <c r="U728" s="159"/>
      <c r="V728" s="159">
        <f t="shared" si="3"/>
        <v>2025</v>
      </c>
      <c r="W728" s="159"/>
      <c r="X728" s="159"/>
      <c r="Y728" s="159"/>
      <c r="Z728" s="159"/>
    </row>
    <row r="729" ht="11.25" customHeight="1">
      <c r="A729" s="161" t="s">
        <v>529</v>
      </c>
      <c r="B729" s="311">
        <v>45891.0</v>
      </c>
      <c r="C729" s="161" t="s">
        <v>669</v>
      </c>
      <c r="D729" s="161" t="s">
        <v>663</v>
      </c>
      <c r="E729" s="161" t="s">
        <v>117</v>
      </c>
      <c r="F729" s="161">
        <v>57.0</v>
      </c>
      <c r="G729" s="161">
        <v>207.0</v>
      </c>
      <c r="H729" s="161">
        <v>180.0</v>
      </c>
      <c r="I729" s="161" t="s">
        <v>655</v>
      </c>
      <c r="J729" s="161" t="s">
        <v>655</v>
      </c>
      <c r="K729" s="161" t="s">
        <v>655</v>
      </c>
      <c r="L729" s="333">
        <v>2.0</v>
      </c>
      <c r="M729" s="161">
        <v>15.74</v>
      </c>
      <c r="N729" s="333" t="s">
        <v>38</v>
      </c>
      <c r="O729" s="161">
        <v>0.5</v>
      </c>
      <c r="P729" s="161">
        <v>100.0</v>
      </c>
      <c r="Q729" s="311">
        <v>45902.0</v>
      </c>
      <c r="R729" s="159"/>
      <c r="S729" s="336">
        <f t="shared" si="2"/>
        <v>8</v>
      </c>
      <c r="T729" s="337" t="str">
        <f>IF(A729=A728,"0",VLOOKUP(A729,Despatches!A:D,4,FALSE))</f>
        <v>0</v>
      </c>
      <c r="U729" s="159"/>
      <c r="V729" s="159">
        <f t="shared" si="3"/>
        <v>2025</v>
      </c>
      <c r="W729" s="159"/>
      <c r="X729" s="159"/>
      <c r="Y729" s="159"/>
      <c r="Z729" s="159"/>
    </row>
    <row r="730" ht="11.25" customHeight="1">
      <c r="A730" s="161" t="s">
        <v>529</v>
      </c>
      <c r="B730" s="311">
        <v>45891.0</v>
      </c>
      <c r="C730" s="161" t="s">
        <v>669</v>
      </c>
      <c r="D730" s="161" t="s">
        <v>663</v>
      </c>
      <c r="E730" s="161" t="s">
        <v>117</v>
      </c>
      <c r="F730" s="161">
        <v>57.0</v>
      </c>
      <c r="G730" s="161">
        <v>214.5</v>
      </c>
      <c r="H730" s="161">
        <v>132.0</v>
      </c>
      <c r="I730" s="161" t="s">
        <v>655</v>
      </c>
      <c r="J730" s="161" t="s">
        <v>655</v>
      </c>
      <c r="K730" s="161" t="s">
        <v>655</v>
      </c>
      <c r="L730" s="333">
        <v>2.0</v>
      </c>
      <c r="M730" s="161">
        <v>11.96</v>
      </c>
      <c r="N730" s="333" t="s">
        <v>38</v>
      </c>
      <c r="O730" s="161">
        <v>0.5</v>
      </c>
      <c r="P730" s="161">
        <v>100.0</v>
      </c>
      <c r="Q730" s="311">
        <v>45902.0</v>
      </c>
      <c r="R730" s="159"/>
      <c r="S730" s="336">
        <f t="shared" si="2"/>
        <v>8</v>
      </c>
      <c r="T730" s="337" t="str">
        <f>IF(A730=A729,"0",VLOOKUP(A730,Despatches!A:D,4,FALSE))</f>
        <v>0</v>
      </c>
      <c r="U730" s="159"/>
      <c r="V730" s="159">
        <f t="shared" si="3"/>
        <v>2025</v>
      </c>
      <c r="W730" s="159"/>
      <c r="X730" s="159"/>
      <c r="Y730" s="159"/>
      <c r="Z730" s="159"/>
    </row>
    <row r="731" ht="11.25" customHeight="1">
      <c r="A731" s="161" t="s">
        <v>529</v>
      </c>
      <c r="B731" s="311">
        <v>45891.0</v>
      </c>
      <c r="C731" s="161" t="s">
        <v>669</v>
      </c>
      <c r="D731" s="161" t="s">
        <v>663</v>
      </c>
      <c r="E731" s="161" t="s">
        <v>117</v>
      </c>
      <c r="F731" s="161">
        <v>57.0</v>
      </c>
      <c r="G731" s="161">
        <v>225.0</v>
      </c>
      <c r="H731" s="161">
        <v>108.0</v>
      </c>
      <c r="I731" s="161" t="s">
        <v>655</v>
      </c>
      <c r="J731" s="161" t="s">
        <v>655</v>
      </c>
      <c r="K731" s="161" t="s">
        <v>655</v>
      </c>
      <c r="L731" s="333">
        <v>2.0</v>
      </c>
      <c r="M731" s="161">
        <v>10.26</v>
      </c>
      <c r="N731" s="333" t="s">
        <v>38</v>
      </c>
      <c r="O731" s="161">
        <v>0.5</v>
      </c>
      <c r="P731" s="161">
        <v>100.0</v>
      </c>
      <c r="Q731" s="311">
        <v>45902.0</v>
      </c>
      <c r="R731" s="159"/>
      <c r="S731" s="336">
        <f t="shared" si="2"/>
        <v>8</v>
      </c>
      <c r="T731" s="337" t="str">
        <f>IF(A731=A730,"0",VLOOKUP(A731,Despatches!A:D,4,FALSE))</f>
        <v>0</v>
      </c>
      <c r="U731" s="159"/>
      <c r="V731" s="159">
        <f t="shared" si="3"/>
        <v>2025</v>
      </c>
      <c r="W731" s="159"/>
      <c r="X731" s="159"/>
      <c r="Y731" s="159"/>
      <c r="Z731" s="159"/>
    </row>
    <row r="732" ht="11.25" customHeight="1">
      <c r="A732" s="161" t="s">
        <v>529</v>
      </c>
      <c r="B732" s="311">
        <v>45891.0</v>
      </c>
      <c r="C732" s="161" t="s">
        <v>669</v>
      </c>
      <c r="D732" s="161" t="s">
        <v>663</v>
      </c>
      <c r="E732" s="161" t="s">
        <v>117</v>
      </c>
      <c r="F732" s="161">
        <v>57.0</v>
      </c>
      <c r="G732" s="161">
        <v>238.0</v>
      </c>
      <c r="H732" s="161">
        <v>88.0</v>
      </c>
      <c r="I732" s="161" t="s">
        <v>655</v>
      </c>
      <c r="J732" s="161" t="s">
        <v>655</v>
      </c>
      <c r="K732" s="161" t="s">
        <v>655</v>
      </c>
      <c r="L732" s="333">
        <v>2.0</v>
      </c>
      <c r="M732" s="161">
        <v>8.86</v>
      </c>
      <c r="N732" s="333" t="s">
        <v>38</v>
      </c>
      <c r="O732" s="161">
        <v>0.5</v>
      </c>
      <c r="P732" s="161">
        <v>100.0</v>
      </c>
      <c r="Q732" s="311">
        <v>45902.0</v>
      </c>
      <c r="R732" s="159"/>
      <c r="S732" s="336">
        <f t="shared" si="2"/>
        <v>8</v>
      </c>
      <c r="T732" s="337" t="str">
        <f>IF(A732=A731,"0",VLOOKUP(A732,Despatches!A:D,4,FALSE))</f>
        <v>0</v>
      </c>
      <c r="U732" s="159"/>
      <c r="V732" s="159">
        <f t="shared" si="3"/>
        <v>2025</v>
      </c>
      <c r="W732" s="159"/>
      <c r="X732" s="159"/>
      <c r="Y732" s="159"/>
      <c r="Z732" s="159"/>
    </row>
    <row r="733" ht="11.25" customHeight="1">
      <c r="A733" s="161" t="s">
        <v>529</v>
      </c>
      <c r="B733" s="311">
        <v>45891.0</v>
      </c>
      <c r="C733" s="161" t="s">
        <v>669</v>
      </c>
      <c r="D733" s="161" t="s">
        <v>663</v>
      </c>
      <c r="E733" s="161" t="s">
        <v>117</v>
      </c>
      <c r="F733" s="161">
        <v>57.0</v>
      </c>
      <c r="G733" s="161">
        <v>255.0</v>
      </c>
      <c r="H733" s="161">
        <v>60.0</v>
      </c>
      <c r="I733" s="161" t="s">
        <v>655</v>
      </c>
      <c r="J733" s="161" t="s">
        <v>655</v>
      </c>
      <c r="K733" s="161" t="s">
        <v>655</v>
      </c>
      <c r="L733" s="333">
        <v>2.0</v>
      </c>
      <c r="M733" s="161">
        <v>6.46</v>
      </c>
      <c r="N733" s="333" t="s">
        <v>38</v>
      </c>
      <c r="O733" s="161">
        <v>0.5</v>
      </c>
      <c r="P733" s="161">
        <v>100.0</v>
      </c>
      <c r="Q733" s="311">
        <v>45902.0</v>
      </c>
      <c r="R733" s="159"/>
      <c r="S733" s="336">
        <f t="shared" si="2"/>
        <v>8</v>
      </c>
      <c r="T733" s="337" t="str">
        <f>IF(A733=A732,"0",VLOOKUP(A733,Despatches!A:D,4,FALSE))</f>
        <v>0</v>
      </c>
      <c r="U733" s="159"/>
      <c r="V733" s="159">
        <f t="shared" si="3"/>
        <v>2025</v>
      </c>
      <c r="W733" s="159"/>
      <c r="X733" s="159"/>
      <c r="Y733" s="159"/>
      <c r="Z733" s="159"/>
    </row>
    <row r="734" ht="11.25" customHeight="1">
      <c r="A734" s="161" t="s">
        <v>529</v>
      </c>
      <c r="B734" s="311">
        <v>45891.0</v>
      </c>
      <c r="C734" s="161" t="s">
        <v>669</v>
      </c>
      <c r="D734" s="161" t="s">
        <v>663</v>
      </c>
      <c r="E734" s="161" t="s">
        <v>117</v>
      </c>
      <c r="F734" s="161">
        <v>57.0</v>
      </c>
      <c r="G734" s="161">
        <v>502.0</v>
      </c>
      <c r="H734" s="161">
        <v>568.0</v>
      </c>
      <c r="I734" s="161" t="s">
        <v>655</v>
      </c>
      <c r="J734" s="161" t="s">
        <v>655</v>
      </c>
      <c r="K734" s="161" t="s">
        <v>655</v>
      </c>
      <c r="L734" s="333">
        <v>2.0</v>
      </c>
      <c r="M734" s="161">
        <v>120.43</v>
      </c>
      <c r="N734" s="333" t="s">
        <v>38</v>
      </c>
      <c r="O734" s="161">
        <v>0.5</v>
      </c>
      <c r="P734" s="161">
        <v>100.0</v>
      </c>
      <c r="Q734" s="311">
        <v>45902.0</v>
      </c>
      <c r="R734" s="159"/>
      <c r="S734" s="336">
        <f t="shared" si="2"/>
        <v>8</v>
      </c>
      <c r="T734" s="337" t="str">
        <f>IF(A734=A733,"0",VLOOKUP(A734,Despatches!A:D,4,FALSE))</f>
        <v>0</v>
      </c>
      <c r="U734" s="159"/>
      <c r="V734" s="159">
        <f t="shared" si="3"/>
        <v>2025</v>
      </c>
      <c r="W734" s="159"/>
      <c r="X734" s="159"/>
      <c r="Y734" s="159"/>
      <c r="Z734" s="159"/>
    </row>
    <row r="735" ht="11.25" customHeight="1">
      <c r="A735" s="161" t="s">
        <v>670</v>
      </c>
      <c r="B735" s="311">
        <v>45891.0</v>
      </c>
      <c r="C735" s="161">
        <v>13040.0</v>
      </c>
      <c r="D735" s="161" t="s">
        <v>671</v>
      </c>
      <c r="E735" s="161" t="s">
        <v>117</v>
      </c>
      <c r="F735" s="161">
        <v>70.0</v>
      </c>
      <c r="G735" s="161">
        <v>230.0</v>
      </c>
      <c r="H735" s="161">
        <v>2880.0</v>
      </c>
      <c r="I735" s="161" t="s">
        <v>655</v>
      </c>
      <c r="J735" s="333">
        <v>16.0</v>
      </c>
      <c r="K735" s="333">
        <v>2.0</v>
      </c>
      <c r="L735" s="333">
        <v>8.0</v>
      </c>
      <c r="M735" s="161">
        <v>343.58</v>
      </c>
      <c r="N735" s="333" t="s">
        <v>38</v>
      </c>
      <c r="O735" s="161">
        <v>0.5</v>
      </c>
      <c r="P735" s="161">
        <v>100.0</v>
      </c>
      <c r="Q735" s="311">
        <v>45902.0</v>
      </c>
      <c r="R735" s="159"/>
      <c r="S735" s="336">
        <f t="shared" si="2"/>
        <v>8</v>
      </c>
      <c r="T735" s="337" t="str">
        <f>IF(A735=A734,"0",VLOOKUP(A735,Despatches!A:D,4,FALSE))</f>
        <v>#N/A</v>
      </c>
      <c r="U735" s="159"/>
      <c r="V735" s="159">
        <f t="shared" si="3"/>
        <v>2025</v>
      </c>
      <c r="W735" s="159"/>
      <c r="X735" s="159"/>
      <c r="Y735" s="159"/>
      <c r="Z735" s="159"/>
    </row>
    <row r="736" ht="11.25" customHeight="1">
      <c r="A736" s="161" t="s">
        <v>670</v>
      </c>
      <c r="B736" s="311">
        <v>45891.0</v>
      </c>
      <c r="C736" s="161">
        <v>13040.0</v>
      </c>
      <c r="D736" s="161" t="s">
        <v>671</v>
      </c>
      <c r="E736" s="161" t="s">
        <v>117</v>
      </c>
      <c r="F736" s="161">
        <v>70.0</v>
      </c>
      <c r="G736" s="161">
        <v>45.0</v>
      </c>
      <c r="H736" s="161">
        <v>5760.0</v>
      </c>
      <c r="I736" s="161" t="s">
        <v>655</v>
      </c>
      <c r="J736" s="333">
        <v>16.0</v>
      </c>
      <c r="K736" s="333">
        <v>1.0</v>
      </c>
      <c r="L736" s="333">
        <v>8.0</v>
      </c>
      <c r="M736" s="161">
        <v>134.45</v>
      </c>
      <c r="N736" s="333" t="s">
        <v>38</v>
      </c>
      <c r="O736" s="161">
        <v>0.5</v>
      </c>
      <c r="P736" s="161">
        <v>100.0</v>
      </c>
      <c r="Q736" s="311">
        <v>45902.0</v>
      </c>
      <c r="R736" s="159"/>
      <c r="S736" s="336">
        <f t="shared" si="2"/>
        <v>8</v>
      </c>
      <c r="T736" s="337" t="str">
        <f>IF(A736=A735,"0",VLOOKUP(A736,Despatches!A:D,4,FALSE))</f>
        <v>0</v>
      </c>
      <c r="U736" s="159"/>
      <c r="V736" s="159">
        <f t="shared" si="3"/>
        <v>2025</v>
      </c>
      <c r="W736" s="159"/>
      <c r="X736" s="159"/>
      <c r="Y736" s="159"/>
      <c r="Z736" s="159"/>
    </row>
    <row r="737" ht="11.25" customHeight="1">
      <c r="A737" s="161" t="s">
        <v>672</v>
      </c>
      <c r="B737" s="311">
        <v>45891.0</v>
      </c>
      <c r="C737" s="161" t="s">
        <v>669</v>
      </c>
      <c r="D737" s="161" t="s">
        <v>666</v>
      </c>
      <c r="E737" s="161" t="s">
        <v>117</v>
      </c>
      <c r="F737" s="161">
        <v>70.0</v>
      </c>
      <c r="G737" s="161">
        <v>195.0</v>
      </c>
      <c r="H737" s="161">
        <v>740.0</v>
      </c>
      <c r="I737" s="161" t="s">
        <v>655</v>
      </c>
      <c r="J737" s="333">
        <v>16.0</v>
      </c>
      <c r="K737" s="333">
        <v>2.0</v>
      </c>
      <c r="L737" s="333">
        <v>2.0</v>
      </c>
      <c r="M737" s="161">
        <v>74.85</v>
      </c>
      <c r="N737" s="333" t="s">
        <v>38</v>
      </c>
      <c r="O737" s="161">
        <v>0.5</v>
      </c>
      <c r="P737" s="161">
        <v>100.0</v>
      </c>
      <c r="Q737" s="311">
        <v>45902.0</v>
      </c>
      <c r="R737" s="159"/>
      <c r="S737" s="336">
        <f t="shared" si="2"/>
        <v>8</v>
      </c>
      <c r="T737" s="337" t="str">
        <f>IF(A737=A736,"0",VLOOKUP(A737,Despatches!A:D,4,FALSE))</f>
        <v>#N/A</v>
      </c>
      <c r="U737" s="159"/>
      <c r="V737" s="159">
        <f t="shared" si="3"/>
        <v>2025</v>
      </c>
      <c r="W737" s="159"/>
      <c r="X737" s="159"/>
      <c r="Y737" s="159"/>
      <c r="Z737" s="159"/>
    </row>
    <row r="738" ht="11.25" customHeight="1">
      <c r="A738" s="161" t="s">
        <v>672</v>
      </c>
      <c r="B738" s="311">
        <v>45891.0</v>
      </c>
      <c r="C738" s="161" t="s">
        <v>669</v>
      </c>
      <c r="D738" s="161" t="s">
        <v>666</v>
      </c>
      <c r="E738" s="161" t="s">
        <v>117</v>
      </c>
      <c r="F738" s="161">
        <v>70.0</v>
      </c>
      <c r="G738" s="161">
        <v>46.0</v>
      </c>
      <c r="H738" s="161">
        <v>1480.0</v>
      </c>
      <c r="I738" s="161" t="s">
        <v>655</v>
      </c>
      <c r="J738" s="333">
        <v>16.0</v>
      </c>
      <c r="K738" s="333">
        <v>1.0</v>
      </c>
      <c r="L738" s="333">
        <v>2.0</v>
      </c>
      <c r="M738" s="161">
        <v>35.31</v>
      </c>
      <c r="N738" s="333" t="s">
        <v>38</v>
      </c>
      <c r="O738" s="161">
        <v>0.5</v>
      </c>
      <c r="P738" s="161">
        <v>100.0</v>
      </c>
      <c r="Q738" s="311">
        <v>45902.0</v>
      </c>
      <c r="R738" s="159"/>
      <c r="S738" s="336">
        <f t="shared" si="2"/>
        <v>8</v>
      </c>
      <c r="T738" s="337" t="str">
        <f>IF(A738=A737,"0",VLOOKUP(A738,Despatches!A:D,4,FALSE))</f>
        <v>0</v>
      </c>
      <c r="U738" s="159"/>
      <c r="V738" s="159">
        <f t="shared" si="3"/>
        <v>2025</v>
      </c>
      <c r="W738" s="159"/>
      <c r="X738" s="159"/>
      <c r="Y738" s="159"/>
      <c r="Z738" s="159"/>
    </row>
    <row r="739" ht="11.25" customHeight="1">
      <c r="A739" s="161" t="s">
        <v>527</v>
      </c>
      <c r="B739" s="311">
        <v>45892.0</v>
      </c>
      <c r="C739" s="161">
        <v>123.0</v>
      </c>
      <c r="D739" s="161">
        <v>123.0</v>
      </c>
      <c r="E739" s="161" t="s">
        <v>145</v>
      </c>
      <c r="F739" s="161">
        <v>35.0</v>
      </c>
      <c r="G739" s="161">
        <v>140.0</v>
      </c>
      <c r="H739" s="161">
        <v>1500.0</v>
      </c>
      <c r="I739" s="161" t="s">
        <v>655</v>
      </c>
      <c r="J739" s="333">
        <v>8.0</v>
      </c>
      <c r="K739" s="333">
        <v>2.0</v>
      </c>
      <c r="L739" s="333">
        <v>1.0</v>
      </c>
      <c r="M739" s="161">
        <v>54.46</v>
      </c>
      <c r="N739" s="333" t="s">
        <v>38</v>
      </c>
      <c r="O739" s="161">
        <v>0.5</v>
      </c>
      <c r="P739" s="161">
        <v>107.0</v>
      </c>
      <c r="Q739" s="311">
        <v>45897.0</v>
      </c>
      <c r="R739" s="159"/>
      <c r="S739" s="336">
        <f t="shared" si="2"/>
        <v>8</v>
      </c>
      <c r="T739" s="337">
        <f>IF(A739=A738,"0",VLOOKUP(A739,Despatches!A:D,4,FALSE))</f>
        <v>81.6</v>
      </c>
      <c r="U739" s="159"/>
      <c r="V739" s="159">
        <f t="shared" si="3"/>
        <v>2025</v>
      </c>
      <c r="W739" s="159"/>
      <c r="X739" s="159"/>
      <c r="Y739" s="159"/>
      <c r="Z739" s="159"/>
    </row>
    <row r="740" ht="11.25" customHeight="1">
      <c r="A740" s="161" t="s">
        <v>527</v>
      </c>
      <c r="B740" s="311">
        <v>45892.0</v>
      </c>
      <c r="C740" s="161">
        <v>123.0</v>
      </c>
      <c r="D740" s="161">
        <v>123.0</v>
      </c>
      <c r="E740" s="161" t="s">
        <v>145</v>
      </c>
      <c r="F740" s="161">
        <v>25.0</v>
      </c>
      <c r="G740" s="161">
        <v>155.0</v>
      </c>
      <c r="H740" s="161">
        <v>800.0</v>
      </c>
      <c r="I740" s="161" t="s">
        <v>655</v>
      </c>
      <c r="J740" s="333">
        <v>8.0</v>
      </c>
      <c r="K740" s="333">
        <v>2.0</v>
      </c>
      <c r="L740" s="333">
        <v>1.0</v>
      </c>
      <c r="M740" s="161">
        <v>22.97</v>
      </c>
      <c r="N740" s="333" t="s">
        <v>38</v>
      </c>
      <c r="O740" s="161">
        <v>0.5</v>
      </c>
      <c r="P740" s="161">
        <v>107.0</v>
      </c>
      <c r="Q740" s="311">
        <v>45897.0</v>
      </c>
      <c r="R740" s="159"/>
      <c r="S740" s="336">
        <f t="shared" si="2"/>
        <v>8</v>
      </c>
      <c r="T740" s="337" t="str">
        <f>IF(A740=A739,"0",VLOOKUP(A740,Despatches!A:D,4,FALSE))</f>
        <v>0</v>
      </c>
      <c r="U740" s="159"/>
      <c r="V740" s="159">
        <f t="shared" si="3"/>
        <v>2025</v>
      </c>
      <c r="W740" s="159"/>
      <c r="X740" s="159"/>
      <c r="Y740" s="159"/>
      <c r="Z740" s="159"/>
    </row>
    <row r="741" ht="11.25" customHeight="1">
      <c r="A741" s="161" t="s">
        <v>522</v>
      </c>
      <c r="B741" s="311">
        <v>45892.0</v>
      </c>
      <c r="C741" s="161">
        <v>123.0</v>
      </c>
      <c r="D741" s="161" t="s">
        <v>461</v>
      </c>
      <c r="E741" s="161" t="s">
        <v>141</v>
      </c>
      <c r="F741" s="161"/>
      <c r="G741" s="161"/>
      <c r="H741" s="161"/>
      <c r="I741" s="161"/>
      <c r="J741" s="333"/>
      <c r="K741" s="333"/>
      <c r="L741" s="333"/>
      <c r="M741" s="161">
        <v>60.0</v>
      </c>
      <c r="N741" s="333" t="s">
        <v>38</v>
      </c>
      <c r="O741" s="161">
        <v>0.5</v>
      </c>
      <c r="P741" s="161">
        <v>134.0</v>
      </c>
      <c r="Q741" s="311">
        <v>45892.0</v>
      </c>
      <c r="R741" s="159"/>
      <c r="S741" s="336">
        <f t="shared" si="2"/>
        <v>8</v>
      </c>
      <c r="T741" s="337">
        <f>IF(A741=A740,"0",VLOOKUP(A741,Despatches!A:D,4,FALSE))</f>
        <v>66.2</v>
      </c>
      <c r="U741" s="159"/>
      <c r="V741" s="159">
        <f t="shared" si="3"/>
        <v>2025</v>
      </c>
      <c r="W741" s="159"/>
      <c r="X741" s="159"/>
      <c r="Y741" s="159"/>
      <c r="Z741" s="159"/>
    </row>
    <row r="742" ht="11.25" customHeight="1">
      <c r="A742" s="161" t="s">
        <v>673</v>
      </c>
      <c r="B742" s="311">
        <v>45894.0</v>
      </c>
      <c r="C742" s="161">
        <v>123.0</v>
      </c>
      <c r="D742" s="161">
        <v>123.0</v>
      </c>
      <c r="E742" s="161" t="s">
        <v>145</v>
      </c>
      <c r="F742" s="161">
        <v>25.0</v>
      </c>
      <c r="G742" s="161">
        <v>155.0</v>
      </c>
      <c r="H742" s="161">
        <v>3000.0</v>
      </c>
      <c r="I742" s="161" t="s">
        <v>655</v>
      </c>
      <c r="J742" s="333">
        <v>8.0</v>
      </c>
      <c r="K742" s="333">
        <v>2.0</v>
      </c>
      <c r="L742" s="333">
        <v>1.0</v>
      </c>
      <c r="M742" s="161">
        <v>86.14</v>
      </c>
      <c r="N742" s="333" t="s">
        <v>38</v>
      </c>
      <c r="O742" s="161">
        <v>0.5</v>
      </c>
      <c r="P742" s="161">
        <v>107.0</v>
      </c>
      <c r="Q742" s="311">
        <v>45874.0</v>
      </c>
      <c r="R742" s="159"/>
      <c r="S742" s="336">
        <f t="shared" si="2"/>
        <v>8</v>
      </c>
      <c r="T742" s="337" t="str">
        <f>IF(A742=A741,"0",VLOOKUP(A742,Despatches!A:D,4,FALSE))</f>
        <v>#N/A</v>
      </c>
      <c r="U742" s="159"/>
      <c r="V742" s="159">
        <f t="shared" si="3"/>
        <v>2025</v>
      </c>
      <c r="W742" s="159"/>
      <c r="X742" s="159"/>
      <c r="Y742" s="159"/>
      <c r="Z742" s="159"/>
    </row>
    <row r="743" ht="11.25" customHeight="1">
      <c r="A743" s="161" t="s">
        <v>673</v>
      </c>
      <c r="B743" s="311">
        <v>45894.0</v>
      </c>
      <c r="C743" s="161">
        <v>123.0</v>
      </c>
      <c r="D743" s="161">
        <v>123.0</v>
      </c>
      <c r="E743" s="161" t="s">
        <v>145</v>
      </c>
      <c r="F743" s="161">
        <v>25.0</v>
      </c>
      <c r="G743" s="161">
        <v>130.0</v>
      </c>
      <c r="H743" s="161">
        <v>3000.0</v>
      </c>
      <c r="I743" s="161" t="s">
        <v>655</v>
      </c>
      <c r="J743" s="333">
        <v>8.0</v>
      </c>
      <c r="K743" s="333">
        <v>1.0</v>
      </c>
      <c r="L743" s="333">
        <v>1.0</v>
      </c>
      <c r="M743" s="161">
        <v>72.25</v>
      </c>
      <c r="N743" s="333" t="s">
        <v>38</v>
      </c>
      <c r="O743" s="161">
        <v>0.5</v>
      </c>
      <c r="P743" s="161">
        <v>107.0</v>
      </c>
      <c r="Q743" s="311">
        <v>45874.0</v>
      </c>
      <c r="R743" s="159"/>
      <c r="S743" s="336">
        <f t="shared" si="2"/>
        <v>8</v>
      </c>
      <c r="T743" s="337" t="str">
        <f>IF(A743=A742,"0",VLOOKUP(A743,Despatches!A:D,4,FALSE))</f>
        <v>0</v>
      </c>
      <c r="U743" s="159"/>
      <c r="V743" s="159">
        <f t="shared" si="3"/>
        <v>2025</v>
      </c>
      <c r="W743" s="159"/>
      <c r="X743" s="159"/>
      <c r="Y743" s="159"/>
      <c r="Z743" s="159"/>
    </row>
    <row r="744" ht="11.25" customHeight="1">
      <c r="A744" s="161" t="s">
        <v>673</v>
      </c>
      <c r="B744" s="311">
        <v>45894.0</v>
      </c>
      <c r="C744" s="161">
        <v>123.0</v>
      </c>
      <c r="D744" s="161">
        <v>123.0</v>
      </c>
      <c r="E744" s="161" t="s">
        <v>145</v>
      </c>
      <c r="F744" s="161">
        <v>25.0</v>
      </c>
      <c r="G744" s="161">
        <v>50.0</v>
      </c>
      <c r="H744" s="161">
        <v>3000.0</v>
      </c>
      <c r="I744" s="161" t="s">
        <v>655</v>
      </c>
      <c r="J744" s="333">
        <v>8.0</v>
      </c>
      <c r="K744" s="333">
        <v>1.0</v>
      </c>
      <c r="L744" s="333">
        <v>1.0</v>
      </c>
      <c r="M744" s="161">
        <v>27.79</v>
      </c>
      <c r="N744" s="333" t="s">
        <v>38</v>
      </c>
      <c r="O744" s="161">
        <v>0.5</v>
      </c>
      <c r="P744" s="161">
        <v>107.0</v>
      </c>
      <c r="Q744" s="311">
        <v>45874.0</v>
      </c>
      <c r="R744" s="159"/>
      <c r="S744" s="336">
        <f t="shared" si="2"/>
        <v>8</v>
      </c>
      <c r="T744" s="337" t="str">
        <f>IF(A744=A743,"0",VLOOKUP(A744,Despatches!A:D,4,FALSE))</f>
        <v>0</v>
      </c>
      <c r="U744" s="159"/>
      <c r="V744" s="159">
        <f t="shared" si="3"/>
        <v>2025</v>
      </c>
      <c r="W744" s="159"/>
      <c r="X744" s="159"/>
      <c r="Y744" s="159"/>
      <c r="Z744" s="159"/>
    </row>
    <row r="745" ht="11.25" customHeight="1">
      <c r="A745" s="161"/>
      <c r="B745" s="311"/>
      <c r="C745" s="161"/>
      <c r="D745" s="161"/>
      <c r="E745" s="161"/>
      <c r="F745" s="161"/>
      <c r="G745" s="161"/>
      <c r="H745" s="161"/>
      <c r="I745" s="161"/>
      <c r="J745" s="333"/>
      <c r="K745" s="333"/>
      <c r="L745" s="333"/>
      <c r="M745" s="161"/>
      <c r="N745" s="333"/>
      <c r="O745" s="161"/>
      <c r="P745" s="161"/>
      <c r="Q745" s="311"/>
      <c r="R745" s="159"/>
      <c r="S745" s="336">
        <f t="shared" si="2"/>
        <v>0</v>
      </c>
      <c r="T745" s="337" t="str">
        <f>IF(A745=A744,"0",VLOOKUP(A745,Despatches!A:D,4,FALSE))</f>
        <v>#N/A</v>
      </c>
      <c r="U745" s="159"/>
      <c r="V745" s="159">
        <f t="shared" si="3"/>
        <v>1899</v>
      </c>
      <c r="W745" s="159"/>
      <c r="X745" s="159"/>
      <c r="Y745" s="159"/>
      <c r="Z745" s="159"/>
    </row>
    <row r="746" ht="11.25" customHeight="1">
      <c r="A746" s="161"/>
      <c r="B746" s="311"/>
      <c r="C746" s="161"/>
      <c r="D746" s="161"/>
      <c r="E746" s="161"/>
      <c r="F746" s="161"/>
      <c r="G746" s="161"/>
      <c r="H746" s="161"/>
      <c r="I746" s="161"/>
      <c r="J746" s="333"/>
      <c r="K746" s="333"/>
      <c r="L746" s="333"/>
      <c r="M746" s="161"/>
      <c r="N746" s="333"/>
      <c r="O746" s="161"/>
      <c r="P746" s="161"/>
      <c r="Q746" s="311"/>
      <c r="R746" s="159"/>
      <c r="S746" s="336">
        <f t="shared" si="2"/>
        <v>0</v>
      </c>
      <c r="T746" s="337" t="str">
        <f>IF(A746=A745,"0",VLOOKUP(A746,Despatches!A:D,4,FALSE))</f>
        <v>0</v>
      </c>
      <c r="U746" s="159"/>
      <c r="V746" s="159">
        <f t="shared" si="3"/>
        <v>1899</v>
      </c>
      <c r="W746" s="159"/>
      <c r="X746" s="159"/>
      <c r="Y746" s="159"/>
      <c r="Z746" s="159"/>
    </row>
    <row r="747" ht="11.25" customHeight="1">
      <c r="A747" s="161"/>
      <c r="B747" s="311"/>
      <c r="C747" s="161"/>
      <c r="D747" s="161"/>
      <c r="E747" s="161"/>
      <c r="F747" s="161"/>
      <c r="G747" s="161"/>
      <c r="H747" s="161"/>
      <c r="I747" s="161"/>
      <c r="J747" s="333"/>
      <c r="K747" s="333"/>
      <c r="L747" s="333"/>
      <c r="M747" s="161"/>
      <c r="N747" s="333"/>
      <c r="O747" s="161"/>
      <c r="P747" s="161"/>
      <c r="Q747" s="311"/>
      <c r="R747" s="159"/>
      <c r="S747" s="336">
        <f t="shared" si="2"/>
        <v>0</v>
      </c>
      <c r="T747" s="337" t="str">
        <f>IF(A747=A746,"0",VLOOKUP(A747,Despatches!A:D,4,FALSE))</f>
        <v>0</v>
      </c>
      <c r="U747" s="159"/>
      <c r="V747" s="159">
        <f t="shared" si="3"/>
        <v>1899</v>
      </c>
      <c r="W747" s="159"/>
      <c r="X747" s="159"/>
      <c r="Y747" s="159"/>
      <c r="Z747" s="159"/>
    </row>
    <row r="748" ht="11.25" customHeight="1">
      <c r="A748" s="161"/>
      <c r="B748" s="311"/>
      <c r="C748" s="161"/>
      <c r="D748" s="161"/>
      <c r="E748" s="161"/>
      <c r="F748" s="161"/>
      <c r="G748" s="161"/>
      <c r="H748" s="161"/>
      <c r="I748" s="161"/>
      <c r="J748" s="333"/>
      <c r="K748" s="333"/>
      <c r="L748" s="333"/>
      <c r="M748" s="161"/>
      <c r="N748" s="333"/>
      <c r="O748" s="161"/>
      <c r="P748" s="161"/>
      <c r="Q748" s="311"/>
      <c r="R748" s="159"/>
      <c r="S748" s="336">
        <f t="shared" si="2"/>
        <v>0</v>
      </c>
      <c r="T748" s="337" t="str">
        <f>IF(A748=A747,"0",VLOOKUP(A748,Despatches!A:D,4,FALSE))</f>
        <v>0</v>
      </c>
      <c r="U748" s="159"/>
      <c r="V748" s="159">
        <f t="shared" si="3"/>
        <v>1899</v>
      </c>
      <c r="W748" s="159"/>
      <c r="X748" s="159"/>
      <c r="Y748" s="159"/>
      <c r="Z748" s="159"/>
    </row>
    <row r="749" ht="11.25" customHeight="1">
      <c r="A749" s="159"/>
      <c r="B749" s="159"/>
      <c r="C749" s="159"/>
      <c r="D749" s="159"/>
      <c r="E749" s="159"/>
      <c r="F749" s="159"/>
      <c r="G749" s="159"/>
      <c r="H749" s="159"/>
      <c r="I749" s="159"/>
      <c r="J749" s="159"/>
      <c r="K749" s="304"/>
      <c r="L749" s="304"/>
      <c r="M749" s="159"/>
      <c r="N749" s="159"/>
      <c r="O749" s="159"/>
      <c r="P749" s="159"/>
      <c r="Q749" s="159"/>
      <c r="R749" s="159"/>
      <c r="S749" s="336">
        <f t="shared" si="2"/>
        <v>0</v>
      </c>
      <c r="T749" s="337" t="str">
        <f>IF(A749=A748,"0",VLOOKUP(A749,Despatches!A:D,4,FALSE))</f>
        <v>0</v>
      </c>
      <c r="U749" s="159"/>
      <c r="V749" s="159">
        <f t="shared" si="3"/>
        <v>1899</v>
      </c>
      <c r="W749" s="159"/>
      <c r="X749" s="159"/>
      <c r="Y749" s="159"/>
      <c r="Z749" s="159"/>
    </row>
    <row r="750" ht="11.25" customHeight="1">
      <c r="A750" s="159"/>
      <c r="B750" s="159"/>
      <c r="C750" s="159"/>
      <c r="D750" s="159"/>
      <c r="E750" s="159"/>
      <c r="F750" s="159"/>
      <c r="G750" s="159"/>
      <c r="H750" s="159"/>
      <c r="I750" s="159"/>
      <c r="J750" s="159"/>
      <c r="K750" s="304"/>
      <c r="L750" s="304"/>
      <c r="M750" s="159"/>
      <c r="N750" s="159"/>
      <c r="O750" s="159"/>
      <c r="P750" s="159"/>
      <c r="Q750" s="159"/>
      <c r="R750" s="159"/>
      <c r="S750" s="336">
        <f t="shared" si="2"/>
        <v>0</v>
      </c>
      <c r="T750" s="337" t="str">
        <f>IF(A750=A749,"0",VLOOKUP(A750,Despatches!A:D,4,FALSE))</f>
        <v>0</v>
      </c>
      <c r="U750" s="159"/>
      <c r="V750" s="159">
        <f t="shared" si="3"/>
        <v>1899</v>
      </c>
      <c r="W750" s="159"/>
      <c r="X750" s="159"/>
      <c r="Y750" s="159"/>
      <c r="Z750" s="159"/>
    </row>
    <row r="751" ht="11.25" customHeight="1">
      <c r="A751" s="159"/>
      <c r="B751" s="159"/>
      <c r="C751" s="159"/>
      <c r="D751" s="159"/>
      <c r="E751" s="159"/>
      <c r="F751" s="159"/>
      <c r="G751" s="159"/>
      <c r="H751" s="159"/>
      <c r="I751" s="159"/>
      <c r="J751" s="159"/>
      <c r="K751" s="304"/>
      <c r="L751" s="304"/>
      <c r="M751" s="159"/>
      <c r="N751" s="159"/>
      <c r="O751" s="159"/>
      <c r="P751" s="159"/>
      <c r="Q751" s="159"/>
      <c r="R751" s="159"/>
      <c r="S751" s="336">
        <f t="shared" si="2"/>
        <v>0</v>
      </c>
      <c r="T751" s="337" t="str">
        <f>IF(A751=A750,"0",VLOOKUP(A751,Despatches!A:D,4,FALSE))</f>
        <v>0</v>
      </c>
      <c r="U751" s="159"/>
      <c r="V751" s="159">
        <f t="shared" si="3"/>
        <v>1899</v>
      </c>
      <c r="W751" s="159"/>
      <c r="X751" s="159"/>
      <c r="Y751" s="159"/>
      <c r="Z751" s="159"/>
    </row>
    <row r="752" ht="11.25" customHeight="1">
      <c r="A752" s="159"/>
      <c r="B752" s="159"/>
      <c r="C752" s="159"/>
      <c r="D752" s="159"/>
      <c r="E752" s="159"/>
      <c r="F752" s="159"/>
      <c r="G752" s="159"/>
      <c r="H752" s="159"/>
      <c r="I752" s="159"/>
      <c r="J752" s="159"/>
      <c r="K752" s="304"/>
      <c r="L752" s="304"/>
      <c r="M752" s="159"/>
      <c r="N752" s="159"/>
      <c r="O752" s="159"/>
      <c r="P752" s="159"/>
      <c r="Q752" s="159"/>
      <c r="R752" s="159"/>
      <c r="S752" s="336">
        <f t="shared" si="2"/>
        <v>0</v>
      </c>
      <c r="T752" s="337" t="str">
        <f>IF(A752=A751,"0",VLOOKUP(A752,Despatches!A:D,4,FALSE))</f>
        <v>0</v>
      </c>
      <c r="U752" s="159"/>
      <c r="V752" s="159">
        <f t="shared" si="3"/>
        <v>1899</v>
      </c>
      <c r="W752" s="159"/>
      <c r="X752" s="159"/>
      <c r="Y752" s="159"/>
      <c r="Z752" s="159"/>
    </row>
    <row r="753" ht="11.25" customHeight="1">
      <c r="A753" s="159"/>
      <c r="B753" s="159"/>
      <c r="C753" s="159"/>
      <c r="D753" s="159"/>
      <c r="E753" s="159"/>
      <c r="F753" s="159"/>
      <c r="G753" s="159"/>
      <c r="H753" s="159"/>
      <c r="I753" s="159"/>
      <c r="J753" s="159"/>
      <c r="K753" s="304"/>
      <c r="L753" s="304"/>
      <c r="M753" s="159"/>
      <c r="N753" s="159"/>
      <c r="O753" s="159"/>
      <c r="P753" s="159"/>
      <c r="Q753" s="159"/>
      <c r="R753" s="159"/>
      <c r="S753" s="336">
        <f t="shared" si="2"/>
        <v>0</v>
      </c>
      <c r="T753" s="337" t="str">
        <f>IF(A753=A752,"0",VLOOKUP(A753,Despatches!A:D,4,FALSE))</f>
        <v>0</v>
      </c>
      <c r="U753" s="159"/>
      <c r="V753" s="159">
        <f t="shared" si="3"/>
        <v>1899</v>
      </c>
      <c r="W753" s="159"/>
      <c r="X753" s="159"/>
      <c r="Y753" s="159"/>
      <c r="Z753" s="159"/>
    </row>
    <row r="754" ht="11.25" customHeight="1">
      <c r="A754" s="159"/>
      <c r="B754" s="159"/>
      <c r="C754" s="159"/>
      <c r="D754" s="159"/>
      <c r="E754" s="159"/>
      <c r="F754" s="159"/>
      <c r="G754" s="159"/>
      <c r="H754" s="159"/>
      <c r="I754" s="159"/>
      <c r="J754" s="159"/>
      <c r="K754" s="304"/>
      <c r="L754" s="304"/>
      <c r="M754" s="159"/>
      <c r="N754" s="159"/>
      <c r="O754" s="159"/>
      <c r="P754" s="159"/>
      <c r="Q754" s="159"/>
      <c r="R754" s="159"/>
      <c r="S754" s="336">
        <f t="shared" si="2"/>
        <v>0</v>
      </c>
      <c r="T754" s="337" t="str">
        <f>IF(A754=A753,"0",VLOOKUP(A754,Despatches!A:D,4,FALSE))</f>
        <v>0</v>
      </c>
      <c r="U754" s="159"/>
      <c r="V754" s="159">
        <f t="shared" si="3"/>
        <v>1899</v>
      </c>
      <c r="W754" s="159"/>
      <c r="X754" s="159"/>
      <c r="Y754" s="159"/>
      <c r="Z754" s="159"/>
    </row>
    <row r="755" ht="11.25" customHeight="1">
      <c r="A755" s="159"/>
      <c r="B755" s="159"/>
      <c r="C755" s="159"/>
      <c r="D755" s="159"/>
      <c r="E755" s="159"/>
      <c r="F755" s="159"/>
      <c r="G755" s="159"/>
      <c r="H755" s="159"/>
      <c r="I755" s="159"/>
      <c r="J755" s="159"/>
      <c r="K755" s="304"/>
      <c r="L755" s="304"/>
      <c r="M755" s="159"/>
      <c r="N755" s="159"/>
      <c r="O755" s="159"/>
      <c r="P755" s="159"/>
      <c r="Q755" s="159"/>
      <c r="R755" s="159"/>
      <c r="S755" s="336">
        <f t="shared" si="2"/>
        <v>0</v>
      </c>
      <c r="T755" s="337" t="str">
        <f>IF(A755=A754,"0",VLOOKUP(A755,Despatches!A:D,4,FALSE))</f>
        <v>0</v>
      </c>
      <c r="U755" s="159"/>
      <c r="V755" s="159">
        <f t="shared" si="3"/>
        <v>1899</v>
      </c>
      <c r="W755" s="159"/>
      <c r="X755" s="159"/>
      <c r="Y755" s="159"/>
      <c r="Z755" s="159"/>
    </row>
    <row r="756" ht="11.25" customHeight="1">
      <c r="A756" s="159"/>
      <c r="B756" s="159"/>
      <c r="C756" s="159"/>
      <c r="D756" s="159"/>
      <c r="E756" s="159"/>
      <c r="F756" s="159"/>
      <c r="G756" s="159"/>
      <c r="H756" s="159"/>
      <c r="I756" s="159"/>
      <c r="J756" s="159"/>
      <c r="K756" s="304"/>
      <c r="L756" s="304"/>
      <c r="M756" s="159"/>
      <c r="N756" s="159"/>
      <c r="O756" s="159"/>
      <c r="P756" s="159"/>
      <c r="Q756" s="159"/>
      <c r="R756" s="159"/>
      <c r="S756" s="336">
        <f t="shared" si="2"/>
        <v>0</v>
      </c>
      <c r="T756" s="337" t="str">
        <f>IF(A756=A755,"0",VLOOKUP(A756,Despatches!A:D,4,FALSE))</f>
        <v>0</v>
      </c>
      <c r="U756" s="159"/>
      <c r="V756" s="159">
        <f t="shared" si="3"/>
        <v>1899</v>
      </c>
      <c r="W756" s="159"/>
      <c r="X756" s="159"/>
      <c r="Y756" s="159"/>
      <c r="Z756" s="159"/>
    </row>
    <row r="757" ht="11.25" customHeight="1">
      <c r="A757" s="159"/>
      <c r="B757" s="159"/>
      <c r="C757" s="159"/>
      <c r="D757" s="159"/>
      <c r="E757" s="159"/>
      <c r="F757" s="159"/>
      <c r="G757" s="159"/>
      <c r="H757" s="159"/>
      <c r="I757" s="159"/>
      <c r="J757" s="159"/>
      <c r="K757" s="304"/>
      <c r="L757" s="304"/>
      <c r="M757" s="159"/>
      <c r="N757" s="159"/>
      <c r="O757" s="159"/>
      <c r="P757" s="159"/>
      <c r="Q757" s="159"/>
      <c r="R757" s="159"/>
      <c r="S757" s="336">
        <f t="shared" si="2"/>
        <v>0</v>
      </c>
      <c r="T757" s="337" t="str">
        <f>IF(A757=A756,"0",VLOOKUP(A757,Despatches!A:D,4,FALSE))</f>
        <v>0</v>
      </c>
      <c r="U757" s="159"/>
      <c r="V757" s="159">
        <f t="shared" si="3"/>
        <v>1899</v>
      </c>
      <c r="W757" s="159"/>
      <c r="X757" s="159"/>
      <c r="Y757" s="159"/>
      <c r="Z757" s="159"/>
    </row>
    <row r="758" ht="11.25" customHeight="1">
      <c r="A758" s="159"/>
      <c r="B758" s="159"/>
      <c r="C758" s="159"/>
      <c r="D758" s="159"/>
      <c r="E758" s="159"/>
      <c r="F758" s="159"/>
      <c r="G758" s="159"/>
      <c r="H758" s="159"/>
      <c r="I758" s="159"/>
      <c r="J758" s="159"/>
      <c r="K758" s="304"/>
      <c r="L758" s="304"/>
      <c r="M758" s="159"/>
      <c r="N758" s="159"/>
      <c r="O758" s="159"/>
      <c r="P758" s="159"/>
      <c r="Q758" s="159"/>
      <c r="R758" s="159"/>
      <c r="S758" s="336">
        <f t="shared" si="2"/>
        <v>0</v>
      </c>
      <c r="T758" s="337" t="str">
        <f>IF(A758=A757,"0",VLOOKUP(A758,Despatches!A:D,4,FALSE))</f>
        <v>0</v>
      </c>
      <c r="U758" s="159"/>
      <c r="V758" s="159">
        <f t="shared" si="3"/>
        <v>1899</v>
      </c>
      <c r="W758" s="159"/>
      <c r="X758" s="159"/>
      <c r="Y758" s="159"/>
      <c r="Z758" s="159"/>
    </row>
    <row r="759" ht="11.25" customHeight="1">
      <c r="A759" s="159"/>
      <c r="B759" s="159"/>
      <c r="C759" s="159"/>
      <c r="D759" s="159"/>
      <c r="E759" s="159"/>
      <c r="F759" s="159"/>
      <c r="G759" s="159"/>
      <c r="H759" s="159"/>
      <c r="I759" s="159"/>
      <c r="J759" s="159"/>
      <c r="K759" s="304"/>
      <c r="L759" s="304"/>
      <c r="M759" s="159"/>
      <c r="N759" s="159"/>
      <c r="O759" s="159"/>
      <c r="P759" s="159"/>
      <c r="Q759" s="159"/>
      <c r="R759" s="159"/>
      <c r="S759" s="336">
        <f t="shared" si="2"/>
        <v>0</v>
      </c>
      <c r="T759" s="337" t="str">
        <f>IF(A759=A758,"0",VLOOKUP(A759,Despatches!A:D,4,FALSE))</f>
        <v>0</v>
      </c>
      <c r="U759" s="159"/>
      <c r="V759" s="159">
        <f t="shared" si="3"/>
        <v>1899</v>
      </c>
      <c r="W759" s="159"/>
      <c r="X759" s="159"/>
      <c r="Y759" s="159"/>
      <c r="Z759" s="159"/>
    </row>
    <row r="760" ht="11.25" customHeight="1">
      <c r="A760" s="159"/>
      <c r="B760" s="159"/>
      <c r="C760" s="159"/>
      <c r="D760" s="159"/>
      <c r="E760" s="159"/>
      <c r="F760" s="159"/>
      <c r="G760" s="159"/>
      <c r="H760" s="159"/>
      <c r="I760" s="159"/>
      <c r="J760" s="159"/>
      <c r="K760" s="304"/>
      <c r="L760" s="304"/>
      <c r="M760" s="159"/>
      <c r="N760" s="159"/>
      <c r="O760" s="159"/>
      <c r="P760" s="159"/>
      <c r="Q760" s="159"/>
      <c r="R760" s="159"/>
      <c r="S760" s="336">
        <f t="shared" si="2"/>
        <v>0</v>
      </c>
      <c r="T760" s="337" t="str">
        <f>IF(A760=A759,"0",VLOOKUP(A760,Despatches!A:D,4,FALSE))</f>
        <v>0</v>
      </c>
      <c r="U760" s="159"/>
      <c r="V760" s="159">
        <f t="shared" si="3"/>
        <v>1899</v>
      </c>
      <c r="W760" s="159"/>
      <c r="X760" s="159"/>
      <c r="Y760" s="159"/>
      <c r="Z760" s="159"/>
    </row>
    <row r="761" ht="11.25" customHeight="1">
      <c r="A761" s="159"/>
      <c r="B761" s="159"/>
      <c r="C761" s="159"/>
      <c r="D761" s="159"/>
      <c r="E761" s="159"/>
      <c r="F761" s="159"/>
      <c r="G761" s="159"/>
      <c r="H761" s="159"/>
      <c r="I761" s="159"/>
      <c r="J761" s="159"/>
      <c r="K761" s="304"/>
      <c r="L761" s="304"/>
      <c r="M761" s="159"/>
      <c r="N761" s="159"/>
      <c r="O761" s="159"/>
      <c r="P761" s="159"/>
      <c r="Q761" s="159"/>
      <c r="R761" s="159"/>
      <c r="S761" s="336">
        <f t="shared" si="2"/>
        <v>0</v>
      </c>
      <c r="T761" s="337" t="str">
        <f>IF(A761=A760,"0",VLOOKUP(A761,Despatches!A:D,4,FALSE))</f>
        <v>0</v>
      </c>
      <c r="U761" s="159"/>
      <c r="V761" s="159">
        <f t="shared" si="3"/>
        <v>1899</v>
      </c>
      <c r="W761" s="159"/>
      <c r="X761" s="159"/>
      <c r="Y761" s="159"/>
      <c r="Z761" s="159"/>
    </row>
    <row r="762" ht="11.25" customHeight="1">
      <c r="A762" s="159"/>
      <c r="B762" s="159"/>
      <c r="C762" s="159"/>
      <c r="D762" s="159"/>
      <c r="E762" s="159"/>
      <c r="F762" s="159"/>
      <c r="G762" s="159"/>
      <c r="H762" s="159"/>
      <c r="I762" s="159"/>
      <c r="J762" s="159"/>
      <c r="K762" s="304"/>
      <c r="L762" s="304"/>
      <c r="M762" s="159"/>
      <c r="N762" s="159"/>
      <c r="O762" s="159"/>
      <c r="P762" s="159"/>
      <c r="Q762" s="159"/>
      <c r="R762" s="159"/>
      <c r="S762" s="336">
        <f t="shared" si="2"/>
        <v>0</v>
      </c>
      <c r="T762" s="337" t="str">
        <f>IF(A762=A761,"0",VLOOKUP(A762,Despatches!A:D,4,FALSE))</f>
        <v>0</v>
      </c>
      <c r="U762" s="159"/>
      <c r="V762" s="159">
        <f t="shared" si="3"/>
        <v>1899</v>
      </c>
      <c r="W762" s="159"/>
      <c r="X762" s="159"/>
      <c r="Y762" s="159"/>
      <c r="Z762" s="159"/>
    </row>
    <row r="763" ht="11.25" customHeight="1">
      <c r="A763" s="159"/>
      <c r="B763" s="159"/>
      <c r="C763" s="159"/>
      <c r="D763" s="159"/>
      <c r="E763" s="159"/>
      <c r="F763" s="159"/>
      <c r="G763" s="159"/>
      <c r="H763" s="159"/>
      <c r="I763" s="159"/>
      <c r="J763" s="159"/>
      <c r="K763" s="304"/>
      <c r="L763" s="304"/>
      <c r="M763" s="159"/>
      <c r="N763" s="159"/>
      <c r="O763" s="159"/>
      <c r="P763" s="159"/>
      <c r="Q763" s="159"/>
      <c r="R763" s="159"/>
      <c r="S763" s="336">
        <f t="shared" si="2"/>
        <v>0</v>
      </c>
      <c r="T763" s="337" t="str">
        <f>IF(A763=A762,"0",VLOOKUP(A763,Despatches!A:D,4,FALSE))</f>
        <v>0</v>
      </c>
      <c r="U763" s="159"/>
      <c r="V763" s="159">
        <f t="shared" si="3"/>
        <v>1899</v>
      </c>
      <c r="W763" s="159"/>
      <c r="X763" s="159"/>
      <c r="Y763" s="159"/>
      <c r="Z763" s="159"/>
    </row>
    <row r="764" ht="11.25" customHeight="1">
      <c r="A764" s="159"/>
      <c r="B764" s="159"/>
      <c r="C764" s="159"/>
      <c r="D764" s="159"/>
      <c r="E764" s="159"/>
      <c r="F764" s="159"/>
      <c r="G764" s="159"/>
      <c r="H764" s="159"/>
      <c r="I764" s="159"/>
      <c r="J764" s="159"/>
      <c r="K764" s="304"/>
      <c r="L764" s="304"/>
      <c r="M764" s="159"/>
      <c r="N764" s="159"/>
      <c r="O764" s="159"/>
      <c r="P764" s="159"/>
      <c r="Q764" s="159"/>
      <c r="R764" s="159"/>
      <c r="S764" s="336">
        <f t="shared" si="2"/>
        <v>0</v>
      </c>
      <c r="T764" s="337" t="str">
        <f>IF(A764=A763,"0",VLOOKUP(A764,Despatches!A:D,4,FALSE))</f>
        <v>0</v>
      </c>
      <c r="U764" s="159"/>
      <c r="V764" s="159">
        <f t="shared" si="3"/>
        <v>1899</v>
      </c>
      <c r="W764" s="159"/>
      <c r="X764" s="159"/>
      <c r="Y764" s="159"/>
      <c r="Z764" s="159"/>
    </row>
    <row r="765" ht="11.25" customHeight="1">
      <c r="A765" s="159"/>
      <c r="B765" s="159"/>
      <c r="C765" s="159"/>
      <c r="D765" s="159"/>
      <c r="E765" s="159"/>
      <c r="F765" s="159"/>
      <c r="G765" s="159"/>
      <c r="H765" s="159"/>
      <c r="I765" s="159"/>
      <c r="J765" s="159"/>
      <c r="K765" s="304"/>
      <c r="L765" s="304"/>
      <c r="M765" s="159"/>
      <c r="N765" s="159"/>
      <c r="O765" s="159"/>
      <c r="P765" s="159"/>
      <c r="Q765" s="159"/>
      <c r="R765" s="159"/>
      <c r="S765" s="336">
        <f t="shared" si="2"/>
        <v>0</v>
      </c>
      <c r="T765" s="337" t="str">
        <f>IF(A765=A764,"0",VLOOKUP(A765,Despatches!A:D,4,FALSE))</f>
        <v>0</v>
      </c>
      <c r="U765" s="159"/>
      <c r="V765" s="159">
        <f t="shared" si="3"/>
        <v>1899</v>
      </c>
      <c r="W765" s="159"/>
      <c r="X765" s="159"/>
      <c r="Y765" s="159"/>
      <c r="Z765" s="159"/>
    </row>
    <row r="766" ht="11.25" customHeight="1">
      <c r="A766" s="159"/>
      <c r="B766" s="159"/>
      <c r="C766" s="159"/>
      <c r="D766" s="159"/>
      <c r="E766" s="159"/>
      <c r="F766" s="159"/>
      <c r="G766" s="159"/>
      <c r="H766" s="159"/>
      <c r="I766" s="159"/>
      <c r="J766" s="159"/>
      <c r="K766" s="304"/>
      <c r="L766" s="304"/>
      <c r="M766" s="159"/>
      <c r="N766" s="159"/>
      <c r="O766" s="159"/>
      <c r="P766" s="159"/>
      <c r="Q766" s="159"/>
      <c r="R766" s="159"/>
      <c r="S766" s="336">
        <f t="shared" si="2"/>
        <v>0</v>
      </c>
      <c r="T766" s="337" t="str">
        <f>IF(A766=A765,"0",VLOOKUP(A766,Despatches!A:D,4,FALSE))</f>
        <v>0</v>
      </c>
      <c r="U766" s="159"/>
      <c r="V766" s="159">
        <f t="shared" si="3"/>
        <v>1899</v>
      </c>
      <c r="W766" s="159"/>
      <c r="X766" s="159"/>
      <c r="Y766" s="159"/>
      <c r="Z766" s="159"/>
    </row>
    <row r="767" ht="11.25" customHeight="1">
      <c r="A767" s="159"/>
      <c r="B767" s="159"/>
      <c r="C767" s="159"/>
      <c r="D767" s="159"/>
      <c r="E767" s="159"/>
      <c r="F767" s="159"/>
      <c r="G767" s="159"/>
      <c r="H767" s="159"/>
      <c r="I767" s="159"/>
      <c r="J767" s="159"/>
      <c r="K767" s="304"/>
      <c r="L767" s="304"/>
      <c r="M767" s="159"/>
      <c r="N767" s="159"/>
      <c r="O767" s="159"/>
      <c r="P767" s="159"/>
      <c r="Q767" s="159"/>
      <c r="R767" s="159"/>
      <c r="S767" s="336">
        <f t="shared" si="2"/>
        <v>0</v>
      </c>
      <c r="T767" s="337" t="str">
        <f>IF(A767=A766,"0",VLOOKUP(A767,Despatches!A:D,4,FALSE))</f>
        <v>0</v>
      </c>
      <c r="U767" s="159"/>
      <c r="V767" s="159">
        <f t="shared" si="3"/>
        <v>1899</v>
      </c>
      <c r="W767" s="159"/>
      <c r="X767" s="159"/>
      <c r="Y767" s="159"/>
      <c r="Z767" s="159"/>
    </row>
    <row r="768" ht="11.25" customHeight="1">
      <c r="A768" s="159"/>
      <c r="B768" s="159"/>
      <c r="C768" s="159"/>
      <c r="D768" s="159"/>
      <c r="E768" s="159"/>
      <c r="F768" s="159"/>
      <c r="G768" s="159"/>
      <c r="H768" s="159"/>
      <c r="I768" s="159"/>
      <c r="J768" s="159"/>
      <c r="K768" s="304"/>
      <c r="L768" s="304"/>
      <c r="M768" s="159"/>
      <c r="N768" s="159"/>
      <c r="O768" s="159"/>
      <c r="P768" s="159"/>
      <c r="Q768" s="159"/>
      <c r="R768" s="159"/>
      <c r="S768" s="336">
        <f t="shared" si="2"/>
        <v>0</v>
      </c>
      <c r="T768" s="337" t="str">
        <f>IF(A768=A767,"0",VLOOKUP(A768,Despatches!A:D,4,FALSE))</f>
        <v>0</v>
      </c>
      <c r="U768" s="159"/>
      <c r="V768" s="159">
        <f t="shared" si="3"/>
        <v>1899</v>
      </c>
      <c r="W768" s="159"/>
      <c r="X768" s="159"/>
      <c r="Y768" s="159"/>
      <c r="Z768" s="159"/>
    </row>
    <row r="769" ht="11.25" customHeight="1">
      <c r="A769" s="159"/>
      <c r="B769" s="159"/>
      <c r="C769" s="159"/>
      <c r="D769" s="159"/>
      <c r="E769" s="159"/>
      <c r="F769" s="159"/>
      <c r="G769" s="159"/>
      <c r="H769" s="159"/>
      <c r="I769" s="159"/>
      <c r="J769" s="159"/>
      <c r="K769" s="304"/>
      <c r="L769" s="304"/>
      <c r="M769" s="159"/>
      <c r="N769" s="159"/>
      <c r="O769" s="159"/>
      <c r="P769" s="159"/>
      <c r="Q769" s="159"/>
      <c r="R769" s="159"/>
      <c r="S769" s="336">
        <f t="shared" si="2"/>
        <v>0</v>
      </c>
      <c r="T769" s="337" t="str">
        <f>IF(A769=A768,"0",VLOOKUP(A769,Despatches!A:D,4,FALSE))</f>
        <v>0</v>
      </c>
      <c r="U769" s="159"/>
      <c r="V769" s="159">
        <f t="shared" si="3"/>
        <v>1899</v>
      </c>
      <c r="W769" s="159"/>
      <c r="X769" s="159"/>
      <c r="Y769" s="159"/>
      <c r="Z769" s="159"/>
    </row>
    <row r="770" ht="11.25" customHeight="1">
      <c r="A770" s="159"/>
      <c r="B770" s="159"/>
      <c r="C770" s="159"/>
      <c r="D770" s="159"/>
      <c r="E770" s="159"/>
      <c r="F770" s="159"/>
      <c r="G770" s="159"/>
      <c r="H770" s="159"/>
      <c r="I770" s="159"/>
      <c r="J770" s="159"/>
      <c r="K770" s="304"/>
      <c r="L770" s="304"/>
      <c r="M770" s="159"/>
      <c r="N770" s="159"/>
      <c r="O770" s="159"/>
      <c r="P770" s="159"/>
      <c r="Q770" s="159"/>
      <c r="R770" s="159"/>
      <c r="S770" s="336">
        <f t="shared" si="2"/>
        <v>0</v>
      </c>
      <c r="T770" s="337" t="str">
        <f>IF(A770=A769,"0",VLOOKUP(A770,Despatches!A:D,4,FALSE))</f>
        <v>0</v>
      </c>
      <c r="U770" s="159"/>
      <c r="V770" s="159">
        <f t="shared" si="3"/>
        <v>1899</v>
      </c>
      <c r="W770" s="159"/>
      <c r="X770" s="159"/>
      <c r="Y770" s="159"/>
      <c r="Z770" s="159"/>
    </row>
    <row r="771" ht="11.25" customHeight="1">
      <c r="A771" s="159"/>
      <c r="B771" s="159"/>
      <c r="C771" s="159"/>
      <c r="D771" s="159"/>
      <c r="E771" s="159"/>
      <c r="F771" s="159"/>
      <c r="G771" s="159"/>
      <c r="H771" s="159"/>
      <c r="I771" s="159"/>
      <c r="J771" s="159"/>
      <c r="K771" s="304"/>
      <c r="L771" s="304"/>
      <c r="M771" s="159"/>
      <c r="N771" s="159"/>
      <c r="O771" s="159"/>
      <c r="P771" s="159"/>
      <c r="Q771" s="159"/>
      <c r="R771" s="159"/>
      <c r="S771" s="336">
        <f t="shared" si="2"/>
        <v>0</v>
      </c>
      <c r="T771" s="337" t="str">
        <f>IF(A771=A770,"0",VLOOKUP(A771,Despatches!A:D,4,FALSE))</f>
        <v>0</v>
      </c>
      <c r="U771" s="159"/>
      <c r="V771" s="159">
        <f t="shared" si="3"/>
        <v>1899</v>
      </c>
      <c r="W771" s="159"/>
      <c r="X771" s="159"/>
      <c r="Y771" s="159"/>
      <c r="Z771" s="159"/>
    </row>
    <row r="772" ht="11.25" customHeight="1">
      <c r="A772" s="159"/>
      <c r="B772" s="159"/>
      <c r="C772" s="159"/>
      <c r="D772" s="159"/>
      <c r="E772" s="159"/>
      <c r="F772" s="159"/>
      <c r="G772" s="159"/>
      <c r="H772" s="159"/>
      <c r="I772" s="159"/>
      <c r="J772" s="159"/>
      <c r="K772" s="304"/>
      <c r="L772" s="304"/>
      <c r="M772" s="159"/>
      <c r="N772" s="159"/>
      <c r="O772" s="159"/>
      <c r="P772" s="159"/>
      <c r="Q772" s="159"/>
      <c r="R772" s="159"/>
      <c r="S772" s="336">
        <f t="shared" si="2"/>
        <v>0</v>
      </c>
      <c r="T772" s="337" t="str">
        <f>IF(A772=A771,"0",VLOOKUP(A772,Despatches!A:D,4,FALSE))</f>
        <v>0</v>
      </c>
      <c r="U772" s="159"/>
      <c r="V772" s="159">
        <f t="shared" si="3"/>
        <v>1899</v>
      </c>
      <c r="W772" s="159"/>
      <c r="X772" s="159"/>
      <c r="Y772" s="159"/>
      <c r="Z772" s="159"/>
    </row>
    <row r="773" ht="11.25" customHeight="1">
      <c r="A773" s="159"/>
      <c r="B773" s="159"/>
      <c r="C773" s="159"/>
      <c r="D773" s="159"/>
      <c r="E773" s="159"/>
      <c r="F773" s="159"/>
      <c r="G773" s="159"/>
      <c r="H773" s="159"/>
      <c r="I773" s="159"/>
      <c r="J773" s="159"/>
      <c r="K773" s="304"/>
      <c r="L773" s="304"/>
      <c r="M773" s="159"/>
      <c r="N773" s="159"/>
      <c r="O773" s="159"/>
      <c r="P773" s="159"/>
      <c r="Q773" s="159"/>
      <c r="R773" s="159"/>
      <c r="S773" s="336">
        <f t="shared" si="2"/>
        <v>0</v>
      </c>
      <c r="T773" s="337" t="str">
        <f>IF(A773=A772,"0",VLOOKUP(A773,Despatches!A:D,4,FALSE))</f>
        <v>0</v>
      </c>
      <c r="U773" s="159"/>
      <c r="V773" s="159">
        <f t="shared" si="3"/>
        <v>1899</v>
      </c>
      <c r="W773" s="159"/>
      <c r="X773" s="159"/>
      <c r="Y773" s="159"/>
      <c r="Z773" s="159"/>
    </row>
    <row r="774" ht="11.25" customHeight="1">
      <c r="A774" s="159"/>
      <c r="B774" s="159"/>
      <c r="C774" s="159"/>
      <c r="D774" s="159"/>
      <c r="E774" s="159"/>
      <c r="F774" s="159"/>
      <c r="G774" s="159"/>
      <c r="H774" s="159"/>
      <c r="I774" s="159"/>
      <c r="J774" s="159"/>
      <c r="K774" s="304"/>
      <c r="L774" s="304"/>
      <c r="M774" s="159"/>
      <c r="N774" s="159"/>
      <c r="O774" s="159"/>
      <c r="P774" s="159"/>
      <c r="Q774" s="159"/>
      <c r="R774" s="159"/>
      <c r="S774" s="336">
        <f t="shared" si="2"/>
        <v>0</v>
      </c>
      <c r="T774" s="337" t="str">
        <f>IF(A774=A773,"0",VLOOKUP(A774,Despatches!A:D,4,FALSE))</f>
        <v>0</v>
      </c>
      <c r="U774" s="159"/>
      <c r="V774" s="159">
        <f t="shared" si="3"/>
        <v>1899</v>
      </c>
      <c r="W774" s="159"/>
      <c r="X774" s="159"/>
      <c r="Y774" s="159"/>
      <c r="Z774" s="159"/>
    </row>
    <row r="775" ht="11.25" customHeight="1">
      <c r="A775" s="159"/>
      <c r="B775" s="159"/>
      <c r="C775" s="159"/>
      <c r="D775" s="159"/>
      <c r="E775" s="159"/>
      <c r="F775" s="159"/>
      <c r="G775" s="159"/>
      <c r="H775" s="159"/>
      <c r="I775" s="159"/>
      <c r="J775" s="159"/>
      <c r="K775" s="304"/>
      <c r="L775" s="304"/>
      <c r="M775" s="159"/>
      <c r="N775" s="159"/>
      <c r="O775" s="159"/>
      <c r="P775" s="159"/>
      <c r="Q775" s="159"/>
      <c r="R775" s="159"/>
      <c r="S775" s="336">
        <f t="shared" si="2"/>
        <v>0</v>
      </c>
      <c r="T775" s="337" t="str">
        <f>IF(A775=A774,"0",VLOOKUP(A775,Despatches!A:D,4,FALSE))</f>
        <v>0</v>
      </c>
      <c r="U775" s="159"/>
      <c r="V775" s="159">
        <f t="shared" si="3"/>
        <v>1899</v>
      </c>
      <c r="W775" s="159"/>
      <c r="X775" s="159"/>
      <c r="Y775" s="159"/>
      <c r="Z775" s="159"/>
    </row>
    <row r="776" ht="11.25" customHeight="1">
      <c r="A776" s="159"/>
      <c r="B776" s="159"/>
      <c r="C776" s="159"/>
      <c r="D776" s="159"/>
      <c r="E776" s="159"/>
      <c r="F776" s="159"/>
      <c r="G776" s="159"/>
      <c r="H776" s="159"/>
      <c r="I776" s="159"/>
      <c r="J776" s="159"/>
      <c r="K776" s="304"/>
      <c r="L776" s="304"/>
      <c r="M776" s="159"/>
      <c r="N776" s="159"/>
      <c r="O776" s="159"/>
      <c r="P776" s="159"/>
      <c r="Q776" s="159"/>
      <c r="R776" s="159"/>
      <c r="S776" s="336">
        <f t="shared" si="2"/>
        <v>0</v>
      </c>
      <c r="T776" s="337" t="str">
        <f>IF(A776=A775,"0",VLOOKUP(A776,Despatches!A:D,4,FALSE))</f>
        <v>0</v>
      </c>
      <c r="U776" s="159"/>
      <c r="V776" s="159">
        <f t="shared" si="3"/>
        <v>1899</v>
      </c>
      <c r="W776" s="159"/>
      <c r="X776" s="159"/>
      <c r="Y776" s="159"/>
      <c r="Z776" s="159"/>
    </row>
    <row r="777" ht="11.25" customHeight="1">
      <c r="A777" s="159"/>
      <c r="B777" s="159"/>
      <c r="C777" s="159"/>
      <c r="D777" s="159"/>
      <c r="E777" s="159"/>
      <c r="F777" s="159"/>
      <c r="G777" s="159"/>
      <c r="H777" s="159"/>
      <c r="I777" s="159"/>
      <c r="J777" s="159"/>
      <c r="K777" s="304"/>
      <c r="L777" s="304"/>
      <c r="M777" s="159"/>
      <c r="N777" s="159"/>
      <c r="O777" s="159"/>
      <c r="P777" s="159"/>
      <c r="Q777" s="159"/>
      <c r="R777" s="159"/>
      <c r="S777" s="336">
        <f t="shared" si="2"/>
        <v>0</v>
      </c>
      <c r="T777" s="337" t="str">
        <f>IF(A777=A776,"0",VLOOKUP(A777,Despatches!A:D,4,FALSE))</f>
        <v>0</v>
      </c>
      <c r="U777" s="159"/>
      <c r="V777" s="159">
        <f t="shared" si="3"/>
        <v>1899</v>
      </c>
      <c r="W777" s="159"/>
      <c r="X777" s="159"/>
      <c r="Y777" s="159"/>
      <c r="Z777" s="159"/>
    </row>
    <row r="778" ht="11.25" customHeight="1">
      <c r="A778" s="159"/>
      <c r="B778" s="159"/>
      <c r="C778" s="159"/>
      <c r="D778" s="159"/>
      <c r="E778" s="159"/>
      <c r="F778" s="159"/>
      <c r="G778" s="159"/>
      <c r="H778" s="159"/>
      <c r="I778" s="159"/>
      <c r="J778" s="159"/>
      <c r="K778" s="304"/>
      <c r="L778" s="304"/>
      <c r="M778" s="159"/>
      <c r="N778" s="159"/>
      <c r="O778" s="159"/>
      <c r="P778" s="159"/>
      <c r="Q778" s="159"/>
      <c r="R778" s="159"/>
      <c r="S778" s="336">
        <f t="shared" si="2"/>
        <v>0</v>
      </c>
      <c r="T778" s="337" t="str">
        <f>IF(A778=A777,"0",VLOOKUP(A778,Despatches!A:D,4,FALSE))</f>
        <v>0</v>
      </c>
      <c r="U778" s="159"/>
      <c r="V778" s="159">
        <f t="shared" si="3"/>
        <v>1899</v>
      </c>
      <c r="W778" s="159"/>
      <c r="X778" s="159"/>
      <c r="Y778" s="159"/>
      <c r="Z778" s="159"/>
    </row>
    <row r="779" ht="11.25" customHeight="1">
      <c r="A779" s="159"/>
      <c r="B779" s="159"/>
      <c r="C779" s="159"/>
      <c r="D779" s="159"/>
      <c r="E779" s="159"/>
      <c r="F779" s="159"/>
      <c r="G779" s="159"/>
      <c r="H779" s="159"/>
      <c r="I779" s="159"/>
      <c r="J779" s="159"/>
      <c r="K779" s="304"/>
      <c r="L779" s="304"/>
      <c r="M779" s="159"/>
      <c r="N779" s="159"/>
      <c r="O779" s="159"/>
      <c r="P779" s="159"/>
      <c r="Q779" s="159"/>
      <c r="R779" s="159"/>
      <c r="S779" s="336">
        <f t="shared" si="2"/>
        <v>0</v>
      </c>
      <c r="T779" s="337" t="str">
        <f>IF(A779=A778,"0",VLOOKUP(A779,Despatches!A:D,4,FALSE))</f>
        <v>0</v>
      </c>
      <c r="U779" s="159"/>
      <c r="V779" s="159">
        <f t="shared" si="3"/>
        <v>1899</v>
      </c>
      <c r="W779" s="159"/>
      <c r="X779" s="159"/>
      <c r="Y779" s="159"/>
      <c r="Z779" s="159"/>
    </row>
    <row r="780" ht="11.25" customHeight="1">
      <c r="A780" s="159"/>
      <c r="B780" s="159"/>
      <c r="C780" s="159"/>
      <c r="D780" s="159"/>
      <c r="E780" s="159"/>
      <c r="F780" s="159"/>
      <c r="G780" s="159"/>
      <c r="H780" s="159"/>
      <c r="I780" s="159"/>
      <c r="J780" s="159"/>
      <c r="K780" s="304"/>
      <c r="L780" s="304"/>
      <c r="M780" s="159"/>
      <c r="N780" s="159"/>
      <c r="O780" s="159"/>
      <c r="P780" s="159"/>
      <c r="Q780" s="159"/>
      <c r="R780" s="159"/>
      <c r="S780" s="336">
        <f t="shared" si="2"/>
        <v>0</v>
      </c>
      <c r="T780" s="337" t="str">
        <f>IF(A780=A779,"0",VLOOKUP(A780,Despatches!A:D,4,FALSE))</f>
        <v>0</v>
      </c>
      <c r="U780" s="159"/>
      <c r="V780" s="159">
        <f t="shared" si="3"/>
        <v>1899</v>
      </c>
      <c r="W780" s="159"/>
      <c r="X780" s="159"/>
      <c r="Y780" s="159"/>
      <c r="Z780" s="159"/>
    </row>
    <row r="781" ht="11.25" customHeight="1">
      <c r="A781" s="159"/>
      <c r="B781" s="159"/>
      <c r="C781" s="159"/>
      <c r="D781" s="159"/>
      <c r="E781" s="159"/>
      <c r="F781" s="159"/>
      <c r="G781" s="159"/>
      <c r="H781" s="159"/>
      <c r="I781" s="159"/>
      <c r="J781" s="159"/>
      <c r="K781" s="304"/>
      <c r="L781" s="304"/>
      <c r="M781" s="159"/>
      <c r="N781" s="159"/>
      <c r="O781" s="159"/>
      <c r="P781" s="159"/>
      <c r="Q781" s="159"/>
      <c r="R781" s="159"/>
      <c r="S781" s="336">
        <f t="shared" si="2"/>
        <v>0</v>
      </c>
      <c r="T781" s="337" t="str">
        <f>IF(A781=A780,"0",VLOOKUP(A781,Despatches!A:D,4,FALSE))</f>
        <v>0</v>
      </c>
      <c r="U781" s="159"/>
      <c r="V781" s="159">
        <f t="shared" si="3"/>
        <v>1899</v>
      </c>
      <c r="W781" s="159"/>
      <c r="X781" s="159"/>
      <c r="Y781" s="159"/>
      <c r="Z781" s="159"/>
    </row>
    <row r="782" ht="11.25" customHeight="1">
      <c r="A782" s="159"/>
      <c r="B782" s="159"/>
      <c r="C782" s="159"/>
      <c r="D782" s="159"/>
      <c r="E782" s="159"/>
      <c r="F782" s="159"/>
      <c r="G782" s="159"/>
      <c r="H782" s="159"/>
      <c r="I782" s="159"/>
      <c r="J782" s="159"/>
      <c r="K782" s="304"/>
      <c r="L782" s="304"/>
      <c r="M782" s="159"/>
      <c r="N782" s="159"/>
      <c r="O782" s="159"/>
      <c r="P782" s="159"/>
      <c r="Q782" s="159"/>
      <c r="R782" s="159"/>
      <c r="S782" s="336">
        <f t="shared" si="2"/>
        <v>0</v>
      </c>
      <c r="T782" s="337" t="str">
        <f>IF(A782=A781,"0",VLOOKUP(A782,Despatches!A:D,4,FALSE))</f>
        <v>0</v>
      </c>
      <c r="U782" s="159"/>
      <c r="V782" s="159">
        <f t="shared" si="3"/>
        <v>1899</v>
      </c>
      <c r="W782" s="159"/>
      <c r="X782" s="159"/>
      <c r="Y782" s="159"/>
      <c r="Z782" s="159"/>
    </row>
    <row r="783" ht="11.25" customHeight="1">
      <c r="A783" s="159"/>
      <c r="B783" s="159"/>
      <c r="C783" s="159"/>
      <c r="D783" s="159"/>
      <c r="E783" s="159"/>
      <c r="F783" s="159"/>
      <c r="G783" s="159"/>
      <c r="H783" s="159"/>
      <c r="I783" s="159"/>
      <c r="J783" s="159"/>
      <c r="K783" s="304"/>
      <c r="L783" s="304"/>
      <c r="M783" s="159"/>
      <c r="N783" s="159"/>
      <c r="O783" s="159"/>
      <c r="P783" s="159"/>
      <c r="Q783" s="159"/>
      <c r="R783" s="159"/>
      <c r="S783" s="336">
        <f t="shared" si="2"/>
        <v>0</v>
      </c>
      <c r="T783" s="337" t="str">
        <f>IF(A783=A782,"0",VLOOKUP(A783,Despatches!A:D,4,FALSE))</f>
        <v>0</v>
      </c>
      <c r="U783" s="159"/>
      <c r="V783" s="159">
        <f t="shared" si="3"/>
        <v>1899</v>
      </c>
      <c r="W783" s="159"/>
      <c r="X783" s="159"/>
      <c r="Y783" s="159"/>
      <c r="Z783" s="159"/>
    </row>
    <row r="784" ht="11.25" customHeight="1">
      <c r="A784" s="159"/>
      <c r="B784" s="159"/>
      <c r="C784" s="159"/>
      <c r="D784" s="159"/>
      <c r="E784" s="159"/>
      <c r="F784" s="159"/>
      <c r="G784" s="159"/>
      <c r="H784" s="159"/>
      <c r="I784" s="159"/>
      <c r="J784" s="159"/>
      <c r="K784" s="304"/>
      <c r="L784" s="304"/>
      <c r="M784" s="159"/>
      <c r="N784" s="159"/>
      <c r="O784" s="159"/>
      <c r="P784" s="159"/>
      <c r="Q784" s="159"/>
      <c r="R784" s="159"/>
      <c r="S784" s="336">
        <f t="shared" si="2"/>
        <v>0</v>
      </c>
      <c r="T784" s="337" t="str">
        <f>IF(A784=A783,"0",VLOOKUP(A784,Despatches!A:D,4,FALSE))</f>
        <v>0</v>
      </c>
      <c r="U784" s="159"/>
      <c r="V784" s="159">
        <f t="shared" si="3"/>
        <v>1899</v>
      </c>
      <c r="W784" s="159"/>
      <c r="X784" s="159"/>
      <c r="Y784" s="159"/>
      <c r="Z784" s="159"/>
    </row>
    <row r="785" ht="11.25" customHeight="1">
      <c r="A785" s="159"/>
      <c r="B785" s="159"/>
      <c r="C785" s="159"/>
      <c r="D785" s="159"/>
      <c r="E785" s="159"/>
      <c r="F785" s="159"/>
      <c r="G785" s="159"/>
      <c r="H785" s="159"/>
      <c r="I785" s="159"/>
      <c r="J785" s="159"/>
      <c r="K785" s="304"/>
      <c r="L785" s="304"/>
      <c r="M785" s="159"/>
      <c r="N785" s="159"/>
      <c r="O785" s="159"/>
      <c r="P785" s="159"/>
      <c r="Q785" s="159"/>
      <c r="R785" s="159"/>
      <c r="S785" s="336">
        <f t="shared" si="2"/>
        <v>0</v>
      </c>
      <c r="T785" s="337" t="str">
        <f>IF(A785=A784,"0",VLOOKUP(A785,Despatches!A:D,4,FALSE))</f>
        <v>0</v>
      </c>
      <c r="U785" s="159"/>
      <c r="V785" s="159">
        <f t="shared" si="3"/>
        <v>1899</v>
      </c>
      <c r="W785" s="159"/>
      <c r="X785" s="159"/>
      <c r="Y785" s="159"/>
      <c r="Z785" s="159"/>
    </row>
    <row r="786" ht="11.25" customHeight="1">
      <c r="A786" s="159"/>
      <c r="B786" s="159"/>
      <c r="C786" s="159"/>
      <c r="D786" s="159"/>
      <c r="E786" s="159"/>
      <c r="F786" s="159"/>
      <c r="G786" s="159"/>
      <c r="H786" s="159"/>
      <c r="I786" s="159"/>
      <c r="J786" s="159"/>
      <c r="K786" s="304"/>
      <c r="L786" s="304"/>
      <c r="M786" s="159"/>
      <c r="N786" s="159"/>
      <c r="O786" s="159"/>
      <c r="P786" s="159"/>
      <c r="Q786" s="159"/>
      <c r="R786" s="159"/>
      <c r="S786" s="336">
        <f t="shared" si="2"/>
        <v>0</v>
      </c>
      <c r="T786" s="337" t="str">
        <f>IF(A786=A785,"0",VLOOKUP(A786,Despatches!A:D,4,FALSE))</f>
        <v>0</v>
      </c>
      <c r="U786" s="159"/>
      <c r="V786" s="159">
        <f t="shared" si="3"/>
        <v>1899</v>
      </c>
      <c r="W786" s="159"/>
      <c r="X786" s="159"/>
      <c r="Y786" s="159"/>
      <c r="Z786" s="159"/>
    </row>
    <row r="787" ht="11.25" customHeight="1">
      <c r="A787" s="159"/>
      <c r="B787" s="159"/>
      <c r="C787" s="159"/>
      <c r="D787" s="159"/>
      <c r="E787" s="159"/>
      <c r="F787" s="159"/>
      <c r="G787" s="159"/>
      <c r="H787" s="159"/>
      <c r="I787" s="159"/>
      <c r="J787" s="159"/>
      <c r="K787" s="304"/>
      <c r="L787" s="304"/>
      <c r="M787" s="159"/>
      <c r="N787" s="159"/>
      <c r="O787" s="159"/>
      <c r="P787" s="159"/>
      <c r="Q787" s="159"/>
      <c r="R787" s="159"/>
      <c r="S787" s="336">
        <f t="shared" si="2"/>
        <v>0</v>
      </c>
      <c r="T787" s="337" t="str">
        <f>IF(A787=A786,"0",VLOOKUP(A787,Despatches!A:D,4,FALSE))</f>
        <v>0</v>
      </c>
      <c r="U787" s="159"/>
      <c r="V787" s="159">
        <f t="shared" si="3"/>
        <v>1899</v>
      </c>
      <c r="W787" s="159"/>
      <c r="X787" s="159"/>
      <c r="Y787" s="159"/>
      <c r="Z787" s="159"/>
    </row>
    <row r="788" ht="11.25" customHeight="1">
      <c r="A788" s="159"/>
      <c r="B788" s="159"/>
      <c r="C788" s="159"/>
      <c r="D788" s="159"/>
      <c r="E788" s="159"/>
      <c r="F788" s="159"/>
      <c r="G788" s="159"/>
      <c r="H788" s="159"/>
      <c r="I788" s="159"/>
      <c r="J788" s="159"/>
      <c r="K788" s="304"/>
      <c r="L788" s="304"/>
      <c r="M788" s="159"/>
      <c r="N788" s="159"/>
      <c r="O788" s="159"/>
      <c r="P788" s="159"/>
      <c r="Q788" s="159"/>
      <c r="R788" s="159"/>
      <c r="S788" s="336">
        <f t="shared" si="2"/>
        <v>0</v>
      </c>
      <c r="T788" s="337" t="str">
        <f>IF(A788=A787,"0",VLOOKUP(A788,Despatches!A:D,4,FALSE))</f>
        <v>0</v>
      </c>
      <c r="U788" s="159"/>
      <c r="V788" s="159">
        <f t="shared" si="3"/>
        <v>1899</v>
      </c>
      <c r="W788" s="159"/>
      <c r="X788" s="159"/>
      <c r="Y788" s="159"/>
      <c r="Z788" s="159"/>
    </row>
    <row r="789" ht="11.25" customHeight="1">
      <c r="A789" s="159"/>
      <c r="B789" s="159"/>
      <c r="C789" s="159"/>
      <c r="D789" s="159"/>
      <c r="E789" s="159"/>
      <c r="F789" s="159"/>
      <c r="G789" s="159"/>
      <c r="H789" s="159"/>
      <c r="I789" s="159"/>
      <c r="J789" s="159"/>
      <c r="K789" s="304"/>
      <c r="L789" s="304"/>
      <c r="M789" s="159"/>
      <c r="N789" s="159"/>
      <c r="O789" s="159"/>
      <c r="P789" s="159"/>
      <c r="Q789" s="159"/>
      <c r="R789" s="159"/>
      <c r="S789" s="336">
        <f t="shared" si="2"/>
        <v>0</v>
      </c>
      <c r="T789" s="337" t="str">
        <f>IF(A789=A788,"0",VLOOKUP(A789,Despatches!A:D,4,FALSE))</f>
        <v>0</v>
      </c>
      <c r="U789" s="159"/>
      <c r="V789" s="159">
        <f t="shared" si="3"/>
        <v>1899</v>
      </c>
      <c r="W789" s="159"/>
      <c r="X789" s="159"/>
      <c r="Y789" s="159"/>
      <c r="Z789" s="159"/>
    </row>
    <row r="790" ht="11.25" customHeight="1">
      <c r="A790" s="159"/>
      <c r="B790" s="159"/>
      <c r="C790" s="159"/>
      <c r="D790" s="159"/>
      <c r="E790" s="159"/>
      <c r="F790" s="159"/>
      <c r="G790" s="159"/>
      <c r="H790" s="159"/>
      <c r="I790" s="159"/>
      <c r="J790" s="159"/>
      <c r="K790" s="304"/>
      <c r="L790" s="304"/>
      <c r="M790" s="159"/>
      <c r="N790" s="159"/>
      <c r="O790" s="159"/>
      <c r="P790" s="159"/>
      <c r="Q790" s="159"/>
      <c r="R790" s="159"/>
      <c r="S790" s="336">
        <f t="shared" si="2"/>
        <v>0</v>
      </c>
      <c r="T790" s="337" t="str">
        <f>IF(A790=A789,"0",VLOOKUP(A790,Despatches!A:D,4,FALSE))</f>
        <v>0</v>
      </c>
      <c r="U790" s="159"/>
      <c r="V790" s="159">
        <f t="shared" si="3"/>
        <v>1899</v>
      </c>
      <c r="W790" s="159"/>
      <c r="X790" s="159"/>
      <c r="Y790" s="159"/>
      <c r="Z790" s="159"/>
    </row>
    <row r="791" ht="11.25" customHeight="1">
      <c r="A791" s="159"/>
      <c r="B791" s="159"/>
      <c r="C791" s="159"/>
      <c r="D791" s="159"/>
      <c r="E791" s="159"/>
      <c r="F791" s="159"/>
      <c r="G791" s="159"/>
      <c r="H791" s="159"/>
      <c r="I791" s="159"/>
      <c r="J791" s="159"/>
      <c r="K791" s="304"/>
      <c r="L791" s="304"/>
      <c r="M791" s="159"/>
      <c r="N791" s="159"/>
      <c r="O791" s="159"/>
      <c r="P791" s="159"/>
      <c r="Q791" s="159"/>
      <c r="R791" s="159"/>
      <c r="S791" s="336">
        <f t="shared" si="2"/>
        <v>0</v>
      </c>
      <c r="T791" s="337" t="str">
        <f>IF(A791=A790,"0",VLOOKUP(A791,Despatches!A:D,4,FALSE))</f>
        <v>0</v>
      </c>
      <c r="U791" s="159"/>
      <c r="V791" s="159">
        <f t="shared" si="3"/>
        <v>1899</v>
      </c>
      <c r="W791" s="159"/>
      <c r="X791" s="159"/>
      <c r="Y791" s="159"/>
      <c r="Z791" s="159"/>
    </row>
    <row r="792" ht="11.25" customHeight="1">
      <c r="A792" s="159"/>
      <c r="B792" s="159"/>
      <c r="C792" s="159"/>
      <c r="D792" s="159"/>
      <c r="E792" s="159"/>
      <c r="F792" s="159"/>
      <c r="G792" s="159"/>
      <c r="H792" s="159"/>
      <c r="I792" s="159"/>
      <c r="J792" s="159"/>
      <c r="K792" s="304"/>
      <c r="L792" s="304"/>
      <c r="M792" s="159"/>
      <c r="N792" s="159"/>
      <c r="O792" s="159"/>
      <c r="P792" s="159"/>
      <c r="Q792" s="159"/>
      <c r="R792" s="159"/>
      <c r="S792" s="336">
        <f t="shared" si="2"/>
        <v>0</v>
      </c>
      <c r="T792" s="337" t="str">
        <f>IF(A792=A791,"0",VLOOKUP(A792,Despatches!A:D,4,FALSE))</f>
        <v>0</v>
      </c>
      <c r="U792" s="159"/>
      <c r="V792" s="159">
        <f t="shared" si="3"/>
        <v>1899</v>
      </c>
      <c r="W792" s="159"/>
      <c r="X792" s="159"/>
      <c r="Y792" s="159"/>
      <c r="Z792" s="159"/>
    </row>
    <row r="793" ht="11.25" customHeight="1">
      <c r="A793" s="159"/>
      <c r="B793" s="159"/>
      <c r="C793" s="159"/>
      <c r="D793" s="159"/>
      <c r="E793" s="159"/>
      <c r="F793" s="159"/>
      <c r="G793" s="159"/>
      <c r="H793" s="159"/>
      <c r="I793" s="159"/>
      <c r="J793" s="159"/>
      <c r="K793" s="304"/>
      <c r="L793" s="304"/>
      <c r="M793" s="159"/>
      <c r="N793" s="159"/>
      <c r="O793" s="159"/>
      <c r="P793" s="159"/>
      <c r="Q793" s="159"/>
      <c r="R793" s="159"/>
      <c r="S793" s="336">
        <f t="shared" si="2"/>
        <v>0</v>
      </c>
      <c r="T793" s="337" t="str">
        <f>IF(A793=A792,"0",VLOOKUP(A793,Despatches!A:D,4,FALSE))</f>
        <v>0</v>
      </c>
      <c r="U793" s="159"/>
      <c r="V793" s="159">
        <f t="shared" si="3"/>
        <v>1899</v>
      </c>
      <c r="W793" s="159"/>
      <c r="X793" s="159"/>
      <c r="Y793" s="159"/>
      <c r="Z793" s="159"/>
    </row>
    <row r="794" ht="11.25" customHeight="1">
      <c r="A794" s="159"/>
      <c r="B794" s="159"/>
      <c r="C794" s="159"/>
      <c r="D794" s="159"/>
      <c r="E794" s="159"/>
      <c r="F794" s="159"/>
      <c r="G794" s="159"/>
      <c r="H794" s="159"/>
      <c r="I794" s="159"/>
      <c r="J794" s="159"/>
      <c r="K794" s="304"/>
      <c r="L794" s="304"/>
      <c r="M794" s="159"/>
      <c r="N794" s="159"/>
      <c r="O794" s="159"/>
      <c r="P794" s="159"/>
      <c r="Q794" s="159"/>
      <c r="R794" s="159"/>
      <c r="S794" s="336">
        <f t="shared" si="2"/>
        <v>0</v>
      </c>
      <c r="T794" s="337" t="str">
        <f>IF(A794=A793,"0",VLOOKUP(A794,Despatches!A:D,4,FALSE))</f>
        <v>0</v>
      </c>
      <c r="U794" s="159"/>
      <c r="V794" s="159">
        <f t="shared" si="3"/>
        <v>1899</v>
      </c>
      <c r="W794" s="159"/>
      <c r="X794" s="159"/>
      <c r="Y794" s="159"/>
      <c r="Z794" s="159"/>
    </row>
    <row r="795" ht="11.25" customHeight="1">
      <c r="A795" s="159"/>
      <c r="B795" s="159"/>
      <c r="C795" s="159"/>
      <c r="D795" s="159"/>
      <c r="E795" s="159"/>
      <c r="F795" s="159"/>
      <c r="G795" s="159"/>
      <c r="H795" s="159"/>
      <c r="I795" s="159"/>
      <c r="J795" s="159"/>
      <c r="K795" s="304"/>
      <c r="L795" s="304"/>
      <c r="M795" s="159"/>
      <c r="N795" s="159"/>
      <c r="O795" s="159"/>
      <c r="P795" s="159"/>
      <c r="Q795" s="159"/>
      <c r="R795" s="159"/>
      <c r="S795" s="336">
        <f t="shared" si="2"/>
        <v>0</v>
      </c>
      <c r="T795" s="337" t="str">
        <f>IF(A795=A794,"0",VLOOKUP(A795,Despatches!A:D,4,FALSE))</f>
        <v>0</v>
      </c>
      <c r="U795" s="159"/>
      <c r="V795" s="159">
        <f t="shared" si="3"/>
        <v>1899</v>
      </c>
      <c r="W795" s="159"/>
      <c r="X795" s="159"/>
      <c r="Y795" s="159"/>
      <c r="Z795" s="159"/>
    </row>
    <row r="796" ht="11.25" customHeight="1">
      <c r="A796" s="159"/>
      <c r="B796" s="159"/>
      <c r="C796" s="159"/>
      <c r="D796" s="159"/>
      <c r="E796" s="159"/>
      <c r="F796" s="159"/>
      <c r="G796" s="159"/>
      <c r="H796" s="159"/>
      <c r="I796" s="159"/>
      <c r="J796" s="159"/>
      <c r="K796" s="304"/>
      <c r="L796" s="304"/>
      <c r="M796" s="159"/>
      <c r="N796" s="159"/>
      <c r="O796" s="159"/>
      <c r="P796" s="159"/>
      <c r="Q796" s="159"/>
      <c r="R796" s="159"/>
      <c r="S796" s="336">
        <f t="shared" si="2"/>
        <v>0</v>
      </c>
      <c r="T796" s="337" t="str">
        <f>IF(A796=A795,"0",VLOOKUP(A796,Despatches!A:D,4,FALSE))</f>
        <v>0</v>
      </c>
      <c r="U796" s="159"/>
      <c r="V796" s="159">
        <f t="shared" si="3"/>
        <v>1899</v>
      </c>
      <c r="W796" s="159"/>
      <c r="X796" s="159"/>
      <c r="Y796" s="159"/>
      <c r="Z796" s="159"/>
    </row>
    <row r="797" ht="11.25" customHeight="1">
      <c r="A797" s="159"/>
      <c r="B797" s="159"/>
      <c r="C797" s="159"/>
      <c r="D797" s="159"/>
      <c r="E797" s="159"/>
      <c r="F797" s="159"/>
      <c r="G797" s="159"/>
      <c r="H797" s="159"/>
      <c r="I797" s="159"/>
      <c r="J797" s="159"/>
      <c r="K797" s="304"/>
      <c r="L797" s="304"/>
      <c r="M797" s="159"/>
      <c r="N797" s="159"/>
      <c r="O797" s="159"/>
      <c r="P797" s="159"/>
      <c r="Q797" s="159"/>
      <c r="R797" s="159"/>
      <c r="S797" s="336">
        <f t="shared" si="2"/>
        <v>0</v>
      </c>
      <c r="T797" s="337" t="str">
        <f>IF(A797=A796,"0",VLOOKUP(A797,Despatches!A:D,4,FALSE))</f>
        <v>0</v>
      </c>
      <c r="U797" s="159"/>
      <c r="V797" s="159">
        <f t="shared" si="3"/>
        <v>1899</v>
      </c>
      <c r="W797" s="159"/>
      <c r="X797" s="159"/>
      <c r="Y797" s="159"/>
      <c r="Z797" s="159"/>
    </row>
    <row r="798" ht="11.25" customHeight="1">
      <c r="A798" s="159"/>
      <c r="B798" s="159"/>
      <c r="C798" s="159"/>
      <c r="D798" s="159"/>
      <c r="E798" s="159"/>
      <c r="F798" s="159"/>
      <c r="G798" s="159"/>
      <c r="H798" s="159"/>
      <c r="I798" s="159"/>
      <c r="J798" s="159"/>
      <c r="K798" s="304"/>
      <c r="L798" s="304"/>
      <c r="M798" s="159"/>
      <c r="N798" s="159"/>
      <c r="O798" s="159"/>
      <c r="P798" s="159"/>
      <c r="Q798" s="159"/>
      <c r="R798" s="159"/>
      <c r="S798" s="336">
        <f t="shared" si="2"/>
        <v>0</v>
      </c>
      <c r="T798" s="337" t="str">
        <f>IF(A798=A797,"0",VLOOKUP(A798,Despatches!A:D,4,FALSE))</f>
        <v>0</v>
      </c>
      <c r="U798" s="159"/>
      <c r="V798" s="159">
        <f t="shared" si="3"/>
        <v>1899</v>
      </c>
      <c r="W798" s="159"/>
      <c r="X798" s="159"/>
      <c r="Y798" s="159"/>
      <c r="Z798" s="159"/>
    </row>
    <row r="799" ht="11.25" customHeight="1">
      <c r="A799" s="159"/>
      <c r="B799" s="159"/>
      <c r="C799" s="159"/>
      <c r="D799" s="159"/>
      <c r="E799" s="159"/>
      <c r="F799" s="159"/>
      <c r="G799" s="159"/>
      <c r="H799" s="159"/>
      <c r="I799" s="159"/>
      <c r="J799" s="159"/>
      <c r="K799" s="304"/>
      <c r="L799" s="304"/>
      <c r="M799" s="159"/>
      <c r="N799" s="159"/>
      <c r="O799" s="159"/>
      <c r="P799" s="159"/>
      <c r="Q799" s="159"/>
      <c r="R799" s="159"/>
      <c r="S799" s="336">
        <f t="shared" si="2"/>
        <v>0</v>
      </c>
      <c r="T799" s="337" t="str">
        <f>IF(A799=A798,"0",VLOOKUP(A799,Despatches!A:D,4,FALSE))</f>
        <v>0</v>
      </c>
      <c r="U799" s="159"/>
      <c r="V799" s="159">
        <f t="shared" si="3"/>
        <v>1899</v>
      </c>
      <c r="W799" s="159"/>
      <c r="X799" s="159"/>
      <c r="Y799" s="159"/>
      <c r="Z799" s="159"/>
    </row>
    <row r="800" ht="11.25" customHeight="1">
      <c r="A800" s="159"/>
      <c r="B800" s="159"/>
      <c r="C800" s="159"/>
      <c r="D800" s="159"/>
      <c r="E800" s="159"/>
      <c r="F800" s="159"/>
      <c r="G800" s="159"/>
      <c r="H800" s="159"/>
      <c r="I800" s="159"/>
      <c r="J800" s="159"/>
      <c r="K800" s="304"/>
      <c r="L800" s="304"/>
      <c r="M800" s="159"/>
      <c r="N800" s="159"/>
      <c r="O800" s="159"/>
      <c r="P800" s="159"/>
      <c r="Q800" s="159"/>
      <c r="R800" s="159"/>
      <c r="S800" s="336">
        <f t="shared" si="2"/>
        <v>0</v>
      </c>
      <c r="T800" s="337" t="str">
        <f>IF(A800=A799,"0",VLOOKUP(A800,Despatches!A:D,4,FALSE))</f>
        <v>0</v>
      </c>
      <c r="U800" s="159"/>
      <c r="V800" s="159">
        <f t="shared" si="3"/>
        <v>1899</v>
      </c>
      <c r="W800" s="159"/>
      <c r="X800" s="159"/>
      <c r="Y800" s="159"/>
      <c r="Z800" s="159"/>
    </row>
    <row r="801" ht="11.25" customHeight="1">
      <c r="A801" s="159"/>
      <c r="B801" s="159"/>
      <c r="C801" s="159"/>
      <c r="D801" s="159"/>
      <c r="E801" s="159"/>
      <c r="F801" s="159"/>
      <c r="G801" s="159"/>
      <c r="H801" s="159"/>
      <c r="I801" s="159"/>
      <c r="J801" s="159"/>
      <c r="K801" s="304"/>
      <c r="L801" s="304"/>
      <c r="M801" s="159"/>
      <c r="N801" s="159"/>
      <c r="O801" s="159"/>
      <c r="P801" s="159"/>
      <c r="Q801" s="159"/>
      <c r="R801" s="159"/>
      <c r="S801" s="336">
        <f t="shared" si="2"/>
        <v>0</v>
      </c>
      <c r="T801" s="337" t="str">
        <f>IF(A801=A800,"0",VLOOKUP(A801,Despatches!A:D,4,FALSE))</f>
        <v>0</v>
      </c>
      <c r="U801" s="159"/>
      <c r="V801" s="159">
        <f t="shared" si="3"/>
        <v>1899</v>
      </c>
      <c r="W801" s="159"/>
      <c r="X801" s="159"/>
      <c r="Y801" s="159"/>
      <c r="Z801" s="159"/>
    </row>
    <row r="802" ht="11.25" customHeight="1">
      <c r="A802" s="159"/>
      <c r="B802" s="159"/>
      <c r="C802" s="159"/>
      <c r="D802" s="159"/>
      <c r="E802" s="159"/>
      <c r="F802" s="159"/>
      <c r="G802" s="159"/>
      <c r="H802" s="159"/>
      <c r="I802" s="159"/>
      <c r="J802" s="159"/>
      <c r="K802" s="304"/>
      <c r="L802" s="304"/>
      <c r="M802" s="159"/>
      <c r="N802" s="159"/>
      <c r="O802" s="159"/>
      <c r="P802" s="159"/>
      <c r="Q802" s="159"/>
      <c r="R802" s="159"/>
      <c r="S802" s="336">
        <f t="shared" si="2"/>
        <v>0</v>
      </c>
      <c r="T802" s="337" t="str">
        <f>IF(A802=A801,"0",VLOOKUP(A802,Despatches!A:D,4,FALSE))</f>
        <v>0</v>
      </c>
      <c r="U802" s="159"/>
      <c r="V802" s="159">
        <f t="shared" si="3"/>
        <v>1899</v>
      </c>
      <c r="W802" s="159"/>
      <c r="X802" s="159"/>
      <c r="Y802" s="159"/>
      <c r="Z802" s="159"/>
    </row>
    <row r="803" ht="11.25" customHeight="1">
      <c r="A803" s="159"/>
      <c r="B803" s="159"/>
      <c r="C803" s="159"/>
      <c r="D803" s="159"/>
      <c r="E803" s="159"/>
      <c r="F803" s="159"/>
      <c r="G803" s="159"/>
      <c r="H803" s="159"/>
      <c r="I803" s="159"/>
      <c r="J803" s="159"/>
      <c r="K803" s="304"/>
      <c r="L803" s="304"/>
      <c r="M803" s="159"/>
      <c r="N803" s="159"/>
      <c r="O803" s="159"/>
      <c r="P803" s="159"/>
      <c r="Q803" s="159"/>
      <c r="R803" s="159"/>
      <c r="S803" s="336">
        <f t="shared" si="2"/>
        <v>0</v>
      </c>
      <c r="T803" s="337" t="str">
        <f>IF(A803=A802,"0",VLOOKUP(A803,Despatches!A:D,4,FALSE))</f>
        <v>0</v>
      </c>
      <c r="U803" s="159"/>
      <c r="V803" s="159">
        <f t="shared" si="3"/>
        <v>1899</v>
      </c>
      <c r="W803" s="159"/>
      <c r="X803" s="159"/>
      <c r="Y803" s="159"/>
      <c r="Z803" s="159"/>
    </row>
    <row r="804" ht="11.25" customHeight="1">
      <c r="A804" s="159"/>
      <c r="B804" s="159"/>
      <c r="C804" s="159"/>
      <c r="D804" s="159"/>
      <c r="E804" s="159"/>
      <c r="F804" s="159"/>
      <c r="G804" s="159"/>
      <c r="H804" s="159"/>
      <c r="I804" s="159"/>
      <c r="J804" s="159"/>
      <c r="K804" s="304"/>
      <c r="L804" s="304"/>
      <c r="M804" s="159"/>
      <c r="N804" s="159"/>
      <c r="O804" s="159"/>
      <c r="P804" s="159"/>
      <c r="Q804" s="159"/>
      <c r="R804" s="159"/>
      <c r="S804" s="336">
        <f t="shared" si="2"/>
        <v>0</v>
      </c>
      <c r="T804" s="337" t="str">
        <f>IF(A804=A803,"0",VLOOKUP(A804,Despatches!A:D,4,FALSE))</f>
        <v>0</v>
      </c>
      <c r="U804" s="159"/>
      <c r="V804" s="159">
        <f t="shared" si="3"/>
        <v>1899</v>
      </c>
      <c r="W804" s="159"/>
      <c r="X804" s="159"/>
      <c r="Y804" s="159"/>
      <c r="Z804" s="159"/>
    </row>
    <row r="805" ht="11.25" customHeight="1">
      <c r="A805" s="159"/>
      <c r="B805" s="159"/>
      <c r="C805" s="159"/>
      <c r="D805" s="159"/>
      <c r="E805" s="159"/>
      <c r="F805" s="159"/>
      <c r="G805" s="159"/>
      <c r="H805" s="159"/>
      <c r="I805" s="159"/>
      <c r="J805" s="159"/>
      <c r="K805" s="304"/>
      <c r="L805" s="304"/>
      <c r="M805" s="159"/>
      <c r="N805" s="159"/>
      <c r="O805" s="159"/>
      <c r="P805" s="159"/>
      <c r="Q805" s="159"/>
      <c r="R805" s="159"/>
      <c r="S805" s="336">
        <f t="shared" si="2"/>
        <v>0</v>
      </c>
      <c r="T805" s="337" t="str">
        <f>IF(A805=A804,"0",VLOOKUP(A805,Despatches!A:D,4,FALSE))</f>
        <v>0</v>
      </c>
      <c r="U805" s="159"/>
      <c r="V805" s="159">
        <f t="shared" si="3"/>
        <v>1899</v>
      </c>
      <c r="W805" s="159"/>
      <c r="X805" s="159"/>
      <c r="Y805" s="159"/>
      <c r="Z805" s="159"/>
    </row>
    <row r="806" ht="11.25" customHeight="1">
      <c r="A806" s="159"/>
      <c r="B806" s="159"/>
      <c r="C806" s="159"/>
      <c r="D806" s="159"/>
      <c r="E806" s="159"/>
      <c r="F806" s="159"/>
      <c r="G806" s="159"/>
      <c r="H806" s="159"/>
      <c r="I806" s="159"/>
      <c r="J806" s="159"/>
      <c r="K806" s="304"/>
      <c r="L806" s="304"/>
      <c r="M806" s="159"/>
      <c r="N806" s="159"/>
      <c r="O806" s="159"/>
      <c r="P806" s="159"/>
      <c r="Q806" s="159"/>
      <c r="R806" s="159"/>
      <c r="S806" s="336">
        <f t="shared" si="2"/>
        <v>0</v>
      </c>
      <c r="T806" s="337" t="str">
        <f>IF(A806=A805,"0",VLOOKUP(A806,Despatches!A:D,4,FALSE))</f>
        <v>0</v>
      </c>
      <c r="U806" s="159"/>
      <c r="V806" s="159">
        <f t="shared" si="3"/>
        <v>1899</v>
      </c>
      <c r="W806" s="159"/>
      <c r="X806" s="159"/>
      <c r="Y806" s="159"/>
      <c r="Z806" s="159"/>
    </row>
    <row r="807" ht="11.25" customHeight="1">
      <c r="A807" s="159"/>
      <c r="B807" s="159"/>
      <c r="C807" s="159"/>
      <c r="D807" s="159"/>
      <c r="E807" s="159"/>
      <c r="F807" s="159"/>
      <c r="G807" s="159"/>
      <c r="H807" s="159"/>
      <c r="I807" s="159"/>
      <c r="J807" s="159"/>
      <c r="K807" s="304"/>
      <c r="L807" s="304"/>
      <c r="M807" s="159"/>
      <c r="N807" s="159"/>
      <c r="O807" s="159"/>
      <c r="P807" s="159"/>
      <c r="Q807" s="159"/>
      <c r="R807" s="159"/>
      <c r="S807" s="336">
        <f t="shared" si="2"/>
        <v>0</v>
      </c>
      <c r="T807" s="337" t="str">
        <f>IF(A807=A806,"0",VLOOKUP(A807,Despatches!A:D,4,FALSE))</f>
        <v>0</v>
      </c>
      <c r="U807" s="159"/>
      <c r="V807" s="159">
        <f t="shared" si="3"/>
        <v>1899</v>
      </c>
      <c r="W807" s="159"/>
      <c r="X807" s="159"/>
      <c r="Y807" s="159"/>
      <c r="Z807" s="159"/>
    </row>
    <row r="808" ht="11.25" customHeight="1">
      <c r="A808" s="159"/>
      <c r="B808" s="159"/>
      <c r="C808" s="159"/>
      <c r="D808" s="159"/>
      <c r="E808" s="159"/>
      <c r="F808" s="159"/>
      <c r="G808" s="159"/>
      <c r="H808" s="159"/>
      <c r="I808" s="159"/>
      <c r="J808" s="159"/>
      <c r="K808" s="304"/>
      <c r="L808" s="304"/>
      <c r="M808" s="159"/>
      <c r="N808" s="159"/>
      <c r="O808" s="159"/>
      <c r="P808" s="159"/>
      <c r="Q808" s="159"/>
      <c r="R808" s="159"/>
      <c r="S808" s="336">
        <f t="shared" si="2"/>
        <v>0</v>
      </c>
      <c r="T808" s="337" t="str">
        <f>IF(A808=A807,"0",VLOOKUP(A808,Despatches!A:D,4,FALSE))</f>
        <v>0</v>
      </c>
      <c r="U808" s="159"/>
      <c r="V808" s="159">
        <f t="shared" si="3"/>
        <v>1899</v>
      </c>
      <c r="W808" s="159"/>
      <c r="X808" s="159"/>
      <c r="Y808" s="159"/>
      <c r="Z808" s="159"/>
    </row>
    <row r="809" ht="11.25" customHeight="1">
      <c r="A809" s="159"/>
      <c r="B809" s="159"/>
      <c r="C809" s="159"/>
      <c r="D809" s="159"/>
      <c r="E809" s="159"/>
      <c r="F809" s="159"/>
      <c r="G809" s="159"/>
      <c r="H809" s="159"/>
      <c r="I809" s="159"/>
      <c r="J809" s="159"/>
      <c r="K809" s="304"/>
      <c r="L809" s="304"/>
      <c r="M809" s="159"/>
      <c r="N809" s="159"/>
      <c r="O809" s="159"/>
      <c r="P809" s="159"/>
      <c r="Q809" s="159"/>
      <c r="R809" s="159"/>
      <c r="S809" s="336">
        <f t="shared" si="2"/>
        <v>0</v>
      </c>
      <c r="T809" s="337" t="str">
        <f>IF(A809=A808,"0",VLOOKUP(A809,Despatches!A:D,4,FALSE))</f>
        <v>0</v>
      </c>
      <c r="U809" s="159"/>
      <c r="V809" s="159">
        <f t="shared" si="3"/>
        <v>1899</v>
      </c>
      <c r="W809" s="159"/>
      <c r="X809" s="159"/>
      <c r="Y809" s="159"/>
      <c r="Z809" s="159"/>
    </row>
    <row r="810" ht="11.25" customHeight="1">
      <c r="A810" s="159"/>
      <c r="B810" s="159"/>
      <c r="C810" s="159"/>
      <c r="D810" s="159"/>
      <c r="E810" s="159"/>
      <c r="F810" s="159"/>
      <c r="G810" s="159"/>
      <c r="H810" s="159"/>
      <c r="I810" s="159"/>
      <c r="J810" s="159"/>
      <c r="K810" s="304"/>
      <c r="L810" s="304"/>
      <c r="M810" s="159"/>
      <c r="N810" s="159"/>
      <c r="O810" s="159"/>
      <c r="P810" s="159"/>
      <c r="Q810" s="159"/>
      <c r="R810" s="159"/>
      <c r="S810" s="336">
        <f t="shared" si="2"/>
        <v>0</v>
      </c>
      <c r="T810" s="337" t="str">
        <f>IF(A810=A809,"0",VLOOKUP(A810,Despatches!A:D,4,FALSE))</f>
        <v>0</v>
      </c>
      <c r="U810" s="159"/>
      <c r="V810" s="159">
        <f t="shared" si="3"/>
        <v>1899</v>
      </c>
      <c r="W810" s="159"/>
      <c r="X810" s="159"/>
      <c r="Y810" s="159"/>
      <c r="Z810" s="159"/>
    </row>
    <row r="811" ht="11.25" customHeight="1">
      <c r="A811" s="159"/>
      <c r="B811" s="159"/>
      <c r="C811" s="159"/>
      <c r="D811" s="159"/>
      <c r="E811" s="159"/>
      <c r="F811" s="159"/>
      <c r="G811" s="159"/>
      <c r="H811" s="159"/>
      <c r="I811" s="159"/>
      <c r="J811" s="159"/>
      <c r="K811" s="304"/>
      <c r="L811" s="304"/>
      <c r="M811" s="159"/>
      <c r="N811" s="159"/>
      <c r="O811" s="159"/>
      <c r="P811" s="159"/>
      <c r="Q811" s="159"/>
      <c r="R811" s="159"/>
      <c r="S811" s="336">
        <f t="shared" si="2"/>
        <v>0</v>
      </c>
      <c r="T811" s="337" t="str">
        <f>IF(A811=A810,"0",VLOOKUP(A811,Despatches!A:D,4,FALSE))</f>
        <v>0</v>
      </c>
      <c r="U811" s="159"/>
      <c r="V811" s="159">
        <f t="shared" si="3"/>
        <v>1899</v>
      </c>
      <c r="W811" s="159"/>
      <c r="X811" s="159"/>
      <c r="Y811" s="159"/>
      <c r="Z811" s="159"/>
    </row>
    <row r="812" ht="11.25" customHeight="1">
      <c r="A812" s="159"/>
      <c r="B812" s="159"/>
      <c r="C812" s="159"/>
      <c r="D812" s="159"/>
      <c r="E812" s="159"/>
      <c r="F812" s="159"/>
      <c r="G812" s="159"/>
      <c r="H812" s="159"/>
      <c r="I812" s="159"/>
      <c r="J812" s="159"/>
      <c r="K812" s="304"/>
      <c r="L812" s="304"/>
      <c r="M812" s="159"/>
      <c r="N812" s="159"/>
      <c r="O812" s="159"/>
      <c r="P812" s="159"/>
      <c r="Q812" s="159"/>
      <c r="R812" s="159"/>
      <c r="S812" s="336">
        <f t="shared" si="2"/>
        <v>0</v>
      </c>
      <c r="T812" s="337" t="str">
        <f>IF(A812=A811,"0",VLOOKUP(A812,Despatches!A:D,4,FALSE))</f>
        <v>0</v>
      </c>
      <c r="U812" s="159"/>
      <c r="V812" s="159">
        <f t="shared" si="3"/>
        <v>1899</v>
      </c>
      <c r="W812" s="159"/>
      <c r="X812" s="159"/>
      <c r="Y812" s="159"/>
      <c r="Z812" s="159"/>
    </row>
    <row r="813" ht="11.25" customHeight="1">
      <c r="A813" s="159"/>
      <c r="B813" s="159"/>
      <c r="C813" s="159"/>
      <c r="D813" s="159"/>
      <c r="E813" s="159"/>
      <c r="F813" s="159"/>
      <c r="G813" s="159"/>
      <c r="H813" s="159"/>
      <c r="I813" s="159"/>
      <c r="J813" s="159"/>
      <c r="K813" s="304"/>
      <c r="L813" s="304"/>
      <c r="M813" s="159"/>
      <c r="N813" s="159"/>
      <c r="O813" s="159"/>
      <c r="P813" s="159"/>
      <c r="Q813" s="159"/>
      <c r="R813" s="159"/>
      <c r="S813" s="336">
        <f t="shared" si="2"/>
        <v>0</v>
      </c>
      <c r="T813" s="337" t="str">
        <f>IF(A813=A812,"0",VLOOKUP(A813,Despatches!A:D,4,FALSE))</f>
        <v>0</v>
      </c>
      <c r="U813" s="159"/>
      <c r="V813" s="159">
        <f t="shared" si="3"/>
        <v>1899</v>
      </c>
      <c r="W813" s="159"/>
      <c r="X813" s="159"/>
      <c r="Y813" s="159"/>
      <c r="Z813" s="159"/>
    </row>
    <row r="814" ht="11.25" customHeight="1">
      <c r="A814" s="159"/>
      <c r="B814" s="159"/>
      <c r="C814" s="159"/>
      <c r="D814" s="159"/>
      <c r="E814" s="159"/>
      <c r="F814" s="159"/>
      <c r="G814" s="159"/>
      <c r="H814" s="159"/>
      <c r="I814" s="159"/>
      <c r="J814" s="159"/>
      <c r="K814" s="304"/>
      <c r="L814" s="304"/>
      <c r="M814" s="159"/>
      <c r="N814" s="159"/>
      <c r="O814" s="159"/>
      <c r="P814" s="159"/>
      <c r="Q814" s="159"/>
      <c r="R814" s="159"/>
      <c r="S814" s="336">
        <f t="shared" si="2"/>
        <v>0</v>
      </c>
      <c r="T814" s="337" t="str">
        <f>IF(A814=A813,"0",VLOOKUP(A814,Despatches!A:D,4,FALSE))</f>
        <v>0</v>
      </c>
      <c r="U814" s="159"/>
      <c r="V814" s="159">
        <f t="shared" si="3"/>
        <v>1899</v>
      </c>
      <c r="W814" s="159"/>
      <c r="X814" s="159"/>
      <c r="Y814" s="159"/>
      <c r="Z814" s="159"/>
    </row>
    <row r="815" ht="11.25" customHeight="1">
      <c r="A815" s="159"/>
      <c r="B815" s="159"/>
      <c r="C815" s="159"/>
      <c r="D815" s="159"/>
      <c r="E815" s="159"/>
      <c r="F815" s="159"/>
      <c r="G815" s="159"/>
      <c r="H815" s="159"/>
      <c r="I815" s="159"/>
      <c r="J815" s="159"/>
      <c r="K815" s="304"/>
      <c r="L815" s="304"/>
      <c r="M815" s="159"/>
      <c r="N815" s="159"/>
      <c r="O815" s="159"/>
      <c r="P815" s="159"/>
      <c r="Q815" s="159"/>
      <c r="R815" s="159"/>
      <c r="S815" s="336">
        <f t="shared" si="2"/>
        <v>0</v>
      </c>
      <c r="T815" s="337" t="str">
        <f>IF(A815=A814,"0",VLOOKUP(A815,Despatches!A:D,4,FALSE))</f>
        <v>0</v>
      </c>
      <c r="U815" s="159"/>
      <c r="V815" s="159">
        <f t="shared" si="3"/>
        <v>1899</v>
      </c>
      <c r="W815" s="159"/>
      <c r="X815" s="159"/>
      <c r="Y815" s="159"/>
      <c r="Z815" s="159"/>
    </row>
    <row r="816" ht="11.25" customHeight="1">
      <c r="A816" s="159"/>
      <c r="B816" s="159"/>
      <c r="C816" s="159"/>
      <c r="D816" s="159"/>
      <c r="E816" s="159"/>
      <c r="F816" s="159"/>
      <c r="G816" s="159"/>
      <c r="H816" s="159"/>
      <c r="I816" s="159"/>
      <c r="J816" s="159"/>
      <c r="K816" s="304"/>
      <c r="L816" s="304"/>
      <c r="M816" s="159"/>
      <c r="N816" s="159"/>
      <c r="O816" s="159"/>
      <c r="P816" s="159"/>
      <c r="Q816" s="159"/>
      <c r="R816" s="159"/>
      <c r="S816" s="336">
        <f t="shared" si="2"/>
        <v>0</v>
      </c>
      <c r="T816" s="337" t="str">
        <f>IF(A816=A815,"0",VLOOKUP(A816,Despatches!A:D,4,FALSE))</f>
        <v>0</v>
      </c>
      <c r="U816" s="159"/>
      <c r="V816" s="159">
        <f t="shared" si="3"/>
        <v>1899</v>
      </c>
      <c r="W816" s="159"/>
      <c r="X816" s="159"/>
      <c r="Y816" s="159"/>
      <c r="Z816" s="159"/>
    </row>
    <row r="817" ht="11.25" customHeight="1">
      <c r="A817" s="159"/>
      <c r="B817" s="159"/>
      <c r="C817" s="159"/>
      <c r="D817" s="159"/>
      <c r="E817" s="159"/>
      <c r="F817" s="159"/>
      <c r="G817" s="159"/>
      <c r="H817" s="159"/>
      <c r="I817" s="159"/>
      <c r="J817" s="159"/>
      <c r="K817" s="304"/>
      <c r="L817" s="304"/>
      <c r="M817" s="159"/>
      <c r="N817" s="159"/>
      <c r="O817" s="159"/>
      <c r="P817" s="159"/>
      <c r="Q817" s="159"/>
      <c r="R817" s="159"/>
      <c r="S817" s="336">
        <f t="shared" si="2"/>
        <v>0</v>
      </c>
      <c r="T817" s="337" t="str">
        <f>IF(A817=A816,"0",VLOOKUP(A817,Despatches!A:D,4,FALSE))</f>
        <v>0</v>
      </c>
      <c r="U817" s="159"/>
      <c r="V817" s="159">
        <f t="shared" si="3"/>
        <v>1899</v>
      </c>
      <c r="W817" s="159"/>
      <c r="X817" s="159"/>
      <c r="Y817" s="159"/>
      <c r="Z817" s="159"/>
    </row>
    <row r="818" ht="11.25" customHeight="1">
      <c r="A818" s="159"/>
      <c r="B818" s="159"/>
      <c r="C818" s="159"/>
      <c r="D818" s="159"/>
      <c r="E818" s="159"/>
      <c r="F818" s="159"/>
      <c r="G818" s="159"/>
      <c r="H818" s="159"/>
      <c r="I818" s="159"/>
      <c r="J818" s="159"/>
      <c r="K818" s="304"/>
      <c r="L818" s="304"/>
      <c r="M818" s="159"/>
      <c r="N818" s="159"/>
      <c r="O818" s="159"/>
      <c r="P818" s="159"/>
      <c r="Q818" s="159"/>
      <c r="R818" s="159"/>
      <c r="S818" s="336">
        <f t="shared" si="2"/>
        <v>0</v>
      </c>
      <c r="T818" s="337" t="str">
        <f>IF(A818=A817,"0",VLOOKUP(A818,Despatches!A:D,4,FALSE))</f>
        <v>0</v>
      </c>
      <c r="U818" s="159"/>
      <c r="V818" s="159">
        <f t="shared" si="3"/>
        <v>1899</v>
      </c>
      <c r="W818" s="159"/>
      <c r="X818" s="159"/>
      <c r="Y818" s="159"/>
      <c r="Z818" s="159"/>
    </row>
    <row r="819" ht="11.25" customHeight="1">
      <c r="A819" s="159"/>
      <c r="B819" s="159"/>
      <c r="C819" s="159"/>
      <c r="D819" s="159"/>
      <c r="E819" s="159"/>
      <c r="F819" s="159"/>
      <c r="G819" s="159"/>
      <c r="H819" s="159"/>
      <c r="I819" s="159"/>
      <c r="J819" s="159"/>
      <c r="K819" s="304"/>
      <c r="L819" s="304"/>
      <c r="M819" s="159"/>
      <c r="N819" s="159"/>
      <c r="O819" s="159"/>
      <c r="P819" s="159"/>
      <c r="Q819" s="159"/>
      <c r="R819" s="159"/>
      <c r="S819" s="336">
        <f t="shared" si="2"/>
        <v>0</v>
      </c>
      <c r="T819" s="337" t="str">
        <f>IF(A819=A818,"0",VLOOKUP(A819,Despatches!A:D,4,FALSE))</f>
        <v>0</v>
      </c>
      <c r="U819" s="159"/>
      <c r="V819" s="159">
        <f t="shared" si="3"/>
        <v>1899</v>
      </c>
      <c r="W819" s="159"/>
      <c r="X819" s="159"/>
      <c r="Y819" s="159"/>
      <c r="Z819" s="159"/>
    </row>
    <row r="820" ht="11.25" customHeight="1">
      <c r="A820" s="159"/>
      <c r="B820" s="159"/>
      <c r="C820" s="159"/>
      <c r="D820" s="159"/>
      <c r="E820" s="159"/>
      <c r="F820" s="159"/>
      <c r="G820" s="159"/>
      <c r="H820" s="159"/>
      <c r="I820" s="159"/>
      <c r="J820" s="159"/>
      <c r="K820" s="304"/>
      <c r="L820" s="304"/>
      <c r="M820" s="159"/>
      <c r="N820" s="159"/>
      <c r="O820" s="159"/>
      <c r="P820" s="159"/>
      <c r="Q820" s="159"/>
      <c r="R820" s="159"/>
      <c r="S820" s="336">
        <f t="shared" si="2"/>
        <v>0</v>
      </c>
      <c r="T820" s="337" t="str">
        <f>IF(A820=A819,"0",VLOOKUP(A820,Despatches!A:D,4,FALSE))</f>
        <v>0</v>
      </c>
      <c r="U820" s="159"/>
      <c r="V820" s="159">
        <f t="shared" si="3"/>
        <v>1899</v>
      </c>
      <c r="W820" s="159"/>
      <c r="X820" s="159"/>
      <c r="Y820" s="159"/>
      <c r="Z820" s="159"/>
    </row>
    <row r="821" ht="11.25" customHeight="1">
      <c r="A821" s="159"/>
      <c r="B821" s="159"/>
      <c r="C821" s="159"/>
      <c r="D821" s="159"/>
      <c r="E821" s="159"/>
      <c r="F821" s="159"/>
      <c r="G821" s="159"/>
      <c r="H821" s="159"/>
      <c r="I821" s="159"/>
      <c r="J821" s="159"/>
      <c r="K821" s="304"/>
      <c r="L821" s="304"/>
      <c r="M821" s="159"/>
      <c r="N821" s="159"/>
      <c r="O821" s="159"/>
      <c r="P821" s="159"/>
      <c r="Q821" s="159"/>
      <c r="R821" s="159"/>
      <c r="S821" s="336">
        <f t="shared" si="2"/>
        <v>0</v>
      </c>
      <c r="T821" s="337" t="str">
        <f>IF(A821=A820,"0",VLOOKUP(A821,Despatches!A:D,4,FALSE))</f>
        <v>0</v>
      </c>
      <c r="U821" s="159"/>
      <c r="V821" s="159">
        <f t="shared" si="3"/>
        <v>1899</v>
      </c>
      <c r="W821" s="159"/>
      <c r="X821" s="159"/>
      <c r="Y821" s="159"/>
      <c r="Z821" s="159"/>
    </row>
    <row r="822" ht="11.25" customHeight="1">
      <c r="A822" s="159"/>
      <c r="B822" s="159"/>
      <c r="C822" s="159"/>
      <c r="D822" s="159"/>
      <c r="E822" s="159"/>
      <c r="F822" s="159"/>
      <c r="G822" s="159"/>
      <c r="H822" s="159"/>
      <c r="I822" s="159"/>
      <c r="J822" s="159"/>
      <c r="K822" s="304"/>
      <c r="L822" s="304"/>
      <c r="M822" s="159"/>
      <c r="N822" s="159"/>
      <c r="O822" s="159"/>
      <c r="P822" s="159"/>
      <c r="Q822" s="159"/>
      <c r="R822" s="159"/>
      <c r="S822" s="336">
        <f t="shared" si="2"/>
        <v>0</v>
      </c>
      <c r="T822" s="337" t="str">
        <f>IF(A822=A821,"0",VLOOKUP(A822,Despatches!A:D,4,FALSE))</f>
        <v>0</v>
      </c>
      <c r="U822" s="159"/>
      <c r="V822" s="159">
        <f t="shared" si="3"/>
        <v>1899</v>
      </c>
      <c r="W822" s="159"/>
      <c r="X822" s="159"/>
      <c r="Y822" s="159"/>
      <c r="Z822" s="159"/>
    </row>
    <row r="823" ht="11.25" customHeight="1">
      <c r="A823" s="159"/>
      <c r="B823" s="159"/>
      <c r="C823" s="159"/>
      <c r="D823" s="159"/>
      <c r="E823" s="159"/>
      <c r="F823" s="159"/>
      <c r="G823" s="159"/>
      <c r="H823" s="159"/>
      <c r="I823" s="159"/>
      <c r="J823" s="159"/>
      <c r="K823" s="304"/>
      <c r="L823" s="304"/>
      <c r="M823" s="159"/>
      <c r="N823" s="159"/>
      <c r="O823" s="159"/>
      <c r="P823" s="159"/>
      <c r="Q823" s="159"/>
      <c r="R823" s="159"/>
      <c r="S823" s="336">
        <f t="shared" si="2"/>
        <v>0</v>
      </c>
      <c r="T823" s="337" t="str">
        <f>IF(A823=A822,"0",VLOOKUP(A823,Despatches!A:D,4,FALSE))</f>
        <v>0</v>
      </c>
      <c r="U823" s="159"/>
      <c r="V823" s="159">
        <f t="shared" si="3"/>
        <v>1899</v>
      </c>
      <c r="W823" s="159"/>
      <c r="X823" s="159"/>
      <c r="Y823" s="159"/>
      <c r="Z823" s="159"/>
    </row>
    <row r="824" ht="11.25" customHeight="1">
      <c r="A824" s="159"/>
      <c r="B824" s="159"/>
      <c r="C824" s="159"/>
      <c r="D824" s="159"/>
      <c r="E824" s="159"/>
      <c r="F824" s="159"/>
      <c r="G824" s="159"/>
      <c r="H824" s="159"/>
      <c r="I824" s="159"/>
      <c r="J824" s="159"/>
      <c r="K824" s="304"/>
      <c r="L824" s="304"/>
      <c r="M824" s="159"/>
      <c r="N824" s="159"/>
      <c r="O824" s="159"/>
      <c r="P824" s="159"/>
      <c r="Q824" s="159"/>
      <c r="R824" s="159"/>
      <c r="S824" s="336">
        <f t="shared" si="2"/>
        <v>0</v>
      </c>
      <c r="T824" s="337" t="str">
        <f>IF(A824=A823,"0",VLOOKUP(A824,Despatches!A:D,4,FALSE))</f>
        <v>0</v>
      </c>
      <c r="U824" s="159"/>
      <c r="V824" s="159">
        <f t="shared" si="3"/>
        <v>1899</v>
      </c>
      <c r="W824" s="159"/>
      <c r="X824" s="159"/>
      <c r="Y824" s="159"/>
      <c r="Z824" s="159"/>
    </row>
    <row r="825" ht="11.25" customHeight="1">
      <c r="A825" s="159"/>
      <c r="B825" s="159"/>
      <c r="C825" s="159"/>
      <c r="D825" s="159"/>
      <c r="E825" s="159"/>
      <c r="F825" s="159"/>
      <c r="G825" s="159"/>
      <c r="H825" s="159"/>
      <c r="I825" s="159"/>
      <c r="J825" s="159"/>
      <c r="K825" s="304"/>
      <c r="L825" s="304"/>
      <c r="M825" s="159"/>
      <c r="N825" s="159"/>
      <c r="O825" s="159"/>
      <c r="P825" s="159"/>
      <c r="Q825" s="159"/>
      <c r="R825" s="159"/>
      <c r="S825" s="336">
        <f t="shared" si="2"/>
        <v>0</v>
      </c>
      <c r="T825" s="337" t="str">
        <f>IF(A825=A824,"0",VLOOKUP(A825,Despatches!A:D,4,FALSE))</f>
        <v>0</v>
      </c>
      <c r="U825" s="159"/>
      <c r="V825" s="159">
        <f t="shared" si="3"/>
        <v>1899</v>
      </c>
      <c r="W825" s="159"/>
      <c r="X825" s="159"/>
      <c r="Y825" s="159"/>
      <c r="Z825" s="159"/>
    </row>
    <row r="826" ht="11.25" customHeight="1">
      <c r="A826" s="159"/>
      <c r="B826" s="159"/>
      <c r="C826" s="159"/>
      <c r="D826" s="159"/>
      <c r="E826" s="159"/>
      <c r="F826" s="159"/>
      <c r="G826" s="159"/>
      <c r="H826" s="159"/>
      <c r="I826" s="159"/>
      <c r="J826" s="159"/>
      <c r="K826" s="304"/>
      <c r="L826" s="304"/>
      <c r="M826" s="159"/>
      <c r="N826" s="159"/>
      <c r="O826" s="159"/>
      <c r="P826" s="159"/>
      <c r="Q826" s="159"/>
      <c r="R826" s="159"/>
      <c r="S826" s="336">
        <f t="shared" si="2"/>
        <v>0</v>
      </c>
      <c r="T826" s="337" t="str">
        <f>IF(A826=A825,"0",VLOOKUP(A826,Despatches!A:D,4,FALSE))</f>
        <v>0</v>
      </c>
      <c r="U826" s="159"/>
      <c r="V826" s="159">
        <f t="shared" si="3"/>
        <v>1899</v>
      </c>
      <c r="W826" s="159"/>
      <c r="X826" s="159"/>
      <c r="Y826" s="159"/>
      <c r="Z826" s="159"/>
    </row>
    <row r="827" ht="11.25" customHeight="1">
      <c r="A827" s="159"/>
      <c r="B827" s="159"/>
      <c r="C827" s="159"/>
      <c r="D827" s="159"/>
      <c r="E827" s="159"/>
      <c r="F827" s="159"/>
      <c r="G827" s="159"/>
      <c r="H827" s="159"/>
      <c r="I827" s="159"/>
      <c r="J827" s="159"/>
      <c r="K827" s="304"/>
      <c r="L827" s="304"/>
      <c r="M827" s="159"/>
      <c r="N827" s="159"/>
      <c r="O827" s="159"/>
      <c r="P827" s="159"/>
      <c r="Q827" s="159"/>
      <c r="R827" s="159"/>
      <c r="S827" s="336">
        <f t="shared" si="2"/>
        <v>0</v>
      </c>
      <c r="T827" s="337" t="str">
        <f>IF(A827=A826,"0",VLOOKUP(A827,Despatches!A:D,4,FALSE))</f>
        <v>0</v>
      </c>
      <c r="U827" s="159"/>
      <c r="V827" s="159">
        <f t="shared" si="3"/>
        <v>1899</v>
      </c>
      <c r="W827" s="159"/>
      <c r="X827" s="159"/>
      <c r="Y827" s="159"/>
      <c r="Z827" s="159"/>
    </row>
    <row r="828" ht="11.25" customHeight="1">
      <c r="A828" s="159"/>
      <c r="B828" s="159"/>
      <c r="C828" s="159"/>
      <c r="D828" s="159"/>
      <c r="E828" s="159"/>
      <c r="F828" s="159"/>
      <c r="G828" s="159"/>
      <c r="H828" s="159"/>
      <c r="I828" s="159"/>
      <c r="J828" s="159"/>
      <c r="K828" s="304"/>
      <c r="L828" s="304"/>
      <c r="M828" s="159"/>
      <c r="N828" s="159"/>
      <c r="O828" s="159"/>
      <c r="P828" s="159"/>
      <c r="Q828" s="159"/>
      <c r="R828" s="159"/>
      <c r="S828" s="336">
        <f t="shared" si="2"/>
        <v>0</v>
      </c>
      <c r="T828" s="337" t="str">
        <f>IF(A828=A827,"0",VLOOKUP(A828,Despatches!A:D,4,FALSE))</f>
        <v>0</v>
      </c>
      <c r="U828" s="159"/>
      <c r="V828" s="159">
        <f t="shared" si="3"/>
        <v>1899</v>
      </c>
      <c r="W828" s="159"/>
      <c r="X828" s="159"/>
      <c r="Y828" s="159"/>
      <c r="Z828" s="159"/>
    </row>
    <row r="829" ht="11.25" customHeight="1">
      <c r="A829" s="159"/>
      <c r="B829" s="159"/>
      <c r="C829" s="159"/>
      <c r="D829" s="159"/>
      <c r="E829" s="159"/>
      <c r="F829" s="159"/>
      <c r="G829" s="159"/>
      <c r="H829" s="159"/>
      <c r="I829" s="159"/>
      <c r="J829" s="159"/>
      <c r="K829" s="304"/>
      <c r="L829" s="304"/>
      <c r="M829" s="159"/>
      <c r="N829" s="159"/>
      <c r="O829" s="159"/>
      <c r="P829" s="159"/>
      <c r="Q829" s="159"/>
      <c r="R829" s="159"/>
      <c r="S829" s="336">
        <f t="shared" si="2"/>
        <v>0</v>
      </c>
      <c r="T829" s="337" t="str">
        <f>IF(A829=A828,"0",VLOOKUP(A829,Despatches!A:D,4,FALSE))</f>
        <v>0</v>
      </c>
      <c r="U829" s="159"/>
      <c r="V829" s="159">
        <f t="shared" si="3"/>
        <v>1899</v>
      </c>
      <c r="W829" s="159"/>
      <c r="X829" s="159"/>
      <c r="Y829" s="159"/>
      <c r="Z829" s="159"/>
    </row>
    <row r="830" ht="11.25" customHeight="1">
      <c r="A830" s="159"/>
      <c r="B830" s="159"/>
      <c r="C830" s="159"/>
      <c r="D830" s="159"/>
      <c r="E830" s="159"/>
      <c r="F830" s="159"/>
      <c r="G830" s="159"/>
      <c r="H830" s="159"/>
      <c r="I830" s="159"/>
      <c r="J830" s="159"/>
      <c r="K830" s="304"/>
      <c r="L830" s="304"/>
      <c r="M830" s="159"/>
      <c r="N830" s="159"/>
      <c r="O830" s="159"/>
      <c r="P830" s="159"/>
      <c r="Q830" s="159"/>
      <c r="R830" s="159"/>
      <c r="S830" s="336">
        <f t="shared" si="2"/>
        <v>0</v>
      </c>
      <c r="T830" s="337" t="str">
        <f>IF(A830=A829,"0",VLOOKUP(A830,Despatches!A:D,4,FALSE))</f>
        <v>0</v>
      </c>
      <c r="U830" s="159"/>
      <c r="V830" s="159">
        <f t="shared" si="3"/>
        <v>1899</v>
      </c>
      <c r="W830" s="159"/>
      <c r="X830" s="159"/>
      <c r="Y830" s="159"/>
      <c r="Z830" s="159"/>
    </row>
    <row r="831" ht="11.25" customHeight="1">
      <c r="A831" s="159"/>
      <c r="B831" s="159"/>
      <c r="C831" s="159"/>
      <c r="D831" s="159"/>
      <c r="E831" s="159"/>
      <c r="F831" s="159"/>
      <c r="G831" s="159"/>
      <c r="H831" s="159"/>
      <c r="I831" s="159"/>
      <c r="J831" s="159"/>
      <c r="K831" s="304"/>
      <c r="L831" s="304"/>
      <c r="M831" s="159"/>
      <c r="N831" s="159"/>
      <c r="O831" s="159"/>
      <c r="P831" s="159"/>
      <c r="Q831" s="159"/>
      <c r="R831" s="159"/>
      <c r="S831" s="336">
        <f t="shared" si="2"/>
        <v>0</v>
      </c>
      <c r="T831" s="337" t="str">
        <f>IF(A831=A830,"0",VLOOKUP(A831,Despatches!A:D,4,FALSE))</f>
        <v>0</v>
      </c>
      <c r="U831" s="159"/>
      <c r="V831" s="159">
        <f t="shared" si="3"/>
        <v>1899</v>
      </c>
      <c r="W831" s="159"/>
      <c r="X831" s="159"/>
      <c r="Y831" s="159"/>
      <c r="Z831" s="159"/>
    </row>
    <row r="832" ht="11.25" customHeight="1">
      <c r="A832" s="159"/>
      <c r="B832" s="159"/>
      <c r="C832" s="159"/>
      <c r="D832" s="159"/>
      <c r="E832" s="159"/>
      <c r="F832" s="159"/>
      <c r="G832" s="159"/>
      <c r="H832" s="159"/>
      <c r="I832" s="159"/>
      <c r="J832" s="159"/>
      <c r="K832" s="304"/>
      <c r="L832" s="304"/>
      <c r="M832" s="159"/>
      <c r="N832" s="159"/>
      <c r="O832" s="159"/>
      <c r="P832" s="159"/>
      <c r="Q832" s="159"/>
      <c r="R832" s="159"/>
      <c r="S832" s="336">
        <f t="shared" si="2"/>
        <v>0</v>
      </c>
      <c r="T832" s="337" t="str">
        <f>IF(A832=A831,"0",VLOOKUP(A832,Despatches!A:D,4,FALSE))</f>
        <v>0</v>
      </c>
      <c r="U832" s="159"/>
      <c r="V832" s="159">
        <f t="shared" si="3"/>
        <v>1899</v>
      </c>
      <c r="W832" s="159"/>
      <c r="X832" s="159"/>
      <c r="Y832" s="159"/>
      <c r="Z832" s="159"/>
    </row>
    <row r="833" ht="11.25" customHeight="1">
      <c r="A833" s="159"/>
      <c r="B833" s="159"/>
      <c r="C833" s="159"/>
      <c r="D833" s="159"/>
      <c r="E833" s="159"/>
      <c r="F833" s="159"/>
      <c r="G833" s="159"/>
      <c r="H833" s="159"/>
      <c r="I833" s="159"/>
      <c r="J833" s="159"/>
      <c r="K833" s="304"/>
      <c r="L833" s="304"/>
      <c r="M833" s="159"/>
      <c r="N833" s="159"/>
      <c r="O833" s="159"/>
      <c r="P833" s="159"/>
      <c r="Q833" s="159"/>
      <c r="R833" s="159"/>
      <c r="S833" s="336">
        <f t="shared" si="2"/>
        <v>0</v>
      </c>
      <c r="T833" s="337" t="str">
        <f>IF(A833=A832,"0",VLOOKUP(A833,Despatches!A:D,4,FALSE))</f>
        <v>0</v>
      </c>
      <c r="U833" s="159"/>
      <c r="V833" s="159">
        <f t="shared" si="3"/>
        <v>1899</v>
      </c>
      <c r="W833" s="159"/>
      <c r="X833" s="159"/>
      <c r="Y833" s="159"/>
      <c r="Z833" s="159"/>
    </row>
    <row r="834" ht="11.25" customHeight="1">
      <c r="A834" s="159"/>
      <c r="B834" s="159"/>
      <c r="C834" s="159"/>
      <c r="D834" s="159"/>
      <c r="E834" s="159"/>
      <c r="F834" s="159"/>
      <c r="G834" s="159"/>
      <c r="H834" s="159"/>
      <c r="I834" s="159"/>
      <c r="J834" s="159"/>
      <c r="K834" s="304"/>
      <c r="L834" s="304"/>
      <c r="M834" s="159"/>
      <c r="N834" s="159"/>
      <c r="O834" s="159"/>
      <c r="P834" s="159"/>
      <c r="Q834" s="159"/>
      <c r="R834" s="159"/>
      <c r="S834" s="336">
        <f t="shared" si="2"/>
        <v>0</v>
      </c>
      <c r="T834" s="337" t="str">
        <f>IF(A834=A833,"0",VLOOKUP(A834,Despatches!A:D,4,FALSE))</f>
        <v>0</v>
      </c>
      <c r="U834" s="159"/>
      <c r="V834" s="159">
        <f t="shared" si="3"/>
        <v>1899</v>
      </c>
      <c r="W834" s="159"/>
      <c r="X834" s="159"/>
      <c r="Y834" s="159"/>
      <c r="Z834" s="159"/>
    </row>
    <row r="835" ht="11.25" customHeight="1">
      <c r="A835" s="159"/>
      <c r="B835" s="159"/>
      <c r="C835" s="159"/>
      <c r="D835" s="159"/>
      <c r="E835" s="159"/>
      <c r="F835" s="159"/>
      <c r="G835" s="159"/>
      <c r="H835" s="159"/>
      <c r="I835" s="159"/>
      <c r="J835" s="159"/>
      <c r="K835" s="304"/>
      <c r="L835" s="304"/>
      <c r="M835" s="159"/>
      <c r="N835" s="159"/>
      <c r="O835" s="159"/>
      <c r="P835" s="159"/>
      <c r="Q835" s="159"/>
      <c r="R835" s="159"/>
      <c r="S835" s="336">
        <f t="shared" si="2"/>
        <v>0</v>
      </c>
      <c r="T835" s="337" t="str">
        <f>IF(A835=A834,"0",VLOOKUP(A835,Despatches!A:D,4,FALSE))</f>
        <v>0</v>
      </c>
      <c r="U835" s="159"/>
      <c r="V835" s="159">
        <f t="shared" si="3"/>
        <v>1899</v>
      </c>
      <c r="W835" s="159"/>
      <c r="X835" s="159"/>
      <c r="Y835" s="159"/>
      <c r="Z835" s="159"/>
    </row>
    <row r="836" ht="11.25" customHeight="1">
      <c r="A836" s="159"/>
      <c r="B836" s="159"/>
      <c r="C836" s="159"/>
      <c r="D836" s="159"/>
      <c r="E836" s="159"/>
      <c r="F836" s="159"/>
      <c r="G836" s="159"/>
      <c r="H836" s="159"/>
      <c r="I836" s="159"/>
      <c r="J836" s="159"/>
      <c r="K836" s="304"/>
      <c r="L836" s="304"/>
      <c r="M836" s="159"/>
      <c r="N836" s="159"/>
      <c r="O836" s="159"/>
      <c r="P836" s="159"/>
      <c r="Q836" s="159"/>
      <c r="R836" s="159"/>
      <c r="S836" s="336">
        <f t="shared" si="2"/>
        <v>0</v>
      </c>
      <c r="T836" s="337" t="str">
        <f>IF(A836=A835,"0",VLOOKUP(A836,Despatches!A:D,4,FALSE))</f>
        <v>0</v>
      </c>
      <c r="U836" s="159"/>
      <c r="V836" s="159">
        <f t="shared" si="3"/>
        <v>1899</v>
      </c>
      <c r="W836" s="159"/>
      <c r="X836" s="159"/>
      <c r="Y836" s="159"/>
      <c r="Z836" s="159"/>
    </row>
    <row r="837" ht="11.25" customHeight="1">
      <c r="A837" s="159"/>
      <c r="B837" s="159"/>
      <c r="C837" s="159"/>
      <c r="D837" s="159"/>
      <c r="E837" s="159"/>
      <c r="F837" s="159"/>
      <c r="G837" s="159"/>
      <c r="H837" s="159"/>
      <c r="I837" s="159"/>
      <c r="J837" s="159"/>
      <c r="K837" s="304"/>
      <c r="L837" s="304"/>
      <c r="M837" s="159"/>
      <c r="N837" s="159"/>
      <c r="O837" s="159"/>
      <c r="P837" s="159"/>
      <c r="Q837" s="159"/>
      <c r="R837" s="159"/>
      <c r="S837" s="336">
        <f t="shared" si="2"/>
        <v>0</v>
      </c>
      <c r="T837" s="337" t="str">
        <f>IF(A837=A836,"0",VLOOKUP(A837,Despatches!A:D,4,FALSE))</f>
        <v>0</v>
      </c>
      <c r="U837" s="159"/>
      <c r="V837" s="159">
        <f t="shared" si="3"/>
        <v>1899</v>
      </c>
      <c r="W837" s="159"/>
      <c r="X837" s="159"/>
      <c r="Y837" s="159"/>
      <c r="Z837" s="159"/>
    </row>
    <row r="838" ht="11.25" customHeight="1">
      <c r="A838" s="159"/>
      <c r="B838" s="159"/>
      <c r="C838" s="159"/>
      <c r="D838" s="159"/>
      <c r="E838" s="159"/>
      <c r="F838" s="159"/>
      <c r="G838" s="159"/>
      <c r="H838" s="159"/>
      <c r="I838" s="159"/>
      <c r="J838" s="159"/>
      <c r="K838" s="304"/>
      <c r="L838" s="304"/>
      <c r="M838" s="159"/>
      <c r="N838" s="159"/>
      <c r="O838" s="159"/>
      <c r="P838" s="159"/>
      <c r="Q838" s="159"/>
      <c r="R838" s="159"/>
      <c r="S838" s="336">
        <f t="shared" si="2"/>
        <v>0</v>
      </c>
      <c r="T838" s="337" t="str">
        <f>IF(A838=A837,"0",VLOOKUP(A838,Despatches!A:D,4,FALSE))</f>
        <v>0</v>
      </c>
      <c r="U838" s="159"/>
      <c r="V838" s="159">
        <f t="shared" si="3"/>
        <v>1899</v>
      </c>
      <c r="W838" s="159"/>
      <c r="X838" s="159"/>
      <c r="Y838" s="159"/>
      <c r="Z838" s="159"/>
    </row>
    <row r="839" ht="11.25" customHeight="1">
      <c r="A839" s="159"/>
      <c r="B839" s="159"/>
      <c r="C839" s="159"/>
      <c r="D839" s="159"/>
      <c r="E839" s="159"/>
      <c r="F839" s="159"/>
      <c r="G839" s="159"/>
      <c r="H839" s="159"/>
      <c r="I839" s="159"/>
      <c r="J839" s="159"/>
      <c r="K839" s="304"/>
      <c r="L839" s="304"/>
      <c r="M839" s="159"/>
      <c r="N839" s="159"/>
      <c r="O839" s="159"/>
      <c r="P839" s="159"/>
      <c r="Q839" s="159"/>
      <c r="R839" s="159"/>
      <c r="S839" s="336">
        <f t="shared" si="2"/>
        <v>0</v>
      </c>
      <c r="T839" s="337" t="str">
        <f>IF(A839=A838,"0",VLOOKUP(A839,Despatches!A:D,4,FALSE))</f>
        <v>0</v>
      </c>
      <c r="U839" s="159"/>
      <c r="V839" s="159">
        <f t="shared" si="3"/>
        <v>1899</v>
      </c>
      <c r="W839" s="159"/>
      <c r="X839" s="159"/>
      <c r="Y839" s="159"/>
      <c r="Z839" s="159"/>
    </row>
    <row r="840" ht="11.25" customHeight="1">
      <c r="A840" s="159"/>
      <c r="B840" s="159"/>
      <c r="C840" s="159"/>
      <c r="D840" s="159"/>
      <c r="E840" s="159"/>
      <c r="F840" s="159"/>
      <c r="G840" s="159"/>
      <c r="H840" s="159"/>
      <c r="I840" s="159"/>
      <c r="J840" s="159"/>
      <c r="K840" s="304"/>
      <c r="L840" s="304"/>
      <c r="M840" s="159"/>
      <c r="N840" s="159"/>
      <c r="O840" s="159"/>
      <c r="P840" s="159"/>
      <c r="Q840" s="159"/>
      <c r="R840" s="159"/>
      <c r="S840" s="336">
        <f t="shared" si="2"/>
        <v>0</v>
      </c>
      <c r="T840" s="337" t="str">
        <f>IF(A840=A839,"0",VLOOKUP(A840,Despatches!A:D,4,FALSE))</f>
        <v>0</v>
      </c>
      <c r="U840" s="159"/>
      <c r="V840" s="159">
        <f t="shared" si="3"/>
        <v>1899</v>
      </c>
      <c r="W840" s="159"/>
      <c r="X840" s="159"/>
      <c r="Y840" s="159"/>
      <c r="Z840" s="159"/>
    </row>
    <row r="841" ht="11.25" customHeight="1">
      <c r="A841" s="159"/>
      <c r="B841" s="159"/>
      <c r="C841" s="159"/>
      <c r="D841" s="159"/>
      <c r="E841" s="159"/>
      <c r="F841" s="159"/>
      <c r="G841" s="159"/>
      <c r="H841" s="159"/>
      <c r="I841" s="159"/>
      <c r="J841" s="159"/>
      <c r="K841" s="304"/>
      <c r="L841" s="304"/>
      <c r="M841" s="159"/>
      <c r="N841" s="159"/>
      <c r="O841" s="159"/>
      <c r="P841" s="159"/>
      <c r="Q841" s="159"/>
      <c r="R841" s="159"/>
      <c r="S841" s="336">
        <f t="shared" si="2"/>
        <v>0</v>
      </c>
      <c r="T841" s="337" t="str">
        <f>IF(A841=A840,"0",VLOOKUP(A841,Despatches!A:D,4,FALSE))</f>
        <v>0</v>
      </c>
      <c r="U841" s="159"/>
      <c r="V841" s="159">
        <f t="shared" si="3"/>
        <v>1899</v>
      </c>
      <c r="W841" s="159"/>
      <c r="X841" s="159"/>
      <c r="Y841" s="159"/>
      <c r="Z841" s="159"/>
    </row>
    <row r="842" ht="11.25" customHeight="1">
      <c r="A842" s="159"/>
      <c r="B842" s="159"/>
      <c r="C842" s="159"/>
      <c r="D842" s="159"/>
      <c r="E842" s="159"/>
      <c r="F842" s="159"/>
      <c r="G842" s="159"/>
      <c r="H842" s="159"/>
      <c r="I842" s="159"/>
      <c r="J842" s="159"/>
      <c r="K842" s="304"/>
      <c r="L842" s="304"/>
      <c r="M842" s="159"/>
      <c r="N842" s="159"/>
      <c r="O842" s="159"/>
      <c r="P842" s="159"/>
      <c r="Q842" s="159"/>
      <c r="R842" s="159"/>
      <c r="S842" s="336">
        <f t="shared" si="2"/>
        <v>0</v>
      </c>
      <c r="T842" s="337" t="str">
        <f>IF(A842=A841,"0",VLOOKUP(A842,Despatches!A:D,4,FALSE))</f>
        <v>0</v>
      </c>
      <c r="U842" s="159"/>
      <c r="V842" s="159">
        <f t="shared" si="3"/>
        <v>1899</v>
      </c>
      <c r="W842" s="159"/>
      <c r="X842" s="159"/>
      <c r="Y842" s="159"/>
      <c r="Z842" s="159"/>
    </row>
    <row r="843" ht="11.25" customHeight="1">
      <c r="A843" s="159"/>
      <c r="B843" s="159"/>
      <c r="C843" s="159"/>
      <c r="D843" s="159"/>
      <c r="E843" s="159"/>
      <c r="F843" s="159"/>
      <c r="G843" s="159"/>
      <c r="H843" s="159"/>
      <c r="I843" s="159"/>
      <c r="J843" s="159"/>
      <c r="K843" s="304"/>
      <c r="L843" s="304"/>
      <c r="M843" s="159"/>
      <c r="N843" s="159"/>
      <c r="O843" s="159"/>
      <c r="P843" s="159"/>
      <c r="Q843" s="159"/>
      <c r="R843" s="159"/>
      <c r="S843" s="336">
        <f t="shared" si="2"/>
        <v>0</v>
      </c>
      <c r="T843" s="337" t="str">
        <f>IF(A843=A842,"0",VLOOKUP(A843,Despatches!A:D,4,FALSE))</f>
        <v>0</v>
      </c>
      <c r="U843" s="159"/>
      <c r="V843" s="159">
        <f t="shared" si="3"/>
        <v>1899</v>
      </c>
      <c r="W843" s="159"/>
      <c r="X843" s="159"/>
      <c r="Y843" s="159"/>
      <c r="Z843" s="159"/>
    </row>
    <row r="844" ht="11.25" customHeight="1">
      <c r="A844" s="159"/>
      <c r="B844" s="159"/>
      <c r="C844" s="159"/>
      <c r="D844" s="159"/>
      <c r="E844" s="159"/>
      <c r="F844" s="159"/>
      <c r="G844" s="159"/>
      <c r="H844" s="159"/>
      <c r="I844" s="159"/>
      <c r="J844" s="159"/>
      <c r="K844" s="304"/>
      <c r="L844" s="304"/>
      <c r="M844" s="159"/>
      <c r="N844" s="159"/>
      <c r="O844" s="159"/>
      <c r="P844" s="159"/>
      <c r="Q844" s="159"/>
      <c r="R844" s="159"/>
      <c r="S844" s="336">
        <f t="shared" si="2"/>
        <v>0</v>
      </c>
      <c r="T844" s="337" t="str">
        <f>IF(A844=A843,"0",VLOOKUP(A844,Despatches!A:D,4,FALSE))</f>
        <v>0</v>
      </c>
      <c r="U844" s="159"/>
      <c r="V844" s="159">
        <f t="shared" si="3"/>
        <v>1899</v>
      </c>
      <c r="W844" s="159"/>
      <c r="X844" s="159"/>
      <c r="Y844" s="159"/>
      <c r="Z844" s="159"/>
    </row>
    <row r="845" ht="11.25" customHeight="1">
      <c r="A845" s="159"/>
      <c r="B845" s="159"/>
      <c r="C845" s="159"/>
      <c r="D845" s="159"/>
      <c r="E845" s="159"/>
      <c r="F845" s="159"/>
      <c r="G845" s="159"/>
      <c r="H845" s="159"/>
      <c r="I845" s="159"/>
      <c r="J845" s="159"/>
      <c r="K845" s="304"/>
      <c r="L845" s="304"/>
      <c r="M845" s="159"/>
      <c r="N845" s="159"/>
      <c r="O845" s="159"/>
      <c r="P845" s="159"/>
      <c r="Q845" s="159"/>
      <c r="R845" s="159"/>
      <c r="S845" s="336">
        <f t="shared" si="2"/>
        <v>0</v>
      </c>
      <c r="T845" s="337" t="str">
        <f>IF(A845=A844,"0",VLOOKUP(A845,Despatches!A:D,4,FALSE))</f>
        <v>0</v>
      </c>
      <c r="U845" s="159"/>
      <c r="V845" s="159">
        <f t="shared" si="3"/>
        <v>1899</v>
      </c>
      <c r="W845" s="159"/>
      <c r="X845" s="159"/>
      <c r="Y845" s="159"/>
      <c r="Z845" s="159"/>
    </row>
    <row r="846" ht="11.25" customHeight="1">
      <c r="A846" s="159"/>
      <c r="B846" s="159"/>
      <c r="C846" s="159"/>
      <c r="D846" s="159"/>
      <c r="E846" s="159"/>
      <c r="F846" s="159"/>
      <c r="G846" s="159"/>
      <c r="H846" s="159"/>
      <c r="I846" s="159"/>
      <c r="J846" s="159"/>
      <c r="K846" s="304"/>
      <c r="L846" s="304"/>
      <c r="M846" s="159"/>
      <c r="N846" s="159"/>
      <c r="O846" s="159"/>
      <c r="P846" s="159"/>
      <c r="Q846" s="159"/>
      <c r="R846" s="159"/>
      <c r="S846" s="336">
        <f t="shared" si="2"/>
        <v>0</v>
      </c>
      <c r="T846" s="337" t="str">
        <f>IF(A846=A845,"0",VLOOKUP(A846,Despatches!A:D,4,FALSE))</f>
        <v>0</v>
      </c>
      <c r="U846" s="159"/>
      <c r="V846" s="159">
        <f t="shared" si="3"/>
        <v>1899</v>
      </c>
      <c r="W846" s="159"/>
      <c r="X846" s="159"/>
      <c r="Y846" s="159"/>
      <c r="Z846" s="159"/>
    </row>
    <row r="847" ht="11.25" customHeight="1">
      <c r="A847" s="159"/>
      <c r="B847" s="159"/>
      <c r="C847" s="159"/>
      <c r="D847" s="159"/>
      <c r="E847" s="159"/>
      <c r="F847" s="159"/>
      <c r="G847" s="159"/>
      <c r="H847" s="159"/>
      <c r="I847" s="159"/>
      <c r="J847" s="159"/>
      <c r="K847" s="304"/>
      <c r="L847" s="304"/>
      <c r="M847" s="159"/>
      <c r="N847" s="159"/>
      <c r="O847" s="159"/>
      <c r="P847" s="159"/>
      <c r="Q847" s="159"/>
      <c r="R847" s="159"/>
      <c r="S847" s="336">
        <f t="shared" si="2"/>
        <v>0</v>
      </c>
      <c r="T847" s="337" t="str">
        <f>IF(A847=A846,"0",VLOOKUP(A847,Despatches!A:D,4,FALSE))</f>
        <v>0</v>
      </c>
      <c r="U847" s="159"/>
      <c r="V847" s="159">
        <f t="shared" si="3"/>
        <v>1899</v>
      </c>
      <c r="W847" s="159"/>
      <c r="X847" s="159"/>
      <c r="Y847" s="159"/>
      <c r="Z847" s="159"/>
    </row>
    <row r="848" ht="11.25" customHeight="1">
      <c r="A848" s="159"/>
      <c r="B848" s="159"/>
      <c r="C848" s="159"/>
      <c r="D848" s="159"/>
      <c r="E848" s="159"/>
      <c r="F848" s="159"/>
      <c r="G848" s="159"/>
      <c r="H848" s="159"/>
      <c r="I848" s="159"/>
      <c r="J848" s="159"/>
      <c r="K848" s="304"/>
      <c r="L848" s="304"/>
      <c r="M848" s="159"/>
      <c r="N848" s="159"/>
      <c r="O848" s="159"/>
      <c r="P848" s="159"/>
      <c r="Q848" s="159"/>
      <c r="R848" s="159"/>
      <c r="S848" s="336">
        <f t="shared" si="2"/>
        <v>0</v>
      </c>
      <c r="T848" s="337" t="str">
        <f>IF(A848=A847,"0",VLOOKUP(A848,Despatches!A:D,4,FALSE))</f>
        <v>0</v>
      </c>
      <c r="U848" s="159"/>
      <c r="V848" s="159">
        <f t="shared" si="3"/>
        <v>1899</v>
      </c>
      <c r="W848" s="159"/>
      <c r="X848" s="159"/>
      <c r="Y848" s="159"/>
      <c r="Z848" s="159"/>
    </row>
    <row r="849" ht="11.25" customHeight="1">
      <c r="A849" s="159"/>
      <c r="B849" s="159"/>
      <c r="C849" s="159"/>
      <c r="D849" s="159"/>
      <c r="E849" s="159"/>
      <c r="F849" s="159"/>
      <c r="G849" s="159"/>
      <c r="H849" s="159"/>
      <c r="I849" s="159"/>
      <c r="J849" s="159"/>
      <c r="K849" s="304"/>
      <c r="L849" s="304"/>
      <c r="M849" s="159"/>
      <c r="N849" s="159"/>
      <c r="O849" s="159"/>
      <c r="P849" s="159"/>
      <c r="Q849" s="159"/>
      <c r="R849" s="159"/>
      <c r="S849" s="336">
        <f t="shared" si="2"/>
        <v>0</v>
      </c>
      <c r="T849" s="337" t="str">
        <f>IF(A849=A848,"0",VLOOKUP(A849,Despatches!A:D,4,FALSE))</f>
        <v>0</v>
      </c>
      <c r="U849" s="159"/>
      <c r="V849" s="159">
        <f t="shared" si="3"/>
        <v>1899</v>
      </c>
      <c r="W849" s="159"/>
      <c r="X849" s="159"/>
      <c r="Y849" s="159"/>
      <c r="Z849" s="159"/>
    </row>
    <row r="850" ht="11.25" customHeight="1">
      <c r="A850" s="159"/>
      <c r="B850" s="159"/>
      <c r="C850" s="159"/>
      <c r="D850" s="159"/>
      <c r="E850" s="159"/>
      <c r="F850" s="159"/>
      <c r="G850" s="159"/>
      <c r="H850" s="159"/>
      <c r="I850" s="159"/>
      <c r="J850" s="159"/>
      <c r="K850" s="304"/>
      <c r="L850" s="304"/>
      <c r="M850" s="159"/>
      <c r="N850" s="159"/>
      <c r="O850" s="159"/>
      <c r="P850" s="159"/>
      <c r="Q850" s="159"/>
      <c r="R850" s="159"/>
      <c r="S850" s="336">
        <f t="shared" si="2"/>
        <v>0</v>
      </c>
      <c r="T850" s="337" t="str">
        <f>IF(A850=A849,"0",VLOOKUP(A850,Despatches!A:D,4,FALSE))</f>
        <v>0</v>
      </c>
      <c r="U850" s="159"/>
      <c r="V850" s="159">
        <f t="shared" si="3"/>
        <v>1899</v>
      </c>
      <c r="W850" s="159"/>
      <c r="X850" s="159"/>
      <c r="Y850" s="159"/>
      <c r="Z850" s="159"/>
    </row>
    <row r="851" ht="11.25" customHeight="1">
      <c r="A851" s="159"/>
      <c r="B851" s="159"/>
      <c r="C851" s="159"/>
      <c r="D851" s="159"/>
      <c r="E851" s="159"/>
      <c r="F851" s="159"/>
      <c r="G851" s="159"/>
      <c r="H851" s="159"/>
      <c r="I851" s="159"/>
      <c r="J851" s="159"/>
      <c r="K851" s="304"/>
      <c r="L851" s="304"/>
      <c r="M851" s="159"/>
      <c r="N851" s="159"/>
      <c r="O851" s="159"/>
      <c r="P851" s="159"/>
      <c r="Q851" s="159"/>
      <c r="R851" s="159"/>
      <c r="S851" s="336">
        <f t="shared" si="2"/>
        <v>0</v>
      </c>
      <c r="T851" s="337" t="str">
        <f>IF(A851=A850,"0",VLOOKUP(A851,Despatches!A:D,4,FALSE))</f>
        <v>0</v>
      </c>
      <c r="U851" s="159"/>
      <c r="V851" s="159">
        <f t="shared" si="3"/>
        <v>1899</v>
      </c>
      <c r="W851" s="159"/>
      <c r="X851" s="159"/>
      <c r="Y851" s="159"/>
      <c r="Z851" s="159"/>
    </row>
    <row r="852" ht="11.25" customHeight="1">
      <c r="A852" s="159"/>
      <c r="B852" s="159"/>
      <c r="C852" s="159"/>
      <c r="D852" s="159"/>
      <c r="E852" s="159"/>
      <c r="F852" s="159"/>
      <c r="G852" s="159"/>
      <c r="H852" s="159"/>
      <c r="I852" s="159"/>
      <c r="J852" s="159"/>
      <c r="K852" s="304"/>
      <c r="L852" s="304"/>
      <c r="M852" s="159"/>
      <c r="N852" s="159"/>
      <c r="O852" s="159"/>
      <c r="P852" s="159"/>
      <c r="Q852" s="159"/>
      <c r="R852" s="159"/>
      <c r="S852" s="336">
        <f t="shared" si="2"/>
        <v>0</v>
      </c>
      <c r="T852" s="337" t="str">
        <f>IF(A852=A851,"0",VLOOKUP(A852,Despatches!A:D,4,FALSE))</f>
        <v>0</v>
      </c>
      <c r="U852" s="159"/>
      <c r="V852" s="159">
        <f t="shared" si="3"/>
        <v>1899</v>
      </c>
      <c r="W852" s="159"/>
      <c r="X852" s="159"/>
      <c r="Y852" s="159"/>
      <c r="Z852" s="159"/>
    </row>
    <row r="853" ht="11.25" customHeight="1">
      <c r="A853" s="159"/>
      <c r="B853" s="159"/>
      <c r="C853" s="159"/>
      <c r="D853" s="159"/>
      <c r="E853" s="159"/>
      <c r="F853" s="159"/>
      <c r="G853" s="159"/>
      <c r="H853" s="159"/>
      <c r="I853" s="159"/>
      <c r="J853" s="159"/>
      <c r="K853" s="304"/>
      <c r="L853" s="304"/>
      <c r="M853" s="159"/>
      <c r="N853" s="159"/>
      <c r="O853" s="159"/>
      <c r="P853" s="159"/>
      <c r="Q853" s="159"/>
      <c r="R853" s="159"/>
      <c r="S853" s="336">
        <f t="shared" si="2"/>
        <v>0</v>
      </c>
      <c r="T853" s="337" t="str">
        <f>IF(A853=A852,"0",VLOOKUP(A853,Despatches!A:D,4,FALSE))</f>
        <v>0</v>
      </c>
      <c r="U853" s="159"/>
      <c r="V853" s="159">
        <f t="shared" si="3"/>
        <v>1899</v>
      </c>
      <c r="W853" s="159"/>
      <c r="X853" s="159"/>
      <c r="Y853" s="159"/>
      <c r="Z853" s="159"/>
    </row>
    <row r="854" ht="11.25" customHeight="1">
      <c r="A854" s="159"/>
      <c r="B854" s="159"/>
      <c r="C854" s="159"/>
      <c r="D854" s="159"/>
      <c r="E854" s="159"/>
      <c r="F854" s="159"/>
      <c r="G854" s="159"/>
      <c r="H854" s="159"/>
      <c r="I854" s="159"/>
      <c r="J854" s="159"/>
      <c r="K854" s="304"/>
      <c r="L854" s="304"/>
      <c r="M854" s="159"/>
      <c r="N854" s="159"/>
      <c r="O854" s="159"/>
      <c r="P854" s="159"/>
      <c r="Q854" s="159"/>
      <c r="R854" s="159"/>
      <c r="S854" s="336">
        <f t="shared" si="2"/>
        <v>0</v>
      </c>
      <c r="T854" s="337" t="str">
        <f>IF(A854=A853,"0",VLOOKUP(A854,Despatches!A:D,4,FALSE))</f>
        <v>0</v>
      </c>
      <c r="U854" s="159"/>
      <c r="V854" s="159">
        <f t="shared" si="3"/>
        <v>1899</v>
      </c>
      <c r="W854" s="159"/>
      <c r="X854" s="159"/>
      <c r="Y854" s="159"/>
      <c r="Z854" s="159"/>
    </row>
    <row r="855" ht="11.25" customHeight="1">
      <c r="A855" s="159"/>
      <c r="B855" s="159"/>
      <c r="C855" s="159"/>
      <c r="D855" s="159"/>
      <c r="E855" s="159"/>
      <c r="F855" s="159"/>
      <c r="G855" s="159"/>
      <c r="H855" s="159"/>
      <c r="I855" s="159"/>
      <c r="J855" s="159"/>
      <c r="K855" s="304"/>
      <c r="L855" s="304"/>
      <c r="M855" s="159"/>
      <c r="N855" s="159"/>
      <c r="O855" s="159"/>
      <c r="P855" s="159"/>
      <c r="Q855" s="159"/>
      <c r="R855" s="159"/>
      <c r="S855" s="336">
        <f t="shared" si="2"/>
        <v>0</v>
      </c>
      <c r="T855" s="337" t="str">
        <f>IF(A855=A854,"0",VLOOKUP(A855,Despatches!A:D,4,FALSE))</f>
        <v>0</v>
      </c>
      <c r="U855" s="159"/>
      <c r="V855" s="159">
        <f t="shared" si="3"/>
        <v>1899</v>
      </c>
      <c r="W855" s="159"/>
      <c r="X855" s="159"/>
      <c r="Y855" s="159"/>
      <c r="Z855" s="159"/>
    </row>
    <row r="856" ht="11.25" customHeight="1">
      <c r="A856" s="159"/>
      <c r="B856" s="159"/>
      <c r="C856" s="159"/>
      <c r="D856" s="159"/>
      <c r="E856" s="159"/>
      <c r="F856" s="159"/>
      <c r="G856" s="159"/>
      <c r="H856" s="159"/>
      <c r="I856" s="159"/>
      <c r="J856" s="159"/>
      <c r="K856" s="304"/>
      <c r="L856" s="304"/>
      <c r="M856" s="159"/>
      <c r="N856" s="159"/>
      <c r="O856" s="159"/>
      <c r="P856" s="159"/>
      <c r="Q856" s="159"/>
      <c r="R856" s="159"/>
      <c r="S856" s="336">
        <f t="shared" si="2"/>
        <v>0</v>
      </c>
      <c r="T856" s="337" t="str">
        <f>IF(A856=A855,"0",VLOOKUP(A856,Despatches!A:D,4,FALSE))</f>
        <v>0</v>
      </c>
      <c r="U856" s="159"/>
      <c r="V856" s="159">
        <f t="shared" si="3"/>
        <v>1899</v>
      </c>
      <c r="W856" s="159"/>
      <c r="X856" s="159"/>
      <c r="Y856" s="159"/>
      <c r="Z856" s="159"/>
    </row>
    <row r="857" ht="11.25" customHeight="1">
      <c r="A857" s="159"/>
      <c r="B857" s="159"/>
      <c r="C857" s="159"/>
      <c r="D857" s="159"/>
      <c r="E857" s="159"/>
      <c r="F857" s="159"/>
      <c r="G857" s="159"/>
      <c r="H857" s="159"/>
      <c r="I857" s="159"/>
      <c r="J857" s="159"/>
      <c r="K857" s="304"/>
      <c r="L857" s="304"/>
      <c r="M857" s="159"/>
      <c r="N857" s="159"/>
      <c r="O857" s="159"/>
      <c r="P857" s="159"/>
      <c r="Q857" s="159"/>
      <c r="R857" s="159"/>
      <c r="S857" s="336">
        <f t="shared" si="2"/>
        <v>0</v>
      </c>
      <c r="T857" s="337" t="str">
        <f>IF(A857=A856,"0",VLOOKUP(A857,Despatches!A:D,4,FALSE))</f>
        <v>0</v>
      </c>
      <c r="U857" s="159"/>
      <c r="V857" s="159">
        <f t="shared" si="3"/>
        <v>1899</v>
      </c>
      <c r="W857" s="159"/>
      <c r="X857" s="159"/>
      <c r="Y857" s="159"/>
      <c r="Z857" s="159"/>
    </row>
    <row r="858" ht="11.25" customHeight="1">
      <c r="A858" s="159"/>
      <c r="B858" s="159"/>
      <c r="C858" s="159"/>
      <c r="D858" s="159"/>
      <c r="E858" s="159"/>
      <c r="F858" s="159"/>
      <c r="G858" s="159"/>
      <c r="H858" s="159"/>
      <c r="I858" s="159"/>
      <c r="J858" s="159"/>
      <c r="K858" s="304"/>
      <c r="L858" s="304"/>
      <c r="M858" s="159"/>
      <c r="N858" s="159"/>
      <c r="O858" s="159"/>
      <c r="P858" s="159"/>
      <c r="Q858" s="159"/>
      <c r="R858" s="159"/>
      <c r="S858" s="336">
        <f t="shared" si="2"/>
        <v>0</v>
      </c>
      <c r="T858" s="337" t="str">
        <f>IF(A858=A857,"0",VLOOKUP(A858,Despatches!A:D,4,FALSE))</f>
        <v>0</v>
      </c>
      <c r="U858" s="159"/>
      <c r="V858" s="159">
        <f t="shared" si="3"/>
        <v>1899</v>
      </c>
      <c r="W858" s="159"/>
      <c r="X858" s="159"/>
      <c r="Y858" s="159"/>
      <c r="Z858" s="159"/>
    </row>
    <row r="859" ht="11.25" customHeight="1">
      <c r="A859" s="159"/>
      <c r="B859" s="159"/>
      <c r="C859" s="159"/>
      <c r="D859" s="159"/>
      <c r="E859" s="159"/>
      <c r="F859" s="159"/>
      <c r="G859" s="159"/>
      <c r="H859" s="159"/>
      <c r="I859" s="159"/>
      <c r="J859" s="159"/>
      <c r="K859" s="304"/>
      <c r="L859" s="304"/>
      <c r="M859" s="159"/>
      <c r="N859" s="159"/>
      <c r="O859" s="159"/>
      <c r="P859" s="159"/>
      <c r="Q859" s="159"/>
      <c r="R859" s="159"/>
      <c r="S859" s="336">
        <f t="shared" si="2"/>
        <v>0</v>
      </c>
      <c r="T859" s="337" t="str">
        <f>IF(A859=A858,"0",VLOOKUP(A859,Despatches!A:D,4,FALSE))</f>
        <v>0</v>
      </c>
      <c r="U859" s="159"/>
      <c r="V859" s="159">
        <f t="shared" si="3"/>
        <v>1899</v>
      </c>
      <c r="W859" s="159"/>
      <c r="X859" s="159"/>
      <c r="Y859" s="159"/>
      <c r="Z859" s="159"/>
    </row>
    <row r="860" ht="11.25" customHeight="1">
      <c r="A860" s="159"/>
      <c r="B860" s="159"/>
      <c r="C860" s="159"/>
      <c r="D860" s="159"/>
      <c r="E860" s="159"/>
      <c r="F860" s="159"/>
      <c r="G860" s="159"/>
      <c r="H860" s="159"/>
      <c r="I860" s="159"/>
      <c r="J860" s="159"/>
      <c r="K860" s="304"/>
      <c r="L860" s="304"/>
      <c r="M860" s="159"/>
      <c r="N860" s="159"/>
      <c r="O860" s="159"/>
      <c r="P860" s="159"/>
      <c r="Q860" s="159"/>
      <c r="R860" s="159"/>
      <c r="S860" s="336">
        <f t="shared" si="2"/>
        <v>0</v>
      </c>
      <c r="T860" s="337" t="str">
        <f>IF(A860=A859,"0",VLOOKUP(A860,Despatches!A:D,4,FALSE))</f>
        <v>0</v>
      </c>
      <c r="U860" s="159"/>
      <c r="V860" s="159">
        <f t="shared" si="3"/>
        <v>1899</v>
      </c>
      <c r="W860" s="159"/>
      <c r="X860" s="159"/>
      <c r="Y860" s="159"/>
      <c r="Z860" s="159"/>
    </row>
    <row r="861" ht="11.25" customHeight="1">
      <c r="A861" s="159"/>
      <c r="B861" s="159"/>
      <c r="C861" s="159"/>
      <c r="D861" s="159"/>
      <c r="E861" s="159"/>
      <c r="F861" s="159"/>
      <c r="G861" s="159"/>
      <c r="H861" s="159"/>
      <c r="I861" s="159"/>
      <c r="J861" s="159"/>
      <c r="K861" s="304"/>
      <c r="L861" s="304"/>
      <c r="M861" s="159"/>
      <c r="N861" s="159"/>
      <c r="O861" s="159"/>
      <c r="P861" s="159"/>
      <c r="Q861" s="159"/>
      <c r="R861" s="159"/>
      <c r="S861" s="336">
        <f t="shared" si="2"/>
        <v>0</v>
      </c>
      <c r="T861" s="337" t="str">
        <f>IF(A861=A860,"0",VLOOKUP(A861,Despatches!A:D,4,FALSE))</f>
        <v>0</v>
      </c>
      <c r="U861" s="159"/>
      <c r="V861" s="159">
        <f t="shared" si="3"/>
        <v>1899</v>
      </c>
      <c r="W861" s="159"/>
      <c r="X861" s="159"/>
      <c r="Y861" s="159"/>
      <c r="Z861" s="159"/>
    </row>
    <row r="862" ht="11.25" customHeight="1">
      <c r="A862" s="159"/>
      <c r="B862" s="159"/>
      <c r="C862" s="159"/>
      <c r="D862" s="159"/>
      <c r="E862" s="159"/>
      <c r="F862" s="159"/>
      <c r="G862" s="159"/>
      <c r="H862" s="159"/>
      <c r="I862" s="159"/>
      <c r="J862" s="159"/>
      <c r="K862" s="304"/>
      <c r="L862" s="304"/>
      <c r="M862" s="159"/>
      <c r="N862" s="159"/>
      <c r="O862" s="159"/>
      <c r="P862" s="159"/>
      <c r="Q862" s="159"/>
      <c r="R862" s="159"/>
      <c r="S862" s="336">
        <f t="shared" si="2"/>
        <v>0</v>
      </c>
      <c r="T862" s="337" t="str">
        <f>IF(A862=A861,"0",VLOOKUP(A862,Despatches!A:D,4,FALSE))</f>
        <v>0</v>
      </c>
      <c r="U862" s="159"/>
      <c r="V862" s="159">
        <f t="shared" si="3"/>
        <v>1899</v>
      </c>
      <c r="W862" s="159"/>
      <c r="X862" s="159"/>
      <c r="Y862" s="159"/>
      <c r="Z862" s="159"/>
    </row>
    <row r="863" ht="11.25" customHeight="1">
      <c r="A863" s="159"/>
      <c r="B863" s="159"/>
      <c r="C863" s="159"/>
      <c r="D863" s="159"/>
      <c r="E863" s="159"/>
      <c r="F863" s="159"/>
      <c r="G863" s="159"/>
      <c r="H863" s="159"/>
      <c r="I863" s="159"/>
      <c r="J863" s="159"/>
      <c r="K863" s="304"/>
      <c r="L863" s="304"/>
      <c r="M863" s="159"/>
      <c r="N863" s="159"/>
      <c r="O863" s="159"/>
      <c r="P863" s="159"/>
      <c r="Q863" s="159"/>
      <c r="R863" s="159"/>
      <c r="S863" s="336">
        <f t="shared" si="2"/>
        <v>0</v>
      </c>
      <c r="T863" s="337" t="str">
        <f>IF(A863=A862,"0",VLOOKUP(A863,Despatches!A:D,4,FALSE))</f>
        <v>0</v>
      </c>
      <c r="U863" s="159"/>
      <c r="V863" s="159">
        <f t="shared" si="3"/>
        <v>1899</v>
      </c>
      <c r="W863" s="159"/>
      <c r="X863" s="159"/>
      <c r="Y863" s="159"/>
      <c r="Z863" s="159"/>
    </row>
    <row r="864" ht="11.25" customHeight="1">
      <c r="A864" s="159"/>
      <c r="B864" s="159"/>
      <c r="C864" s="159"/>
      <c r="D864" s="159"/>
      <c r="E864" s="159"/>
      <c r="F864" s="159"/>
      <c r="G864" s="159"/>
      <c r="H864" s="159"/>
      <c r="I864" s="159"/>
      <c r="J864" s="159"/>
      <c r="K864" s="304"/>
      <c r="L864" s="304"/>
      <c r="M864" s="159"/>
      <c r="N864" s="159"/>
      <c r="O864" s="159"/>
      <c r="P864" s="159"/>
      <c r="Q864" s="159"/>
      <c r="R864" s="159"/>
      <c r="S864" s="336">
        <f t="shared" si="2"/>
        <v>0</v>
      </c>
      <c r="T864" s="337" t="str">
        <f>IF(A864=A863,"0",VLOOKUP(A864,Despatches!A:D,4,FALSE))</f>
        <v>0</v>
      </c>
      <c r="U864" s="159"/>
      <c r="V864" s="159">
        <f t="shared" si="3"/>
        <v>1899</v>
      </c>
      <c r="W864" s="159"/>
      <c r="X864" s="159"/>
      <c r="Y864" s="159"/>
      <c r="Z864" s="159"/>
    </row>
    <row r="865" ht="11.25" customHeight="1">
      <c r="A865" s="159"/>
      <c r="B865" s="159"/>
      <c r="C865" s="159"/>
      <c r="D865" s="159"/>
      <c r="E865" s="159"/>
      <c r="F865" s="159"/>
      <c r="G865" s="159"/>
      <c r="H865" s="159"/>
      <c r="I865" s="159"/>
      <c r="J865" s="159"/>
      <c r="K865" s="304"/>
      <c r="L865" s="304"/>
      <c r="M865" s="159"/>
      <c r="N865" s="159"/>
      <c r="O865" s="159"/>
      <c r="P865" s="159"/>
      <c r="Q865" s="159"/>
      <c r="R865" s="159"/>
      <c r="S865" s="336">
        <f t="shared" si="2"/>
        <v>0</v>
      </c>
      <c r="T865" s="337" t="str">
        <f>IF(A865=A864,"0",VLOOKUP(A865,Despatches!A:D,4,FALSE))</f>
        <v>0</v>
      </c>
      <c r="U865" s="159"/>
      <c r="V865" s="159">
        <f t="shared" si="3"/>
        <v>1899</v>
      </c>
      <c r="W865" s="159"/>
      <c r="X865" s="159"/>
      <c r="Y865" s="159"/>
      <c r="Z865" s="159"/>
    </row>
    <row r="866" ht="11.25" customHeight="1">
      <c r="A866" s="159"/>
      <c r="B866" s="159"/>
      <c r="C866" s="159"/>
      <c r="D866" s="159"/>
      <c r="E866" s="159"/>
      <c r="F866" s="159"/>
      <c r="G866" s="159"/>
      <c r="H866" s="159"/>
      <c r="I866" s="159"/>
      <c r="J866" s="159"/>
      <c r="K866" s="304"/>
      <c r="L866" s="304"/>
      <c r="M866" s="159"/>
      <c r="N866" s="159"/>
      <c r="O866" s="159"/>
      <c r="P866" s="159"/>
      <c r="Q866" s="159"/>
      <c r="R866" s="159"/>
      <c r="S866" s="336">
        <f t="shared" si="2"/>
        <v>0</v>
      </c>
      <c r="T866" s="337" t="str">
        <f>IF(A866=A865,"0",VLOOKUP(A866,Despatches!A:D,4,FALSE))</f>
        <v>0</v>
      </c>
      <c r="U866" s="159"/>
      <c r="V866" s="159">
        <f t="shared" si="3"/>
        <v>1899</v>
      </c>
      <c r="W866" s="159"/>
      <c r="X866" s="159"/>
      <c r="Y866" s="159"/>
      <c r="Z866" s="159"/>
    </row>
    <row r="867" ht="11.25" customHeight="1">
      <c r="A867" s="159"/>
      <c r="B867" s="159"/>
      <c r="C867" s="159"/>
      <c r="D867" s="159"/>
      <c r="E867" s="159"/>
      <c r="F867" s="159"/>
      <c r="G867" s="159"/>
      <c r="H867" s="159"/>
      <c r="I867" s="159"/>
      <c r="J867" s="159"/>
      <c r="K867" s="304"/>
      <c r="L867" s="304"/>
      <c r="M867" s="159"/>
      <c r="N867" s="159"/>
      <c r="O867" s="159"/>
      <c r="P867" s="159"/>
      <c r="Q867" s="159"/>
      <c r="R867" s="159"/>
      <c r="S867" s="336">
        <f t="shared" si="2"/>
        <v>0</v>
      </c>
      <c r="T867" s="337" t="str">
        <f>IF(A867=A866,"0",VLOOKUP(A867,Despatches!A:D,4,FALSE))</f>
        <v>0</v>
      </c>
      <c r="U867" s="159"/>
      <c r="V867" s="159">
        <f t="shared" si="3"/>
        <v>1899</v>
      </c>
      <c r="W867" s="159"/>
      <c r="X867" s="159"/>
      <c r="Y867" s="159"/>
      <c r="Z867" s="159"/>
    </row>
    <row r="868" ht="11.25" customHeight="1">
      <c r="A868" s="159"/>
      <c r="B868" s="159"/>
      <c r="C868" s="159"/>
      <c r="D868" s="159"/>
      <c r="E868" s="159"/>
      <c r="F868" s="159"/>
      <c r="G868" s="159"/>
      <c r="H868" s="159"/>
      <c r="I868" s="159"/>
      <c r="J868" s="159"/>
      <c r="K868" s="304"/>
      <c r="L868" s="304"/>
      <c r="M868" s="159"/>
      <c r="N868" s="159"/>
      <c r="O868" s="159"/>
      <c r="P868" s="159"/>
      <c r="Q868" s="159"/>
      <c r="R868" s="159"/>
      <c r="S868" s="336">
        <f t="shared" si="2"/>
        <v>0</v>
      </c>
      <c r="T868" s="337" t="str">
        <f>IF(A868=A867,"0",VLOOKUP(A868,Despatches!A:D,4,FALSE))</f>
        <v>0</v>
      </c>
      <c r="U868" s="159"/>
      <c r="V868" s="159">
        <f t="shared" si="3"/>
        <v>1899</v>
      </c>
      <c r="W868" s="159"/>
      <c r="X868" s="159"/>
      <c r="Y868" s="159"/>
      <c r="Z868" s="159"/>
    </row>
    <row r="869" ht="11.25" customHeight="1">
      <c r="A869" s="159"/>
      <c r="B869" s="159"/>
      <c r="C869" s="159"/>
      <c r="D869" s="159"/>
      <c r="E869" s="159"/>
      <c r="F869" s="159"/>
      <c r="G869" s="159"/>
      <c r="H869" s="159"/>
      <c r="I869" s="159"/>
      <c r="J869" s="159"/>
      <c r="K869" s="304"/>
      <c r="L869" s="304"/>
      <c r="M869" s="159"/>
      <c r="N869" s="159"/>
      <c r="O869" s="159"/>
      <c r="P869" s="159"/>
      <c r="Q869" s="159"/>
      <c r="R869" s="159"/>
      <c r="S869" s="336">
        <f t="shared" si="2"/>
        <v>0</v>
      </c>
      <c r="T869" s="337" t="str">
        <f>IF(A869=A868,"0",VLOOKUP(A869,Despatches!A:D,4,FALSE))</f>
        <v>0</v>
      </c>
      <c r="U869" s="159"/>
      <c r="V869" s="159">
        <f t="shared" si="3"/>
        <v>1899</v>
      </c>
      <c r="W869" s="159"/>
      <c r="X869" s="159"/>
      <c r="Y869" s="159"/>
      <c r="Z869" s="159"/>
    </row>
    <row r="870" ht="11.25" customHeight="1">
      <c r="A870" s="159"/>
      <c r="B870" s="159"/>
      <c r="C870" s="159"/>
      <c r="D870" s="159"/>
      <c r="E870" s="159"/>
      <c r="F870" s="159"/>
      <c r="G870" s="159"/>
      <c r="H870" s="159"/>
      <c r="I870" s="159"/>
      <c r="J870" s="159"/>
      <c r="K870" s="304"/>
      <c r="L870" s="304"/>
      <c r="M870" s="159"/>
      <c r="N870" s="159"/>
      <c r="O870" s="159"/>
      <c r="P870" s="159"/>
      <c r="Q870" s="159"/>
      <c r="R870" s="159"/>
      <c r="S870" s="336">
        <f t="shared" si="2"/>
        <v>0</v>
      </c>
      <c r="T870" s="337" t="str">
        <f>IF(A870=A869,"0",VLOOKUP(A870,Despatches!A:D,4,FALSE))</f>
        <v>0</v>
      </c>
      <c r="U870" s="159"/>
      <c r="V870" s="159">
        <f t="shared" si="3"/>
        <v>1899</v>
      </c>
      <c r="W870" s="159"/>
      <c r="X870" s="159"/>
      <c r="Y870" s="159"/>
      <c r="Z870" s="159"/>
    </row>
    <row r="871" ht="11.25" customHeight="1">
      <c r="A871" s="159"/>
      <c r="B871" s="159"/>
      <c r="C871" s="159"/>
      <c r="D871" s="159"/>
      <c r="E871" s="159"/>
      <c r="F871" s="159"/>
      <c r="G871" s="159"/>
      <c r="H871" s="159"/>
      <c r="I871" s="159"/>
      <c r="J871" s="159"/>
      <c r="K871" s="304"/>
      <c r="L871" s="304"/>
      <c r="M871" s="159"/>
      <c r="N871" s="159"/>
      <c r="O871" s="159"/>
      <c r="P871" s="159"/>
      <c r="Q871" s="159"/>
      <c r="R871" s="159"/>
      <c r="S871" s="336">
        <f t="shared" si="2"/>
        <v>0</v>
      </c>
      <c r="T871" s="337" t="str">
        <f>IF(A871=A870,"0",VLOOKUP(A871,Despatches!A:D,4,FALSE))</f>
        <v>0</v>
      </c>
      <c r="U871" s="159"/>
      <c r="V871" s="159">
        <f t="shared" si="3"/>
        <v>1899</v>
      </c>
      <c r="W871" s="159"/>
      <c r="X871" s="159"/>
      <c r="Y871" s="159"/>
      <c r="Z871" s="159"/>
    </row>
    <row r="872" ht="11.25" customHeight="1">
      <c r="A872" s="159"/>
      <c r="B872" s="159"/>
      <c r="C872" s="159"/>
      <c r="D872" s="159"/>
      <c r="E872" s="159"/>
      <c r="F872" s="159"/>
      <c r="G872" s="159"/>
      <c r="H872" s="159"/>
      <c r="I872" s="159"/>
      <c r="J872" s="159"/>
      <c r="K872" s="304"/>
      <c r="L872" s="304"/>
      <c r="M872" s="159"/>
      <c r="N872" s="159"/>
      <c r="O872" s="159"/>
      <c r="P872" s="159"/>
      <c r="Q872" s="159"/>
      <c r="R872" s="159"/>
      <c r="S872" s="336">
        <f t="shared" si="2"/>
        <v>0</v>
      </c>
      <c r="T872" s="337" t="str">
        <f>IF(A872=A871,"0",VLOOKUP(A872,Despatches!A:D,4,FALSE))</f>
        <v>0</v>
      </c>
      <c r="U872" s="159"/>
      <c r="V872" s="159">
        <f t="shared" si="3"/>
        <v>1899</v>
      </c>
      <c r="W872" s="159"/>
      <c r="X872" s="159"/>
      <c r="Y872" s="159"/>
      <c r="Z872" s="159"/>
    </row>
    <row r="873" ht="11.25" customHeight="1">
      <c r="A873" s="159"/>
      <c r="B873" s="159"/>
      <c r="C873" s="159"/>
      <c r="D873" s="159"/>
      <c r="E873" s="159"/>
      <c r="F873" s="159"/>
      <c r="G873" s="159"/>
      <c r="H873" s="159"/>
      <c r="I873" s="159"/>
      <c r="J873" s="159"/>
      <c r="K873" s="304"/>
      <c r="L873" s="304"/>
      <c r="M873" s="159"/>
      <c r="N873" s="159"/>
      <c r="O873" s="159"/>
      <c r="P873" s="159"/>
      <c r="Q873" s="159"/>
      <c r="R873" s="159"/>
      <c r="S873" s="336">
        <f t="shared" si="2"/>
        <v>0</v>
      </c>
      <c r="T873" s="337" t="str">
        <f>IF(A873=A872,"0",VLOOKUP(A873,Despatches!A:D,4,FALSE))</f>
        <v>0</v>
      </c>
      <c r="U873" s="159"/>
      <c r="V873" s="159">
        <f t="shared" si="3"/>
        <v>1899</v>
      </c>
      <c r="W873" s="159"/>
      <c r="X873" s="159"/>
      <c r="Y873" s="159"/>
      <c r="Z873" s="159"/>
    </row>
    <row r="874" ht="11.25" customHeight="1">
      <c r="A874" s="159"/>
      <c r="B874" s="159"/>
      <c r="C874" s="159"/>
      <c r="D874" s="159"/>
      <c r="E874" s="159"/>
      <c r="F874" s="159"/>
      <c r="G874" s="159"/>
      <c r="H874" s="159"/>
      <c r="I874" s="159"/>
      <c r="J874" s="159"/>
      <c r="K874" s="304"/>
      <c r="L874" s="304"/>
      <c r="M874" s="159"/>
      <c r="N874" s="159"/>
      <c r="O874" s="159"/>
      <c r="P874" s="159"/>
      <c r="Q874" s="159"/>
      <c r="R874" s="159"/>
      <c r="S874" s="336">
        <f t="shared" si="2"/>
        <v>0</v>
      </c>
      <c r="T874" s="337" t="str">
        <f>IF(A874=A873,"0",VLOOKUP(A874,Despatches!A:D,4,FALSE))</f>
        <v>0</v>
      </c>
      <c r="U874" s="159"/>
      <c r="V874" s="159">
        <f t="shared" si="3"/>
        <v>1899</v>
      </c>
      <c r="W874" s="159"/>
      <c r="X874" s="159"/>
      <c r="Y874" s="159"/>
      <c r="Z874" s="159"/>
    </row>
    <row r="875" ht="11.25" customHeight="1">
      <c r="A875" s="159"/>
      <c r="B875" s="159"/>
      <c r="C875" s="159"/>
      <c r="D875" s="159"/>
      <c r="E875" s="159"/>
      <c r="F875" s="159"/>
      <c r="G875" s="159"/>
      <c r="H875" s="159"/>
      <c r="I875" s="159"/>
      <c r="J875" s="159"/>
      <c r="K875" s="304"/>
      <c r="L875" s="304"/>
      <c r="M875" s="159"/>
      <c r="N875" s="159"/>
      <c r="O875" s="159"/>
      <c r="P875" s="159"/>
      <c r="Q875" s="159"/>
      <c r="R875" s="159"/>
      <c r="S875" s="336">
        <f t="shared" si="2"/>
        <v>0</v>
      </c>
      <c r="T875" s="337" t="str">
        <f>IF(A875=A874,"0",VLOOKUP(A875,Despatches!A:D,4,FALSE))</f>
        <v>0</v>
      </c>
      <c r="U875" s="159"/>
      <c r="V875" s="159">
        <f t="shared" si="3"/>
        <v>1899</v>
      </c>
      <c r="W875" s="159"/>
      <c r="X875" s="159"/>
      <c r="Y875" s="159"/>
      <c r="Z875" s="159"/>
    </row>
    <row r="876" ht="11.25" customHeight="1">
      <c r="A876" s="159"/>
      <c r="B876" s="159"/>
      <c r="C876" s="159"/>
      <c r="D876" s="159"/>
      <c r="E876" s="159"/>
      <c r="F876" s="159"/>
      <c r="G876" s="159"/>
      <c r="H876" s="159"/>
      <c r="I876" s="159"/>
      <c r="J876" s="159"/>
      <c r="K876" s="304"/>
      <c r="L876" s="304"/>
      <c r="M876" s="159"/>
      <c r="N876" s="159"/>
      <c r="O876" s="159"/>
      <c r="P876" s="159"/>
      <c r="Q876" s="159"/>
      <c r="R876" s="159"/>
      <c r="S876" s="336">
        <f t="shared" si="2"/>
        <v>0</v>
      </c>
      <c r="T876" s="337" t="str">
        <f>IF(A876=A875,"0",VLOOKUP(A876,Despatches!A:D,4,FALSE))</f>
        <v>0</v>
      </c>
      <c r="U876" s="159"/>
      <c r="V876" s="159">
        <f t="shared" si="3"/>
        <v>1899</v>
      </c>
      <c r="W876" s="159"/>
      <c r="X876" s="159"/>
      <c r="Y876" s="159"/>
      <c r="Z876" s="159"/>
    </row>
    <row r="877" ht="11.25" customHeight="1">
      <c r="A877" s="159"/>
      <c r="B877" s="159"/>
      <c r="C877" s="159"/>
      <c r="D877" s="159"/>
      <c r="E877" s="159"/>
      <c r="F877" s="159"/>
      <c r="G877" s="159"/>
      <c r="H877" s="159"/>
      <c r="I877" s="159"/>
      <c r="J877" s="159"/>
      <c r="K877" s="304"/>
      <c r="L877" s="304"/>
      <c r="M877" s="159"/>
      <c r="N877" s="159"/>
      <c r="O877" s="159"/>
      <c r="P877" s="159"/>
      <c r="Q877" s="159"/>
      <c r="R877" s="159"/>
      <c r="S877" s="336">
        <f t="shared" si="2"/>
        <v>0</v>
      </c>
      <c r="T877" s="337" t="str">
        <f>IF(A877=A876,"0",VLOOKUP(A877,Despatches!A:D,4,FALSE))</f>
        <v>0</v>
      </c>
      <c r="U877" s="159"/>
      <c r="V877" s="159">
        <f t="shared" si="3"/>
        <v>1899</v>
      </c>
      <c r="W877" s="159"/>
      <c r="X877" s="159"/>
      <c r="Y877" s="159"/>
      <c r="Z877" s="159"/>
    </row>
    <row r="878" ht="11.25" customHeight="1">
      <c r="A878" s="159"/>
      <c r="B878" s="159"/>
      <c r="C878" s="159"/>
      <c r="D878" s="159"/>
      <c r="E878" s="159"/>
      <c r="F878" s="159"/>
      <c r="G878" s="159"/>
      <c r="H878" s="159"/>
      <c r="I878" s="159"/>
      <c r="J878" s="159"/>
      <c r="K878" s="304"/>
      <c r="L878" s="304"/>
      <c r="M878" s="159"/>
      <c r="N878" s="159"/>
      <c r="O878" s="159"/>
      <c r="P878" s="159"/>
      <c r="Q878" s="159"/>
      <c r="R878" s="159"/>
      <c r="S878" s="336">
        <f t="shared" si="2"/>
        <v>0</v>
      </c>
      <c r="T878" s="337" t="str">
        <f>IF(A878=A877,"0",VLOOKUP(A878,Despatches!A:D,4,FALSE))</f>
        <v>0</v>
      </c>
      <c r="U878" s="159"/>
      <c r="V878" s="159">
        <f t="shared" si="3"/>
        <v>1899</v>
      </c>
      <c r="W878" s="159"/>
      <c r="X878" s="159"/>
      <c r="Y878" s="159"/>
      <c r="Z878" s="159"/>
    </row>
    <row r="879" ht="11.25" customHeight="1">
      <c r="A879" s="159"/>
      <c r="B879" s="159"/>
      <c r="C879" s="159"/>
      <c r="D879" s="159"/>
      <c r="E879" s="159"/>
      <c r="F879" s="159"/>
      <c r="G879" s="159"/>
      <c r="H879" s="159"/>
      <c r="I879" s="159"/>
      <c r="J879" s="159"/>
      <c r="K879" s="304"/>
      <c r="L879" s="304"/>
      <c r="M879" s="159"/>
      <c r="N879" s="159"/>
      <c r="O879" s="159"/>
      <c r="P879" s="159"/>
      <c r="Q879" s="159"/>
      <c r="R879" s="159"/>
      <c r="S879" s="336">
        <f t="shared" si="2"/>
        <v>0</v>
      </c>
      <c r="T879" s="337" t="str">
        <f>IF(A879=A878,"0",VLOOKUP(A879,Despatches!A:D,4,FALSE))</f>
        <v>0</v>
      </c>
      <c r="U879" s="159"/>
      <c r="V879" s="159">
        <f t="shared" si="3"/>
        <v>1899</v>
      </c>
      <c r="W879" s="159"/>
      <c r="X879" s="159"/>
      <c r="Y879" s="159"/>
      <c r="Z879" s="159"/>
    </row>
    <row r="880" ht="11.25" customHeight="1">
      <c r="A880" s="159"/>
      <c r="B880" s="159"/>
      <c r="C880" s="159"/>
      <c r="D880" s="159"/>
      <c r="E880" s="159"/>
      <c r="F880" s="159"/>
      <c r="G880" s="159"/>
      <c r="H880" s="159"/>
      <c r="I880" s="159"/>
      <c r="J880" s="159"/>
      <c r="K880" s="304"/>
      <c r="L880" s="304"/>
      <c r="M880" s="159"/>
      <c r="N880" s="159"/>
      <c r="O880" s="159"/>
      <c r="P880" s="159"/>
      <c r="Q880" s="159"/>
      <c r="R880" s="159"/>
      <c r="S880" s="336">
        <f t="shared" si="2"/>
        <v>0</v>
      </c>
      <c r="T880" s="337" t="str">
        <f>IF(A880=A879,"0",VLOOKUP(A880,Despatches!A:D,4,FALSE))</f>
        <v>0</v>
      </c>
      <c r="U880" s="159"/>
      <c r="V880" s="159">
        <f t="shared" si="3"/>
        <v>1899</v>
      </c>
      <c r="W880" s="159"/>
      <c r="X880" s="159"/>
      <c r="Y880" s="159"/>
      <c r="Z880" s="159"/>
    </row>
    <row r="881" ht="11.25" customHeight="1">
      <c r="A881" s="159"/>
      <c r="B881" s="159"/>
      <c r="C881" s="159"/>
      <c r="D881" s="159"/>
      <c r="E881" s="159"/>
      <c r="F881" s="159"/>
      <c r="G881" s="159"/>
      <c r="H881" s="159"/>
      <c r="I881" s="159"/>
      <c r="J881" s="159"/>
      <c r="K881" s="304"/>
      <c r="L881" s="304"/>
      <c r="M881" s="159"/>
      <c r="N881" s="159"/>
      <c r="O881" s="159"/>
      <c r="P881" s="159"/>
      <c r="Q881" s="159"/>
      <c r="R881" s="159"/>
      <c r="S881" s="336">
        <f t="shared" si="2"/>
        <v>0</v>
      </c>
      <c r="T881" s="337" t="str">
        <f>IF(A881=A880,"0",VLOOKUP(A881,Despatches!A:D,4,FALSE))</f>
        <v>0</v>
      </c>
      <c r="U881" s="159"/>
      <c r="V881" s="159">
        <f t="shared" si="3"/>
        <v>1899</v>
      </c>
      <c r="W881" s="159"/>
      <c r="X881" s="159"/>
      <c r="Y881" s="159"/>
      <c r="Z881" s="159"/>
    </row>
    <row r="882" ht="11.25" customHeight="1">
      <c r="A882" s="159"/>
      <c r="B882" s="159"/>
      <c r="C882" s="159"/>
      <c r="D882" s="159"/>
      <c r="E882" s="159"/>
      <c r="F882" s="159"/>
      <c r="G882" s="159"/>
      <c r="H882" s="159"/>
      <c r="I882" s="159"/>
      <c r="J882" s="159"/>
      <c r="K882" s="304"/>
      <c r="L882" s="304"/>
      <c r="M882" s="159"/>
      <c r="N882" s="159"/>
      <c r="O882" s="159"/>
      <c r="P882" s="159"/>
      <c r="Q882" s="159"/>
      <c r="R882" s="159"/>
      <c r="S882" s="336">
        <f t="shared" si="2"/>
        <v>0</v>
      </c>
      <c r="T882" s="337" t="str">
        <f>IF(A882=A881,"0",VLOOKUP(A882,Despatches!A:D,4,FALSE))</f>
        <v>0</v>
      </c>
      <c r="U882" s="159"/>
      <c r="V882" s="159">
        <f t="shared" si="3"/>
        <v>1899</v>
      </c>
      <c r="W882" s="159"/>
      <c r="X882" s="159"/>
      <c r="Y882" s="159"/>
      <c r="Z882" s="159"/>
    </row>
    <row r="883" ht="11.25" customHeight="1">
      <c r="A883" s="159"/>
      <c r="B883" s="159"/>
      <c r="C883" s="159"/>
      <c r="D883" s="159"/>
      <c r="E883" s="159"/>
      <c r="F883" s="159"/>
      <c r="G883" s="159"/>
      <c r="H883" s="159"/>
      <c r="I883" s="159"/>
      <c r="J883" s="159"/>
      <c r="K883" s="304"/>
      <c r="L883" s="304"/>
      <c r="M883" s="159"/>
      <c r="N883" s="159"/>
      <c r="O883" s="159"/>
      <c r="P883" s="159"/>
      <c r="Q883" s="159"/>
      <c r="R883" s="159"/>
      <c r="S883" s="336">
        <f t="shared" si="2"/>
        <v>0</v>
      </c>
      <c r="T883" s="337" t="str">
        <f>IF(A883=A882,"0",VLOOKUP(A883,Despatches!A:D,4,FALSE))</f>
        <v>0</v>
      </c>
      <c r="U883" s="159"/>
      <c r="V883" s="159">
        <f t="shared" si="3"/>
        <v>1899</v>
      </c>
      <c r="W883" s="159"/>
      <c r="X883" s="159"/>
      <c r="Y883" s="159"/>
      <c r="Z883" s="159"/>
    </row>
    <row r="884" ht="11.25" customHeight="1">
      <c r="A884" s="159"/>
      <c r="B884" s="159"/>
      <c r="C884" s="159"/>
      <c r="D884" s="159"/>
      <c r="E884" s="159"/>
      <c r="F884" s="159"/>
      <c r="G884" s="159"/>
      <c r="H884" s="159"/>
      <c r="I884" s="159"/>
      <c r="J884" s="159"/>
      <c r="K884" s="304"/>
      <c r="L884" s="304"/>
      <c r="M884" s="159"/>
      <c r="N884" s="159"/>
      <c r="O884" s="159"/>
      <c r="P884" s="159"/>
      <c r="Q884" s="159"/>
      <c r="R884" s="159"/>
      <c r="S884" s="336">
        <f t="shared" si="2"/>
        <v>0</v>
      </c>
      <c r="T884" s="337" t="str">
        <f>IF(A884=A883,"0",VLOOKUP(A884,Despatches!A:D,4,FALSE))</f>
        <v>0</v>
      </c>
      <c r="U884" s="159"/>
      <c r="V884" s="159">
        <f t="shared" si="3"/>
        <v>1899</v>
      </c>
      <c r="W884" s="159"/>
      <c r="X884" s="159"/>
      <c r="Y884" s="159"/>
      <c r="Z884" s="159"/>
    </row>
    <row r="885" ht="11.25" customHeight="1">
      <c r="A885" s="159"/>
      <c r="B885" s="159"/>
      <c r="C885" s="159"/>
      <c r="D885" s="159"/>
      <c r="E885" s="159"/>
      <c r="F885" s="159"/>
      <c r="G885" s="159"/>
      <c r="H885" s="159"/>
      <c r="I885" s="159"/>
      <c r="J885" s="159"/>
      <c r="K885" s="304"/>
      <c r="L885" s="304"/>
      <c r="M885" s="159"/>
      <c r="N885" s="159"/>
      <c r="O885" s="159"/>
      <c r="P885" s="159"/>
      <c r="Q885" s="159"/>
      <c r="R885" s="159"/>
      <c r="S885" s="336">
        <f t="shared" si="2"/>
        <v>0</v>
      </c>
      <c r="T885" s="337" t="str">
        <f>IF(A885=A884,"0",VLOOKUP(A885,Despatches!A:D,4,FALSE))</f>
        <v>0</v>
      </c>
      <c r="U885" s="159"/>
      <c r="V885" s="159">
        <f t="shared" si="3"/>
        <v>1899</v>
      </c>
      <c r="W885" s="159"/>
      <c r="X885" s="159"/>
      <c r="Y885" s="159"/>
      <c r="Z885" s="159"/>
    </row>
    <row r="886" ht="11.25" customHeight="1">
      <c r="A886" s="159"/>
      <c r="B886" s="159"/>
      <c r="C886" s="159"/>
      <c r="D886" s="159"/>
      <c r="E886" s="159"/>
      <c r="F886" s="159"/>
      <c r="G886" s="159"/>
      <c r="H886" s="159"/>
      <c r="I886" s="159"/>
      <c r="J886" s="159"/>
      <c r="K886" s="304"/>
      <c r="L886" s="304"/>
      <c r="M886" s="159"/>
      <c r="N886" s="159"/>
      <c r="O886" s="159"/>
      <c r="P886" s="159"/>
      <c r="Q886" s="159"/>
      <c r="R886" s="159"/>
      <c r="S886" s="336">
        <f t="shared" si="2"/>
        <v>0</v>
      </c>
      <c r="T886" s="337" t="str">
        <f>IF(A886=A885,"0",VLOOKUP(A886,Despatches!A:D,4,FALSE))</f>
        <v>0</v>
      </c>
      <c r="U886" s="159"/>
      <c r="V886" s="159">
        <f t="shared" si="3"/>
        <v>1899</v>
      </c>
      <c r="W886" s="159"/>
      <c r="X886" s="159"/>
      <c r="Y886" s="159"/>
      <c r="Z886" s="159"/>
    </row>
    <row r="887" ht="11.25" customHeight="1">
      <c r="A887" s="159"/>
      <c r="B887" s="159"/>
      <c r="C887" s="159"/>
      <c r="D887" s="159"/>
      <c r="E887" s="159"/>
      <c r="F887" s="159"/>
      <c r="G887" s="159"/>
      <c r="H887" s="159"/>
      <c r="I887" s="159"/>
      <c r="J887" s="159"/>
      <c r="K887" s="304"/>
      <c r="L887" s="304"/>
      <c r="M887" s="159"/>
      <c r="N887" s="159"/>
      <c r="O887" s="159"/>
      <c r="P887" s="159"/>
      <c r="Q887" s="159"/>
      <c r="R887" s="159"/>
      <c r="S887" s="336">
        <f t="shared" si="2"/>
        <v>0</v>
      </c>
      <c r="T887" s="337" t="str">
        <f>IF(A887=A886,"0",VLOOKUP(A887,Despatches!A:D,4,FALSE))</f>
        <v>0</v>
      </c>
      <c r="U887" s="159"/>
      <c r="V887" s="159">
        <f t="shared" si="3"/>
        <v>1899</v>
      </c>
      <c r="W887" s="159"/>
      <c r="X887" s="159"/>
      <c r="Y887" s="159"/>
      <c r="Z887" s="159"/>
    </row>
    <row r="888" ht="11.25" customHeight="1">
      <c r="A888" s="159"/>
      <c r="B888" s="159"/>
      <c r="C888" s="159"/>
      <c r="D888" s="159"/>
      <c r="E888" s="159"/>
      <c r="F888" s="159"/>
      <c r="G888" s="159"/>
      <c r="H888" s="159"/>
      <c r="I888" s="159"/>
      <c r="J888" s="159"/>
      <c r="K888" s="304"/>
      <c r="L888" s="304"/>
      <c r="M888" s="159"/>
      <c r="N888" s="159"/>
      <c r="O888" s="159"/>
      <c r="P888" s="159"/>
      <c r="Q888" s="159"/>
      <c r="R888" s="159"/>
      <c r="S888" s="336">
        <f t="shared" si="2"/>
        <v>0</v>
      </c>
      <c r="T888" s="337" t="str">
        <f>IF(A888=A887,"0",VLOOKUP(A888,Despatches!A:D,4,FALSE))</f>
        <v>0</v>
      </c>
      <c r="U888" s="159"/>
      <c r="V888" s="159">
        <f t="shared" si="3"/>
        <v>1899</v>
      </c>
      <c r="W888" s="159"/>
      <c r="X888" s="159"/>
      <c r="Y888" s="159"/>
      <c r="Z888" s="159"/>
    </row>
    <row r="889" ht="11.25" customHeight="1">
      <c r="A889" s="159"/>
      <c r="B889" s="159"/>
      <c r="C889" s="159"/>
      <c r="D889" s="159"/>
      <c r="E889" s="159"/>
      <c r="F889" s="159"/>
      <c r="G889" s="159"/>
      <c r="H889" s="159"/>
      <c r="I889" s="159"/>
      <c r="J889" s="159"/>
      <c r="K889" s="304"/>
      <c r="L889" s="304"/>
      <c r="M889" s="159"/>
      <c r="N889" s="159"/>
      <c r="O889" s="159"/>
      <c r="P889" s="159"/>
      <c r="Q889" s="159"/>
      <c r="R889" s="159"/>
      <c r="S889" s="336">
        <f t="shared" si="2"/>
        <v>0</v>
      </c>
      <c r="T889" s="337" t="str">
        <f>IF(A889=A888,"0",VLOOKUP(A889,Despatches!A:D,4,FALSE))</f>
        <v>0</v>
      </c>
      <c r="U889" s="159"/>
      <c r="V889" s="159">
        <f t="shared" si="3"/>
        <v>1899</v>
      </c>
      <c r="W889" s="159"/>
      <c r="X889" s="159"/>
      <c r="Y889" s="159"/>
      <c r="Z889" s="159"/>
    </row>
    <row r="890" ht="11.25" customHeight="1">
      <c r="A890" s="159"/>
      <c r="B890" s="159"/>
      <c r="C890" s="159"/>
      <c r="D890" s="159"/>
      <c r="E890" s="159"/>
      <c r="F890" s="159"/>
      <c r="G890" s="159"/>
      <c r="H890" s="159"/>
      <c r="I890" s="159"/>
      <c r="J890" s="159"/>
      <c r="K890" s="304"/>
      <c r="L890" s="304"/>
      <c r="M890" s="159"/>
      <c r="N890" s="159"/>
      <c r="O890" s="159"/>
      <c r="P890" s="159"/>
      <c r="Q890" s="159"/>
      <c r="R890" s="159"/>
      <c r="S890" s="336">
        <f t="shared" si="2"/>
        <v>0</v>
      </c>
      <c r="T890" s="337" t="str">
        <f>IF(A890=A889,"0",VLOOKUP(A890,Despatches!A:D,4,FALSE))</f>
        <v>0</v>
      </c>
      <c r="U890" s="159"/>
      <c r="V890" s="159">
        <f t="shared" si="3"/>
        <v>1899</v>
      </c>
      <c r="W890" s="159"/>
      <c r="X890" s="159"/>
      <c r="Y890" s="159"/>
      <c r="Z890" s="159"/>
    </row>
    <row r="891" ht="11.25" customHeight="1">
      <c r="A891" s="159"/>
      <c r="B891" s="159"/>
      <c r="C891" s="159"/>
      <c r="D891" s="159"/>
      <c r="E891" s="159"/>
      <c r="F891" s="159"/>
      <c r="G891" s="159"/>
      <c r="H891" s="159"/>
      <c r="I891" s="159"/>
      <c r="J891" s="159"/>
      <c r="K891" s="304"/>
      <c r="L891" s="304"/>
      <c r="M891" s="159"/>
      <c r="N891" s="159"/>
      <c r="O891" s="159"/>
      <c r="P891" s="159"/>
      <c r="Q891" s="159"/>
      <c r="R891" s="159"/>
      <c r="S891" s="336">
        <f t="shared" si="2"/>
        <v>0</v>
      </c>
      <c r="T891" s="337" t="str">
        <f>IF(A891=A890,"0",VLOOKUP(A891,Despatches!A:D,4,FALSE))</f>
        <v>0</v>
      </c>
      <c r="U891" s="159"/>
      <c r="V891" s="159">
        <f t="shared" si="3"/>
        <v>1899</v>
      </c>
      <c r="W891" s="159"/>
      <c r="X891" s="159"/>
      <c r="Y891" s="159"/>
      <c r="Z891" s="159"/>
    </row>
    <row r="892" ht="11.25" customHeight="1">
      <c r="A892" s="159"/>
      <c r="B892" s="159"/>
      <c r="C892" s="159"/>
      <c r="D892" s="159"/>
      <c r="E892" s="159"/>
      <c r="F892" s="159"/>
      <c r="G892" s="159"/>
      <c r="H892" s="159"/>
      <c r="I892" s="159"/>
      <c r="J892" s="159"/>
      <c r="K892" s="304"/>
      <c r="L892" s="304"/>
      <c r="M892" s="159"/>
      <c r="N892" s="159"/>
      <c r="O892" s="159"/>
      <c r="P892" s="159"/>
      <c r="Q892" s="159"/>
      <c r="R892" s="159"/>
      <c r="S892" s="336">
        <f t="shared" si="2"/>
        <v>0</v>
      </c>
      <c r="T892" s="337" t="str">
        <f>IF(A892=A891,"0",VLOOKUP(A892,Despatches!A:D,4,FALSE))</f>
        <v>0</v>
      </c>
      <c r="U892" s="159"/>
      <c r="V892" s="159">
        <f t="shared" si="3"/>
        <v>1899</v>
      </c>
      <c r="W892" s="159"/>
      <c r="X892" s="159"/>
      <c r="Y892" s="159"/>
      <c r="Z892" s="159"/>
    </row>
    <row r="893" ht="11.25" customHeight="1">
      <c r="A893" s="159"/>
      <c r="B893" s="159"/>
      <c r="C893" s="159"/>
      <c r="D893" s="159"/>
      <c r="E893" s="159"/>
      <c r="F893" s="159"/>
      <c r="G893" s="159"/>
      <c r="H893" s="159"/>
      <c r="I893" s="159"/>
      <c r="J893" s="159"/>
      <c r="K893" s="304"/>
      <c r="L893" s="304"/>
      <c r="M893" s="159"/>
      <c r="N893" s="159"/>
      <c r="O893" s="159"/>
      <c r="P893" s="159"/>
      <c r="Q893" s="159"/>
      <c r="R893" s="159"/>
      <c r="S893" s="336">
        <f t="shared" si="2"/>
        <v>0</v>
      </c>
      <c r="T893" s="337" t="str">
        <f>IF(A893=A892,"0",VLOOKUP(A893,Despatches!A:D,4,FALSE))</f>
        <v>0</v>
      </c>
      <c r="U893" s="159"/>
      <c r="V893" s="159">
        <f t="shared" si="3"/>
        <v>1899</v>
      </c>
      <c r="W893" s="159"/>
      <c r="X893" s="159"/>
      <c r="Y893" s="159"/>
      <c r="Z893" s="159"/>
    </row>
    <row r="894" ht="11.25" customHeight="1">
      <c r="A894" s="159"/>
      <c r="B894" s="159"/>
      <c r="C894" s="159"/>
      <c r="D894" s="159"/>
      <c r="E894" s="159"/>
      <c r="F894" s="159"/>
      <c r="G894" s="159"/>
      <c r="H894" s="159"/>
      <c r="I894" s="159"/>
      <c r="J894" s="159"/>
      <c r="K894" s="304"/>
      <c r="L894" s="304"/>
      <c r="M894" s="159"/>
      <c r="N894" s="159"/>
      <c r="O894" s="159"/>
      <c r="P894" s="159"/>
      <c r="Q894" s="159"/>
      <c r="R894" s="159"/>
      <c r="S894" s="336">
        <f t="shared" si="2"/>
        <v>0</v>
      </c>
      <c r="T894" s="337" t="str">
        <f>IF(A894=A893,"0",VLOOKUP(A894,Despatches!A:D,4,FALSE))</f>
        <v>0</v>
      </c>
      <c r="U894" s="159"/>
      <c r="V894" s="159">
        <f t="shared" si="3"/>
        <v>1899</v>
      </c>
      <c r="W894" s="159"/>
      <c r="X894" s="159"/>
      <c r="Y894" s="159"/>
      <c r="Z894" s="159"/>
    </row>
    <row r="895" ht="11.25" customHeight="1">
      <c r="A895" s="159"/>
      <c r="B895" s="159"/>
      <c r="C895" s="159"/>
      <c r="D895" s="159"/>
      <c r="E895" s="159"/>
      <c r="F895" s="159"/>
      <c r="G895" s="159"/>
      <c r="H895" s="159"/>
      <c r="I895" s="159"/>
      <c r="J895" s="159"/>
      <c r="K895" s="304"/>
      <c r="L895" s="304"/>
      <c r="M895" s="159"/>
      <c r="N895" s="159"/>
      <c r="O895" s="159"/>
      <c r="P895" s="159"/>
      <c r="Q895" s="159"/>
      <c r="R895" s="159"/>
      <c r="S895" s="336">
        <f t="shared" si="2"/>
        <v>0</v>
      </c>
      <c r="T895" s="337" t="str">
        <f>IF(A895=A894,"0",VLOOKUP(A895,Despatches!A:D,4,FALSE))</f>
        <v>0</v>
      </c>
      <c r="U895" s="159"/>
      <c r="V895" s="159">
        <f t="shared" si="3"/>
        <v>1899</v>
      </c>
      <c r="W895" s="159"/>
      <c r="X895" s="159"/>
      <c r="Y895" s="159"/>
      <c r="Z895" s="159"/>
    </row>
    <row r="896" ht="11.25" customHeight="1">
      <c r="A896" s="159"/>
      <c r="B896" s="159"/>
      <c r="C896" s="159"/>
      <c r="D896" s="159"/>
      <c r="E896" s="159"/>
      <c r="F896" s="159"/>
      <c r="G896" s="159"/>
      <c r="H896" s="159"/>
      <c r="I896" s="159"/>
      <c r="J896" s="159"/>
      <c r="K896" s="304"/>
      <c r="L896" s="304"/>
      <c r="M896" s="159"/>
      <c r="N896" s="159"/>
      <c r="O896" s="159"/>
      <c r="P896" s="159"/>
      <c r="Q896" s="159"/>
      <c r="R896" s="159"/>
      <c r="S896" s="336">
        <f t="shared" si="2"/>
        <v>0</v>
      </c>
      <c r="T896" s="337" t="str">
        <f>IF(A896=A895,"0",VLOOKUP(A896,Despatches!A:D,4,FALSE))</f>
        <v>0</v>
      </c>
      <c r="U896" s="159"/>
      <c r="V896" s="159">
        <f t="shared" si="3"/>
        <v>1899</v>
      </c>
      <c r="W896" s="159"/>
      <c r="X896" s="159"/>
      <c r="Y896" s="159"/>
      <c r="Z896" s="159"/>
    </row>
    <row r="897" ht="11.25" customHeight="1">
      <c r="A897" s="159"/>
      <c r="B897" s="159"/>
      <c r="C897" s="159"/>
      <c r="D897" s="159"/>
      <c r="E897" s="159"/>
      <c r="F897" s="159"/>
      <c r="G897" s="159"/>
      <c r="H897" s="159"/>
      <c r="I897" s="159"/>
      <c r="J897" s="159"/>
      <c r="K897" s="304"/>
      <c r="L897" s="304"/>
      <c r="M897" s="159"/>
      <c r="N897" s="159"/>
      <c r="O897" s="159"/>
      <c r="P897" s="159"/>
      <c r="Q897" s="159"/>
      <c r="R897" s="159"/>
      <c r="S897" s="336">
        <f t="shared" si="2"/>
        <v>0</v>
      </c>
      <c r="T897" s="337" t="str">
        <f>IF(A897=A896,"0",VLOOKUP(A897,Despatches!A:D,4,FALSE))</f>
        <v>0</v>
      </c>
      <c r="U897" s="159"/>
      <c r="V897" s="159">
        <f t="shared" si="3"/>
        <v>1899</v>
      </c>
      <c r="W897" s="159"/>
      <c r="X897" s="159"/>
      <c r="Y897" s="159"/>
      <c r="Z897" s="159"/>
    </row>
    <row r="898" ht="11.25" customHeight="1">
      <c r="A898" s="159"/>
      <c r="B898" s="159"/>
      <c r="C898" s="159"/>
      <c r="D898" s="159"/>
      <c r="E898" s="159"/>
      <c r="F898" s="159"/>
      <c r="G898" s="159"/>
      <c r="H898" s="159"/>
      <c r="I898" s="159"/>
      <c r="J898" s="159"/>
      <c r="K898" s="304"/>
      <c r="L898" s="304"/>
      <c r="M898" s="159"/>
      <c r="N898" s="159"/>
      <c r="O898" s="159"/>
      <c r="P898" s="159"/>
      <c r="Q898" s="159"/>
      <c r="R898" s="159"/>
      <c r="S898" s="336">
        <f t="shared" si="2"/>
        <v>0</v>
      </c>
      <c r="T898" s="337" t="str">
        <f>IF(A898=A897,"0",VLOOKUP(A898,Despatches!A:D,4,FALSE))</f>
        <v>0</v>
      </c>
      <c r="U898" s="159"/>
      <c r="V898" s="159">
        <f t="shared" si="3"/>
        <v>1899</v>
      </c>
      <c r="W898" s="159"/>
      <c r="X898" s="159"/>
      <c r="Y898" s="159"/>
      <c r="Z898" s="159"/>
    </row>
    <row r="899" ht="11.25" customHeight="1">
      <c r="A899" s="159"/>
      <c r="B899" s="159"/>
      <c r="C899" s="159"/>
      <c r="D899" s="159"/>
      <c r="E899" s="159"/>
      <c r="F899" s="159"/>
      <c r="G899" s="159"/>
      <c r="H899" s="159"/>
      <c r="I899" s="159"/>
      <c r="J899" s="159"/>
      <c r="K899" s="304"/>
      <c r="L899" s="304"/>
      <c r="M899" s="159"/>
      <c r="N899" s="159"/>
      <c r="O899" s="159"/>
      <c r="P899" s="159"/>
      <c r="Q899" s="159"/>
      <c r="R899" s="159"/>
      <c r="S899" s="336">
        <f t="shared" si="2"/>
        <v>0</v>
      </c>
      <c r="T899" s="337" t="str">
        <f>IF(A899=A898,"0",VLOOKUP(A899,Despatches!A:D,4,FALSE))</f>
        <v>0</v>
      </c>
      <c r="U899" s="159"/>
      <c r="V899" s="159">
        <f t="shared" si="3"/>
        <v>1899</v>
      </c>
      <c r="W899" s="159"/>
      <c r="X899" s="159"/>
      <c r="Y899" s="159"/>
      <c r="Z899" s="159"/>
    </row>
    <row r="900" ht="11.25" customHeight="1">
      <c r="A900" s="159"/>
      <c r="B900" s="159"/>
      <c r="C900" s="159"/>
      <c r="D900" s="159"/>
      <c r="E900" s="159"/>
      <c r="F900" s="159"/>
      <c r="G900" s="159"/>
      <c r="H900" s="159"/>
      <c r="I900" s="159"/>
      <c r="J900" s="159"/>
      <c r="K900" s="304"/>
      <c r="L900" s="304"/>
      <c r="M900" s="159"/>
      <c r="N900" s="159"/>
      <c r="O900" s="159"/>
      <c r="P900" s="159"/>
      <c r="Q900" s="159"/>
      <c r="R900" s="159"/>
      <c r="S900" s="336">
        <f t="shared" si="2"/>
        <v>0</v>
      </c>
      <c r="T900" s="337" t="str">
        <f>IF(A900=A899,"0",VLOOKUP(A900,Despatches!A:D,4,FALSE))</f>
        <v>0</v>
      </c>
      <c r="U900" s="159"/>
      <c r="V900" s="159">
        <f t="shared" si="3"/>
        <v>1899</v>
      </c>
      <c r="W900" s="159"/>
      <c r="X900" s="159"/>
      <c r="Y900" s="159"/>
      <c r="Z900" s="159"/>
    </row>
    <row r="901" ht="11.25" customHeight="1">
      <c r="A901" s="159"/>
      <c r="B901" s="159"/>
      <c r="C901" s="159"/>
      <c r="D901" s="159"/>
      <c r="E901" s="159"/>
      <c r="F901" s="159"/>
      <c r="G901" s="159"/>
      <c r="H901" s="159"/>
      <c r="I901" s="159"/>
      <c r="J901" s="159"/>
      <c r="K901" s="304"/>
      <c r="L901" s="304"/>
      <c r="M901" s="159"/>
      <c r="N901" s="159"/>
      <c r="O901" s="159"/>
      <c r="P901" s="159"/>
      <c r="Q901" s="159"/>
      <c r="R901" s="159"/>
      <c r="S901" s="336">
        <f t="shared" si="2"/>
        <v>0</v>
      </c>
      <c r="T901" s="337" t="str">
        <f>IF(A901=A900,"0",VLOOKUP(A901,Despatches!A:D,4,FALSE))</f>
        <v>0</v>
      </c>
      <c r="U901" s="159"/>
      <c r="V901" s="159">
        <f t="shared" si="3"/>
        <v>1899</v>
      </c>
      <c r="W901" s="159"/>
      <c r="X901" s="159"/>
      <c r="Y901" s="159"/>
      <c r="Z901" s="159"/>
    </row>
    <row r="902" ht="11.25" customHeight="1">
      <c r="A902" s="159"/>
      <c r="B902" s="159"/>
      <c r="C902" s="159"/>
      <c r="D902" s="159"/>
      <c r="E902" s="159"/>
      <c r="F902" s="159"/>
      <c r="G902" s="159"/>
      <c r="H902" s="159"/>
      <c r="I902" s="159"/>
      <c r="J902" s="159"/>
      <c r="K902" s="304"/>
      <c r="L902" s="304"/>
      <c r="M902" s="159"/>
      <c r="N902" s="159"/>
      <c r="O902" s="159"/>
      <c r="P902" s="159"/>
      <c r="Q902" s="159"/>
      <c r="R902" s="159"/>
      <c r="S902" s="336">
        <f t="shared" si="2"/>
        <v>0</v>
      </c>
      <c r="T902" s="337" t="str">
        <f>IF(A902=A901,"0",VLOOKUP(A902,Despatches!A:D,4,FALSE))</f>
        <v>0</v>
      </c>
      <c r="U902" s="159"/>
      <c r="V902" s="159">
        <f t="shared" si="3"/>
        <v>1899</v>
      </c>
      <c r="W902" s="159"/>
      <c r="X902" s="159"/>
      <c r="Y902" s="159"/>
      <c r="Z902" s="159"/>
    </row>
    <row r="903" ht="11.25" customHeight="1">
      <c r="A903" s="159"/>
      <c r="B903" s="159"/>
      <c r="C903" s="159"/>
      <c r="D903" s="159"/>
      <c r="E903" s="159"/>
      <c r="F903" s="159"/>
      <c r="G903" s="159"/>
      <c r="H903" s="159"/>
      <c r="I903" s="159"/>
      <c r="J903" s="159"/>
      <c r="K903" s="304"/>
      <c r="L903" s="304"/>
      <c r="M903" s="159"/>
      <c r="N903" s="159"/>
      <c r="O903" s="159"/>
      <c r="P903" s="159"/>
      <c r="Q903" s="159"/>
      <c r="R903" s="159"/>
      <c r="S903" s="336">
        <f t="shared" si="2"/>
        <v>0</v>
      </c>
      <c r="T903" s="337" t="str">
        <f>IF(A903=A902,"0",VLOOKUP(A903,Despatches!A:D,4,FALSE))</f>
        <v>0</v>
      </c>
      <c r="U903" s="159"/>
      <c r="V903" s="159">
        <f t="shared" si="3"/>
        <v>1899</v>
      </c>
      <c r="W903" s="159"/>
      <c r="X903" s="159"/>
      <c r="Y903" s="159"/>
      <c r="Z903" s="159"/>
    </row>
    <row r="904" ht="11.25" customHeight="1">
      <c r="A904" s="159"/>
      <c r="B904" s="159"/>
      <c r="C904" s="159"/>
      <c r="D904" s="159"/>
      <c r="E904" s="159"/>
      <c r="F904" s="159"/>
      <c r="G904" s="159"/>
      <c r="H904" s="159"/>
      <c r="I904" s="159"/>
      <c r="J904" s="159"/>
      <c r="K904" s="304"/>
      <c r="L904" s="304"/>
      <c r="M904" s="159"/>
      <c r="N904" s="159"/>
      <c r="O904" s="159"/>
      <c r="P904" s="159"/>
      <c r="Q904" s="159"/>
      <c r="R904" s="159"/>
      <c r="S904" s="336">
        <f t="shared" si="2"/>
        <v>0</v>
      </c>
      <c r="T904" s="337" t="str">
        <f>IF(A904=A903,"0",VLOOKUP(A904,Despatches!A:D,4,FALSE))</f>
        <v>0</v>
      </c>
      <c r="U904" s="159"/>
      <c r="V904" s="159">
        <f t="shared" si="3"/>
        <v>1899</v>
      </c>
      <c r="W904" s="159"/>
      <c r="X904" s="159"/>
      <c r="Y904" s="159"/>
      <c r="Z904" s="159"/>
    </row>
    <row r="905" ht="11.25" customHeight="1">
      <c r="A905" s="159"/>
      <c r="B905" s="159"/>
      <c r="C905" s="159"/>
      <c r="D905" s="159"/>
      <c r="E905" s="159"/>
      <c r="F905" s="159"/>
      <c r="G905" s="159"/>
      <c r="H905" s="159"/>
      <c r="I905" s="159"/>
      <c r="J905" s="159"/>
      <c r="K905" s="304"/>
      <c r="L905" s="304"/>
      <c r="M905" s="159"/>
      <c r="N905" s="159"/>
      <c r="O905" s="159"/>
      <c r="P905" s="159"/>
      <c r="Q905" s="159"/>
      <c r="R905" s="159"/>
      <c r="S905" s="336">
        <f t="shared" si="2"/>
        <v>0</v>
      </c>
      <c r="T905" s="337" t="str">
        <f>IF(A905=A904,"0",VLOOKUP(A905,Despatches!A:D,4,FALSE))</f>
        <v>0</v>
      </c>
      <c r="U905" s="159"/>
      <c r="V905" s="159">
        <f t="shared" si="3"/>
        <v>1899</v>
      </c>
      <c r="W905" s="159"/>
      <c r="X905" s="159"/>
      <c r="Y905" s="159"/>
      <c r="Z905" s="159"/>
    </row>
    <row r="906" ht="11.25" customHeight="1">
      <c r="A906" s="159"/>
      <c r="B906" s="159"/>
      <c r="C906" s="159"/>
      <c r="D906" s="159"/>
      <c r="E906" s="159"/>
      <c r="F906" s="159"/>
      <c r="G906" s="159"/>
      <c r="H906" s="159"/>
      <c r="I906" s="159"/>
      <c r="J906" s="159"/>
      <c r="K906" s="304"/>
      <c r="L906" s="304"/>
      <c r="M906" s="159"/>
      <c r="N906" s="159"/>
      <c r="O906" s="159"/>
      <c r="P906" s="159"/>
      <c r="Q906" s="159"/>
      <c r="R906" s="159"/>
      <c r="S906" s="336">
        <f t="shared" si="2"/>
        <v>0</v>
      </c>
      <c r="T906" s="337" t="str">
        <f>IF(A906=A905,"0",VLOOKUP(A906,Despatches!A:D,4,FALSE))</f>
        <v>0</v>
      </c>
      <c r="U906" s="159"/>
      <c r="V906" s="159">
        <f t="shared" si="3"/>
        <v>1899</v>
      </c>
      <c r="W906" s="159"/>
      <c r="X906" s="159"/>
      <c r="Y906" s="159"/>
      <c r="Z906" s="159"/>
    </row>
    <row r="907" ht="11.25" customHeight="1">
      <c r="A907" s="159"/>
      <c r="B907" s="159"/>
      <c r="C907" s="159"/>
      <c r="D907" s="159"/>
      <c r="E907" s="159"/>
      <c r="F907" s="159"/>
      <c r="G907" s="159"/>
      <c r="H907" s="159"/>
      <c r="I907" s="159"/>
      <c r="J907" s="159"/>
      <c r="K907" s="304"/>
      <c r="L907" s="304"/>
      <c r="M907" s="159"/>
      <c r="N907" s="159"/>
      <c r="O907" s="159"/>
      <c r="P907" s="159"/>
      <c r="Q907" s="159"/>
      <c r="R907" s="159"/>
      <c r="S907" s="336">
        <f t="shared" si="2"/>
        <v>0</v>
      </c>
      <c r="T907" s="337" t="str">
        <f>IF(A907=A906,"0",VLOOKUP(A907,Despatches!A:D,4,FALSE))</f>
        <v>0</v>
      </c>
      <c r="U907" s="159"/>
      <c r="V907" s="159">
        <f t="shared" si="3"/>
        <v>1899</v>
      </c>
      <c r="W907" s="159"/>
      <c r="X907" s="159"/>
      <c r="Y907" s="159"/>
      <c r="Z907" s="159"/>
    </row>
    <row r="908" ht="11.25" customHeight="1">
      <c r="A908" s="159"/>
      <c r="B908" s="159"/>
      <c r="C908" s="159"/>
      <c r="D908" s="159"/>
      <c r="E908" s="159"/>
      <c r="F908" s="159"/>
      <c r="G908" s="159"/>
      <c r="H908" s="159"/>
      <c r="I908" s="159"/>
      <c r="J908" s="159"/>
      <c r="K908" s="304"/>
      <c r="L908" s="304"/>
      <c r="M908" s="159"/>
      <c r="N908" s="159"/>
      <c r="O908" s="159"/>
      <c r="P908" s="159"/>
      <c r="Q908" s="159"/>
      <c r="R908" s="159"/>
      <c r="S908" s="336">
        <f t="shared" si="2"/>
        <v>0</v>
      </c>
      <c r="T908" s="337" t="str">
        <f>IF(A908=A907,"0",VLOOKUP(A908,Despatches!A:D,4,FALSE))</f>
        <v>0</v>
      </c>
      <c r="U908" s="159"/>
      <c r="V908" s="159">
        <f t="shared" si="3"/>
        <v>1899</v>
      </c>
      <c r="W908" s="159"/>
      <c r="X908" s="159"/>
      <c r="Y908" s="159"/>
      <c r="Z908" s="159"/>
    </row>
    <row r="909" ht="11.25" customHeight="1">
      <c r="A909" s="159"/>
      <c r="B909" s="159"/>
      <c r="C909" s="159"/>
      <c r="D909" s="159"/>
      <c r="E909" s="159"/>
      <c r="F909" s="159"/>
      <c r="G909" s="159"/>
      <c r="H909" s="159"/>
      <c r="I909" s="159"/>
      <c r="J909" s="159"/>
      <c r="K909" s="304"/>
      <c r="L909" s="304"/>
      <c r="M909" s="159"/>
      <c r="N909" s="159"/>
      <c r="O909" s="159"/>
      <c r="P909" s="159"/>
      <c r="Q909" s="159"/>
      <c r="R909" s="159"/>
      <c r="S909" s="336">
        <f t="shared" si="2"/>
        <v>0</v>
      </c>
      <c r="T909" s="337" t="str">
        <f>IF(A909=A908,"0",VLOOKUP(A909,Despatches!A:D,4,FALSE))</f>
        <v>0</v>
      </c>
      <c r="U909" s="159"/>
      <c r="V909" s="159">
        <f t="shared" si="3"/>
        <v>1899</v>
      </c>
      <c r="W909" s="159"/>
      <c r="X909" s="159"/>
      <c r="Y909" s="159"/>
      <c r="Z909" s="159"/>
    </row>
    <row r="910" ht="11.25" customHeight="1">
      <c r="A910" s="159"/>
      <c r="B910" s="159"/>
      <c r="C910" s="159"/>
      <c r="D910" s="159"/>
      <c r="E910" s="159"/>
      <c r="F910" s="159"/>
      <c r="G910" s="159"/>
      <c r="H910" s="159"/>
      <c r="I910" s="159"/>
      <c r="J910" s="159"/>
      <c r="K910" s="304"/>
      <c r="L910" s="304"/>
      <c r="M910" s="159"/>
      <c r="N910" s="159"/>
      <c r="O910" s="159"/>
      <c r="P910" s="159"/>
      <c r="Q910" s="159"/>
      <c r="R910" s="159"/>
      <c r="S910" s="336">
        <f t="shared" si="2"/>
        <v>0</v>
      </c>
      <c r="T910" s="337" t="str">
        <f>IF(A910=A909,"0",VLOOKUP(A910,Despatches!A:D,4,FALSE))</f>
        <v>0</v>
      </c>
      <c r="U910" s="159"/>
      <c r="V910" s="159">
        <f t="shared" si="3"/>
        <v>1899</v>
      </c>
      <c r="W910" s="159"/>
      <c r="X910" s="159"/>
      <c r="Y910" s="159"/>
      <c r="Z910" s="159"/>
    </row>
    <row r="911" ht="11.25" customHeight="1">
      <c r="A911" s="159"/>
      <c r="B911" s="159"/>
      <c r="C911" s="159"/>
      <c r="D911" s="159"/>
      <c r="E911" s="159"/>
      <c r="F911" s="159"/>
      <c r="G911" s="159"/>
      <c r="H911" s="159"/>
      <c r="I911" s="159"/>
      <c r="J911" s="159"/>
      <c r="K911" s="304"/>
      <c r="L911" s="304"/>
      <c r="M911" s="159"/>
      <c r="N911" s="159"/>
      <c r="O911" s="159"/>
      <c r="P911" s="159"/>
      <c r="Q911" s="159"/>
      <c r="R911" s="159"/>
      <c r="S911" s="336">
        <f t="shared" si="2"/>
        <v>0</v>
      </c>
      <c r="T911" s="337" t="str">
        <f>IF(A911=A910,"0",VLOOKUP(A911,Despatches!A:D,4,FALSE))</f>
        <v>0</v>
      </c>
      <c r="U911" s="159"/>
      <c r="V911" s="159">
        <f t="shared" si="3"/>
        <v>1899</v>
      </c>
      <c r="W911" s="159"/>
      <c r="X911" s="159"/>
      <c r="Y911" s="159"/>
      <c r="Z911" s="159"/>
    </row>
    <row r="912" ht="11.25" customHeight="1">
      <c r="A912" s="159"/>
      <c r="B912" s="159"/>
      <c r="C912" s="159"/>
      <c r="D912" s="159"/>
      <c r="E912" s="159"/>
      <c r="F912" s="159"/>
      <c r="G912" s="159"/>
      <c r="H912" s="159"/>
      <c r="I912" s="159"/>
      <c r="J912" s="159"/>
      <c r="K912" s="304"/>
      <c r="L912" s="304"/>
      <c r="M912" s="159"/>
      <c r="N912" s="159"/>
      <c r="O912" s="159"/>
      <c r="P912" s="159"/>
      <c r="Q912" s="159"/>
      <c r="R912" s="159"/>
      <c r="S912" s="336">
        <f t="shared" si="2"/>
        <v>0</v>
      </c>
      <c r="T912" s="337" t="str">
        <f>IF(A912=A911,"0",VLOOKUP(A912,Despatches!A:D,4,FALSE))</f>
        <v>0</v>
      </c>
      <c r="U912" s="159"/>
      <c r="V912" s="159">
        <f t="shared" si="3"/>
        <v>1899</v>
      </c>
      <c r="W912" s="159"/>
      <c r="X912" s="159"/>
      <c r="Y912" s="159"/>
      <c r="Z912" s="159"/>
    </row>
    <row r="913" ht="11.25" customHeight="1">
      <c r="A913" s="159"/>
      <c r="B913" s="159"/>
      <c r="C913" s="159"/>
      <c r="D913" s="159"/>
      <c r="E913" s="159"/>
      <c r="F913" s="159"/>
      <c r="G913" s="159"/>
      <c r="H913" s="159"/>
      <c r="I913" s="159"/>
      <c r="J913" s="159"/>
      <c r="K913" s="304"/>
      <c r="L913" s="304"/>
      <c r="M913" s="159"/>
      <c r="N913" s="159"/>
      <c r="O913" s="159"/>
      <c r="P913" s="159"/>
      <c r="Q913" s="159"/>
      <c r="R913" s="159"/>
      <c r="S913" s="336">
        <f t="shared" si="2"/>
        <v>0</v>
      </c>
      <c r="T913" s="337" t="str">
        <f>IF(A913=A912,"0",VLOOKUP(A913,Despatches!A:D,4,FALSE))</f>
        <v>0</v>
      </c>
      <c r="U913" s="159"/>
      <c r="V913" s="159">
        <f t="shared" si="3"/>
        <v>1899</v>
      </c>
      <c r="W913" s="159"/>
      <c r="X913" s="159"/>
      <c r="Y913" s="159"/>
      <c r="Z913" s="159"/>
    </row>
    <row r="914" ht="11.25" customHeight="1">
      <c r="A914" s="159"/>
      <c r="B914" s="159"/>
      <c r="C914" s="159"/>
      <c r="D914" s="159"/>
      <c r="E914" s="159"/>
      <c r="F914" s="159"/>
      <c r="G914" s="159"/>
      <c r="H914" s="159"/>
      <c r="I914" s="159"/>
      <c r="J914" s="159"/>
      <c r="K914" s="304"/>
      <c r="L914" s="304"/>
      <c r="M914" s="159"/>
      <c r="N914" s="159"/>
      <c r="O914" s="159"/>
      <c r="P914" s="159"/>
      <c r="Q914" s="159"/>
      <c r="R914" s="159"/>
      <c r="S914" s="336">
        <f t="shared" si="2"/>
        <v>0</v>
      </c>
      <c r="T914" s="337" t="str">
        <f>IF(A914=A913,"0",VLOOKUP(A914,Despatches!A:D,4,FALSE))</f>
        <v>0</v>
      </c>
      <c r="U914" s="159"/>
      <c r="V914" s="159">
        <f t="shared" si="3"/>
        <v>1899</v>
      </c>
      <c r="W914" s="159"/>
      <c r="X914" s="159"/>
      <c r="Y914" s="159"/>
      <c r="Z914" s="159"/>
    </row>
    <row r="915" ht="11.25" customHeight="1">
      <c r="A915" s="159"/>
      <c r="B915" s="159"/>
      <c r="C915" s="159"/>
      <c r="D915" s="159"/>
      <c r="E915" s="159"/>
      <c r="F915" s="159"/>
      <c r="G915" s="159"/>
      <c r="H915" s="159"/>
      <c r="I915" s="159"/>
      <c r="J915" s="159"/>
      <c r="K915" s="304"/>
      <c r="L915" s="304"/>
      <c r="M915" s="159"/>
      <c r="N915" s="159"/>
      <c r="O915" s="159"/>
      <c r="P915" s="159"/>
      <c r="Q915" s="159"/>
      <c r="R915" s="159"/>
      <c r="S915" s="336">
        <f t="shared" si="2"/>
        <v>0</v>
      </c>
      <c r="T915" s="337" t="str">
        <f>IF(A915=A914,"0",VLOOKUP(A915,Despatches!A:D,4,FALSE))</f>
        <v>0</v>
      </c>
      <c r="U915" s="159"/>
      <c r="V915" s="159">
        <f t="shared" si="3"/>
        <v>1899</v>
      </c>
      <c r="W915" s="159"/>
      <c r="X915" s="159"/>
      <c r="Y915" s="159"/>
      <c r="Z915" s="159"/>
    </row>
    <row r="916" ht="11.25" customHeight="1">
      <c r="A916" s="159"/>
      <c r="B916" s="159"/>
      <c r="C916" s="159"/>
      <c r="D916" s="159"/>
      <c r="E916" s="159"/>
      <c r="F916" s="159"/>
      <c r="G916" s="159"/>
      <c r="H916" s="159"/>
      <c r="I916" s="159"/>
      <c r="J916" s="159"/>
      <c r="K916" s="304"/>
      <c r="L916" s="304"/>
      <c r="M916" s="159"/>
      <c r="N916" s="159"/>
      <c r="O916" s="159"/>
      <c r="P916" s="159"/>
      <c r="Q916" s="159"/>
      <c r="R916" s="159"/>
      <c r="S916" s="336">
        <f t="shared" si="2"/>
        <v>0</v>
      </c>
      <c r="T916" s="337" t="str">
        <f>IF(A916=A915,"0",VLOOKUP(A916,Despatches!A:D,4,FALSE))</f>
        <v>0</v>
      </c>
      <c r="U916" s="159"/>
      <c r="V916" s="159">
        <f t="shared" si="3"/>
        <v>1899</v>
      </c>
      <c r="W916" s="159"/>
      <c r="X916" s="159"/>
      <c r="Y916" s="159"/>
      <c r="Z916" s="159"/>
    </row>
    <row r="917" ht="11.25" customHeight="1">
      <c r="A917" s="159"/>
      <c r="B917" s="159"/>
      <c r="C917" s="159"/>
      <c r="D917" s="159"/>
      <c r="E917" s="159"/>
      <c r="F917" s="159"/>
      <c r="G917" s="159"/>
      <c r="H917" s="159"/>
      <c r="I917" s="159"/>
      <c r="J917" s="159"/>
      <c r="K917" s="304"/>
      <c r="L917" s="304"/>
      <c r="M917" s="159"/>
      <c r="N917" s="159"/>
      <c r="O917" s="159"/>
      <c r="P917" s="159"/>
      <c r="Q917" s="159"/>
      <c r="R917" s="159"/>
      <c r="S917" s="336">
        <f t="shared" si="2"/>
        <v>0</v>
      </c>
      <c r="T917" s="337" t="str">
        <f>IF(A917=A916,"0",VLOOKUP(A917,Despatches!A:D,4,FALSE))</f>
        <v>0</v>
      </c>
      <c r="U917" s="159"/>
      <c r="V917" s="159">
        <f t="shared" si="3"/>
        <v>1899</v>
      </c>
      <c r="W917" s="159"/>
      <c r="X917" s="159"/>
      <c r="Y917" s="159"/>
      <c r="Z917" s="159"/>
    </row>
    <row r="918" ht="11.25" customHeight="1">
      <c r="A918" s="159"/>
      <c r="B918" s="159"/>
      <c r="C918" s="159"/>
      <c r="D918" s="159"/>
      <c r="E918" s="159"/>
      <c r="F918" s="159"/>
      <c r="G918" s="159"/>
      <c r="H918" s="159"/>
      <c r="I918" s="159"/>
      <c r="J918" s="159"/>
      <c r="K918" s="304"/>
      <c r="L918" s="304"/>
      <c r="M918" s="159"/>
      <c r="N918" s="159"/>
      <c r="O918" s="159"/>
      <c r="P918" s="159"/>
      <c r="Q918" s="159"/>
      <c r="R918" s="159"/>
      <c r="S918" s="336">
        <f t="shared" si="2"/>
        <v>0</v>
      </c>
      <c r="T918" s="337" t="str">
        <f>IF(A918=A917,"0",VLOOKUP(A918,Despatches!A:D,4,FALSE))</f>
        <v>0</v>
      </c>
      <c r="U918" s="159"/>
      <c r="V918" s="159">
        <f t="shared" si="3"/>
        <v>1899</v>
      </c>
      <c r="W918" s="159"/>
      <c r="X918" s="159"/>
      <c r="Y918" s="159"/>
      <c r="Z918" s="159"/>
    </row>
    <row r="919" ht="11.25" customHeight="1">
      <c r="A919" s="159"/>
      <c r="B919" s="159"/>
      <c r="C919" s="159"/>
      <c r="D919" s="159"/>
      <c r="E919" s="159"/>
      <c r="F919" s="159"/>
      <c r="G919" s="159"/>
      <c r="H919" s="159"/>
      <c r="I919" s="159"/>
      <c r="J919" s="159"/>
      <c r="K919" s="304"/>
      <c r="L919" s="304"/>
      <c r="M919" s="159"/>
      <c r="N919" s="159"/>
      <c r="O919" s="159"/>
      <c r="P919" s="159"/>
      <c r="Q919" s="159"/>
      <c r="R919" s="159"/>
      <c r="S919" s="336">
        <f t="shared" si="2"/>
        <v>0</v>
      </c>
      <c r="T919" s="337" t="str">
        <f>IF(A919=A918,"0",VLOOKUP(A919,Despatches!A:D,4,FALSE))</f>
        <v>0</v>
      </c>
      <c r="U919" s="159"/>
      <c r="V919" s="159">
        <f t="shared" si="3"/>
        <v>1899</v>
      </c>
      <c r="W919" s="159"/>
      <c r="X919" s="159"/>
      <c r="Y919" s="159"/>
      <c r="Z919" s="159"/>
    </row>
    <row r="920" ht="11.25" customHeight="1">
      <c r="A920" s="159"/>
      <c r="B920" s="159"/>
      <c r="C920" s="159"/>
      <c r="D920" s="159"/>
      <c r="E920" s="159"/>
      <c r="F920" s="159"/>
      <c r="G920" s="159"/>
      <c r="H920" s="159"/>
      <c r="I920" s="159"/>
      <c r="J920" s="159"/>
      <c r="K920" s="304"/>
      <c r="L920" s="304"/>
      <c r="M920" s="159"/>
      <c r="N920" s="159"/>
      <c r="O920" s="159"/>
      <c r="P920" s="159"/>
      <c r="Q920" s="159"/>
      <c r="R920" s="159"/>
      <c r="S920" s="336">
        <f t="shared" si="2"/>
        <v>0</v>
      </c>
      <c r="T920" s="337" t="str">
        <f>IF(A920=A919,"0",VLOOKUP(A920,Despatches!A:D,4,FALSE))</f>
        <v>0</v>
      </c>
      <c r="U920" s="159"/>
      <c r="V920" s="159">
        <f t="shared" si="3"/>
        <v>1899</v>
      </c>
      <c r="W920" s="159"/>
      <c r="X920" s="159"/>
      <c r="Y920" s="159"/>
      <c r="Z920" s="159"/>
    </row>
    <row r="921" ht="11.25" customHeight="1">
      <c r="A921" s="159"/>
      <c r="B921" s="159"/>
      <c r="C921" s="159"/>
      <c r="D921" s="159"/>
      <c r="E921" s="159"/>
      <c r="F921" s="159"/>
      <c r="G921" s="159"/>
      <c r="H921" s="159"/>
      <c r="I921" s="159"/>
      <c r="J921" s="159"/>
      <c r="K921" s="304"/>
      <c r="L921" s="304"/>
      <c r="M921" s="159"/>
      <c r="N921" s="159"/>
      <c r="O921" s="159"/>
      <c r="P921" s="159"/>
      <c r="Q921" s="159"/>
      <c r="R921" s="159"/>
      <c r="S921" s="336">
        <f t="shared" si="2"/>
        <v>0</v>
      </c>
      <c r="T921" s="337" t="str">
        <f>IF(A921=A920,"0",VLOOKUP(A921,Despatches!A:D,4,FALSE))</f>
        <v>0</v>
      </c>
      <c r="U921" s="159"/>
      <c r="V921" s="159">
        <f t="shared" si="3"/>
        <v>1899</v>
      </c>
      <c r="W921" s="159"/>
      <c r="X921" s="159"/>
      <c r="Y921" s="159"/>
      <c r="Z921" s="159"/>
    </row>
    <row r="922" ht="11.25" customHeight="1">
      <c r="A922" s="159"/>
      <c r="B922" s="159"/>
      <c r="C922" s="159"/>
      <c r="D922" s="159"/>
      <c r="E922" s="159"/>
      <c r="F922" s="159"/>
      <c r="G922" s="159"/>
      <c r="H922" s="159"/>
      <c r="I922" s="159"/>
      <c r="J922" s="159"/>
      <c r="K922" s="304"/>
      <c r="L922" s="304"/>
      <c r="M922" s="159"/>
      <c r="N922" s="159"/>
      <c r="O922" s="159"/>
      <c r="P922" s="159"/>
      <c r="Q922" s="159"/>
      <c r="R922" s="159"/>
      <c r="S922" s="336">
        <f t="shared" si="2"/>
        <v>0</v>
      </c>
      <c r="T922" s="337" t="str">
        <f>IF(A922=A921,"0",VLOOKUP(A922,Despatches!A:D,4,FALSE))</f>
        <v>0</v>
      </c>
      <c r="U922" s="159"/>
      <c r="V922" s="159">
        <f t="shared" si="3"/>
        <v>1899</v>
      </c>
      <c r="W922" s="159"/>
      <c r="X922" s="159"/>
      <c r="Y922" s="159"/>
      <c r="Z922" s="159"/>
    </row>
    <row r="923" ht="11.25" customHeight="1">
      <c r="A923" s="159"/>
      <c r="B923" s="159"/>
      <c r="C923" s="159"/>
      <c r="D923" s="159"/>
      <c r="E923" s="159"/>
      <c r="F923" s="159"/>
      <c r="G923" s="159"/>
      <c r="H923" s="159"/>
      <c r="I923" s="159"/>
      <c r="J923" s="159"/>
      <c r="K923" s="304"/>
      <c r="L923" s="304"/>
      <c r="M923" s="159"/>
      <c r="N923" s="159"/>
      <c r="O923" s="159"/>
      <c r="P923" s="159"/>
      <c r="Q923" s="159"/>
      <c r="R923" s="159"/>
      <c r="S923" s="336">
        <f t="shared" si="2"/>
        <v>0</v>
      </c>
      <c r="T923" s="337" t="str">
        <f>IF(A923=A922,"0",VLOOKUP(A923,Despatches!A:D,4,FALSE))</f>
        <v>0</v>
      </c>
      <c r="U923" s="159"/>
      <c r="V923" s="159">
        <f t="shared" si="3"/>
        <v>1899</v>
      </c>
      <c r="W923" s="159"/>
      <c r="X923" s="159"/>
      <c r="Y923" s="159"/>
      <c r="Z923" s="159"/>
    </row>
    <row r="924" ht="11.25" customHeight="1">
      <c r="A924" s="159"/>
      <c r="B924" s="159"/>
      <c r="C924" s="159"/>
      <c r="D924" s="159"/>
      <c r="E924" s="159"/>
      <c r="F924" s="159"/>
      <c r="G924" s="159"/>
      <c r="H924" s="159"/>
      <c r="I924" s="159"/>
      <c r="J924" s="159"/>
      <c r="K924" s="304"/>
      <c r="L924" s="304"/>
      <c r="M924" s="159"/>
      <c r="N924" s="159"/>
      <c r="O924" s="159"/>
      <c r="P924" s="159"/>
      <c r="Q924" s="159"/>
      <c r="R924" s="159"/>
      <c r="S924" s="336">
        <f t="shared" si="2"/>
        <v>0</v>
      </c>
      <c r="T924" s="337" t="str">
        <f>IF(A924=A923,"0",VLOOKUP(A924,Despatches!A:D,4,FALSE))</f>
        <v>0</v>
      </c>
      <c r="U924" s="159"/>
      <c r="V924" s="159">
        <f t="shared" si="3"/>
        <v>1899</v>
      </c>
      <c r="W924" s="159"/>
      <c r="X924" s="159"/>
      <c r="Y924" s="159"/>
      <c r="Z924" s="159"/>
    </row>
    <row r="925" ht="11.25" customHeight="1">
      <c r="A925" s="159"/>
      <c r="B925" s="159"/>
      <c r="C925" s="159"/>
      <c r="D925" s="159"/>
      <c r="E925" s="159"/>
      <c r="F925" s="159"/>
      <c r="G925" s="159"/>
      <c r="H925" s="159"/>
      <c r="I925" s="159"/>
      <c r="J925" s="159"/>
      <c r="K925" s="304"/>
      <c r="L925" s="304"/>
      <c r="M925" s="159"/>
      <c r="N925" s="159"/>
      <c r="O925" s="159"/>
      <c r="P925" s="159"/>
      <c r="Q925" s="159"/>
      <c r="R925" s="159"/>
      <c r="S925" s="336">
        <f t="shared" si="2"/>
        <v>0</v>
      </c>
      <c r="T925" s="337" t="str">
        <f>IF(A925=A924,"0",VLOOKUP(A925,Despatches!A:D,4,FALSE))</f>
        <v>0</v>
      </c>
      <c r="U925" s="159"/>
      <c r="V925" s="159">
        <f t="shared" si="3"/>
        <v>1899</v>
      </c>
      <c r="W925" s="159"/>
      <c r="X925" s="159"/>
      <c r="Y925" s="159"/>
      <c r="Z925" s="159"/>
    </row>
    <row r="926" ht="11.25" customHeight="1">
      <c r="A926" s="159"/>
      <c r="B926" s="159"/>
      <c r="C926" s="159"/>
      <c r="D926" s="159"/>
      <c r="E926" s="159"/>
      <c r="F926" s="159"/>
      <c r="G926" s="159"/>
      <c r="H926" s="159"/>
      <c r="I926" s="159"/>
      <c r="J926" s="159"/>
      <c r="K926" s="304"/>
      <c r="L926" s="304"/>
      <c r="M926" s="159"/>
      <c r="N926" s="159"/>
      <c r="O926" s="159"/>
      <c r="P926" s="159"/>
      <c r="Q926" s="159"/>
      <c r="R926" s="159"/>
      <c r="S926" s="336">
        <f t="shared" si="2"/>
        <v>0</v>
      </c>
      <c r="T926" s="337" t="str">
        <f>IF(A926=A925,"0",VLOOKUP(A926,Despatches!A:D,4,FALSE))</f>
        <v>0</v>
      </c>
      <c r="U926" s="159"/>
      <c r="V926" s="159">
        <f t="shared" si="3"/>
        <v>1899</v>
      </c>
      <c r="W926" s="159"/>
      <c r="X926" s="159"/>
      <c r="Y926" s="159"/>
      <c r="Z926" s="159"/>
    </row>
    <row r="927" ht="11.25" customHeight="1">
      <c r="A927" s="159"/>
      <c r="B927" s="159"/>
      <c r="C927" s="159"/>
      <c r="D927" s="159"/>
      <c r="E927" s="159"/>
      <c r="F927" s="159"/>
      <c r="G927" s="159"/>
      <c r="H927" s="159"/>
      <c r="I927" s="159"/>
      <c r="J927" s="159"/>
      <c r="K927" s="304"/>
      <c r="L927" s="304"/>
      <c r="M927" s="159"/>
      <c r="N927" s="159"/>
      <c r="O927" s="159"/>
      <c r="P927" s="159"/>
      <c r="Q927" s="159"/>
      <c r="R927" s="159"/>
      <c r="S927" s="336">
        <f t="shared" si="2"/>
        <v>0</v>
      </c>
      <c r="T927" s="337" t="str">
        <f>IF(A927=A926,"0",VLOOKUP(A927,Despatches!A:D,4,FALSE))</f>
        <v>0</v>
      </c>
      <c r="U927" s="159"/>
      <c r="V927" s="159">
        <f t="shared" si="3"/>
        <v>1899</v>
      </c>
      <c r="W927" s="159"/>
      <c r="X927" s="159"/>
      <c r="Y927" s="159"/>
      <c r="Z927" s="159"/>
    </row>
    <row r="928" ht="11.25" customHeight="1">
      <c r="A928" s="159"/>
      <c r="B928" s="159"/>
      <c r="C928" s="159"/>
      <c r="D928" s="159"/>
      <c r="E928" s="159"/>
      <c r="F928" s="159"/>
      <c r="G928" s="159"/>
      <c r="H928" s="159"/>
      <c r="I928" s="159"/>
      <c r="J928" s="159"/>
      <c r="K928" s="304"/>
      <c r="L928" s="304"/>
      <c r="M928" s="159"/>
      <c r="N928" s="159"/>
      <c r="O928" s="159"/>
      <c r="P928" s="159"/>
      <c r="Q928" s="159"/>
      <c r="R928" s="159"/>
      <c r="S928" s="336">
        <f t="shared" si="2"/>
        <v>0</v>
      </c>
      <c r="T928" s="337" t="str">
        <f>IF(A928=A927,"0",VLOOKUP(A928,Despatches!A:D,4,FALSE))</f>
        <v>0</v>
      </c>
      <c r="U928" s="159"/>
      <c r="V928" s="159">
        <f t="shared" si="3"/>
        <v>1899</v>
      </c>
      <c r="W928" s="159"/>
      <c r="X928" s="159"/>
      <c r="Y928" s="159"/>
      <c r="Z928" s="159"/>
    </row>
    <row r="929" ht="11.25" customHeight="1">
      <c r="A929" s="159"/>
      <c r="B929" s="159"/>
      <c r="C929" s="159"/>
      <c r="D929" s="159"/>
      <c r="E929" s="159"/>
      <c r="F929" s="159"/>
      <c r="G929" s="159"/>
      <c r="H929" s="159"/>
      <c r="I929" s="159"/>
      <c r="J929" s="159"/>
      <c r="K929" s="304"/>
      <c r="L929" s="304"/>
      <c r="M929" s="159"/>
      <c r="N929" s="159"/>
      <c r="O929" s="159"/>
      <c r="P929" s="159"/>
      <c r="Q929" s="159"/>
      <c r="R929" s="159"/>
      <c r="S929" s="336">
        <f t="shared" si="2"/>
        <v>0</v>
      </c>
      <c r="T929" s="337" t="str">
        <f>IF(A929=A928,"0",VLOOKUP(A929,Despatches!A:D,4,FALSE))</f>
        <v>0</v>
      </c>
      <c r="U929" s="159"/>
      <c r="V929" s="159">
        <f t="shared" si="3"/>
        <v>1899</v>
      </c>
      <c r="W929" s="159"/>
      <c r="X929" s="159"/>
      <c r="Y929" s="159"/>
      <c r="Z929" s="159"/>
    </row>
    <row r="930" ht="11.25" customHeight="1">
      <c r="A930" s="159"/>
      <c r="B930" s="159"/>
      <c r="C930" s="159"/>
      <c r="D930" s="159"/>
      <c r="E930" s="159"/>
      <c r="F930" s="159"/>
      <c r="G930" s="159"/>
      <c r="H930" s="159"/>
      <c r="I930" s="159"/>
      <c r="J930" s="159"/>
      <c r="K930" s="304"/>
      <c r="L930" s="304"/>
      <c r="M930" s="159"/>
      <c r="N930" s="159"/>
      <c r="O930" s="159"/>
      <c r="P930" s="159"/>
      <c r="Q930" s="159"/>
      <c r="R930" s="159"/>
      <c r="S930" s="336">
        <f t="shared" si="2"/>
        <v>0</v>
      </c>
      <c r="T930" s="337" t="str">
        <f>IF(A930=A929,"0",VLOOKUP(A930,Despatches!A:D,4,FALSE))</f>
        <v>0</v>
      </c>
      <c r="U930" s="159"/>
      <c r="V930" s="159">
        <f t="shared" si="3"/>
        <v>1899</v>
      </c>
      <c r="W930" s="159"/>
      <c r="X930" s="159"/>
      <c r="Y930" s="159"/>
      <c r="Z930" s="159"/>
    </row>
    <row r="931" ht="11.25" customHeight="1">
      <c r="A931" s="159"/>
      <c r="B931" s="159"/>
      <c r="C931" s="159"/>
      <c r="D931" s="159"/>
      <c r="E931" s="159"/>
      <c r="F931" s="159"/>
      <c r="G931" s="159"/>
      <c r="H931" s="159"/>
      <c r="I931" s="159"/>
      <c r="J931" s="159"/>
      <c r="K931" s="304"/>
      <c r="L931" s="304"/>
      <c r="M931" s="159"/>
      <c r="N931" s="159"/>
      <c r="O931" s="159"/>
      <c r="P931" s="159"/>
      <c r="Q931" s="159"/>
      <c r="R931" s="159"/>
      <c r="S931" s="336">
        <f t="shared" si="2"/>
        <v>0</v>
      </c>
      <c r="T931" s="337" t="str">
        <f>IF(A931=A930,"0",VLOOKUP(A931,Despatches!A:D,4,FALSE))</f>
        <v>0</v>
      </c>
      <c r="U931" s="159"/>
      <c r="V931" s="159">
        <f t="shared" si="3"/>
        <v>1899</v>
      </c>
      <c r="W931" s="159"/>
      <c r="X931" s="159"/>
      <c r="Y931" s="159"/>
      <c r="Z931" s="159"/>
    </row>
    <row r="932" ht="11.25" customHeight="1">
      <c r="A932" s="159"/>
      <c r="B932" s="159"/>
      <c r="C932" s="159"/>
      <c r="D932" s="159"/>
      <c r="E932" s="159"/>
      <c r="F932" s="159"/>
      <c r="G932" s="159"/>
      <c r="H932" s="159"/>
      <c r="I932" s="159"/>
      <c r="J932" s="159"/>
      <c r="K932" s="304"/>
      <c r="L932" s="304"/>
      <c r="M932" s="159"/>
      <c r="N932" s="159"/>
      <c r="O932" s="159"/>
      <c r="P932" s="159"/>
      <c r="Q932" s="159"/>
      <c r="R932" s="159"/>
      <c r="S932" s="336">
        <f t="shared" si="2"/>
        <v>0</v>
      </c>
      <c r="T932" s="337" t="str">
        <f>IF(A932=A931,"0",VLOOKUP(A932,Despatches!A:D,4,FALSE))</f>
        <v>0</v>
      </c>
      <c r="U932" s="159"/>
      <c r="V932" s="159">
        <f t="shared" si="3"/>
        <v>1899</v>
      </c>
      <c r="W932" s="159"/>
      <c r="X932" s="159"/>
      <c r="Y932" s="159"/>
      <c r="Z932" s="159"/>
    </row>
    <row r="933" ht="11.25" customHeight="1">
      <c r="A933" s="159"/>
      <c r="B933" s="159"/>
      <c r="C933" s="159"/>
      <c r="D933" s="159"/>
      <c r="E933" s="159"/>
      <c r="F933" s="159"/>
      <c r="G933" s="159"/>
      <c r="H933" s="159"/>
      <c r="I933" s="159"/>
      <c r="J933" s="159"/>
      <c r="K933" s="304"/>
      <c r="L933" s="304"/>
      <c r="M933" s="159"/>
      <c r="N933" s="159"/>
      <c r="O933" s="159"/>
      <c r="P933" s="159"/>
      <c r="Q933" s="159"/>
      <c r="R933" s="159"/>
      <c r="S933" s="336">
        <f t="shared" si="2"/>
        <v>0</v>
      </c>
      <c r="T933" s="337" t="str">
        <f>IF(A933=A932,"0",VLOOKUP(A933,Despatches!A:D,4,FALSE))</f>
        <v>0</v>
      </c>
      <c r="U933" s="159"/>
      <c r="V933" s="159">
        <f t="shared" si="3"/>
        <v>1899</v>
      </c>
      <c r="W933" s="159"/>
      <c r="X933" s="159"/>
      <c r="Y933" s="159"/>
      <c r="Z933" s="159"/>
    </row>
    <row r="934" ht="11.25" customHeight="1">
      <c r="A934" s="159"/>
      <c r="B934" s="159"/>
      <c r="C934" s="159"/>
      <c r="D934" s="159"/>
      <c r="E934" s="159"/>
      <c r="F934" s="159"/>
      <c r="G934" s="159"/>
      <c r="H934" s="159"/>
      <c r="I934" s="159"/>
      <c r="J934" s="159"/>
      <c r="K934" s="304"/>
      <c r="L934" s="304"/>
      <c r="M934" s="159"/>
      <c r="N934" s="159"/>
      <c r="O934" s="159"/>
      <c r="P934" s="159"/>
      <c r="Q934" s="159"/>
      <c r="R934" s="159"/>
      <c r="S934" s="336">
        <f t="shared" si="2"/>
        <v>0</v>
      </c>
      <c r="T934" s="337" t="str">
        <f>IF(A934=A933,"0",VLOOKUP(A934,Despatches!A:D,4,FALSE))</f>
        <v>0</v>
      </c>
      <c r="U934" s="159"/>
      <c r="V934" s="159">
        <f t="shared" si="3"/>
        <v>1899</v>
      </c>
      <c r="W934" s="159"/>
      <c r="X934" s="159"/>
      <c r="Y934" s="159"/>
      <c r="Z934" s="159"/>
    </row>
    <row r="935" ht="11.25" customHeight="1">
      <c r="A935" s="159"/>
      <c r="B935" s="159"/>
      <c r="C935" s="159"/>
      <c r="D935" s="159"/>
      <c r="E935" s="159"/>
      <c r="F935" s="159"/>
      <c r="G935" s="159"/>
      <c r="H935" s="159"/>
      <c r="I935" s="159"/>
      <c r="J935" s="159"/>
      <c r="K935" s="304"/>
      <c r="L935" s="304"/>
      <c r="M935" s="159"/>
      <c r="N935" s="159"/>
      <c r="O935" s="159"/>
      <c r="P935" s="159"/>
      <c r="Q935" s="159"/>
      <c r="R935" s="159"/>
      <c r="S935" s="336">
        <f t="shared" si="2"/>
        <v>0</v>
      </c>
      <c r="T935" s="337" t="str">
        <f>IF(A935=A934,"0",VLOOKUP(A935,Despatches!A:D,4,FALSE))</f>
        <v>0</v>
      </c>
      <c r="U935" s="159"/>
      <c r="V935" s="159">
        <f t="shared" si="3"/>
        <v>1899</v>
      </c>
      <c r="W935" s="159"/>
      <c r="X935" s="159"/>
      <c r="Y935" s="159"/>
      <c r="Z935" s="159"/>
    </row>
    <row r="936" ht="11.25" customHeight="1">
      <c r="A936" s="159"/>
      <c r="B936" s="159"/>
      <c r="C936" s="159"/>
      <c r="D936" s="159"/>
      <c r="E936" s="159"/>
      <c r="F936" s="159"/>
      <c r="G936" s="159"/>
      <c r="H936" s="159"/>
      <c r="I936" s="159"/>
      <c r="J936" s="159"/>
      <c r="K936" s="304"/>
      <c r="L936" s="304"/>
      <c r="M936" s="159"/>
      <c r="N936" s="159"/>
      <c r="O936" s="159"/>
      <c r="P936" s="159"/>
      <c r="Q936" s="159"/>
      <c r="R936" s="159"/>
      <c r="S936" s="336">
        <f t="shared" si="2"/>
        <v>0</v>
      </c>
      <c r="T936" s="337" t="str">
        <f>IF(A936=A935,"0",VLOOKUP(A936,Despatches!A:D,4,FALSE))</f>
        <v>0</v>
      </c>
      <c r="U936" s="159"/>
      <c r="V936" s="159">
        <f t="shared" si="3"/>
        <v>1899</v>
      </c>
      <c r="W936" s="159"/>
      <c r="X936" s="159"/>
      <c r="Y936" s="159"/>
      <c r="Z936" s="159"/>
    </row>
    <row r="937" ht="11.25" customHeight="1">
      <c r="A937" s="159"/>
      <c r="B937" s="159"/>
      <c r="C937" s="159"/>
      <c r="D937" s="159"/>
      <c r="E937" s="159"/>
      <c r="F937" s="159"/>
      <c r="G937" s="159"/>
      <c r="H937" s="159"/>
      <c r="I937" s="159"/>
      <c r="J937" s="159"/>
      <c r="K937" s="304"/>
      <c r="L937" s="304"/>
      <c r="M937" s="159"/>
      <c r="N937" s="159"/>
      <c r="O937" s="159"/>
      <c r="P937" s="159"/>
      <c r="Q937" s="159"/>
      <c r="R937" s="159"/>
      <c r="S937" s="336">
        <f t="shared" si="2"/>
        <v>0</v>
      </c>
      <c r="T937" s="337" t="str">
        <f>IF(A937=A936,"0",VLOOKUP(A937,Despatches!A:D,4,FALSE))</f>
        <v>0</v>
      </c>
      <c r="U937" s="159"/>
      <c r="V937" s="159">
        <f t="shared" si="3"/>
        <v>1899</v>
      </c>
      <c r="W937" s="159"/>
      <c r="X937" s="159"/>
      <c r="Y937" s="159"/>
      <c r="Z937" s="159"/>
    </row>
    <row r="938" ht="11.25" customHeight="1">
      <c r="A938" s="159"/>
      <c r="B938" s="159"/>
      <c r="C938" s="159"/>
      <c r="D938" s="159"/>
      <c r="E938" s="159"/>
      <c r="F938" s="159"/>
      <c r="G938" s="159"/>
      <c r="H938" s="159"/>
      <c r="I938" s="159"/>
      <c r="J938" s="159"/>
      <c r="K938" s="304"/>
      <c r="L938" s="304"/>
      <c r="M938" s="159"/>
      <c r="N938" s="159"/>
      <c r="O938" s="159"/>
      <c r="P938" s="159"/>
      <c r="Q938" s="159"/>
      <c r="R938" s="159"/>
      <c r="S938" s="336">
        <f t="shared" si="2"/>
        <v>0</v>
      </c>
      <c r="T938" s="337" t="str">
        <f>IF(A938=A937,"0",VLOOKUP(A938,Despatches!A:D,4,FALSE))</f>
        <v>0</v>
      </c>
      <c r="U938" s="159"/>
      <c r="V938" s="159">
        <f t="shared" si="3"/>
        <v>1899</v>
      </c>
      <c r="W938" s="159"/>
      <c r="X938" s="159"/>
      <c r="Y938" s="159"/>
      <c r="Z938" s="159"/>
    </row>
    <row r="939" ht="11.25" customHeight="1">
      <c r="A939" s="159"/>
      <c r="B939" s="159"/>
      <c r="C939" s="159"/>
      <c r="D939" s="159"/>
      <c r="E939" s="159"/>
      <c r="F939" s="159"/>
      <c r="G939" s="159"/>
      <c r="H939" s="159"/>
      <c r="I939" s="159"/>
      <c r="J939" s="159"/>
      <c r="K939" s="304"/>
      <c r="L939" s="304"/>
      <c r="M939" s="159"/>
      <c r="N939" s="159"/>
      <c r="O939" s="159"/>
      <c r="P939" s="159"/>
      <c r="Q939" s="159"/>
      <c r="R939" s="159"/>
      <c r="S939" s="336">
        <f t="shared" si="2"/>
        <v>0</v>
      </c>
      <c r="T939" s="337" t="str">
        <f>IF(A939=A938,"0",VLOOKUP(A939,Despatches!A:D,4,FALSE))</f>
        <v>0</v>
      </c>
      <c r="U939" s="159"/>
      <c r="V939" s="159">
        <f t="shared" si="3"/>
        <v>1899</v>
      </c>
      <c r="W939" s="159"/>
      <c r="X939" s="159"/>
      <c r="Y939" s="159"/>
      <c r="Z939" s="159"/>
    </row>
    <row r="940" ht="11.25" customHeight="1">
      <c r="A940" s="159"/>
      <c r="B940" s="159"/>
      <c r="C940" s="159"/>
      <c r="D940" s="159"/>
      <c r="E940" s="159"/>
      <c r="F940" s="159"/>
      <c r="G940" s="159"/>
      <c r="H940" s="159"/>
      <c r="I940" s="159"/>
      <c r="J940" s="159"/>
      <c r="K940" s="304"/>
      <c r="L940" s="304"/>
      <c r="M940" s="159"/>
      <c r="N940" s="159"/>
      <c r="O940" s="159"/>
      <c r="P940" s="159"/>
      <c r="Q940" s="159"/>
      <c r="R940" s="159"/>
      <c r="S940" s="336">
        <f t="shared" si="2"/>
        <v>0</v>
      </c>
      <c r="T940" s="337" t="str">
        <f>IF(A940=A939,"0",VLOOKUP(A940,Despatches!A:D,4,FALSE))</f>
        <v>0</v>
      </c>
      <c r="U940" s="159"/>
      <c r="V940" s="159">
        <f t="shared" si="3"/>
        <v>1899</v>
      </c>
      <c r="W940" s="159"/>
      <c r="X940" s="159"/>
      <c r="Y940" s="159"/>
      <c r="Z940" s="159"/>
    </row>
    <row r="941" ht="11.25" customHeight="1">
      <c r="A941" s="159"/>
      <c r="B941" s="159"/>
      <c r="C941" s="159"/>
      <c r="D941" s="159"/>
      <c r="E941" s="159"/>
      <c r="F941" s="159"/>
      <c r="G941" s="159"/>
      <c r="H941" s="159"/>
      <c r="I941" s="159"/>
      <c r="J941" s="159"/>
      <c r="K941" s="304"/>
      <c r="L941" s="304"/>
      <c r="M941" s="159"/>
      <c r="N941" s="159"/>
      <c r="O941" s="159"/>
      <c r="P941" s="159"/>
      <c r="Q941" s="159"/>
      <c r="R941" s="159"/>
      <c r="S941" s="336">
        <f t="shared" si="2"/>
        <v>0</v>
      </c>
      <c r="T941" s="337" t="str">
        <f>IF(A941=A940,"0",VLOOKUP(A941,Despatches!A:D,4,FALSE))</f>
        <v>0</v>
      </c>
      <c r="U941" s="159"/>
      <c r="V941" s="159">
        <f t="shared" si="3"/>
        <v>1899</v>
      </c>
      <c r="W941" s="159"/>
      <c r="X941" s="159"/>
      <c r="Y941" s="159"/>
      <c r="Z941" s="159"/>
    </row>
    <row r="942" ht="11.25" customHeight="1">
      <c r="A942" s="159"/>
      <c r="B942" s="159"/>
      <c r="C942" s="159"/>
      <c r="D942" s="159"/>
      <c r="E942" s="159"/>
      <c r="F942" s="159"/>
      <c r="G942" s="159"/>
      <c r="H942" s="159"/>
      <c r="I942" s="159"/>
      <c r="J942" s="159"/>
      <c r="K942" s="304"/>
      <c r="L942" s="304"/>
      <c r="M942" s="159"/>
      <c r="N942" s="159"/>
      <c r="O942" s="159"/>
      <c r="P942" s="159"/>
      <c r="Q942" s="159"/>
      <c r="R942" s="159"/>
      <c r="S942" s="336">
        <f t="shared" si="2"/>
        <v>0</v>
      </c>
      <c r="T942" s="337" t="str">
        <f>IF(A942=A941,"0",VLOOKUP(A942,Despatches!A:D,4,FALSE))</f>
        <v>0</v>
      </c>
      <c r="U942" s="159"/>
      <c r="V942" s="159">
        <f t="shared" si="3"/>
        <v>1899</v>
      </c>
      <c r="W942" s="159"/>
      <c r="X942" s="159"/>
      <c r="Y942" s="159"/>
      <c r="Z942" s="159"/>
    </row>
    <row r="943" ht="11.25" customHeight="1">
      <c r="A943" s="159"/>
      <c r="B943" s="159"/>
      <c r="C943" s="159"/>
      <c r="D943" s="159"/>
      <c r="E943" s="159"/>
      <c r="F943" s="159"/>
      <c r="G943" s="159"/>
      <c r="H943" s="159"/>
      <c r="I943" s="159"/>
      <c r="J943" s="159"/>
      <c r="K943" s="304"/>
      <c r="L943" s="304"/>
      <c r="M943" s="159"/>
      <c r="N943" s="159"/>
      <c r="O943" s="159"/>
      <c r="P943" s="159"/>
      <c r="Q943" s="159"/>
      <c r="R943" s="159"/>
      <c r="S943" s="336">
        <f t="shared" si="2"/>
        <v>0</v>
      </c>
      <c r="T943" s="337" t="str">
        <f>IF(A943=A942,"0",VLOOKUP(A943,Despatches!A:D,4,FALSE))</f>
        <v>0</v>
      </c>
      <c r="U943" s="159"/>
      <c r="V943" s="159">
        <f t="shared" si="3"/>
        <v>1899</v>
      </c>
      <c r="W943" s="159"/>
      <c r="X943" s="159"/>
      <c r="Y943" s="159"/>
      <c r="Z943" s="159"/>
    </row>
    <row r="944" ht="11.25" customHeight="1">
      <c r="A944" s="159"/>
      <c r="B944" s="159"/>
      <c r="C944" s="159"/>
      <c r="D944" s="159"/>
      <c r="E944" s="159"/>
      <c r="F944" s="159"/>
      <c r="G944" s="159"/>
      <c r="H944" s="159"/>
      <c r="I944" s="159"/>
      <c r="J944" s="159"/>
      <c r="K944" s="304"/>
      <c r="L944" s="304"/>
      <c r="M944" s="159"/>
      <c r="N944" s="159"/>
      <c r="O944" s="159"/>
      <c r="P944" s="159"/>
      <c r="Q944" s="159"/>
      <c r="R944" s="159"/>
      <c r="S944" s="336">
        <f t="shared" si="2"/>
        <v>0</v>
      </c>
      <c r="T944" s="337" t="str">
        <f>IF(A944=A943,"0",VLOOKUP(A944,Despatches!A:D,4,FALSE))</f>
        <v>0</v>
      </c>
      <c r="U944" s="159"/>
      <c r="V944" s="159">
        <f t="shared" si="3"/>
        <v>1899</v>
      </c>
      <c r="W944" s="159"/>
      <c r="X944" s="159"/>
      <c r="Y944" s="159"/>
      <c r="Z944" s="159"/>
    </row>
    <row r="945" ht="11.25" customHeight="1">
      <c r="A945" s="159"/>
      <c r="B945" s="159"/>
      <c r="C945" s="159"/>
      <c r="D945" s="159"/>
      <c r="E945" s="159"/>
      <c r="F945" s="159"/>
      <c r="G945" s="159"/>
      <c r="H945" s="159"/>
      <c r="I945" s="159"/>
      <c r="J945" s="159"/>
      <c r="K945" s="304"/>
      <c r="L945" s="304"/>
      <c r="M945" s="159"/>
      <c r="N945" s="159"/>
      <c r="O945" s="159"/>
      <c r="P945" s="159"/>
      <c r="Q945" s="159"/>
      <c r="R945" s="159"/>
      <c r="S945" s="336">
        <f t="shared" si="2"/>
        <v>0</v>
      </c>
      <c r="T945" s="337" t="str">
        <f>IF(A945=A944,"0",VLOOKUP(A945,Despatches!A:D,4,FALSE))</f>
        <v>0</v>
      </c>
      <c r="U945" s="159"/>
      <c r="V945" s="159">
        <f t="shared" si="3"/>
        <v>1899</v>
      </c>
      <c r="W945" s="159"/>
      <c r="X945" s="159"/>
      <c r="Y945" s="159"/>
      <c r="Z945" s="159"/>
    </row>
    <row r="946" ht="11.25" customHeight="1">
      <c r="A946" s="159"/>
      <c r="B946" s="159"/>
      <c r="C946" s="159"/>
      <c r="D946" s="159"/>
      <c r="E946" s="159"/>
      <c r="F946" s="159"/>
      <c r="G946" s="159"/>
      <c r="H946" s="159"/>
      <c r="I946" s="159"/>
      <c r="J946" s="159"/>
      <c r="K946" s="304"/>
      <c r="L946" s="304"/>
      <c r="M946" s="159"/>
      <c r="N946" s="159"/>
      <c r="O946" s="159"/>
      <c r="P946" s="159"/>
      <c r="Q946" s="159"/>
      <c r="R946" s="159"/>
      <c r="S946" s="336">
        <f t="shared" si="2"/>
        <v>0</v>
      </c>
      <c r="T946" s="337" t="str">
        <f>IF(A946=A945,"0",VLOOKUP(A946,Despatches!A:D,4,FALSE))</f>
        <v>0</v>
      </c>
      <c r="U946" s="159"/>
      <c r="V946" s="159">
        <f t="shared" si="3"/>
        <v>1899</v>
      </c>
      <c r="W946" s="159"/>
      <c r="X946" s="159"/>
      <c r="Y946" s="159"/>
      <c r="Z946" s="159"/>
    </row>
    <row r="947" ht="11.25" customHeight="1">
      <c r="A947" s="159"/>
      <c r="B947" s="159"/>
      <c r="C947" s="159"/>
      <c r="D947" s="159"/>
      <c r="E947" s="159"/>
      <c r="F947" s="159"/>
      <c r="G947" s="159"/>
      <c r="H947" s="159"/>
      <c r="I947" s="159"/>
      <c r="J947" s="159"/>
      <c r="K947" s="304"/>
      <c r="L947" s="304"/>
      <c r="M947" s="159"/>
      <c r="N947" s="159"/>
      <c r="O947" s="159"/>
      <c r="P947" s="159"/>
      <c r="Q947" s="159"/>
      <c r="R947" s="159"/>
      <c r="S947" s="336">
        <f t="shared" si="2"/>
        <v>0</v>
      </c>
      <c r="T947" s="337" t="str">
        <f>IF(A947=A946,"0",VLOOKUP(A947,Despatches!A:D,4,FALSE))</f>
        <v>0</v>
      </c>
      <c r="U947" s="159"/>
      <c r="V947" s="159">
        <f t="shared" si="3"/>
        <v>1899</v>
      </c>
      <c r="W947" s="159"/>
      <c r="X947" s="159"/>
      <c r="Y947" s="159"/>
      <c r="Z947" s="159"/>
    </row>
    <row r="948" ht="11.25" customHeight="1">
      <c r="A948" s="159"/>
      <c r="B948" s="159"/>
      <c r="C948" s="159"/>
      <c r="D948" s="159"/>
      <c r="E948" s="159"/>
      <c r="F948" s="159"/>
      <c r="G948" s="159"/>
      <c r="H948" s="159"/>
      <c r="I948" s="159"/>
      <c r="J948" s="159"/>
      <c r="K948" s="304"/>
      <c r="L948" s="304"/>
      <c r="M948" s="159"/>
      <c r="N948" s="159"/>
      <c r="O948" s="159"/>
      <c r="P948" s="159"/>
      <c r="Q948" s="159"/>
      <c r="R948" s="159"/>
      <c r="S948" s="336">
        <f t="shared" si="2"/>
        <v>0</v>
      </c>
      <c r="T948" s="337" t="str">
        <f>IF(A948=A947,"0",VLOOKUP(A948,Despatches!A:D,4,FALSE))</f>
        <v>0</v>
      </c>
      <c r="U948" s="159"/>
      <c r="V948" s="159">
        <f t="shared" si="3"/>
        <v>1899</v>
      </c>
      <c r="W948" s="159"/>
      <c r="X948" s="159"/>
      <c r="Y948" s="159"/>
      <c r="Z948" s="159"/>
    </row>
    <row r="949" ht="11.25" customHeight="1">
      <c r="A949" s="159"/>
      <c r="B949" s="159"/>
      <c r="C949" s="159"/>
      <c r="D949" s="159"/>
      <c r="E949" s="159"/>
      <c r="F949" s="159"/>
      <c r="G949" s="159"/>
      <c r="H949" s="159"/>
      <c r="I949" s="159"/>
      <c r="J949" s="159"/>
      <c r="K949" s="304"/>
      <c r="L949" s="304"/>
      <c r="M949" s="159"/>
      <c r="N949" s="159"/>
      <c r="O949" s="159"/>
      <c r="P949" s="159"/>
      <c r="Q949" s="159"/>
      <c r="R949" s="159"/>
      <c r="S949" s="336">
        <f t="shared" si="2"/>
        <v>0</v>
      </c>
      <c r="T949" s="337" t="str">
        <f>IF(A949=A948,"0",VLOOKUP(A949,Despatches!A:D,4,FALSE))</f>
        <v>0</v>
      </c>
      <c r="U949" s="159"/>
      <c r="V949" s="159">
        <f t="shared" si="3"/>
        <v>1899</v>
      </c>
      <c r="W949" s="159"/>
      <c r="X949" s="159"/>
      <c r="Y949" s="159"/>
      <c r="Z949" s="159"/>
    </row>
    <row r="950" ht="11.25" customHeight="1">
      <c r="A950" s="159"/>
      <c r="B950" s="159"/>
      <c r="C950" s="159"/>
      <c r="D950" s="159"/>
      <c r="E950" s="159"/>
      <c r="F950" s="159"/>
      <c r="G950" s="159"/>
      <c r="H950" s="159"/>
      <c r="I950" s="159"/>
      <c r="J950" s="159"/>
      <c r="K950" s="304"/>
      <c r="L950" s="304"/>
      <c r="M950" s="159"/>
      <c r="N950" s="159"/>
      <c r="O950" s="159"/>
      <c r="P950" s="159"/>
      <c r="Q950" s="159"/>
      <c r="R950" s="159"/>
      <c r="S950" s="336">
        <f t="shared" si="2"/>
        <v>0</v>
      </c>
      <c r="T950" s="337" t="str">
        <f>IF(A950=A949,"0",VLOOKUP(A950,Despatches!A:D,4,FALSE))</f>
        <v>0</v>
      </c>
      <c r="U950" s="159"/>
      <c r="V950" s="159">
        <f t="shared" si="3"/>
        <v>1899</v>
      </c>
      <c r="W950" s="159"/>
      <c r="X950" s="159"/>
      <c r="Y950" s="159"/>
      <c r="Z950" s="159"/>
    </row>
    <row r="951" ht="11.25" customHeight="1">
      <c r="A951" s="159"/>
      <c r="B951" s="159"/>
      <c r="C951" s="159"/>
      <c r="D951" s="159"/>
      <c r="E951" s="159"/>
      <c r="F951" s="159"/>
      <c r="G951" s="159"/>
      <c r="H951" s="159"/>
      <c r="I951" s="159"/>
      <c r="J951" s="159"/>
      <c r="K951" s="304"/>
      <c r="L951" s="304"/>
      <c r="M951" s="159"/>
      <c r="N951" s="159"/>
      <c r="O951" s="159"/>
      <c r="P951" s="159"/>
      <c r="Q951" s="159"/>
      <c r="R951" s="159"/>
      <c r="S951" s="336"/>
      <c r="T951" s="337"/>
      <c r="U951" s="159"/>
      <c r="V951" s="159"/>
      <c r="W951" s="159"/>
      <c r="X951" s="159"/>
      <c r="Y951" s="159"/>
      <c r="Z951" s="159"/>
    </row>
    <row r="952" ht="11.25" customHeight="1">
      <c r="A952" s="159"/>
      <c r="B952" s="159"/>
      <c r="C952" s="159"/>
      <c r="D952" s="159"/>
      <c r="E952" s="159"/>
      <c r="F952" s="159"/>
      <c r="G952" s="159"/>
      <c r="H952" s="159"/>
      <c r="I952" s="159"/>
      <c r="J952" s="159"/>
      <c r="K952" s="304"/>
      <c r="L952" s="304"/>
      <c r="M952" s="159"/>
      <c r="N952" s="159"/>
      <c r="O952" s="159"/>
      <c r="P952" s="159"/>
      <c r="Q952" s="159"/>
      <c r="R952" s="159"/>
      <c r="S952" s="336"/>
      <c r="T952" s="337"/>
      <c r="U952" s="159"/>
      <c r="V952" s="159"/>
      <c r="W952" s="159"/>
      <c r="X952" s="159"/>
      <c r="Y952" s="159"/>
      <c r="Z952" s="159"/>
    </row>
    <row r="953" ht="11.25" customHeight="1">
      <c r="A953" s="159"/>
      <c r="B953" s="159"/>
      <c r="C953" s="159"/>
      <c r="D953" s="159"/>
      <c r="E953" s="159"/>
      <c r="F953" s="159"/>
      <c r="G953" s="159"/>
      <c r="H953" s="159"/>
      <c r="I953" s="159"/>
      <c r="J953" s="159"/>
      <c r="K953" s="304"/>
      <c r="L953" s="304"/>
      <c r="M953" s="159"/>
      <c r="N953" s="159"/>
      <c r="O953" s="159"/>
      <c r="P953" s="159"/>
      <c r="Q953" s="159"/>
      <c r="R953" s="159"/>
      <c r="S953" s="336"/>
      <c r="T953" s="337"/>
      <c r="U953" s="159"/>
      <c r="V953" s="159"/>
      <c r="W953" s="159"/>
      <c r="X953" s="159"/>
      <c r="Y953" s="159"/>
      <c r="Z953" s="159"/>
    </row>
    <row r="954" ht="11.25" customHeight="1">
      <c r="A954" s="159"/>
      <c r="B954" s="159"/>
      <c r="C954" s="159"/>
      <c r="D954" s="159"/>
      <c r="E954" s="159"/>
      <c r="F954" s="159"/>
      <c r="G954" s="159"/>
      <c r="H954" s="159"/>
      <c r="I954" s="159"/>
      <c r="J954" s="159"/>
      <c r="K954" s="304"/>
      <c r="L954" s="304"/>
      <c r="M954" s="159"/>
      <c r="N954" s="159"/>
      <c r="O954" s="159"/>
      <c r="P954" s="159"/>
      <c r="Q954" s="159"/>
      <c r="R954" s="159"/>
      <c r="S954" s="336"/>
      <c r="T954" s="337"/>
      <c r="U954" s="159"/>
      <c r="V954" s="159"/>
      <c r="W954" s="159"/>
      <c r="X954" s="159"/>
      <c r="Y954" s="159"/>
      <c r="Z954" s="159"/>
    </row>
    <row r="955" ht="11.25" customHeight="1">
      <c r="A955" s="159"/>
      <c r="B955" s="159"/>
      <c r="C955" s="159"/>
      <c r="D955" s="159"/>
      <c r="E955" s="159"/>
      <c r="F955" s="159"/>
      <c r="G955" s="159"/>
      <c r="H955" s="159"/>
      <c r="I955" s="159"/>
      <c r="J955" s="159"/>
      <c r="K955" s="304"/>
      <c r="L955" s="304"/>
      <c r="M955" s="159"/>
      <c r="N955" s="159"/>
      <c r="O955" s="159"/>
      <c r="P955" s="159"/>
      <c r="Q955" s="159"/>
      <c r="R955" s="159"/>
      <c r="S955" s="336"/>
      <c r="T955" s="337"/>
      <c r="U955" s="159"/>
      <c r="V955" s="159"/>
      <c r="W955" s="159"/>
      <c r="X955" s="159"/>
      <c r="Y955" s="159"/>
      <c r="Z955" s="159"/>
    </row>
    <row r="956" ht="11.25" customHeight="1">
      <c r="A956" s="159"/>
      <c r="B956" s="159"/>
      <c r="C956" s="159"/>
      <c r="D956" s="159"/>
      <c r="E956" s="159"/>
      <c r="F956" s="159"/>
      <c r="G956" s="159"/>
      <c r="H956" s="159"/>
      <c r="I956" s="159"/>
      <c r="J956" s="159"/>
      <c r="K956" s="304"/>
      <c r="L956" s="304"/>
      <c r="M956" s="159"/>
      <c r="N956" s="159"/>
      <c r="O956" s="159"/>
      <c r="P956" s="159"/>
      <c r="Q956" s="159"/>
      <c r="R956" s="159"/>
      <c r="S956" s="336"/>
      <c r="T956" s="337"/>
      <c r="U956" s="159"/>
      <c r="V956" s="159"/>
      <c r="W956" s="159"/>
      <c r="X956" s="159"/>
      <c r="Y956" s="159"/>
      <c r="Z956" s="159"/>
    </row>
    <row r="957" ht="11.25" customHeight="1">
      <c r="A957" s="159"/>
      <c r="B957" s="159"/>
      <c r="C957" s="159"/>
      <c r="D957" s="159"/>
      <c r="E957" s="159"/>
      <c r="F957" s="159"/>
      <c r="G957" s="159"/>
      <c r="H957" s="159"/>
      <c r="I957" s="159"/>
      <c r="J957" s="159"/>
      <c r="K957" s="304"/>
      <c r="L957" s="304"/>
      <c r="M957" s="159"/>
      <c r="N957" s="159"/>
      <c r="O957" s="159"/>
      <c r="P957" s="159"/>
      <c r="Q957" s="159"/>
      <c r="R957" s="159"/>
      <c r="S957" s="336"/>
      <c r="T957" s="337"/>
      <c r="U957" s="159"/>
      <c r="V957" s="159"/>
      <c r="W957" s="159"/>
      <c r="X957" s="159"/>
      <c r="Y957" s="159"/>
      <c r="Z957" s="159"/>
    </row>
    <row r="958" ht="11.25" customHeight="1">
      <c r="A958" s="159"/>
      <c r="B958" s="159"/>
      <c r="C958" s="159"/>
      <c r="D958" s="159"/>
      <c r="E958" s="159"/>
      <c r="F958" s="159"/>
      <c r="G958" s="159"/>
      <c r="H958" s="159"/>
      <c r="I958" s="159"/>
      <c r="J958" s="159"/>
      <c r="K958" s="304"/>
      <c r="L958" s="304"/>
      <c r="M958" s="159"/>
      <c r="N958" s="159"/>
      <c r="O958" s="159"/>
      <c r="P958" s="159"/>
      <c r="Q958" s="159"/>
      <c r="R958" s="159"/>
      <c r="S958" s="336"/>
      <c r="T958" s="337"/>
      <c r="U958" s="159"/>
      <c r="V958" s="159"/>
      <c r="W958" s="159"/>
      <c r="X958" s="159"/>
      <c r="Y958" s="159"/>
      <c r="Z958" s="159"/>
    </row>
    <row r="959" ht="11.25" customHeight="1">
      <c r="A959" s="159"/>
      <c r="B959" s="159"/>
      <c r="C959" s="159"/>
      <c r="D959" s="159"/>
      <c r="E959" s="159"/>
      <c r="F959" s="159"/>
      <c r="G959" s="159"/>
      <c r="H959" s="159"/>
      <c r="I959" s="159"/>
      <c r="J959" s="159"/>
      <c r="K959" s="304"/>
      <c r="L959" s="304"/>
      <c r="M959" s="159"/>
      <c r="N959" s="159"/>
      <c r="O959" s="159"/>
      <c r="P959" s="159"/>
      <c r="Q959" s="159"/>
      <c r="R959" s="159"/>
      <c r="S959" s="336"/>
      <c r="T959" s="337"/>
      <c r="U959" s="159"/>
      <c r="V959" s="159"/>
      <c r="W959" s="159"/>
      <c r="X959" s="159"/>
      <c r="Y959" s="159"/>
      <c r="Z959" s="159"/>
    </row>
    <row r="960" ht="11.25" customHeight="1">
      <c r="A960" s="159"/>
      <c r="B960" s="159"/>
      <c r="C960" s="159"/>
      <c r="D960" s="159"/>
      <c r="E960" s="159"/>
      <c r="F960" s="159"/>
      <c r="G960" s="159"/>
      <c r="H960" s="159"/>
      <c r="I960" s="159"/>
      <c r="J960" s="159"/>
      <c r="K960" s="304"/>
      <c r="L960" s="304"/>
      <c r="M960" s="159"/>
      <c r="N960" s="159"/>
      <c r="O960" s="159"/>
      <c r="P960" s="159"/>
      <c r="Q960" s="159"/>
      <c r="R960" s="159"/>
      <c r="S960" s="336"/>
      <c r="T960" s="337"/>
      <c r="U960" s="159"/>
      <c r="V960" s="159"/>
      <c r="W960" s="159"/>
      <c r="X960" s="159"/>
      <c r="Y960" s="159"/>
      <c r="Z960" s="159"/>
    </row>
    <row r="961" ht="11.25" customHeight="1">
      <c r="A961" s="159"/>
      <c r="B961" s="159"/>
      <c r="C961" s="159"/>
      <c r="D961" s="159"/>
      <c r="E961" s="159"/>
      <c r="F961" s="159"/>
      <c r="G961" s="159"/>
      <c r="H961" s="159"/>
      <c r="I961" s="159"/>
      <c r="J961" s="159"/>
      <c r="K961" s="304"/>
      <c r="L961" s="304"/>
      <c r="M961" s="159"/>
      <c r="N961" s="159"/>
      <c r="O961" s="159"/>
      <c r="P961" s="159"/>
      <c r="Q961" s="159"/>
      <c r="R961" s="159"/>
      <c r="S961" s="336"/>
      <c r="T961" s="337"/>
      <c r="U961" s="159"/>
      <c r="V961" s="159"/>
      <c r="W961" s="159"/>
      <c r="X961" s="159"/>
      <c r="Y961" s="159"/>
      <c r="Z961" s="159"/>
    </row>
    <row r="962" ht="11.25" customHeight="1">
      <c r="A962" s="159"/>
      <c r="B962" s="159"/>
      <c r="C962" s="159"/>
      <c r="D962" s="159"/>
      <c r="E962" s="159"/>
      <c r="F962" s="159"/>
      <c r="G962" s="159"/>
      <c r="H962" s="159"/>
      <c r="I962" s="159"/>
      <c r="J962" s="159"/>
      <c r="K962" s="304"/>
      <c r="L962" s="304"/>
      <c r="M962" s="159"/>
      <c r="N962" s="159"/>
      <c r="O962" s="159"/>
      <c r="P962" s="159"/>
      <c r="Q962" s="159"/>
      <c r="R962" s="159"/>
      <c r="S962" s="336"/>
      <c r="T962" s="337"/>
      <c r="U962" s="159"/>
      <c r="V962" s="159"/>
      <c r="W962" s="159"/>
      <c r="X962" s="159"/>
      <c r="Y962" s="159"/>
      <c r="Z962" s="159"/>
    </row>
    <row r="963" ht="11.25" customHeight="1">
      <c r="A963" s="159"/>
      <c r="B963" s="159"/>
      <c r="C963" s="159"/>
      <c r="D963" s="159"/>
      <c r="E963" s="159"/>
      <c r="F963" s="159"/>
      <c r="G963" s="159"/>
      <c r="H963" s="159"/>
      <c r="I963" s="159"/>
      <c r="J963" s="159"/>
      <c r="K963" s="304"/>
      <c r="L963" s="304"/>
      <c r="M963" s="159"/>
      <c r="N963" s="159"/>
      <c r="O963" s="159"/>
      <c r="P963" s="159"/>
      <c r="Q963" s="159"/>
      <c r="R963" s="159"/>
      <c r="S963" s="336"/>
      <c r="T963" s="337"/>
      <c r="U963" s="159"/>
      <c r="V963" s="159"/>
      <c r="W963" s="159"/>
      <c r="X963" s="159"/>
      <c r="Y963" s="159"/>
      <c r="Z963" s="159"/>
    </row>
    <row r="964" ht="11.25" customHeight="1">
      <c r="A964" s="159"/>
      <c r="B964" s="159"/>
      <c r="C964" s="159"/>
      <c r="D964" s="159"/>
      <c r="E964" s="159"/>
      <c r="F964" s="159"/>
      <c r="G964" s="159"/>
      <c r="H964" s="159"/>
      <c r="I964" s="159"/>
      <c r="J964" s="159"/>
      <c r="K964" s="304"/>
      <c r="L964" s="304"/>
      <c r="M964" s="159"/>
      <c r="N964" s="159"/>
      <c r="O964" s="159"/>
      <c r="P964" s="159"/>
      <c r="Q964" s="159"/>
      <c r="R964" s="159"/>
      <c r="S964" s="336"/>
      <c r="T964" s="337"/>
      <c r="U964" s="159"/>
      <c r="V964" s="159"/>
      <c r="W964" s="159"/>
      <c r="X964" s="159"/>
      <c r="Y964" s="159"/>
      <c r="Z964" s="159"/>
    </row>
    <row r="965" ht="11.25" customHeight="1">
      <c r="A965" s="159"/>
      <c r="B965" s="159"/>
      <c r="C965" s="159"/>
      <c r="D965" s="159"/>
      <c r="E965" s="159"/>
      <c r="F965" s="159"/>
      <c r="G965" s="159"/>
      <c r="H965" s="159"/>
      <c r="I965" s="159"/>
      <c r="J965" s="159"/>
      <c r="K965" s="304"/>
      <c r="L965" s="304"/>
      <c r="M965" s="159"/>
      <c r="N965" s="159"/>
      <c r="O965" s="159"/>
      <c r="P965" s="159"/>
      <c r="Q965" s="159"/>
      <c r="R965" s="159"/>
      <c r="S965" s="336"/>
      <c r="T965" s="337"/>
      <c r="U965" s="159"/>
      <c r="V965" s="159"/>
      <c r="W965" s="159"/>
      <c r="X965" s="159"/>
      <c r="Y965" s="159"/>
      <c r="Z965" s="159"/>
    </row>
    <row r="966" ht="11.25" customHeight="1">
      <c r="A966" s="159"/>
      <c r="B966" s="159"/>
      <c r="C966" s="159"/>
      <c r="D966" s="159"/>
      <c r="E966" s="159"/>
      <c r="F966" s="159"/>
      <c r="G966" s="159"/>
      <c r="H966" s="159"/>
      <c r="I966" s="159"/>
      <c r="J966" s="159"/>
      <c r="K966" s="304"/>
      <c r="L966" s="304"/>
      <c r="M966" s="159"/>
      <c r="N966" s="159"/>
      <c r="O966" s="159"/>
      <c r="P966" s="159"/>
      <c r="Q966" s="159"/>
      <c r="R966" s="159"/>
      <c r="S966" s="336"/>
      <c r="T966" s="337"/>
      <c r="U966" s="159"/>
      <c r="V966" s="159"/>
      <c r="W966" s="159"/>
      <c r="X966" s="159"/>
      <c r="Y966" s="159"/>
      <c r="Z966" s="159"/>
    </row>
    <row r="967" ht="11.25" customHeight="1">
      <c r="A967" s="159"/>
      <c r="B967" s="159"/>
      <c r="C967" s="159"/>
      <c r="D967" s="159"/>
      <c r="E967" s="159"/>
      <c r="F967" s="159"/>
      <c r="G967" s="159"/>
      <c r="H967" s="159"/>
      <c r="I967" s="159"/>
      <c r="J967" s="159"/>
      <c r="K967" s="304"/>
      <c r="L967" s="304"/>
      <c r="M967" s="159"/>
      <c r="N967" s="159"/>
      <c r="O967" s="159"/>
      <c r="P967" s="159"/>
      <c r="Q967" s="159"/>
      <c r="R967" s="159"/>
      <c r="S967" s="336"/>
      <c r="T967" s="337"/>
      <c r="U967" s="159"/>
      <c r="V967" s="159"/>
      <c r="W967" s="159"/>
      <c r="X967" s="159"/>
      <c r="Y967" s="159"/>
      <c r="Z967" s="159"/>
    </row>
    <row r="968" ht="11.25" customHeight="1">
      <c r="A968" s="159"/>
      <c r="B968" s="159"/>
      <c r="C968" s="159"/>
      <c r="D968" s="159"/>
      <c r="E968" s="159"/>
      <c r="F968" s="159"/>
      <c r="G968" s="159"/>
      <c r="H968" s="159"/>
      <c r="I968" s="159"/>
      <c r="J968" s="159"/>
      <c r="K968" s="304"/>
      <c r="L968" s="304"/>
      <c r="M968" s="159"/>
      <c r="N968" s="159"/>
      <c r="O968" s="159"/>
      <c r="P968" s="159"/>
      <c r="Q968" s="159"/>
      <c r="R968" s="159"/>
      <c r="S968" s="336"/>
      <c r="T968" s="337"/>
      <c r="U968" s="159"/>
      <c r="V968" s="159"/>
      <c r="W968" s="159"/>
      <c r="X968" s="159"/>
      <c r="Y968" s="159"/>
      <c r="Z968" s="159"/>
    </row>
    <row r="969" ht="11.25" customHeight="1">
      <c r="A969" s="159"/>
      <c r="B969" s="159"/>
      <c r="C969" s="159"/>
      <c r="D969" s="159"/>
      <c r="E969" s="159"/>
      <c r="F969" s="159"/>
      <c r="G969" s="159"/>
      <c r="H969" s="159"/>
      <c r="I969" s="159"/>
      <c r="J969" s="159"/>
      <c r="K969" s="304"/>
      <c r="L969" s="304"/>
      <c r="M969" s="159"/>
      <c r="N969" s="159"/>
      <c r="O969" s="159"/>
      <c r="P969" s="159"/>
      <c r="Q969" s="159"/>
      <c r="R969" s="159"/>
      <c r="S969" s="336"/>
      <c r="T969" s="337"/>
      <c r="U969" s="159"/>
      <c r="V969" s="159"/>
      <c r="W969" s="159"/>
      <c r="X969" s="159"/>
      <c r="Y969" s="159"/>
      <c r="Z969" s="159"/>
    </row>
    <row r="970" ht="11.25" customHeight="1">
      <c r="A970" s="159"/>
      <c r="B970" s="159"/>
      <c r="C970" s="159"/>
      <c r="D970" s="159"/>
      <c r="E970" s="159"/>
      <c r="F970" s="159"/>
      <c r="G970" s="159"/>
      <c r="H970" s="159"/>
      <c r="I970" s="159"/>
      <c r="J970" s="159"/>
      <c r="K970" s="304"/>
      <c r="L970" s="304"/>
      <c r="M970" s="159"/>
      <c r="N970" s="159"/>
      <c r="O970" s="159"/>
      <c r="P970" s="159"/>
      <c r="Q970" s="159"/>
      <c r="R970" s="159"/>
      <c r="S970" s="336"/>
      <c r="T970" s="337"/>
      <c r="U970" s="159"/>
      <c r="V970" s="159"/>
      <c r="W970" s="159"/>
      <c r="X970" s="159"/>
      <c r="Y970" s="159"/>
      <c r="Z970" s="159"/>
    </row>
    <row r="971" ht="11.25" customHeight="1">
      <c r="A971" s="159"/>
      <c r="B971" s="159"/>
      <c r="C971" s="159"/>
      <c r="D971" s="159"/>
      <c r="E971" s="159"/>
      <c r="F971" s="159"/>
      <c r="G971" s="159"/>
      <c r="H971" s="159"/>
      <c r="I971" s="159"/>
      <c r="J971" s="159"/>
      <c r="K971" s="304"/>
      <c r="L971" s="304"/>
      <c r="M971" s="159"/>
      <c r="N971" s="159"/>
      <c r="O971" s="159"/>
      <c r="P971" s="159"/>
      <c r="Q971" s="159"/>
      <c r="R971" s="159"/>
      <c r="S971" s="336"/>
      <c r="T971" s="337"/>
      <c r="U971" s="159"/>
      <c r="V971" s="159"/>
      <c r="W971" s="159"/>
      <c r="X971" s="159"/>
      <c r="Y971" s="159"/>
      <c r="Z971" s="159"/>
    </row>
    <row r="972" ht="11.25" customHeight="1">
      <c r="A972" s="159"/>
      <c r="B972" s="159"/>
      <c r="C972" s="159"/>
      <c r="D972" s="159"/>
      <c r="E972" s="159"/>
      <c r="F972" s="159"/>
      <c r="G972" s="159"/>
      <c r="H972" s="159"/>
      <c r="I972" s="159"/>
      <c r="J972" s="159"/>
      <c r="K972" s="304"/>
      <c r="L972" s="304"/>
      <c r="M972" s="159"/>
      <c r="N972" s="159"/>
      <c r="O972" s="159"/>
      <c r="P972" s="159"/>
      <c r="Q972" s="159"/>
      <c r="R972" s="159"/>
      <c r="S972" s="336"/>
      <c r="T972" s="337"/>
      <c r="U972" s="159"/>
      <c r="V972" s="159"/>
      <c r="W972" s="159"/>
      <c r="X972" s="159"/>
      <c r="Y972" s="159"/>
      <c r="Z972" s="159"/>
    </row>
    <row r="973" ht="11.25" customHeight="1">
      <c r="A973" s="159"/>
      <c r="B973" s="159"/>
      <c r="C973" s="159"/>
      <c r="D973" s="159"/>
      <c r="E973" s="159"/>
      <c r="F973" s="159"/>
      <c r="G973" s="159"/>
      <c r="H973" s="159"/>
      <c r="I973" s="159"/>
      <c r="J973" s="159"/>
      <c r="K973" s="304"/>
      <c r="L973" s="304"/>
      <c r="M973" s="159"/>
      <c r="N973" s="159"/>
      <c r="O973" s="159"/>
      <c r="P973" s="159"/>
      <c r="Q973" s="159"/>
      <c r="R973" s="159"/>
      <c r="S973" s="336"/>
      <c r="T973" s="337"/>
      <c r="U973" s="159"/>
      <c r="V973" s="159"/>
      <c r="W973" s="159"/>
      <c r="X973" s="159"/>
      <c r="Y973" s="159"/>
      <c r="Z973" s="159"/>
    </row>
    <row r="974" ht="11.25" customHeight="1">
      <c r="A974" s="159"/>
      <c r="B974" s="159"/>
      <c r="C974" s="159"/>
      <c r="D974" s="159"/>
      <c r="E974" s="159"/>
      <c r="F974" s="159"/>
      <c r="G974" s="159"/>
      <c r="H974" s="159"/>
      <c r="I974" s="159"/>
      <c r="J974" s="159"/>
      <c r="K974" s="304"/>
      <c r="L974" s="304"/>
      <c r="M974" s="159"/>
      <c r="N974" s="159"/>
      <c r="O974" s="159"/>
      <c r="P974" s="159"/>
      <c r="Q974" s="159"/>
      <c r="R974" s="159"/>
      <c r="S974" s="336"/>
      <c r="T974" s="337"/>
      <c r="U974" s="159"/>
      <c r="V974" s="159"/>
      <c r="W974" s="159"/>
      <c r="X974" s="159"/>
      <c r="Y974" s="159"/>
      <c r="Z974" s="159"/>
    </row>
    <row r="975" ht="11.25" customHeight="1">
      <c r="A975" s="159"/>
      <c r="B975" s="159"/>
      <c r="C975" s="159"/>
      <c r="D975" s="159"/>
      <c r="E975" s="159"/>
      <c r="F975" s="159"/>
      <c r="G975" s="159"/>
      <c r="H975" s="159"/>
      <c r="I975" s="159"/>
      <c r="J975" s="159"/>
      <c r="K975" s="304"/>
      <c r="L975" s="304"/>
      <c r="M975" s="159"/>
      <c r="N975" s="159"/>
      <c r="O975" s="159"/>
      <c r="P975" s="159"/>
      <c r="Q975" s="159"/>
      <c r="R975" s="159"/>
      <c r="S975" s="336"/>
      <c r="T975" s="337"/>
      <c r="U975" s="159"/>
      <c r="V975" s="159"/>
      <c r="W975" s="159"/>
      <c r="X975" s="159"/>
      <c r="Y975" s="159"/>
      <c r="Z975" s="159"/>
    </row>
    <row r="976" ht="11.25" customHeight="1">
      <c r="A976" s="159"/>
      <c r="B976" s="159"/>
      <c r="C976" s="159"/>
      <c r="D976" s="159"/>
      <c r="E976" s="159"/>
      <c r="F976" s="159"/>
      <c r="G976" s="159"/>
      <c r="H976" s="159"/>
      <c r="I976" s="159"/>
      <c r="J976" s="159"/>
      <c r="K976" s="304"/>
      <c r="L976" s="304"/>
      <c r="M976" s="159"/>
      <c r="N976" s="159"/>
      <c r="O976" s="159"/>
      <c r="P976" s="159"/>
      <c r="Q976" s="159"/>
      <c r="R976" s="159"/>
      <c r="S976" s="336"/>
      <c r="T976" s="337"/>
      <c r="U976" s="159"/>
      <c r="V976" s="159"/>
      <c r="W976" s="159"/>
      <c r="X976" s="159"/>
      <c r="Y976" s="159"/>
      <c r="Z976" s="159"/>
    </row>
    <row r="977" ht="11.25" customHeight="1">
      <c r="A977" s="159"/>
      <c r="B977" s="159"/>
      <c r="C977" s="159"/>
      <c r="D977" s="159"/>
      <c r="E977" s="159"/>
      <c r="F977" s="159"/>
      <c r="G977" s="159"/>
      <c r="H977" s="159"/>
      <c r="I977" s="159"/>
      <c r="J977" s="159"/>
      <c r="K977" s="304"/>
      <c r="L977" s="304"/>
      <c r="M977" s="159"/>
      <c r="N977" s="159"/>
      <c r="O977" s="159"/>
      <c r="P977" s="159"/>
      <c r="Q977" s="159"/>
      <c r="R977" s="159"/>
      <c r="S977" s="336"/>
      <c r="T977" s="337"/>
      <c r="U977" s="159"/>
      <c r="V977" s="159"/>
      <c r="W977" s="159"/>
      <c r="X977" s="159"/>
      <c r="Y977" s="159"/>
      <c r="Z977" s="159"/>
    </row>
    <row r="978" ht="11.25" customHeight="1">
      <c r="A978" s="159"/>
      <c r="B978" s="159"/>
      <c r="C978" s="159"/>
      <c r="D978" s="159"/>
      <c r="E978" s="159"/>
      <c r="F978" s="159"/>
      <c r="G978" s="159"/>
      <c r="H978" s="159"/>
      <c r="I978" s="159"/>
      <c r="J978" s="159"/>
      <c r="K978" s="304"/>
      <c r="L978" s="304"/>
      <c r="M978" s="159"/>
      <c r="N978" s="159"/>
      <c r="O978" s="159"/>
      <c r="P978" s="159"/>
      <c r="Q978" s="159"/>
      <c r="R978" s="159"/>
      <c r="S978" s="336"/>
      <c r="T978" s="337"/>
      <c r="U978" s="159"/>
      <c r="V978" s="159"/>
      <c r="W978" s="159"/>
      <c r="X978" s="159"/>
      <c r="Y978" s="159"/>
      <c r="Z978" s="159"/>
    </row>
    <row r="979" ht="11.25" customHeight="1">
      <c r="A979" s="159"/>
      <c r="B979" s="159"/>
      <c r="C979" s="159"/>
      <c r="D979" s="159"/>
      <c r="E979" s="159"/>
      <c r="F979" s="159"/>
      <c r="G979" s="159"/>
      <c r="H979" s="159"/>
      <c r="I979" s="159"/>
      <c r="J979" s="159"/>
      <c r="K979" s="304"/>
      <c r="L979" s="304"/>
      <c r="M979" s="159"/>
      <c r="N979" s="159"/>
      <c r="O979" s="159"/>
      <c r="P979" s="159"/>
      <c r="Q979" s="159"/>
      <c r="R979" s="159"/>
      <c r="S979" s="336"/>
      <c r="T979" s="337"/>
      <c r="U979" s="159"/>
      <c r="V979" s="159"/>
      <c r="W979" s="159"/>
      <c r="X979" s="159"/>
      <c r="Y979" s="159"/>
      <c r="Z979" s="159"/>
    </row>
    <row r="980" ht="11.25" customHeight="1">
      <c r="A980" s="159"/>
      <c r="B980" s="159"/>
      <c r="C980" s="159"/>
      <c r="D980" s="159"/>
      <c r="E980" s="159"/>
      <c r="F980" s="159"/>
      <c r="G980" s="159"/>
      <c r="H980" s="159"/>
      <c r="I980" s="159"/>
      <c r="J980" s="159"/>
      <c r="K980" s="304"/>
      <c r="L980" s="304"/>
      <c r="M980" s="159"/>
      <c r="N980" s="159"/>
      <c r="O980" s="159"/>
      <c r="P980" s="159"/>
      <c r="Q980" s="159"/>
      <c r="R980" s="159"/>
      <c r="S980" s="336"/>
      <c r="T980" s="337"/>
      <c r="U980" s="159"/>
      <c r="V980" s="159"/>
      <c r="W980" s="159"/>
      <c r="X980" s="159"/>
      <c r="Y980" s="159"/>
      <c r="Z980" s="159"/>
    </row>
    <row r="981" ht="11.25" customHeight="1">
      <c r="A981" s="159"/>
      <c r="B981" s="159"/>
      <c r="C981" s="159"/>
      <c r="D981" s="159"/>
      <c r="E981" s="159"/>
      <c r="F981" s="159"/>
      <c r="G981" s="159"/>
      <c r="H981" s="159"/>
      <c r="I981" s="159"/>
      <c r="J981" s="159"/>
      <c r="K981" s="304"/>
      <c r="L981" s="304"/>
      <c r="M981" s="159"/>
      <c r="N981" s="159"/>
      <c r="O981" s="159"/>
      <c r="P981" s="159"/>
      <c r="Q981" s="159"/>
      <c r="R981" s="159"/>
      <c r="S981" s="336"/>
      <c r="T981" s="337"/>
      <c r="U981" s="159"/>
      <c r="V981" s="159"/>
      <c r="W981" s="159"/>
      <c r="X981" s="159"/>
      <c r="Y981" s="159"/>
      <c r="Z981" s="159"/>
    </row>
    <row r="982" ht="11.25" customHeight="1">
      <c r="A982" s="159"/>
      <c r="B982" s="159"/>
      <c r="C982" s="159"/>
      <c r="D982" s="159"/>
      <c r="E982" s="159"/>
      <c r="F982" s="159"/>
      <c r="G982" s="159"/>
      <c r="H982" s="159"/>
      <c r="I982" s="159"/>
      <c r="J982" s="159"/>
      <c r="K982" s="304"/>
      <c r="L982" s="304"/>
      <c r="M982" s="159"/>
      <c r="N982" s="159"/>
      <c r="O982" s="159"/>
      <c r="P982" s="159"/>
      <c r="Q982" s="159"/>
      <c r="R982" s="159"/>
      <c r="S982" s="336"/>
      <c r="T982" s="337"/>
      <c r="U982" s="159"/>
      <c r="V982" s="159"/>
      <c r="W982" s="159"/>
      <c r="X982" s="159"/>
      <c r="Y982" s="159"/>
      <c r="Z982" s="159"/>
    </row>
    <row r="983" ht="11.25" customHeight="1">
      <c r="A983" s="159"/>
      <c r="B983" s="159"/>
      <c r="C983" s="159"/>
      <c r="D983" s="159"/>
      <c r="E983" s="159"/>
      <c r="F983" s="159"/>
      <c r="G983" s="159"/>
      <c r="H983" s="159"/>
      <c r="I983" s="159"/>
      <c r="J983" s="159"/>
      <c r="K983" s="304"/>
      <c r="L983" s="304"/>
      <c r="M983" s="159"/>
      <c r="N983" s="159"/>
      <c r="O983" s="159"/>
      <c r="P983" s="159"/>
      <c r="Q983" s="159"/>
      <c r="R983" s="159"/>
      <c r="S983" s="336"/>
      <c r="T983" s="337"/>
      <c r="U983" s="159"/>
      <c r="V983" s="159"/>
      <c r="W983" s="159"/>
      <c r="X983" s="159"/>
      <c r="Y983" s="159"/>
      <c r="Z983" s="159"/>
    </row>
    <row r="984" ht="11.25" customHeight="1">
      <c r="A984" s="159"/>
      <c r="B984" s="159"/>
      <c r="C984" s="159"/>
      <c r="D984" s="159"/>
      <c r="E984" s="159"/>
      <c r="F984" s="159"/>
      <c r="G984" s="159"/>
      <c r="H984" s="159"/>
      <c r="I984" s="159"/>
      <c r="J984" s="159"/>
      <c r="K984" s="304"/>
      <c r="L984" s="304"/>
      <c r="M984" s="159"/>
      <c r="N984" s="159"/>
      <c r="O984" s="159"/>
      <c r="P984" s="159"/>
      <c r="Q984" s="159"/>
      <c r="R984" s="159"/>
      <c r="S984" s="336"/>
      <c r="T984" s="337"/>
      <c r="U984" s="159"/>
      <c r="V984" s="159"/>
      <c r="W984" s="159"/>
      <c r="X984" s="159"/>
      <c r="Y984" s="159"/>
      <c r="Z984" s="159"/>
    </row>
    <row r="985" ht="11.25" customHeight="1">
      <c r="A985" s="159"/>
      <c r="B985" s="159"/>
      <c r="C985" s="159"/>
      <c r="D985" s="159"/>
      <c r="E985" s="159"/>
      <c r="F985" s="159"/>
      <c r="G985" s="159"/>
      <c r="H985" s="159"/>
      <c r="I985" s="159"/>
      <c r="J985" s="159"/>
      <c r="K985" s="304"/>
      <c r="L985" s="304"/>
      <c r="M985" s="159"/>
      <c r="N985" s="159"/>
      <c r="O985" s="159"/>
      <c r="P985" s="159"/>
      <c r="Q985" s="159"/>
      <c r="R985" s="159"/>
      <c r="S985" s="336"/>
      <c r="T985" s="337"/>
      <c r="U985" s="159"/>
      <c r="V985" s="159"/>
      <c r="W985" s="159"/>
      <c r="X985" s="159"/>
      <c r="Y985" s="159"/>
      <c r="Z985" s="159"/>
    </row>
    <row r="986" ht="11.25" customHeight="1">
      <c r="A986" s="159"/>
      <c r="B986" s="159"/>
      <c r="C986" s="159"/>
      <c r="D986" s="159"/>
      <c r="E986" s="159"/>
      <c r="F986" s="159"/>
      <c r="G986" s="159"/>
      <c r="H986" s="159"/>
      <c r="I986" s="159"/>
      <c r="J986" s="159"/>
      <c r="K986" s="304"/>
      <c r="L986" s="304"/>
      <c r="M986" s="159"/>
      <c r="N986" s="159"/>
      <c r="O986" s="159"/>
      <c r="P986" s="159"/>
      <c r="Q986" s="159"/>
      <c r="R986" s="159"/>
      <c r="S986" s="336"/>
      <c r="T986" s="337"/>
      <c r="U986" s="159"/>
      <c r="V986" s="159"/>
      <c r="W986" s="159"/>
      <c r="X986" s="159"/>
      <c r="Y986" s="159"/>
      <c r="Z986" s="159"/>
    </row>
    <row r="987" ht="11.25" customHeight="1">
      <c r="A987" s="159"/>
      <c r="B987" s="159"/>
      <c r="C987" s="159"/>
      <c r="D987" s="159"/>
      <c r="E987" s="159"/>
      <c r="F987" s="159"/>
      <c r="G987" s="159"/>
      <c r="H987" s="159"/>
      <c r="I987" s="159"/>
      <c r="J987" s="159"/>
      <c r="K987" s="304"/>
      <c r="L987" s="304"/>
      <c r="M987" s="159"/>
      <c r="N987" s="159"/>
      <c r="O987" s="159"/>
      <c r="P987" s="159"/>
      <c r="Q987" s="159"/>
      <c r="R987" s="159"/>
      <c r="S987" s="336"/>
      <c r="T987" s="337"/>
      <c r="U987" s="159"/>
      <c r="V987" s="159"/>
      <c r="W987" s="159"/>
      <c r="X987" s="159"/>
      <c r="Y987" s="159"/>
      <c r="Z987" s="159"/>
    </row>
    <row r="988" ht="11.25" customHeight="1">
      <c r="A988" s="159"/>
      <c r="B988" s="159"/>
      <c r="C988" s="159"/>
      <c r="D988" s="159"/>
      <c r="E988" s="159"/>
      <c r="F988" s="159"/>
      <c r="G988" s="159"/>
      <c r="H988" s="159"/>
      <c r="I988" s="159"/>
      <c r="J988" s="159"/>
      <c r="K988" s="304"/>
      <c r="L988" s="304"/>
      <c r="M988" s="159"/>
      <c r="N988" s="159"/>
      <c r="O988" s="159"/>
      <c r="P988" s="159"/>
      <c r="Q988" s="159"/>
      <c r="R988" s="159"/>
      <c r="S988" s="336"/>
      <c r="T988" s="337"/>
      <c r="U988" s="159"/>
      <c r="V988" s="159"/>
      <c r="W988" s="159"/>
      <c r="X988" s="159"/>
      <c r="Y988" s="159"/>
      <c r="Z988" s="159"/>
    </row>
    <row r="989" ht="11.25" customHeight="1">
      <c r="A989" s="159"/>
      <c r="B989" s="159"/>
      <c r="C989" s="159"/>
      <c r="D989" s="159"/>
      <c r="E989" s="159"/>
      <c r="F989" s="159"/>
      <c r="G989" s="159"/>
      <c r="H989" s="159"/>
      <c r="I989" s="159"/>
      <c r="J989" s="159"/>
      <c r="K989" s="304"/>
      <c r="L989" s="304"/>
      <c r="M989" s="159"/>
      <c r="N989" s="159"/>
      <c r="O989" s="159"/>
      <c r="P989" s="159"/>
      <c r="Q989" s="159"/>
      <c r="R989" s="159"/>
      <c r="S989" s="336"/>
      <c r="T989" s="337"/>
      <c r="U989" s="159"/>
      <c r="V989" s="159"/>
      <c r="W989" s="159"/>
      <c r="X989" s="159"/>
      <c r="Y989" s="159"/>
      <c r="Z989" s="159"/>
    </row>
    <row r="990" ht="11.25" customHeight="1">
      <c r="A990" s="159"/>
      <c r="B990" s="159"/>
      <c r="C990" s="159"/>
      <c r="D990" s="159"/>
      <c r="E990" s="159"/>
      <c r="F990" s="159"/>
      <c r="G990" s="159"/>
      <c r="H990" s="159"/>
      <c r="I990" s="159"/>
      <c r="J990" s="159"/>
      <c r="K990" s="304"/>
      <c r="L990" s="304"/>
      <c r="M990" s="159"/>
      <c r="N990" s="159"/>
      <c r="O990" s="159"/>
      <c r="P990" s="159"/>
      <c r="Q990" s="159"/>
      <c r="R990" s="159"/>
      <c r="S990" s="336"/>
      <c r="T990" s="337"/>
      <c r="U990" s="159"/>
      <c r="V990" s="159"/>
      <c r="W990" s="159"/>
      <c r="X990" s="159"/>
      <c r="Y990" s="159"/>
      <c r="Z990" s="159"/>
    </row>
    <row r="991" ht="11.25" customHeight="1">
      <c r="A991" s="159"/>
      <c r="B991" s="159"/>
      <c r="C991" s="159"/>
      <c r="D991" s="159"/>
      <c r="E991" s="159"/>
      <c r="F991" s="159"/>
      <c r="G991" s="159"/>
      <c r="H991" s="159"/>
      <c r="I991" s="159"/>
      <c r="J991" s="159"/>
      <c r="K991" s="304"/>
      <c r="L991" s="304"/>
      <c r="M991" s="159"/>
      <c r="N991" s="159"/>
      <c r="O991" s="159"/>
      <c r="P991" s="159"/>
      <c r="Q991" s="159"/>
      <c r="R991" s="159"/>
      <c r="S991" s="336"/>
      <c r="T991" s="337"/>
      <c r="U991" s="159"/>
      <c r="V991" s="159"/>
      <c r="W991" s="159"/>
      <c r="X991" s="159"/>
      <c r="Y991" s="159"/>
      <c r="Z991" s="159"/>
    </row>
    <row r="992" ht="11.25" customHeight="1">
      <c r="A992" s="159"/>
      <c r="B992" s="159"/>
      <c r="C992" s="159"/>
      <c r="D992" s="159"/>
      <c r="E992" s="159"/>
      <c r="F992" s="159"/>
      <c r="G992" s="159"/>
      <c r="H992" s="159"/>
      <c r="I992" s="159"/>
      <c r="J992" s="159"/>
      <c r="K992" s="304"/>
      <c r="L992" s="304"/>
      <c r="M992" s="159"/>
      <c r="N992" s="159"/>
      <c r="O992" s="159"/>
      <c r="P992" s="159"/>
      <c r="Q992" s="159"/>
      <c r="R992" s="159"/>
      <c r="S992" s="336"/>
      <c r="T992" s="337"/>
      <c r="U992" s="159"/>
      <c r="V992" s="159"/>
      <c r="W992" s="159"/>
      <c r="X992" s="159"/>
      <c r="Y992" s="159"/>
      <c r="Z992" s="159"/>
    </row>
    <row r="993" ht="11.25" customHeight="1">
      <c r="A993" s="159"/>
      <c r="B993" s="159"/>
      <c r="C993" s="159"/>
      <c r="D993" s="159"/>
      <c r="E993" s="159"/>
      <c r="F993" s="159"/>
      <c r="G993" s="159"/>
      <c r="H993" s="159"/>
      <c r="I993" s="159"/>
      <c r="J993" s="159"/>
      <c r="K993" s="304"/>
      <c r="L993" s="304"/>
      <c r="M993" s="159"/>
      <c r="N993" s="159"/>
      <c r="O993" s="159"/>
      <c r="P993" s="159"/>
      <c r="Q993" s="159"/>
      <c r="R993" s="159"/>
      <c r="S993" s="336"/>
      <c r="T993" s="337"/>
      <c r="U993" s="159"/>
      <c r="V993" s="159"/>
      <c r="W993" s="159"/>
      <c r="X993" s="159"/>
      <c r="Y993" s="159"/>
      <c r="Z993" s="159"/>
    </row>
    <row r="994" ht="11.25" customHeight="1">
      <c r="A994" s="159"/>
      <c r="B994" s="159"/>
      <c r="C994" s="159"/>
      <c r="D994" s="159"/>
      <c r="E994" s="159"/>
      <c r="F994" s="159"/>
      <c r="G994" s="159"/>
      <c r="H994" s="159"/>
      <c r="I994" s="159"/>
      <c r="J994" s="159"/>
      <c r="K994" s="304"/>
      <c r="L994" s="304"/>
      <c r="M994" s="159"/>
      <c r="N994" s="159"/>
      <c r="O994" s="159"/>
      <c r="P994" s="159"/>
      <c r="Q994" s="159"/>
      <c r="R994" s="159"/>
      <c r="S994" s="336"/>
      <c r="T994" s="337"/>
      <c r="U994" s="159"/>
      <c r="V994" s="159"/>
      <c r="W994" s="159"/>
      <c r="X994" s="159"/>
      <c r="Y994" s="159"/>
      <c r="Z994" s="159"/>
    </row>
    <row r="995" ht="11.25" customHeight="1">
      <c r="A995" s="159"/>
      <c r="B995" s="159"/>
      <c r="C995" s="159"/>
      <c r="D995" s="159"/>
      <c r="E995" s="159"/>
      <c r="F995" s="159"/>
      <c r="G995" s="159"/>
      <c r="H995" s="159"/>
      <c r="I995" s="159"/>
      <c r="J995" s="159"/>
      <c r="K995" s="304"/>
      <c r="L995" s="304"/>
      <c r="M995" s="159"/>
      <c r="N995" s="159"/>
      <c r="O995" s="159"/>
      <c r="P995" s="159"/>
      <c r="Q995" s="159"/>
      <c r="R995" s="159"/>
      <c r="S995" s="336"/>
      <c r="T995" s="337"/>
      <c r="U995" s="159"/>
      <c r="V995" s="159"/>
      <c r="W995" s="159"/>
      <c r="X995" s="159"/>
      <c r="Y995" s="159"/>
      <c r="Z995" s="159"/>
    </row>
    <row r="996" ht="11.25" customHeight="1">
      <c r="A996" s="159"/>
      <c r="B996" s="159"/>
      <c r="C996" s="159"/>
      <c r="D996" s="159"/>
      <c r="E996" s="159"/>
      <c r="F996" s="159"/>
      <c r="G996" s="159"/>
      <c r="H996" s="159"/>
      <c r="I996" s="159"/>
      <c r="J996" s="159"/>
      <c r="K996" s="304"/>
      <c r="L996" s="304"/>
      <c r="M996" s="159"/>
      <c r="N996" s="159"/>
      <c r="O996" s="159"/>
      <c r="P996" s="159"/>
      <c r="Q996" s="159"/>
      <c r="R996" s="159"/>
      <c r="S996" s="336"/>
      <c r="T996" s="337"/>
      <c r="U996" s="159"/>
      <c r="V996" s="159"/>
      <c r="W996" s="159"/>
      <c r="X996" s="159"/>
      <c r="Y996" s="159"/>
      <c r="Z996" s="159"/>
    </row>
    <row r="997" ht="11.25" customHeight="1">
      <c r="A997" s="159"/>
      <c r="B997" s="159"/>
      <c r="C997" s="159"/>
      <c r="D997" s="159"/>
      <c r="E997" s="159"/>
      <c r="F997" s="159"/>
      <c r="G997" s="159"/>
      <c r="H997" s="159"/>
      <c r="I997" s="159"/>
      <c r="J997" s="159"/>
      <c r="K997" s="304"/>
      <c r="L997" s="304"/>
      <c r="M997" s="159"/>
      <c r="N997" s="159"/>
      <c r="O997" s="159"/>
      <c r="P997" s="159"/>
      <c r="Q997" s="159"/>
      <c r="R997" s="159"/>
      <c r="S997" s="336"/>
      <c r="T997" s="337"/>
      <c r="U997" s="159"/>
      <c r="V997" s="159"/>
      <c r="W997" s="159"/>
      <c r="X997" s="159"/>
      <c r="Y997" s="159"/>
      <c r="Z997" s="159"/>
    </row>
    <row r="998" ht="11.25" customHeight="1">
      <c r="A998" s="159"/>
      <c r="B998" s="159"/>
      <c r="C998" s="159"/>
      <c r="D998" s="159"/>
      <c r="E998" s="159"/>
      <c r="F998" s="159"/>
      <c r="G998" s="159"/>
      <c r="H998" s="159"/>
      <c r="I998" s="159"/>
      <c r="J998" s="159"/>
      <c r="K998" s="304"/>
      <c r="L998" s="304"/>
      <c r="M998" s="159"/>
      <c r="N998" s="159"/>
      <c r="O998" s="159"/>
      <c r="P998" s="159"/>
      <c r="Q998" s="159"/>
      <c r="R998" s="159"/>
      <c r="S998" s="336"/>
      <c r="T998" s="337"/>
      <c r="U998" s="159"/>
      <c r="V998" s="159"/>
      <c r="W998" s="159"/>
      <c r="X998" s="159"/>
      <c r="Y998" s="159"/>
      <c r="Z998" s="159"/>
    </row>
    <row r="999" ht="11.25" customHeight="1">
      <c r="A999" s="159"/>
      <c r="B999" s="159"/>
      <c r="C999" s="159"/>
      <c r="D999" s="159"/>
      <c r="E999" s="159"/>
      <c r="F999" s="159"/>
      <c r="G999" s="159"/>
      <c r="H999" s="159"/>
      <c r="I999" s="159"/>
      <c r="J999" s="159"/>
      <c r="K999" s="304"/>
      <c r="L999" s="304"/>
      <c r="M999" s="159"/>
      <c r="N999" s="159"/>
      <c r="O999" s="159"/>
      <c r="P999" s="159"/>
      <c r="Q999" s="159"/>
      <c r="R999" s="159"/>
      <c r="S999" s="336"/>
      <c r="T999" s="337"/>
      <c r="U999" s="159"/>
      <c r="V999" s="159"/>
      <c r="W999" s="159"/>
      <c r="X999" s="159"/>
      <c r="Y999" s="159"/>
      <c r="Z999" s="159"/>
    </row>
    <row r="1000" ht="11.25" customHeight="1">
      <c r="A1000" s="159"/>
      <c r="B1000" s="159"/>
      <c r="C1000" s="159"/>
      <c r="D1000" s="159"/>
      <c r="E1000" s="159"/>
      <c r="F1000" s="159"/>
      <c r="G1000" s="159"/>
      <c r="H1000" s="159"/>
      <c r="I1000" s="159"/>
      <c r="J1000" s="159"/>
      <c r="K1000" s="304"/>
      <c r="L1000" s="304"/>
      <c r="M1000" s="159"/>
      <c r="N1000" s="159"/>
      <c r="O1000" s="159"/>
      <c r="P1000" s="159"/>
      <c r="Q1000" s="159"/>
      <c r="R1000" s="159"/>
      <c r="S1000" s="304"/>
      <c r="T1000" s="343"/>
      <c r="U1000" s="159"/>
      <c r="V1000" s="159"/>
      <c r="W1000" s="159"/>
      <c r="X1000" s="159"/>
      <c r="Y1000" s="159"/>
      <c r="Z1000" s="159"/>
    </row>
    <row r="1001" ht="11.25" customHeight="1">
      <c r="A1001" s="159"/>
      <c r="B1001" s="159"/>
      <c r="C1001" s="159"/>
      <c r="D1001" s="159"/>
      <c r="E1001" s="159"/>
      <c r="F1001" s="159"/>
      <c r="G1001" s="159"/>
      <c r="H1001" s="159"/>
      <c r="I1001" s="159"/>
      <c r="J1001" s="159"/>
      <c r="K1001" s="304"/>
      <c r="L1001" s="304"/>
      <c r="M1001" s="159"/>
      <c r="N1001" s="159"/>
      <c r="O1001" s="159"/>
      <c r="P1001" s="159"/>
      <c r="Q1001" s="159"/>
      <c r="R1001" s="159"/>
      <c r="S1001" s="304"/>
      <c r="T1001" s="343"/>
      <c r="U1001" s="159"/>
      <c r="V1001" s="159"/>
      <c r="W1001" s="159"/>
      <c r="X1001" s="159"/>
      <c r="Y1001" s="159"/>
      <c r="Z1001" s="159"/>
    </row>
    <row r="1002" ht="11.25" customHeight="1">
      <c r="A1002" s="159"/>
      <c r="B1002" s="159"/>
      <c r="C1002" s="159"/>
      <c r="D1002" s="159"/>
      <c r="E1002" s="159"/>
      <c r="F1002" s="159"/>
      <c r="G1002" s="159"/>
      <c r="H1002" s="159"/>
      <c r="I1002" s="159"/>
      <c r="J1002" s="159"/>
      <c r="K1002" s="304"/>
      <c r="L1002" s="304"/>
      <c r="M1002" s="159"/>
      <c r="N1002" s="159"/>
      <c r="O1002" s="159"/>
      <c r="P1002" s="159"/>
      <c r="Q1002" s="159"/>
      <c r="R1002" s="159"/>
      <c r="S1002" s="304"/>
      <c r="T1002" s="343"/>
      <c r="U1002" s="159"/>
      <c r="V1002" s="159"/>
      <c r="W1002" s="159"/>
      <c r="X1002" s="159"/>
      <c r="Y1002" s="159"/>
      <c r="Z1002" s="159"/>
    </row>
    <row r="1003" ht="11.25" customHeight="1">
      <c r="A1003" s="159"/>
      <c r="B1003" s="159"/>
      <c r="C1003" s="159"/>
      <c r="D1003" s="159"/>
      <c r="E1003" s="159"/>
      <c r="F1003" s="159"/>
      <c r="G1003" s="159"/>
      <c r="H1003" s="159"/>
      <c r="I1003" s="159"/>
      <c r="J1003" s="159"/>
      <c r="K1003" s="304"/>
      <c r="L1003" s="304"/>
      <c r="M1003" s="159"/>
      <c r="N1003" s="159"/>
      <c r="O1003" s="159"/>
      <c r="P1003" s="159"/>
      <c r="Q1003" s="159"/>
      <c r="R1003" s="159"/>
      <c r="S1003" s="304"/>
      <c r="T1003" s="343"/>
      <c r="U1003" s="159"/>
      <c r="V1003" s="159"/>
      <c r="W1003" s="159"/>
      <c r="X1003" s="159"/>
      <c r="Y1003" s="159"/>
      <c r="Z1003" s="159"/>
    </row>
    <row r="1004" ht="11.25" customHeight="1">
      <c r="A1004" s="159"/>
      <c r="B1004" s="159"/>
      <c r="C1004" s="159"/>
      <c r="D1004" s="159"/>
      <c r="E1004" s="159"/>
      <c r="F1004" s="159"/>
      <c r="G1004" s="159"/>
      <c r="H1004" s="159"/>
      <c r="I1004" s="159"/>
      <c r="J1004" s="159"/>
      <c r="K1004" s="304"/>
      <c r="L1004" s="304"/>
      <c r="M1004" s="159"/>
      <c r="N1004" s="159"/>
      <c r="O1004" s="159"/>
      <c r="P1004" s="159"/>
      <c r="Q1004" s="159"/>
      <c r="R1004" s="159"/>
      <c r="S1004" s="304"/>
      <c r="T1004" s="343"/>
      <c r="U1004" s="159"/>
      <c r="V1004" s="159"/>
      <c r="W1004" s="159"/>
      <c r="X1004" s="159"/>
      <c r="Y1004" s="159"/>
      <c r="Z1004" s="159"/>
    </row>
    <row r="1005" ht="11.25" customHeight="1">
      <c r="A1005" s="159"/>
      <c r="B1005" s="159"/>
      <c r="C1005" s="159"/>
      <c r="D1005" s="159"/>
      <c r="E1005" s="159"/>
      <c r="F1005" s="159"/>
      <c r="G1005" s="159"/>
      <c r="H1005" s="159"/>
      <c r="I1005" s="159"/>
      <c r="J1005" s="159"/>
      <c r="K1005" s="304"/>
      <c r="L1005" s="304"/>
      <c r="M1005" s="159"/>
      <c r="N1005" s="159"/>
      <c r="O1005" s="159"/>
      <c r="P1005" s="159"/>
      <c r="Q1005" s="159"/>
      <c r="R1005" s="159"/>
      <c r="S1005" s="304"/>
      <c r="T1005" s="343"/>
      <c r="U1005" s="159"/>
      <c r="V1005" s="159"/>
      <c r="W1005" s="159"/>
      <c r="X1005" s="159"/>
      <c r="Y1005" s="159"/>
      <c r="Z1005" s="159"/>
    </row>
    <row r="1006" ht="11.25" customHeight="1">
      <c r="A1006" s="159"/>
      <c r="B1006" s="159"/>
      <c r="C1006" s="159"/>
      <c r="D1006" s="159"/>
      <c r="E1006" s="159"/>
      <c r="F1006" s="159"/>
      <c r="G1006" s="159"/>
      <c r="H1006" s="159"/>
      <c r="I1006" s="159"/>
      <c r="J1006" s="159"/>
      <c r="K1006" s="304"/>
      <c r="L1006" s="304"/>
      <c r="M1006" s="159"/>
      <c r="N1006" s="159"/>
      <c r="O1006" s="159"/>
      <c r="P1006" s="159"/>
      <c r="Q1006" s="159"/>
      <c r="R1006" s="159"/>
      <c r="S1006" s="304"/>
      <c r="T1006" s="343"/>
      <c r="U1006" s="159"/>
      <c r="V1006" s="159"/>
      <c r="W1006" s="159"/>
      <c r="X1006" s="159"/>
      <c r="Y1006" s="159"/>
      <c r="Z1006" s="159"/>
    </row>
    <row r="1007" ht="11.25" customHeight="1">
      <c r="A1007" s="159"/>
      <c r="B1007" s="159"/>
      <c r="C1007" s="159"/>
      <c r="D1007" s="159"/>
      <c r="E1007" s="159"/>
      <c r="F1007" s="159"/>
      <c r="G1007" s="159"/>
      <c r="H1007" s="159"/>
      <c r="I1007" s="159"/>
      <c r="J1007" s="159"/>
      <c r="K1007" s="304"/>
      <c r="L1007" s="304"/>
      <c r="M1007" s="159"/>
      <c r="N1007" s="159"/>
      <c r="O1007" s="159"/>
      <c r="P1007" s="159"/>
      <c r="Q1007" s="159"/>
      <c r="R1007" s="159"/>
      <c r="S1007" s="304"/>
      <c r="T1007" s="343"/>
      <c r="U1007" s="159"/>
      <c r="V1007" s="159"/>
      <c r="W1007" s="159"/>
      <c r="X1007" s="159"/>
      <c r="Y1007" s="159"/>
      <c r="Z1007" s="159"/>
    </row>
    <row r="1008" ht="11.25" customHeight="1">
      <c r="A1008" s="159"/>
      <c r="B1008" s="159"/>
      <c r="C1008" s="159"/>
      <c r="D1008" s="159"/>
      <c r="E1008" s="159"/>
      <c r="F1008" s="159"/>
      <c r="G1008" s="159"/>
      <c r="H1008" s="159"/>
      <c r="I1008" s="159"/>
      <c r="J1008" s="159"/>
      <c r="K1008" s="304"/>
      <c r="L1008" s="304"/>
      <c r="M1008" s="159"/>
      <c r="N1008" s="159"/>
      <c r="O1008" s="159"/>
      <c r="P1008" s="159"/>
      <c r="Q1008" s="159"/>
      <c r="R1008" s="159"/>
      <c r="S1008" s="304"/>
      <c r="T1008" s="343"/>
      <c r="U1008" s="159"/>
      <c r="V1008" s="159"/>
      <c r="W1008" s="159"/>
      <c r="X1008" s="159"/>
      <c r="Y1008" s="159"/>
      <c r="Z1008" s="159"/>
    </row>
    <row r="1009" ht="11.25" customHeight="1">
      <c r="A1009" s="159"/>
      <c r="B1009" s="159"/>
      <c r="C1009" s="159"/>
      <c r="D1009" s="159"/>
      <c r="E1009" s="159"/>
      <c r="F1009" s="159"/>
      <c r="G1009" s="159"/>
      <c r="H1009" s="159"/>
      <c r="I1009" s="159"/>
      <c r="J1009" s="159"/>
      <c r="K1009" s="304"/>
      <c r="L1009" s="304"/>
      <c r="M1009" s="159"/>
      <c r="N1009" s="159"/>
      <c r="O1009" s="159"/>
      <c r="P1009" s="159"/>
      <c r="Q1009" s="159"/>
      <c r="R1009" s="159"/>
      <c r="S1009" s="304"/>
      <c r="T1009" s="343"/>
      <c r="U1009" s="159"/>
      <c r="V1009" s="159"/>
      <c r="W1009" s="159"/>
      <c r="X1009" s="159"/>
      <c r="Y1009" s="159"/>
      <c r="Z1009" s="159"/>
    </row>
    <row r="1010" ht="11.25" customHeight="1">
      <c r="A1010" s="159"/>
      <c r="B1010" s="159"/>
      <c r="C1010" s="159"/>
      <c r="D1010" s="159"/>
      <c r="E1010" s="159"/>
      <c r="F1010" s="159"/>
      <c r="G1010" s="159"/>
      <c r="H1010" s="159"/>
      <c r="I1010" s="159"/>
      <c r="J1010" s="159"/>
      <c r="K1010" s="304"/>
      <c r="L1010" s="304"/>
      <c r="M1010" s="159"/>
      <c r="N1010" s="159"/>
      <c r="O1010" s="159"/>
      <c r="P1010" s="159"/>
      <c r="Q1010" s="159"/>
      <c r="R1010" s="159"/>
      <c r="S1010" s="304"/>
      <c r="T1010" s="343"/>
      <c r="U1010" s="159"/>
      <c r="V1010" s="159"/>
      <c r="W1010" s="159"/>
      <c r="X1010" s="159"/>
      <c r="Y1010" s="159"/>
      <c r="Z1010" s="159"/>
    </row>
    <row r="1011" ht="11.25" customHeight="1">
      <c r="A1011" s="159"/>
      <c r="B1011" s="159"/>
      <c r="C1011" s="159"/>
      <c r="D1011" s="159"/>
      <c r="E1011" s="159"/>
      <c r="F1011" s="159"/>
      <c r="G1011" s="159"/>
      <c r="H1011" s="159"/>
      <c r="I1011" s="159"/>
      <c r="J1011" s="159"/>
      <c r="K1011" s="304"/>
      <c r="L1011" s="304"/>
      <c r="M1011" s="159"/>
      <c r="N1011" s="159"/>
      <c r="O1011" s="159"/>
      <c r="P1011" s="159"/>
      <c r="Q1011" s="159"/>
      <c r="R1011" s="159"/>
      <c r="S1011" s="304"/>
      <c r="T1011" s="343"/>
      <c r="U1011" s="159"/>
      <c r="V1011" s="159"/>
      <c r="W1011" s="159"/>
      <c r="X1011" s="159"/>
      <c r="Y1011" s="159"/>
      <c r="Z1011" s="159"/>
    </row>
    <row r="1012" ht="11.25" customHeight="1">
      <c r="A1012" s="159"/>
      <c r="B1012" s="159"/>
      <c r="C1012" s="159"/>
      <c r="D1012" s="159"/>
      <c r="E1012" s="159"/>
      <c r="F1012" s="159"/>
      <c r="G1012" s="159"/>
      <c r="H1012" s="159"/>
      <c r="I1012" s="159"/>
      <c r="J1012" s="159"/>
      <c r="K1012" s="304"/>
      <c r="L1012" s="304"/>
      <c r="M1012" s="159"/>
      <c r="N1012" s="159"/>
      <c r="O1012" s="159"/>
      <c r="P1012" s="159"/>
      <c r="Q1012" s="159"/>
      <c r="R1012" s="159"/>
      <c r="S1012" s="304"/>
      <c r="T1012" s="343"/>
      <c r="U1012" s="159"/>
      <c r="V1012" s="159"/>
      <c r="W1012" s="159"/>
      <c r="X1012" s="159"/>
      <c r="Y1012" s="159"/>
      <c r="Z1012" s="159"/>
    </row>
    <row r="1013" ht="11.25" customHeight="1">
      <c r="A1013" s="159"/>
      <c r="B1013" s="159"/>
      <c r="C1013" s="159"/>
      <c r="D1013" s="159"/>
      <c r="E1013" s="159"/>
      <c r="F1013" s="159"/>
      <c r="G1013" s="159"/>
      <c r="H1013" s="159"/>
      <c r="I1013" s="159"/>
      <c r="J1013" s="159"/>
      <c r="K1013" s="304"/>
      <c r="L1013" s="304"/>
      <c r="M1013" s="159"/>
      <c r="N1013" s="159"/>
      <c r="O1013" s="159"/>
      <c r="P1013" s="159"/>
      <c r="Q1013" s="159"/>
      <c r="R1013" s="159"/>
      <c r="S1013" s="304"/>
      <c r="T1013" s="343"/>
      <c r="U1013" s="159"/>
      <c r="V1013" s="159"/>
      <c r="W1013" s="159"/>
      <c r="X1013" s="159"/>
      <c r="Y1013" s="159"/>
      <c r="Z1013" s="159"/>
    </row>
    <row r="1014" ht="11.25" customHeight="1">
      <c r="A1014" s="159"/>
      <c r="B1014" s="159"/>
      <c r="C1014" s="159"/>
      <c r="D1014" s="159"/>
      <c r="E1014" s="159"/>
      <c r="F1014" s="159"/>
      <c r="G1014" s="159"/>
      <c r="H1014" s="159"/>
      <c r="I1014" s="159"/>
      <c r="J1014" s="159"/>
      <c r="K1014" s="304"/>
      <c r="L1014" s="304"/>
      <c r="M1014" s="159"/>
      <c r="N1014" s="159"/>
      <c r="O1014" s="159"/>
      <c r="P1014" s="159"/>
      <c r="Q1014" s="159"/>
      <c r="R1014" s="159"/>
      <c r="S1014" s="304"/>
      <c r="T1014" s="343"/>
      <c r="U1014" s="159"/>
      <c r="V1014" s="159"/>
      <c r="W1014" s="159"/>
      <c r="X1014" s="159"/>
      <c r="Y1014" s="159"/>
      <c r="Z1014" s="159"/>
    </row>
    <row r="1015" ht="11.25" customHeight="1">
      <c r="A1015" s="159"/>
      <c r="B1015" s="159"/>
      <c r="C1015" s="159"/>
      <c r="D1015" s="159"/>
      <c r="E1015" s="159"/>
      <c r="F1015" s="159"/>
      <c r="G1015" s="159"/>
      <c r="H1015" s="159"/>
      <c r="I1015" s="159"/>
      <c r="J1015" s="159"/>
      <c r="K1015" s="304"/>
      <c r="L1015" s="304"/>
      <c r="M1015" s="159"/>
      <c r="N1015" s="159"/>
      <c r="O1015" s="159"/>
      <c r="P1015" s="159"/>
      <c r="Q1015" s="159"/>
      <c r="R1015" s="159"/>
      <c r="S1015" s="304"/>
      <c r="T1015" s="343"/>
      <c r="U1015" s="159"/>
      <c r="V1015" s="159"/>
      <c r="W1015" s="159"/>
      <c r="X1015" s="159"/>
      <c r="Y1015" s="159"/>
      <c r="Z1015" s="159"/>
    </row>
    <row r="1016" ht="11.25" customHeight="1">
      <c r="A1016" s="159"/>
      <c r="B1016" s="159"/>
      <c r="C1016" s="159"/>
      <c r="D1016" s="159"/>
      <c r="E1016" s="159"/>
      <c r="F1016" s="159"/>
      <c r="G1016" s="159"/>
      <c r="H1016" s="159"/>
      <c r="I1016" s="159"/>
      <c r="J1016" s="159"/>
      <c r="K1016" s="304"/>
      <c r="L1016" s="304"/>
      <c r="M1016" s="159"/>
      <c r="N1016" s="159"/>
      <c r="O1016" s="159"/>
      <c r="P1016" s="159"/>
      <c r="Q1016" s="159"/>
      <c r="R1016" s="159"/>
      <c r="S1016" s="304"/>
      <c r="T1016" s="343"/>
      <c r="U1016" s="159"/>
      <c r="V1016" s="159"/>
      <c r="W1016" s="159"/>
      <c r="X1016" s="159"/>
      <c r="Y1016" s="159"/>
      <c r="Z1016" s="159"/>
    </row>
    <row r="1017" ht="11.25" customHeight="1">
      <c r="A1017" s="159"/>
      <c r="B1017" s="159"/>
      <c r="C1017" s="159"/>
      <c r="D1017" s="159"/>
      <c r="E1017" s="159"/>
      <c r="F1017" s="159"/>
      <c r="G1017" s="159"/>
      <c r="H1017" s="159"/>
      <c r="I1017" s="159"/>
      <c r="J1017" s="159"/>
      <c r="K1017" s="304"/>
      <c r="L1017" s="304"/>
      <c r="M1017" s="159"/>
      <c r="N1017" s="159"/>
      <c r="O1017" s="159"/>
      <c r="P1017" s="159"/>
      <c r="Q1017" s="159"/>
      <c r="R1017" s="159"/>
      <c r="S1017" s="304"/>
      <c r="T1017" s="343"/>
      <c r="U1017" s="159"/>
      <c r="V1017" s="159"/>
      <c r="W1017" s="159"/>
      <c r="X1017" s="159"/>
      <c r="Y1017" s="159"/>
      <c r="Z1017" s="159"/>
    </row>
    <row r="1018" ht="11.25" customHeight="1">
      <c r="A1018" s="159"/>
      <c r="B1018" s="159"/>
      <c r="C1018" s="159"/>
      <c r="D1018" s="159"/>
      <c r="E1018" s="159"/>
      <c r="F1018" s="159"/>
      <c r="G1018" s="159"/>
      <c r="H1018" s="159"/>
      <c r="I1018" s="159"/>
      <c r="J1018" s="159"/>
      <c r="K1018" s="304"/>
      <c r="L1018" s="304"/>
      <c r="M1018" s="159"/>
      <c r="N1018" s="159"/>
      <c r="O1018" s="159"/>
      <c r="P1018" s="159"/>
      <c r="Q1018" s="159"/>
      <c r="R1018" s="159"/>
      <c r="S1018" s="304"/>
      <c r="T1018" s="343"/>
      <c r="U1018" s="159"/>
      <c r="V1018" s="159"/>
      <c r="W1018" s="159"/>
      <c r="X1018" s="159"/>
      <c r="Y1018" s="159"/>
      <c r="Z1018" s="159"/>
    </row>
    <row r="1019" ht="11.25" customHeight="1">
      <c r="A1019" s="159"/>
      <c r="B1019" s="159"/>
      <c r="C1019" s="159"/>
      <c r="D1019" s="159"/>
      <c r="E1019" s="159"/>
      <c r="F1019" s="159"/>
      <c r="G1019" s="159"/>
      <c r="H1019" s="159"/>
      <c r="I1019" s="159"/>
      <c r="J1019" s="159"/>
      <c r="K1019" s="304"/>
      <c r="L1019" s="304"/>
      <c r="M1019" s="159"/>
      <c r="N1019" s="159"/>
      <c r="O1019" s="159"/>
      <c r="P1019" s="159"/>
      <c r="Q1019" s="159"/>
      <c r="R1019" s="159"/>
      <c r="S1019" s="304"/>
      <c r="T1019" s="343"/>
      <c r="U1019" s="159"/>
      <c r="V1019" s="159"/>
      <c r="W1019" s="159"/>
      <c r="X1019" s="159"/>
      <c r="Y1019" s="159"/>
      <c r="Z1019" s="159"/>
    </row>
    <row r="1020" ht="11.25" customHeight="1">
      <c r="A1020" s="159"/>
      <c r="B1020" s="159"/>
      <c r="C1020" s="159"/>
      <c r="D1020" s="159"/>
      <c r="E1020" s="159"/>
      <c r="F1020" s="159"/>
      <c r="G1020" s="159"/>
      <c r="H1020" s="159"/>
      <c r="I1020" s="159"/>
      <c r="J1020" s="159"/>
      <c r="K1020" s="304"/>
      <c r="L1020" s="304"/>
      <c r="M1020" s="159"/>
      <c r="N1020" s="159"/>
      <c r="O1020" s="159"/>
      <c r="P1020" s="159"/>
      <c r="Q1020" s="159"/>
      <c r="R1020" s="159"/>
      <c r="S1020" s="304"/>
      <c r="T1020" s="343"/>
      <c r="U1020" s="159"/>
      <c r="V1020" s="159"/>
      <c r="W1020" s="159"/>
      <c r="X1020" s="159"/>
      <c r="Y1020" s="159"/>
      <c r="Z1020" s="159"/>
    </row>
    <row r="1021" ht="11.25" customHeight="1">
      <c r="A1021" s="159"/>
      <c r="B1021" s="159"/>
      <c r="C1021" s="159"/>
      <c r="D1021" s="159"/>
      <c r="E1021" s="159"/>
      <c r="F1021" s="159"/>
      <c r="G1021" s="159"/>
      <c r="H1021" s="159"/>
      <c r="I1021" s="159"/>
      <c r="J1021" s="159"/>
      <c r="K1021" s="304"/>
      <c r="L1021" s="304"/>
      <c r="M1021" s="159"/>
      <c r="N1021" s="159"/>
      <c r="O1021" s="159"/>
      <c r="P1021" s="159"/>
      <c r="Q1021" s="159"/>
      <c r="R1021" s="159"/>
      <c r="S1021" s="304"/>
      <c r="T1021" s="343"/>
      <c r="U1021" s="159"/>
      <c r="V1021" s="159"/>
      <c r="W1021" s="159"/>
      <c r="X1021" s="159"/>
      <c r="Y1021" s="159"/>
      <c r="Z1021" s="159"/>
    </row>
    <row r="1022" ht="11.25" customHeight="1">
      <c r="A1022" s="159"/>
      <c r="B1022" s="159"/>
      <c r="C1022" s="159"/>
      <c r="D1022" s="159"/>
      <c r="E1022" s="159"/>
      <c r="F1022" s="159"/>
      <c r="G1022" s="159"/>
      <c r="H1022" s="159"/>
      <c r="I1022" s="159"/>
      <c r="J1022" s="159"/>
      <c r="K1022" s="304"/>
      <c r="L1022" s="304"/>
      <c r="M1022" s="159"/>
      <c r="N1022" s="159"/>
      <c r="O1022" s="159"/>
      <c r="P1022" s="159"/>
      <c r="Q1022" s="159"/>
      <c r="R1022" s="159"/>
      <c r="S1022" s="304"/>
      <c r="T1022" s="343"/>
      <c r="U1022" s="159"/>
      <c r="V1022" s="159"/>
      <c r="W1022" s="159"/>
      <c r="X1022" s="159"/>
      <c r="Y1022" s="159"/>
      <c r="Z1022" s="159"/>
    </row>
    <row r="1023" ht="11.25" customHeight="1">
      <c r="A1023" s="159"/>
      <c r="B1023" s="159"/>
      <c r="C1023" s="159"/>
      <c r="D1023" s="159"/>
      <c r="E1023" s="159"/>
      <c r="F1023" s="159"/>
      <c r="G1023" s="159"/>
      <c r="H1023" s="159"/>
      <c r="I1023" s="159"/>
      <c r="J1023" s="159"/>
      <c r="K1023" s="304"/>
      <c r="L1023" s="304"/>
      <c r="M1023" s="159"/>
      <c r="N1023" s="159"/>
      <c r="O1023" s="159"/>
      <c r="P1023" s="159"/>
      <c r="Q1023" s="159"/>
      <c r="R1023" s="159"/>
      <c r="S1023" s="304"/>
      <c r="T1023" s="343"/>
      <c r="U1023" s="159"/>
      <c r="V1023" s="159"/>
      <c r="W1023" s="159"/>
      <c r="X1023" s="159"/>
      <c r="Y1023" s="159"/>
      <c r="Z1023" s="159"/>
    </row>
    <row r="1024" ht="11.25" customHeight="1">
      <c r="A1024" s="159"/>
      <c r="B1024" s="159"/>
      <c r="C1024" s="159"/>
      <c r="D1024" s="159"/>
      <c r="E1024" s="159"/>
      <c r="F1024" s="159"/>
      <c r="G1024" s="159"/>
      <c r="H1024" s="159"/>
      <c r="I1024" s="159"/>
      <c r="J1024" s="159"/>
      <c r="K1024" s="304"/>
      <c r="L1024" s="304"/>
      <c r="M1024" s="159"/>
      <c r="N1024" s="159"/>
      <c r="O1024" s="159"/>
      <c r="P1024" s="159"/>
      <c r="Q1024" s="159"/>
      <c r="R1024" s="159"/>
      <c r="S1024" s="304"/>
      <c r="T1024" s="343"/>
      <c r="U1024" s="159"/>
      <c r="V1024" s="159"/>
      <c r="W1024" s="159"/>
      <c r="X1024" s="159"/>
      <c r="Y1024" s="159"/>
      <c r="Z1024" s="159"/>
    </row>
    <row r="1025" ht="11.25" customHeight="1">
      <c r="A1025" s="159"/>
      <c r="B1025" s="159"/>
      <c r="C1025" s="159"/>
      <c r="D1025" s="159"/>
      <c r="E1025" s="159"/>
      <c r="F1025" s="159"/>
      <c r="G1025" s="159"/>
      <c r="H1025" s="159"/>
      <c r="I1025" s="159"/>
      <c r="J1025" s="159"/>
      <c r="K1025" s="304"/>
      <c r="L1025" s="304"/>
      <c r="M1025" s="159"/>
      <c r="N1025" s="159"/>
      <c r="O1025" s="159"/>
      <c r="P1025" s="159"/>
      <c r="Q1025" s="159"/>
      <c r="R1025" s="159"/>
      <c r="S1025" s="304"/>
      <c r="T1025" s="343"/>
      <c r="U1025" s="159"/>
      <c r="V1025" s="159"/>
      <c r="W1025" s="159"/>
      <c r="X1025" s="159"/>
      <c r="Y1025" s="159"/>
      <c r="Z1025" s="159"/>
    </row>
    <row r="1026" ht="11.25" customHeight="1">
      <c r="A1026" s="159"/>
      <c r="B1026" s="159"/>
      <c r="C1026" s="159"/>
      <c r="D1026" s="159"/>
      <c r="E1026" s="159"/>
      <c r="F1026" s="159"/>
      <c r="G1026" s="159"/>
      <c r="H1026" s="159"/>
      <c r="I1026" s="159"/>
      <c r="J1026" s="159"/>
      <c r="K1026" s="304"/>
      <c r="L1026" s="304"/>
      <c r="M1026" s="159"/>
      <c r="N1026" s="159"/>
      <c r="O1026" s="159"/>
      <c r="P1026" s="159"/>
      <c r="Q1026" s="159"/>
      <c r="R1026" s="159"/>
      <c r="S1026" s="304"/>
      <c r="T1026" s="343"/>
      <c r="U1026" s="159"/>
      <c r="V1026" s="159"/>
      <c r="W1026" s="159"/>
      <c r="X1026" s="159"/>
      <c r="Y1026" s="159"/>
      <c r="Z1026" s="159"/>
    </row>
    <row r="1027" ht="11.25" customHeight="1">
      <c r="A1027" s="159"/>
      <c r="B1027" s="159"/>
      <c r="C1027" s="159"/>
      <c r="D1027" s="159"/>
      <c r="E1027" s="159"/>
      <c r="F1027" s="159"/>
      <c r="G1027" s="159"/>
      <c r="H1027" s="159"/>
      <c r="I1027" s="159"/>
      <c r="J1027" s="159"/>
      <c r="K1027" s="304"/>
      <c r="L1027" s="304"/>
      <c r="M1027" s="159"/>
      <c r="N1027" s="159"/>
      <c r="O1027" s="159"/>
      <c r="P1027" s="159"/>
      <c r="Q1027" s="159"/>
      <c r="R1027" s="159"/>
      <c r="S1027" s="304"/>
      <c r="T1027" s="343"/>
      <c r="U1027" s="159"/>
      <c r="V1027" s="159"/>
      <c r="W1027" s="159"/>
      <c r="X1027" s="159"/>
      <c r="Y1027" s="159"/>
      <c r="Z1027" s="159"/>
    </row>
    <row r="1028" ht="11.25" customHeight="1">
      <c r="A1028" s="159"/>
      <c r="B1028" s="159"/>
      <c r="C1028" s="159"/>
      <c r="D1028" s="159"/>
      <c r="E1028" s="159"/>
      <c r="F1028" s="159"/>
      <c r="G1028" s="159"/>
      <c r="H1028" s="159"/>
      <c r="I1028" s="159"/>
      <c r="J1028" s="159"/>
      <c r="K1028" s="304"/>
      <c r="L1028" s="304"/>
      <c r="M1028" s="159"/>
      <c r="N1028" s="159"/>
      <c r="O1028" s="159"/>
      <c r="P1028" s="159"/>
      <c r="Q1028" s="159"/>
      <c r="R1028" s="159"/>
      <c r="S1028" s="304"/>
      <c r="T1028" s="343"/>
      <c r="U1028" s="159"/>
      <c r="V1028" s="159"/>
      <c r="W1028" s="159"/>
      <c r="X1028" s="159"/>
      <c r="Y1028" s="159"/>
      <c r="Z1028" s="159"/>
    </row>
    <row r="1029" ht="11.25" customHeight="1">
      <c r="A1029" s="159"/>
      <c r="B1029" s="159"/>
      <c r="C1029" s="159"/>
      <c r="D1029" s="159"/>
      <c r="E1029" s="159"/>
      <c r="F1029" s="159"/>
      <c r="G1029" s="159"/>
      <c r="H1029" s="159"/>
      <c r="I1029" s="159"/>
      <c r="J1029" s="159"/>
      <c r="K1029" s="304"/>
      <c r="L1029" s="304"/>
      <c r="M1029" s="159"/>
      <c r="N1029" s="159"/>
      <c r="O1029" s="159"/>
      <c r="P1029" s="159"/>
      <c r="Q1029" s="159"/>
      <c r="R1029" s="159"/>
      <c r="S1029" s="304"/>
      <c r="T1029" s="343"/>
      <c r="U1029" s="159"/>
      <c r="V1029" s="159"/>
      <c r="W1029" s="159"/>
      <c r="X1029" s="159"/>
      <c r="Y1029" s="159"/>
      <c r="Z1029" s="159"/>
    </row>
    <row r="1030" ht="11.25" customHeight="1">
      <c r="A1030" s="159"/>
      <c r="B1030" s="159"/>
      <c r="C1030" s="159"/>
      <c r="D1030" s="159"/>
      <c r="E1030" s="159"/>
      <c r="F1030" s="159"/>
      <c r="G1030" s="159"/>
      <c r="H1030" s="159"/>
      <c r="I1030" s="159"/>
      <c r="J1030" s="159"/>
      <c r="K1030" s="304"/>
      <c r="L1030" s="304"/>
      <c r="M1030" s="159"/>
      <c r="N1030" s="159"/>
      <c r="O1030" s="159"/>
      <c r="P1030" s="159"/>
      <c r="Q1030" s="159"/>
      <c r="R1030" s="159"/>
      <c r="S1030" s="304"/>
      <c r="T1030" s="343"/>
      <c r="U1030" s="159"/>
      <c r="V1030" s="159"/>
      <c r="W1030" s="159"/>
      <c r="X1030" s="159"/>
      <c r="Y1030" s="159"/>
      <c r="Z1030" s="159"/>
    </row>
    <row r="1031" ht="11.25" customHeight="1">
      <c r="A1031" s="159"/>
      <c r="B1031" s="159"/>
      <c r="C1031" s="159"/>
      <c r="D1031" s="159"/>
      <c r="E1031" s="159"/>
      <c r="F1031" s="159"/>
      <c r="G1031" s="159"/>
      <c r="H1031" s="159"/>
      <c r="I1031" s="159"/>
      <c r="J1031" s="159"/>
      <c r="K1031" s="304"/>
      <c r="L1031" s="304"/>
      <c r="M1031" s="159"/>
      <c r="N1031" s="159"/>
      <c r="O1031" s="159"/>
      <c r="P1031" s="159"/>
      <c r="Q1031" s="159"/>
      <c r="R1031" s="159"/>
      <c r="S1031" s="304"/>
      <c r="T1031" s="343"/>
      <c r="U1031" s="159"/>
      <c r="V1031" s="159"/>
      <c r="W1031" s="159"/>
      <c r="X1031" s="159"/>
      <c r="Y1031" s="159"/>
      <c r="Z1031" s="159"/>
    </row>
    <row r="1032" ht="11.25" customHeight="1">
      <c r="A1032" s="159"/>
      <c r="B1032" s="159"/>
      <c r="C1032" s="159"/>
      <c r="D1032" s="159"/>
      <c r="E1032" s="159"/>
      <c r="F1032" s="159"/>
      <c r="G1032" s="159"/>
      <c r="H1032" s="159"/>
      <c r="I1032" s="159"/>
      <c r="J1032" s="159"/>
      <c r="K1032" s="304"/>
      <c r="L1032" s="304"/>
      <c r="M1032" s="159"/>
      <c r="N1032" s="159"/>
      <c r="O1032" s="159"/>
      <c r="P1032" s="159"/>
      <c r="Q1032" s="159"/>
      <c r="R1032" s="159"/>
      <c r="S1032" s="304"/>
      <c r="T1032" s="343"/>
      <c r="U1032" s="159"/>
      <c r="V1032" s="159"/>
      <c r="W1032" s="159"/>
      <c r="X1032" s="159"/>
      <c r="Y1032" s="159"/>
      <c r="Z1032" s="159"/>
    </row>
    <row r="1033" ht="11.25" customHeight="1">
      <c r="A1033" s="159"/>
      <c r="B1033" s="159"/>
      <c r="C1033" s="159"/>
      <c r="D1033" s="159"/>
      <c r="E1033" s="159"/>
      <c r="F1033" s="159"/>
      <c r="G1033" s="159"/>
      <c r="H1033" s="159"/>
      <c r="I1033" s="159"/>
      <c r="J1033" s="159"/>
      <c r="K1033" s="304"/>
      <c r="L1033" s="304"/>
      <c r="M1033" s="159"/>
      <c r="N1033" s="159"/>
      <c r="O1033" s="159"/>
      <c r="P1033" s="159"/>
      <c r="Q1033" s="159"/>
      <c r="R1033" s="159"/>
      <c r="S1033" s="304"/>
      <c r="T1033" s="343"/>
      <c r="U1033" s="159"/>
      <c r="V1033" s="159"/>
      <c r="W1033" s="159"/>
      <c r="X1033" s="159"/>
      <c r="Y1033" s="159"/>
      <c r="Z1033" s="159"/>
    </row>
    <row r="1034" ht="11.25" customHeight="1">
      <c r="A1034" s="159"/>
      <c r="B1034" s="159"/>
      <c r="C1034" s="159"/>
      <c r="D1034" s="159"/>
      <c r="E1034" s="159"/>
      <c r="F1034" s="159"/>
      <c r="G1034" s="159"/>
      <c r="H1034" s="159"/>
      <c r="I1034" s="159"/>
      <c r="J1034" s="159"/>
      <c r="K1034" s="304"/>
      <c r="L1034" s="304"/>
      <c r="M1034" s="159"/>
      <c r="N1034" s="159"/>
      <c r="O1034" s="159"/>
      <c r="P1034" s="159"/>
      <c r="Q1034" s="159"/>
      <c r="R1034" s="159"/>
      <c r="S1034" s="304"/>
      <c r="T1034" s="343"/>
      <c r="U1034" s="159"/>
      <c r="V1034" s="159"/>
      <c r="W1034" s="159"/>
      <c r="X1034" s="159"/>
      <c r="Y1034" s="159"/>
      <c r="Z1034" s="159"/>
    </row>
    <row r="1035" ht="11.25" customHeight="1">
      <c r="A1035" s="159"/>
      <c r="B1035" s="159"/>
      <c r="C1035" s="159"/>
      <c r="D1035" s="159"/>
      <c r="E1035" s="159"/>
      <c r="F1035" s="159"/>
      <c r="G1035" s="159"/>
      <c r="H1035" s="159"/>
      <c r="I1035" s="159"/>
      <c r="J1035" s="159"/>
      <c r="K1035" s="304"/>
      <c r="L1035" s="304"/>
      <c r="M1035" s="159"/>
      <c r="N1035" s="159"/>
      <c r="O1035" s="159"/>
      <c r="P1035" s="159"/>
      <c r="Q1035" s="159"/>
      <c r="R1035" s="159"/>
      <c r="S1035" s="304"/>
      <c r="T1035" s="343"/>
      <c r="U1035" s="159"/>
      <c r="V1035" s="159"/>
      <c r="W1035" s="159"/>
      <c r="X1035" s="159"/>
      <c r="Y1035" s="159"/>
      <c r="Z1035" s="159"/>
    </row>
    <row r="1036" ht="11.25" customHeight="1">
      <c r="A1036" s="159"/>
      <c r="B1036" s="159"/>
      <c r="C1036" s="159"/>
      <c r="D1036" s="159"/>
      <c r="E1036" s="159"/>
      <c r="F1036" s="159"/>
      <c r="G1036" s="159"/>
      <c r="H1036" s="159"/>
      <c r="I1036" s="159"/>
      <c r="J1036" s="159"/>
      <c r="K1036" s="304"/>
      <c r="L1036" s="304"/>
      <c r="M1036" s="159"/>
      <c r="N1036" s="159"/>
      <c r="O1036" s="159"/>
      <c r="P1036" s="159"/>
      <c r="Q1036" s="159"/>
      <c r="R1036" s="159"/>
      <c r="S1036" s="304"/>
      <c r="T1036" s="343"/>
      <c r="U1036" s="159"/>
      <c r="V1036" s="159"/>
      <c r="W1036" s="159"/>
      <c r="X1036" s="159"/>
      <c r="Y1036" s="159"/>
      <c r="Z1036" s="159"/>
    </row>
    <row r="1037" ht="11.25" customHeight="1">
      <c r="A1037" s="159"/>
      <c r="B1037" s="159"/>
      <c r="C1037" s="159"/>
      <c r="D1037" s="159"/>
      <c r="E1037" s="159"/>
      <c r="F1037" s="159"/>
      <c r="G1037" s="159"/>
      <c r="H1037" s="159"/>
      <c r="I1037" s="159"/>
      <c r="J1037" s="159"/>
      <c r="K1037" s="304"/>
      <c r="L1037" s="304"/>
      <c r="M1037" s="159"/>
      <c r="N1037" s="159"/>
      <c r="O1037" s="159"/>
      <c r="P1037" s="159"/>
      <c r="Q1037" s="159"/>
      <c r="R1037" s="159"/>
      <c r="S1037" s="304"/>
      <c r="T1037" s="343"/>
      <c r="U1037" s="159"/>
      <c r="V1037" s="159"/>
      <c r="W1037" s="159"/>
      <c r="X1037" s="159"/>
      <c r="Y1037" s="159"/>
      <c r="Z1037" s="159"/>
    </row>
    <row r="1038" ht="11.25" customHeight="1">
      <c r="A1038" s="159"/>
      <c r="B1038" s="159"/>
      <c r="C1038" s="159"/>
      <c r="D1038" s="159"/>
      <c r="E1038" s="159"/>
      <c r="F1038" s="159"/>
      <c r="G1038" s="159"/>
      <c r="H1038" s="159"/>
      <c r="I1038" s="159"/>
      <c r="J1038" s="159"/>
      <c r="K1038" s="304"/>
      <c r="L1038" s="304"/>
      <c r="M1038" s="159"/>
      <c r="N1038" s="159"/>
      <c r="O1038" s="159"/>
      <c r="P1038" s="159"/>
      <c r="Q1038" s="159"/>
      <c r="R1038" s="159"/>
      <c r="S1038" s="304"/>
      <c r="T1038" s="343"/>
      <c r="U1038" s="159"/>
      <c r="V1038" s="159"/>
      <c r="W1038" s="159"/>
      <c r="X1038" s="159"/>
      <c r="Y1038" s="159"/>
      <c r="Z1038" s="159"/>
    </row>
    <row r="1039" ht="11.25" customHeight="1">
      <c r="A1039" s="159"/>
      <c r="B1039" s="159"/>
      <c r="C1039" s="159"/>
      <c r="D1039" s="159"/>
      <c r="E1039" s="159"/>
      <c r="F1039" s="159"/>
      <c r="G1039" s="159"/>
      <c r="H1039" s="159"/>
      <c r="I1039" s="159"/>
      <c r="J1039" s="159"/>
      <c r="K1039" s="304"/>
      <c r="L1039" s="304"/>
      <c r="M1039" s="159"/>
      <c r="N1039" s="159"/>
      <c r="O1039" s="159"/>
      <c r="P1039" s="159"/>
      <c r="Q1039" s="159"/>
      <c r="R1039" s="159"/>
      <c r="S1039" s="304"/>
      <c r="T1039" s="343"/>
      <c r="U1039" s="159"/>
      <c r="V1039" s="159"/>
      <c r="W1039" s="159"/>
      <c r="X1039" s="159"/>
      <c r="Y1039" s="159"/>
      <c r="Z1039" s="159"/>
    </row>
    <row r="1040" ht="11.25" customHeight="1">
      <c r="A1040" s="159"/>
      <c r="B1040" s="159"/>
      <c r="C1040" s="159"/>
      <c r="D1040" s="159"/>
      <c r="E1040" s="159"/>
      <c r="F1040" s="159"/>
      <c r="G1040" s="159"/>
      <c r="H1040" s="159"/>
      <c r="I1040" s="159"/>
      <c r="J1040" s="159"/>
      <c r="K1040" s="304"/>
      <c r="L1040" s="304"/>
      <c r="M1040" s="159"/>
      <c r="N1040" s="159"/>
      <c r="O1040" s="159"/>
      <c r="P1040" s="159"/>
      <c r="Q1040" s="159"/>
      <c r="R1040" s="159"/>
      <c r="S1040" s="304"/>
      <c r="T1040" s="343"/>
      <c r="U1040" s="159"/>
      <c r="V1040" s="159"/>
      <c r="W1040" s="159"/>
      <c r="X1040" s="159"/>
      <c r="Y1040" s="159"/>
      <c r="Z1040" s="159"/>
    </row>
    <row r="1041" ht="11.25" customHeight="1">
      <c r="A1041" s="159"/>
      <c r="B1041" s="159"/>
      <c r="C1041" s="159"/>
      <c r="D1041" s="159"/>
      <c r="E1041" s="159"/>
      <c r="F1041" s="159"/>
      <c r="G1041" s="159"/>
      <c r="H1041" s="159"/>
      <c r="I1041" s="159"/>
      <c r="J1041" s="159"/>
      <c r="K1041" s="304"/>
      <c r="L1041" s="304"/>
      <c r="M1041" s="159"/>
      <c r="N1041" s="159"/>
      <c r="O1041" s="159"/>
      <c r="P1041" s="159"/>
      <c r="Q1041" s="159"/>
      <c r="R1041" s="159"/>
      <c r="S1041" s="304"/>
      <c r="T1041" s="343"/>
      <c r="U1041" s="159"/>
      <c r="V1041" s="159"/>
      <c r="W1041" s="159"/>
      <c r="X1041" s="159"/>
      <c r="Y1041" s="159"/>
      <c r="Z1041" s="159"/>
    </row>
    <row r="1042" ht="11.25" customHeight="1">
      <c r="A1042" s="159"/>
      <c r="B1042" s="159"/>
      <c r="C1042" s="159"/>
      <c r="D1042" s="159"/>
      <c r="E1042" s="159"/>
      <c r="F1042" s="159"/>
      <c r="G1042" s="159"/>
      <c r="H1042" s="159"/>
      <c r="I1042" s="159"/>
      <c r="J1042" s="159"/>
      <c r="K1042" s="304"/>
      <c r="L1042" s="304"/>
      <c r="M1042" s="159"/>
      <c r="N1042" s="159"/>
      <c r="O1042" s="159"/>
      <c r="P1042" s="159"/>
      <c r="Q1042" s="159"/>
      <c r="R1042" s="159"/>
      <c r="S1042" s="304"/>
      <c r="T1042" s="343"/>
      <c r="U1042" s="159"/>
      <c r="V1042" s="159"/>
      <c r="W1042" s="159"/>
      <c r="X1042" s="159"/>
      <c r="Y1042" s="159"/>
      <c r="Z1042" s="159"/>
    </row>
    <row r="1043" ht="11.25" customHeight="1">
      <c r="A1043" s="159"/>
      <c r="B1043" s="159"/>
      <c r="C1043" s="159"/>
      <c r="D1043" s="159"/>
      <c r="E1043" s="159"/>
      <c r="F1043" s="159"/>
      <c r="G1043" s="159"/>
      <c r="H1043" s="159"/>
      <c r="I1043" s="159"/>
      <c r="J1043" s="159"/>
      <c r="K1043" s="304"/>
      <c r="L1043" s="304"/>
      <c r="M1043" s="159"/>
      <c r="N1043" s="159"/>
      <c r="O1043" s="159"/>
      <c r="P1043" s="159"/>
      <c r="Q1043" s="159"/>
      <c r="R1043" s="159"/>
      <c r="S1043" s="304"/>
      <c r="T1043" s="343"/>
      <c r="U1043" s="159"/>
      <c r="V1043" s="159"/>
      <c r="W1043" s="159"/>
      <c r="X1043" s="159"/>
      <c r="Y1043" s="159"/>
      <c r="Z1043" s="159"/>
    </row>
    <row r="1044" ht="11.25" customHeight="1">
      <c r="A1044" s="159"/>
      <c r="B1044" s="159"/>
      <c r="C1044" s="159"/>
      <c r="D1044" s="159"/>
      <c r="E1044" s="159"/>
      <c r="F1044" s="159"/>
      <c r="G1044" s="159"/>
      <c r="H1044" s="159"/>
      <c r="I1044" s="159"/>
      <c r="J1044" s="159"/>
      <c r="K1044" s="304"/>
      <c r="L1044" s="304"/>
      <c r="M1044" s="159"/>
      <c r="N1044" s="159"/>
      <c r="O1044" s="159"/>
      <c r="P1044" s="159"/>
      <c r="Q1044" s="159"/>
      <c r="R1044" s="159"/>
      <c r="S1044" s="304"/>
      <c r="T1044" s="343"/>
      <c r="U1044" s="159"/>
      <c r="V1044" s="159"/>
      <c r="W1044" s="159"/>
      <c r="X1044" s="159"/>
      <c r="Y1044" s="159"/>
      <c r="Z1044" s="159"/>
    </row>
    <row r="1045" ht="11.25" customHeight="1">
      <c r="A1045" s="159"/>
      <c r="B1045" s="159"/>
      <c r="C1045" s="159"/>
      <c r="D1045" s="159"/>
      <c r="E1045" s="159"/>
      <c r="F1045" s="159"/>
      <c r="G1045" s="159"/>
      <c r="H1045" s="159"/>
      <c r="I1045" s="159"/>
      <c r="J1045" s="159"/>
      <c r="K1045" s="304"/>
      <c r="L1045" s="304"/>
      <c r="M1045" s="159"/>
      <c r="N1045" s="159"/>
      <c r="O1045" s="159"/>
      <c r="P1045" s="159"/>
      <c r="Q1045" s="159"/>
      <c r="R1045" s="159"/>
      <c r="S1045" s="304"/>
      <c r="T1045" s="343"/>
      <c r="U1045" s="159"/>
      <c r="V1045" s="159"/>
      <c r="W1045" s="159"/>
      <c r="X1045" s="159"/>
      <c r="Y1045" s="159"/>
      <c r="Z1045" s="159"/>
    </row>
    <row r="1046" ht="11.25" customHeight="1">
      <c r="A1046" s="159"/>
      <c r="B1046" s="159"/>
      <c r="C1046" s="159"/>
      <c r="D1046" s="159"/>
      <c r="E1046" s="159"/>
      <c r="F1046" s="159"/>
      <c r="G1046" s="159"/>
      <c r="H1046" s="159"/>
      <c r="I1046" s="159"/>
      <c r="J1046" s="159"/>
      <c r="K1046" s="304"/>
      <c r="L1046" s="304"/>
      <c r="M1046" s="159"/>
      <c r="N1046" s="159"/>
      <c r="O1046" s="159"/>
      <c r="P1046" s="159"/>
      <c r="Q1046" s="159"/>
      <c r="R1046" s="159"/>
      <c r="S1046" s="304"/>
      <c r="T1046" s="343"/>
      <c r="U1046" s="159"/>
      <c r="V1046" s="159"/>
      <c r="W1046" s="159"/>
      <c r="X1046" s="159"/>
      <c r="Y1046" s="159"/>
      <c r="Z1046" s="159"/>
    </row>
    <row r="1047" ht="11.25" customHeight="1">
      <c r="A1047" s="159"/>
      <c r="B1047" s="159"/>
      <c r="C1047" s="159"/>
      <c r="D1047" s="159"/>
      <c r="E1047" s="159"/>
      <c r="F1047" s="159"/>
      <c r="G1047" s="159"/>
      <c r="H1047" s="159"/>
      <c r="I1047" s="159"/>
      <c r="J1047" s="159"/>
      <c r="K1047" s="304"/>
      <c r="L1047" s="304"/>
      <c r="M1047" s="159"/>
      <c r="N1047" s="159"/>
      <c r="O1047" s="159"/>
      <c r="P1047" s="159"/>
      <c r="Q1047" s="159"/>
      <c r="R1047" s="159"/>
      <c r="S1047" s="304"/>
      <c r="T1047" s="343"/>
      <c r="U1047" s="159"/>
      <c r="V1047" s="159"/>
      <c r="W1047" s="159"/>
      <c r="X1047" s="159"/>
      <c r="Y1047" s="159"/>
      <c r="Z1047" s="159"/>
    </row>
    <row r="1048" ht="11.25" customHeight="1">
      <c r="A1048" s="159"/>
      <c r="B1048" s="159"/>
      <c r="C1048" s="159"/>
      <c r="D1048" s="159"/>
      <c r="E1048" s="159"/>
      <c r="F1048" s="159"/>
      <c r="G1048" s="159"/>
      <c r="H1048" s="159"/>
      <c r="I1048" s="159"/>
      <c r="J1048" s="159"/>
      <c r="K1048" s="304"/>
      <c r="L1048" s="304"/>
      <c r="M1048" s="159"/>
      <c r="N1048" s="159"/>
      <c r="O1048" s="159"/>
      <c r="P1048" s="159"/>
      <c r="Q1048" s="159"/>
      <c r="R1048" s="159"/>
      <c r="S1048" s="304"/>
      <c r="T1048" s="343"/>
      <c r="U1048" s="159"/>
      <c r="V1048" s="159"/>
      <c r="W1048" s="159"/>
      <c r="X1048" s="159"/>
      <c r="Y1048" s="159"/>
      <c r="Z1048" s="159"/>
    </row>
    <row r="1049" ht="11.25" customHeight="1">
      <c r="A1049" s="159"/>
      <c r="B1049" s="159"/>
      <c r="C1049" s="159"/>
      <c r="D1049" s="159"/>
      <c r="E1049" s="159"/>
      <c r="F1049" s="159"/>
      <c r="G1049" s="159"/>
      <c r="H1049" s="159"/>
      <c r="I1049" s="159"/>
      <c r="J1049" s="159"/>
      <c r="K1049" s="304"/>
      <c r="L1049" s="304"/>
      <c r="M1049" s="159"/>
      <c r="N1049" s="159"/>
      <c r="O1049" s="159"/>
      <c r="P1049" s="159"/>
      <c r="Q1049" s="159"/>
      <c r="R1049" s="159"/>
      <c r="S1049" s="304"/>
      <c r="T1049" s="343"/>
      <c r="U1049" s="159"/>
      <c r="V1049" s="159"/>
      <c r="W1049" s="159"/>
      <c r="X1049" s="159"/>
      <c r="Y1049" s="159"/>
      <c r="Z1049" s="159"/>
    </row>
    <row r="1050" ht="11.25" customHeight="1">
      <c r="A1050" s="159"/>
      <c r="B1050" s="159"/>
      <c r="C1050" s="159"/>
      <c r="D1050" s="159"/>
      <c r="E1050" s="159"/>
      <c r="F1050" s="159"/>
      <c r="G1050" s="159"/>
      <c r="H1050" s="159"/>
      <c r="I1050" s="159"/>
      <c r="J1050" s="159"/>
      <c r="K1050" s="304"/>
      <c r="L1050" s="304"/>
      <c r="M1050" s="159"/>
      <c r="N1050" s="159"/>
      <c r="O1050" s="159"/>
      <c r="P1050" s="159"/>
      <c r="Q1050" s="159"/>
      <c r="R1050" s="159"/>
      <c r="S1050" s="304"/>
      <c r="T1050" s="343"/>
      <c r="U1050" s="159"/>
      <c r="V1050" s="159"/>
      <c r="W1050" s="159"/>
      <c r="X1050" s="159"/>
      <c r="Y1050" s="159"/>
      <c r="Z1050" s="159"/>
    </row>
    <row r="1051" ht="11.25" customHeight="1">
      <c r="A1051" s="159"/>
      <c r="B1051" s="159"/>
      <c r="C1051" s="159"/>
      <c r="D1051" s="159"/>
      <c r="E1051" s="159"/>
      <c r="F1051" s="159"/>
      <c r="G1051" s="159"/>
      <c r="H1051" s="159"/>
      <c r="I1051" s="159"/>
      <c r="J1051" s="159"/>
      <c r="K1051" s="304"/>
      <c r="L1051" s="304"/>
      <c r="M1051" s="159"/>
      <c r="N1051" s="159"/>
      <c r="O1051" s="159"/>
      <c r="P1051" s="159"/>
      <c r="Q1051" s="159"/>
      <c r="R1051" s="159"/>
      <c r="S1051" s="304"/>
      <c r="T1051" s="343"/>
      <c r="U1051" s="159"/>
      <c r="V1051" s="159"/>
      <c r="W1051" s="159"/>
      <c r="X1051" s="159"/>
      <c r="Y1051" s="159"/>
      <c r="Z1051" s="159"/>
    </row>
    <row r="1052" ht="11.25" customHeight="1">
      <c r="A1052" s="159"/>
      <c r="B1052" s="159"/>
      <c r="C1052" s="159"/>
      <c r="D1052" s="159"/>
      <c r="E1052" s="159"/>
      <c r="F1052" s="159"/>
      <c r="G1052" s="159"/>
      <c r="H1052" s="159"/>
      <c r="I1052" s="159"/>
      <c r="J1052" s="159"/>
      <c r="K1052" s="304"/>
      <c r="L1052" s="304"/>
      <c r="M1052" s="159"/>
      <c r="N1052" s="159"/>
      <c r="O1052" s="159"/>
      <c r="P1052" s="159"/>
      <c r="Q1052" s="159"/>
      <c r="R1052" s="159"/>
      <c r="S1052" s="304"/>
      <c r="T1052" s="343"/>
      <c r="U1052" s="159"/>
      <c r="V1052" s="159"/>
      <c r="W1052" s="159"/>
      <c r="X1052" s="159"/>
      <c r="Y1052" s="159"/>
      <c r="Z1052" s="159"/>
    </row>
    <row r="1053" ht="11.25" customHeight="1">
      <c r="A1053" s="159"/>
      <c r="B1053" s="159"/>
      <c r="C1053" s="159"/>
      <c r="D1053" s="159"/>
      <c r="E1053" s="159"/>
      <c r="F1053" s="159"/>
      <c r="G1053" s="159"/>
      <c r="H1053" s="159"/>
      <c r="I1053" s="159"/>
      <c r="J1053" s="159"/>
      <c r="K1053" s="304"/>
      <c r="L1053" s="304"/>
      <c r="M1053" s="159"/>
      <c r="N1053" s="159"/>
      <c r="O1053" s="159"/>
      <c r="P1053" s="159"/>
      <c r="Q1053" s="159"/>
      <c r="R1053" s="159"/>
      <c r="S1053" s="304"/>
      <c r="T1053" s="343"/>
      <c r="U1053" s="159"/>
      <c r="V1053" s="159"/>
      <c r="W1053" s="159"/>
      <c r="X1053" s="159"/>
      <c r="Y1053" s="159"/>
      <c r="Z1053" s="159"/>
    </row>
    <row r="1054" ht="11.25" customHeight="1">
      <c r="A1054" s="159"/>
      <c r="B1054" s="159"/>
      <c r="C1054" s="159"/>
      <c r="D1054" s="159"/>
      <c r="E1054" s="159"/>
      <c r="F1054" s="159"/>
      <c r="G1054" s="159"/>
      <c r="H1054" s="159"/>
      <c r="I1054" s="159"/>
      <c r="J1054" s="159"/>
      <c r="K1054" s="304"/>
      <c r="L1054" s="304"/>
      <c r="M1054" s="159"/>
      <c r="N1054" s="159"/>
      <c r="O1054" s="159"/>
      <c r="P1054" s="159"/>
      <c r="Q1054" s="159"/>
      <c r="R1054" s="159"/>
      <c r="S1054" s="304"/>
      <c r="T1054" s="343"/>
      <c r="U1054" s="159"/>
      <c r="V1054" s="159"/>
      <c r="W1054" s="159"/>
      <c r="X1054" s="159"/>
      <c r="Y1054" s="159"/>
      <c r="Z1054" s="159"/>
    </row>
    <row r="1055" ht="11.25" customHeight="1">
      <c r="A1055" s="159"/>
      <c r="B1055" s="159"/>
      <c r="C1055" s="159"/>
      <c r="D1055" s="159"/>
      <c r="E1055" s="159"/>
      <c r="F1055" s="159"/>
      <c r="G1055" s="159"/>
      <c r="H1055" s="159"/>
      <c r="I1055" s="159"/>
      <c r="J1055" s="159"/>
      <c r="K1055" s="304"/>
      <c r="L1055" s="304"/>
      <c r="M1055" s="159"/>
      <c r="N1055" s="159"/>
      <c r="O1055" s="159"/>
      <c r="P1055" s="159"/>
      <c r="Q1055" s="159"/>
      <c r="R1055" s="159"/>
      <c r="S1055" s="304"/>
      <c r="T1055" s="343"/>
      <c r="U1055" s="159"/>
      <c r="V1055" s="159"/>
      <c r="W1055" s="159"/>
      <c r="X1055" s="159"/>
      <c r="Y1055" s="159"/>
      <c r="Z1055" s="159"/>
    </row>
    <row r="1056" ht="11.25" customHeight="1">
      <c r="A1056" s="159"/>
      <c r="B1056" s="159"/>
      <c r="C1056" s="159"/>
      <c r="D1056" s="159"/>
      <c r="E1056" s="159"/>
      <c r="F1056" s="159"/>
      <c r="G1056" s="159"/>
      <c r="H1056" s="159"/>
      <c r="I1056" s="159"/>
      <c r="J1056" s="159"/>
      <c r="K1056" s="304"/>
      <c r="L1056" s="304"/>
      <c r="M1056" s="159"/>
      <c r="N1056" s="159"/>
      <c r="O1056" s="159"/>
      <c r="P1056" s="159"/>
      <c r="Q1056" s="159"/>
      <c r="R1056" s="159"/>
      <c r="S1056" s="304"/>
      <c r="T1056" s="343"/>
      <c r="U1056" s="159"/>
      <c r="V1056" s="159"/>
      <c r="W1056" s="159"/>
      <c r="X1056" s="159"/>
      <c r="Y1056" s="159"/>
      <c r="Z1056" s="159"/>
    </row>
    <row r="1057" ht="11.25" customHeight="1">
      <c r="A1057" s="159"/>
      <c r="B1057" s="159"/>
      <c r="C1057" s="159"/>
      <c r="D1057" s="159"/>
      <c r="E1057" s="159"/>
      <c r="F1057" s="159"/>
      <c r="G1057" s="159"/>
      <c r="H1057" s="159"/>
      <c r="I1057" s="159"/>
      <c r="J1057" s="159"/>
      <c r="K1057" s="304"/>
      <c r="L1057" s="304"/>
      <c r="M1057" s="159"/>
      <c r="N1057" s="159"/>
      <c r="O1057" s="159"/>
      <c r="P1057" s="159"/>
      <c r="Q1057" s="159"/>
      <c r="R1057" s="159"/>
      <c r="S1057" s="304"/>
      <c r="T1057" s="343"/>
      <c r="U1057" s="159"/>
      <c r="V1057" s="159"/>
      <c r="W1057" s="159"/>
      <c r="X1057" s="159"/>
      <c r="Y1057" s="159"/>
      <c r="Z1057" s="159"/>
    </row>
    <row r="1058" ht="11.25" customHeight="1">
      <c r="A1058" s="159"/>
      <c r="B1058" s="159"/>
      <c r="C1058" s="159"/>
      <c r="D1058" s="159"/>
      <c r="E1058" s="159"/>
      <c r="F1058" s="159"/>
      <c r="G1058" s="159"/>
      <c r="H1058" s="159"/>
      <c r="I1058" s="159"/>
      <c r="J1058" s="159"/>
      <c r="K1058" s="304"/>
      <c r="L1058" s="304"/>
      <c r="M1058" s="159"/>
      <c r="N1058" s="159"/>
      <c r="O1058" s="159"/>
      <c r="P1058" s="159"/>
      <c r="Q1058" s="159"/>
      <c r="R1058" s="159"/>
      <c r="S1058" s="304"/>
      <c r="T1058" s="343"/>
      <c r="U1058" s="159"/>
      <c r="V1058" s="159"/>
      <c r="W1058" s="159"/>
      <c r="X1058" s="159"/>
      <c r="Y1058" s="159"/>
      <c r="Z1058" s="159"/>
    </row>
    <row r="1059" ht="11.25" customHeight="1">
      <c r="A1059" s="159"/>
      <c r="B1059" s="159"/>
      <c r="C1059" s="159"/>
      <c r="D1059" s="159"/>
      <c r="E1059" s="159"/>
      <c r="F1059" s="159"/>
      <c r="G1059" s="159"/>
      <c r="H1059" s="159"/>
      <c r="I1059" s="159"/>
      <c r="J1059" s="159"/>
      <c r="K1059" s="304"/>
      <c r="L1059" s="304"/>
      <c r="M1059" s="159"/>
      <c r="N1059" s="159"/>
      <c r="O1059" s="159"/>
      <c r="P1059" s="159"/>
      <c r="Q1059" s="159"/>
      <c r="R1059" s="159"/>
      <c r="S1059" s="304"/>
      <c r="T1059" s="343"/>
      <c r="U1059" s="159"/>
      <c r="V1059" s="159"/>
      <c r="W1059" s="159"/>
      <c r="X1059" s="159"/>
      <c r="Y1059" s="159"/>
      <c r="Z1059" s="159"/>
    </row>
    <row r="1060" ht="11.25" customHeight="1">
      <c r="A1060" s="159"/>
      <c r="B1060" s="159"/>
      <c r="C1060" s="159"/>
      <c r="D1060" s="159"/>
      <c r="E1060" s="159"/>
      <c r="F1060" s="159"/>
      <c r="G1060" s="159"/>
      <c r="H1060" s="159"/>
      <c r="I1060" s="159"/>
      <c r="J1060" s="159"/>
      <c r="K1060" s="304"/>
      <c r="L1060" s="304"/>
      <c r="M1060" s="159"/>
      <c r="N1060" s="159"/>
      <c r="O1060" s="159"/>
      <c r="P1060" s="159"/>
      <c r="Q1060" s="159"/>
      <c r="R1060" s="159"/>
      <c r="S1060" s="304"/>
      <c r="T1060" s="343"/>
      <c r="U1060" s="159"/>
      <c r="V1060" s="159"/>
      <c r="W1060" s="159"/>
      <c r="X1060" s="159"/>
      <c r="Y1060" s="159"/>
      <c r="Z1060" s="159"/>
    </row>
    <row r="1061" ht="11.25" customHeight="1">
      <c r="A1061" s="159"/>
      <c r="B1061" s="159"/>
      <c r="C1061" s="159"/>
      <c r="D1061" s="159"/>
      <c r="E1061" s="159"/>
      <c r="F1061" s="159"/>
      <c r="G1061" s="159"/>
      <c r="H1061" s="159"/>
      <c r="I1061" s="159"/>
      <c r="J1061" s="159"/>
      <c r="K1061" s="304"/>
      <c r="L1061" s="304"/>
      <c r="M1061" s="159"/>
      <c r="N1061" s="159"/>
      <c r="O1061" s="159"/>
      <c r="P1061" s="159"/>
      <c r="Q1061" s="159"/>
      <c r="R1061" s="159"/>
      <c r="S1061" s="304"/>
      <c r="T1061" s="343"/>
      <c r="U1061" s="159"/>
      <c r="V1061" s="159"/>
      <c r="W1061" s="159"/>
      <c r="X1061" s="159"/>
      <c r="Y1061" s="159"/>
      <c r="Z1061" s="159"/>
    </row>
    <row r="1062" ht="11.25" customHeight="1">
      <c r="A1062" s="159"/>
      <c r="B1062" s="159"/>
      <c r="C1062" s="159"/>
      <c r="D1062" s="159"/>
      <c r="E1062" s="159"/>
      <c r="F1062" s="159"/>
      <c r="G1062" s="159"/>
      <c r="H1062" s="159"/>
      <c r="I1062" s="159"/>
      <c r="J1062" s="159"/>
      <c r="K1062" s="304"/>
      <c r="L1062" s="304"/>
      <c r="M1062" s="159"/>
      <c r="N1062" s="159"/>
      <c r="O1062" s="159"/>
      <c r="P1062" s="159"/>
      <c r="Q1062" s="159"/>
      <c r="R1062" s="159"/>
      <c r="S1062" s="304"/>
      <c r="T1062" s="343"/>
      <c r="U1062" s="159"/>
      <c r="V1062" s="159"/>
      <c r="W1062" s="159"/>
      <c r="X1062" s="159"/>
      <c r="Y1062" s="159"/>
      <c r="Z1062" s="159"/>
    </row>
    <row r="1063" ht="11.25" customHeight="1">
      <c r="A1063" s="159"/>
      <c r="B1063" s="159"/>
      <c r="C1063" s="159"/>
      <c r="D1063" s="159"/>
      <c r="E1063" s="159"/>
      <c r="F1063" s="159"/>
      <c r="G1063" s="159"/>
      <c r="H1063" s="159"/>
      <c r="I1063" s="159"/>
      <c r="J1063" s="159"/>
      <c r="K1063" s="304"/>
      <c r="L1063" s="304"/>
      <c r="M1063" s="159"/>
      <c r="N1063" s="159"/>
      <c r="O1063" s="159"/>
      <c r="P1063" s="159"/>
      <c r="Q1063" s="159"/>
      <c r="R1063" s="159"/>
      <c r="S1063" s="304"/>
      <c r="T1063" s="343"/>
      <c r="U1063" s="159"/>
      <c r="V1063" s="159"/>
      <c r="W1063" s="159"/>
      <c r="X1063" s="159"/>
      <c r="Y1063" s="159"/>
      <c r="Z1063" s="159"/>
    </row>
    <row r="1064" ht="11.25" customHeight="1">
      <c r="A1064" s="159"/>
      <c r="B1064" s="159"/>
      <c r="C1064" s="159"/>
      <c r="D1064" s="159"/>
      <c r="E1064" s="159"/>
      <c r="F1064" s="159"/>
      <c r="G1064" s="159"/>
      <c r="H1064" s="159"/>
      <c r="I1064" s="159"/>
      <c r="J1064" s="159"/>
      <c r="K1064" s="304"/>
      <c r="L1064" s="304"/>
      <c r="M1064" s="159"/>
      <c r="N1064" s="159"/>
      <c r="O1064" s="159"/>
      <c r="P1064" s="159"/>
      <c r="Q1064" s="159"/>
      <c r="R1064" s="159"/>
      <c r="S1064" s="304"/>
      <c r="T1064" s="343"/>
      <c r="U1064" s="159"/>
      <c r="V1064" s="159"/>
      <c r="W1064" s="159"/>
      <c r="X1064" s="159"/>
      <c r="Y1064" s="159"/>
      <c r="Z1064" s="159"/>
    </row>
    <row r="1065" ht="11.25" customHeight="1">
      <c r="A1065" s="159"/>
      <c r="B1065" s="159"/>
      <c r="C1065" s="159"/>
      <c r="D1065" s="159"/>
      <c r="E1065" s="159"/>
      <c r="F1065" s="159"/>
      <c r="G1065" s="159"/>
      <c r="H1065" s="159"/>
      <c r="I1065" s="159"/>
      <c r="J1065" s="159"/>
      <c r="K1065" s="304"/>
      <c r="L1065" s="304"/>
      <c r="M1065" s="159"/>
      <c r="N1065" s="159"/>
      <c r="O1065" s="159"/>
      <c r="P1065" s="159"/>
      <c r="Q1065" s="159"/>
      <c r="R1065" s="159"/>
      <c r="S1065" s="304"/>
      <c r="T1065" s="343"/>
      <c r="U1065" s="159"/>
      <c r="V1065" s="159"/>
      <c r="W1065" s="159"/>
      <c r="X1065" s="159"/>
      <c r="Y1065" s="159"/>
      <c r="Z1065" s="159"/>
    </row>
    <row r="1066" ht="11.25" customHeight="1">
      <c r="A1066" s="159"/>
      <c r="B1066" s="159"/>
      <c r="C1066" s="159"/>
      <c r="D1066" s="159"/>
      <c r="E1066" s="159"/>
      <c r="F1066" s="159"/>
      <c r="G1066" s="159"/>
      <c r="H1066" s="159"/>
      <c r="I1066" s="159"/>
      <c r="J1066" s="159"/>
      <c r="K1066" s="304"/>
      <c r="L1066" s="304"/>
      <c r="M1066" s="159"/>
      <c r="N1066" s="159"/>
      <c r="O1066" s="159"/>
      <c r="P1066" s="159"/>
      <c r="Q1066" s="159"/>
      <c r="R1066" s="159"/>
      <c r="S1066" s="304"/>
      <c r="T1066" s="343"/>
      <c r="U1066" s="159"/>
      <c r="V1066" s="159"/>
      <c r="W1066" s="159"/>
      <c r="X1066" s="159"/>
      <c r="Y1066" s="159"/>
      <c r="Z1066" s="159"/>
    </row>
    <row r="1067" ht="11.25" customHeight="1">
      <c r="A1067" s="159"/>
      <c r="B1067" s="159"/>
      <c r="C1067" s="159"/>
      <c r="D1067" s="159"/>
      <c r="E1067" s="159"/>
      <c r="F1067" s="159"/>
      <c r="G1067" s="159"/>
      <c r="H1067" s="159"/>
      <c r="I1067" s="159"/>
      <c r="J1067" s="159"/>
      <c r="K1067" s="304"/>
      <c r="L1067" s="304"/>
      <c r="M1067" s="159"/>
      <c r="N1067" s="159"/>
      <c r="O1067" s="159"/>
      <c r="P1067" s="159"/>
      <c r="Q1067" s="159"/>
      <c r="R1067" s="159"/>
      <c r="S1067" s="304"/>
      <c r="T1067" s="343"/>
      <c r="U1067" s="159"/>
      <c r="V1067" s="159"/>
      <c r="W1067" s="159"/>
      <c r="X1067" s="159"/>
      <c r="Y1067" s="159"/>
      <c r="Z1067" s="159"/>
    </row>
    <row r="1068" ht="11.25" customHeight="1">
      <c r="A1068" s="159"/>
      <c r="B1068" s="159"/>
      <c r="C1068" s="159"/>
      <c r="D1068" s="159"/>
      <c r="E1068" s="159"/>
      <c r="F1068" s="159"/>
      <c r="G1068" s="159"/>
      <c r="H1068" s="159"/>
      <c r="I1068" s="159"/>
      <c r="J1068" s="159"/>
      <c r="K1068" s="304"/>
      <c r="L1068" s="304"/>
      <c r="M1068" s="159"/>
      <c r="N1068" s="159"/>
      <c r="O1068" s="159"/>
      <c r="P1068" s="159"/>
      <c r="Q1068" s="159"/>
      <c r="R1068" s="159"/>
      <c r="S1068" s="304"/>
      <c r="T1068" s="343"/>
      <c r="U1068" s="159"/>
      <c r="V1068" s="159"/>
      <c r="W1068" s="159"/>
      <c r="X1068" s="159"/>
      <c r="Y1068" s="159"/>
      <c r="Z1068" s="159"/>
    </row>
    <row r="1069" ht="11.25" customHeight="1">
      <c r="A1069" s="159"/>
      <c r="B1069" s="159"/>
      <c r="C1069" s="159"/>
      <c r="D1069" s="159"/>
      <c r="E1069" s="159"/>
      <c r="F1069" s="159"/>
      <c r="G1069" s="159"/>
      <c r="H1069" s="159"/>
      <c r="I1069" s="159"/>
      <c r="J1069" s="159"/>
      <c r="K1069" s="304"/>
      <c r="L1069" s="304"/>
      <c r="M1069" s="159"/>
      <c r="N1069" s="159"/>
      <c r="O1069" s="159"/>
      <c r="P1069" s="159"/>
      <c r="Q1069" s="159"/>
      <c r="R1069" s="159"/>
      <c r="S1069" s="304"/>
      <c r="T1069" s="343"/>
      <c r="U1069" s="159"/>
      <c r="V1069" s="159"/>
      <c r="W1069" s="159"/>
      <c r="X1069" s="159"/>
      <c r="Y1069" s="159"/>
      <c r="Z1069" s="159"/>
    </row>
    <row r="1070" ht="11.25" customHeight="1">
      <c r="A1070" s="159"/>
      <c r="B1070" s="159"/>
      <c r="C1070" s="159"/>
      <c r="D1070" s="159"/>
      <c r="E1070" s="159"/>
      <c r="F1070" s="159"/>
      <c r="G1070" s="159"/>
      <c r="H1070" s="159"/>
      <c r="I1070" s="159"/>
      <c r="J1070" s="159"/>
      <c r="K1070" s="304"/>
      <c r="L1070" s="304"/>
      <c r="M1070" s="159"/>
      <c r="N1070" s="159"/>
      <c r="O1070" s="159"/>
      <c r="P1070" s="159"/>
      <c r="Q1070" s="159"/>
      <c r="R1070" s="159"/>
      <c r="S1070" s="304"/>
      <c r="T1070" s="343"/>
      <c r="U1070" s="159"/>
      <c r="V1070" s="159"/>
      <c r="W1070" s="159"/>
      <c r="X1070" s="159"/>
      <c r="Y1070" s="159"/>
      <c r="Z1070" s="159"/>
    </row>
    <row r="1071" ht="11.25" customHeight="1">
      <c r="A1071" s="159"/>
      <c r="B1071" s="159"/>
      <c r="C1071" s="159"/>
      <c r="D1071" s="159"/>
      <c r="E1071" s="159"/>
      <c r="F1071" s="159"/>
      <c r="G1071" s="159"/>
      <c r="H1071" s="159"/>
      <c r="I1071" s="159"/>
      <c r="J1071" s="159"/>
      <c r="K1071" s="304"/>
      <c r="L1071" s="304"/>
      <c r="M1071" s="159"/>
      <c r="N1071" s="159"/>
      <c r="O1071" s="159"/>
      <c r="P1071" s="159"/>
      <c r="Q1071" s="159"/>
      <c r="R1071" s="159"/>
      <c r="S1071" s="304"/>
      <c r="T1071" s="343"/>
      <c r="U1071" s="159"/>
      <c r="V1071" s="159"/>
      <c r="W1071" s="159"/>
      <c r="X1071" s="159"/>
      <c r="Y1071" s="159"/>
      <c r="Z1071" s="159"/>
    </row>
    <row r="1072" ht="11.25" customHeight="1">
      <c r="A1072" s="159"/>
      <c r="B1072" s="159"/>
      <c r="C1072" s="159"/>
      <c r="D1072" s="159"/>
      <c r="E1072" s="159"/>
      <c r="F1072" s="159"/>
      <c r="G1072" s="159"/>
      <c r="H1072" s="159"/>
      <c r="I1072" s="159"/>
      <c r="J1072" s="159"/>
      <c r="K1072" s="304"/>
      <c r="L1072" s="304"/>
      <c r="M1072" s="159"/>
      <c r="N1072" s="159"/>
      <c r="O1072" s="159"/>
      <c r="P1072" s="159"/>
      <c r="Q1072" s="159"/>
      <c r="R1072" s="159"/>
      <c r="S1072" s="304"/>
      <c r="T1072" s="343"/>
      <c r="U1072" s="159"/>
      <c r="V1072" s="159"/>
      <c r="W1072" s="159"/>
      <c r="X1072" s="159"/>
      <c r="Y1072" s="159"/>
      <c r="Z1072" s="159"/>
    </row>
    <row r="1073" ht="11.25" customHeight="1">
      <c r="A1073" s="159"/>
      <c r="B1073" s="159"/>
      <c r="C1073" s="159"/>
      <c r="D1073" s="159"/>
      <c r="E1073" s="159"/>
      <c r="F1073" s="159"/>
      <c r="G1073" s="159"/>
      <c r="H1073" s="159"/>
      <c r="I1073" s="159"/>
      <c r="J1073" s="159"/>
      <c r="K1073" s="304"/>
      <c r="L1073" s="304"/>
      <c r="M1073" s="159"/>
      <c r="N1073" s="159"/>
      <c r="O1073" s="159"/>
      <c r="P1073" s="159"/>
      <c r="Q1073" s="159"/>
      <c r="R1073" s="159"/>
      <c r="S1073" s="304"/>
      <c r="T1073" s="343"/>
      <c r="U1073" s="159"/>
      <c r="V1073" s="159"/>
      <c r="W1073" s="159"/>
      <c r="X1073" s="159"/>
      <c r="Y1073" s="159"/>
      <c r="Z1073" s="159"/>
    </row>
    <row r="1074" ht="11.25" customHeight="1">
      <c r="A1074" s="159"/>
      <c r="B1074" s="159"/>
      <c r="C1074" s="159"/>
      <c r="D1074" s="159"/>
      <c r="E1074" s="159"/>
      <c r="F1074" s="159"/>
      <c r="G1074" s="159"/>
      <c r="H1074" s="159"/>
      <c r="I1074" s="159"/>
      <c r="J1074" s="159"/>
      <c r="K1074" s="304"/>
      <c r="L1074" s="304"/>
      <c r="M1074" s="159"/>
      <c r="N1074" s="159"/>
      <c r="O1074" s="159"/>
      <c r="P1074" s="159"/>
      <c r="Q1074" s="159"/>
      <c r="R1074" s="159"/>
      <c r="S1074" s="304"/>
      <c r="T1074" s="343"/>
      <c r="U1074" s="159"/>
      <c r="V1074" s="159"/>
      <c r="W1074" s="159"/>
      <c r="X1074" s="159"/>
      <c r="Y1074" s="159"/>
      <c r="Z1074" s="159"/>
    </row>
    <row r="1075" ht="11.25" customHeight="1">
      <c r="A1075" s="159"/>
      <c r="B1075" s="159"/>
      <c r="C1075" s="159"/>
      <c r="D1075" s="159"/>
      <c r="E1075" s="159"/>
      <c r="F1075" s="159"/>
      <c r="G1075" s="159"/>
      <c r="H1075" s="159"/>
      <c r="I1075" s="159"/>
      <c r="J1075" s="159"/>
      <c r="K1075" s="304"/>
      <c r="L1075" s="304"/>
      <c r="M1075" s="159"/>
      <c r="N1075" s="159"/>
      <c r="O1075" s="159"/>
      <c r="P1075" s="159"/>
      <c r="Q1075" s="159"/>
      <c r="R1075" s="159"/>
      <c r="S1075" s="304"/>
      <c r="T1075" s="343"/>
      <c r="U1075" s="159"/>
      <c r="V1075" s="159"/>
      <c r="W1075" s="159"/>
      <c r="X1075" s="159"/>
      <c r="Y1075" s="159"/>
      <c r="Z1075" s="159"/>
    </row>
    <row r="1076" ht="11.25" customHeight="1">
      <c r="A1076" s="159"/>
      <c r="B1076" s="159"/>
      <c r="C1076" s="159"/>
      <c r="D1076" s="159"/>
      <c r="E1076" s="159"/>
      <c r="F1076" s="159"/>
      <c r="G1076" s="159"/>
      <c r="H1076" s="159"/>
      <c r="I1076" s="159"/>
      <c r="J1076" s="159"/>
      <c r="K1076" s="304"/>
      <c r="L1076" s="304"/>
      <c r="M1076" s="159"/>
      <c r="N1076" s="159"/>
      <c r="O1076" s="159"/>
      <c r="P1076" s="159"/>
      <c r="Q1076" s="159"/>
      <c r="R1076" s="159"/>
      <c r="S1076" s="304"/>
      <c r="T1076" s="343"/>
      <c r="U1076" s="159"/>
      <c r="V1076" s="159"/>
      <c r="W1076" s="159"/>
      <c r="X1076" s="159"/>
      <c r="Y1076" s="159"/>
      <c r="Z1076" s="159"/>
    </row>
    <row r="1077" ht="11.25" customHeight="1">
      <c r="A1077" s="159"/>
      <c r="B1077" s="159"/>
      <c r="C1077" s="159"/>
      <c r="D1077" s="159"/>
      <c r="E1077" s="159"/>
      <c r="F1077" s="159"/>
      <c r="G1077" s="159"/>
      <c r="H1077" s="159"/>
      <c r="I1077" s="159"/>
      <c r="J1077" s="159"/>
      <c r="K1077" s="304"/>
      <c r="L1077" s="304"/>
      <c r="M1077" s="159"/>
      <c r="N1077" s="159"/>
      <c r="O1077" s="159"/>
      <c r="P1077" s="159"/>
      <c r="Q1077" s="159"/>
      <c r="R1077" s="159"/>
      <c r="S1077" s="304"/>
      <c r="T1077" s="343"/>
      <c r="U1077" s="159"/>
      <c r="V1077" s="159"/>
      <c r="W1077" s="159"/>
      <c r="X1077" s="159"/>
      <c r="Y1077" s="159"/>
      <c r="Z1077" s="159"/>
    </row>
    <row r="1078" ht="11.25" customHeight="1">
      <c r="A1078" s="159"/>
      <c r="B1078" s="159"/>
      <c r="C1078" s="159"/>
      <c r="D1078" s="159"/>
      <c r="E1078" s="159"/>
      <c r="F1078" s="159"/>
      <c r="G1078" s="159"/>
      <c r="H1078" s="159"/>
      <c r="I1078" s="159"/>
      <c r="J1078" s="159"/>
      <c r="K1078" s="304"/>
      <c r="L1078" s="304"/>
      <c r="M1078" s="159"/>
      <c r="N1078" s="159"/>
      <c r="O1078" s="159"/>
      <c r="P1078" s="159"/>
      <c r="Q1078" s="159"/>
      <c r="R1078" s="159"/>
      <c r="S1078" s="304"/>
      <c r="T1078" s="343"/>
      <c r="U1078" s="159"/>
      <c r="V1078" s="159"/>
      <c r="W1078" s="159"/>
      <c r="X1078" s="159"/>
      <c r="Y1078" s="159"/>
      <c r="Z1078" s="159"/>
    </row>
    <row r="1079" ht="11.25" customHeight="1">
      <c r="A1079" s="159"/>
      <c r="B1079" s="159"/>
      <c r="C1079" s="159"/>
      <c r="D1079" s="159"/>
      <c r="E1079" s="159"/>
      <c r="F1079" s="159"/>
      <c r="G1079" s="159"/>
      <c r="H1079" s="159"/>
      <c r="I1079" s="159"/>
      <c r="J1079" s="159"/>
      <c r="K1079" s="304"/>
      <c r="L1079" s="304"/>
      <c r="M1079" s="159"/>
      <c r="N1079" s="159"/>
      <c r="O1079" s="159"/>
      <c r="P1079" s="159"/>
      <c r="Q1079" s="159"/>
      <c r="R1079" s="159"/>
      <c r="S1079" s="304"/>
      <c r="T1079" s="343"/>
      <c r="U1079" s="159"/>
      <c r="V1079" s="159"/>
      <c r="W1079" s="159"/>
      <c r="X1079" s="159"/>
      <c r="Y1079" s="159"/>
      <c r="Z1079" s="159"/>
    </row>
    <row r="1080" ht="11.25" customHeight="1">
      <c r="A1080" s="159"/>
      <c r="B1080" s="159"/>
      <c r="C1080" s="159"/>
      <c r="D1080" s="159"/>
      <c r="E1080" s="159"/>
      <c r="F1080" s="159"/>
      <c r="G1080" s="159"/>
      <c r="H1080" s="159"/>
      <c r="I1080" s="159"/>
      <c r="J1080" s="159"/>
      <c r="K1080" s="304"/>
      <c r="L1080" s="304"/>
      <c r="M1080" s="159"/>
      <c r="N1080" s="159"/>
      <c r="O1080" s="159"/>
      <c r="P1080" s="159"/>
      <c r="Q1080" s="159"/>
      <c r="R1080" s="159"/>
      <c r="S1080" s="304"/>
      <c r="T1080" s="343"/>
      <c r="U1080" s="159"/>
      <c r="V1080" s="159"/>
      <c r="W1080" s="159"/>
      <c r="X1080" s="159"/>
      <c r="Y1080" s="159"/>
      <c r="Z1080" s="159"/>
    </row>
    <row r="1081" ht="11.25" customHeight="1">
      <c r="A1081" s="159"/>
      <c r="B1081" s="159"/>
      <c r="C1081" s="159"/>
      <c r="D1081" s="159"/>
      <c r="E1081" s="159"/>
      <c r="F1081" s="159"/>
      <c r="G1081" s="159"/>
      <c r="H1081" s="159"/>
      <c r="I1081" s="159"/>
      <c r="J1081" s="159"/>
      <c r="K1081" s="304"/>
      <c r="L1081" s="304"/>
      <c r="M1081" s="159"/>
      <c r="N1081" s="159"/>
      <c r="O1081" s="159"/>
      <c r="P1081" s="159"/>
      <c r="Q1081" s="159"/>
      <c r="R1081" s="159"/>
      <c r="S1081" s="304"/>
      <c r="T1081" s="343"/>
      <c r="U1081" s="159"/>
      <c r="V1081" s="159"/>
      <c r="W1081" s="159"/>
      <c r="X1081" s="159"/>
      <c r="Y1081" s="159"/>
      <c r="Z1081" s="159"/>
    </row>
    <row r="1082" ht="11.25" customHeight="1">
      <c r="A1082" s="159"/>
      <c r="B1082" s="159"/>
      <c r="C1082" s="159"/>
      <c r="D1082" s="159"/>
      <c r="E1082" s="159"/>
      <c r="F1082" s="159"/>
      <c r="G1082" s="159"/>
      <c r="H1082" s="159"/>
      <c r="I1082" s="159"/>
      <c r="J1082" s="159"/>
      <c r="K1082" s="304"/>
      <c r="L1082" s="304"/>
      <c r="M1082" s="159"/>
      <c r="N1082" s="159"/>
      <c r="O1082" s="159"/>
      <c r="P1082" s="159"/>
      <c r="Q1082" s="159"/>
      <c r="R1082" s="159"/>
      <c r="S1082" s="304"/>
      <c r="T1082" s="343"/>
      <c r="U1082" s="159"/>
      <c r="V1082" s="159"/>
      <c r="W1082" s="159"/>
      <c r="X1082" s="159"/>
      <c r="Y1082" s="159"/>
      <c r="Z1082" s="159"/>
    </row>
    <row r="1083" ht="11.25" customHeight="1">
      <c r="A1083" s="159"/>
      <c r="B1083" s="159"/>
      <c r="C1083" s="159"/>
      <c r="D1083" s="159"/>
      <c r="E1083" s="159"/>
      <c r="F1083" s="159"/>
      <c r="G1083" s="159"/>
      <c r="H1083" s="159"/>
      <c r="I1083" s="159"/>
      <c r="J1083" s="159"/>
      <c r="K1083" s="304"/>
      <c r="L1083" s="304"/>
      <c r="M1083" s="159"/>
      <c r="N1083" s="159"/>
      <c r="O1083" s="159"/>
      <c r="P1083" s="159"/>
      <c r="Q1083" s="159"/>
      <c r="R1083" s="159"/>
      <c r="S1083" s="304"/>
      <c r="T1083" s="343"/>
      <c r="U1083" s="159"/>
      <c r="V1083" s="159"/>
      <c r="W1083" s="159"/>
      <c r="X1083" s="159"/>
      <c r="Y1083" s="159"/>
      <c r="Z1083" s="159"/>
    </row>
    <row r="1084" ht="11.25" customHeight="1">
      <c r="A1084" s="159"/>
      <c r="B1084" s="159"/>
      <c r="C1084" s="159"/>
      <c r="D1084" s="159"/>
      <c r="E1084" s="159"/>
      <c r="F1084" s="159"/>
      <c r="G1084" s="159"/>
      <c r="H1084" s="159"/>
      <c r="I1084" s="159"/>
      <c r="J1084" s="159"/>
      <c r="K1084" s="304"/>
      <c r="L1084" s="304"/>
      <c r="M1084" s="159"/>
      <c r="N1084" s="159"/>
      <c r="O1084" s="159"/>
      <c r="P1084" s="159"/>
      <c r="Q1084" s="159"/>
      <c r="R1084" s="159"/>
      <c r="S1084" s="304"/>
      <c r="T1084" s="343"/>
      <c r="U1084" s="159"/>
      <c r="V1084" s="159"/>
      <c r="W1084" s="159"/>
      <c r="X1084" s="159"/>
      <c r="Y1084" s="159"/>
      <c r="Z1084" s="159"/>
    </row>
    <row r="1085" ht="11.25" customHeight="1">
      <c r="A1085" s="159"/>
      <c r="B1085" s="159"/>
      <c r="C1085" s="159"/>
      <c r="D1085" s="159"/>
      <c r="E1085" s="159"/>
      <c r="F1085" s="159"/>
      <c r="G1085" s="159"/>
      <c r="H1085" s="159"/>
      <c r="I1085" s="159"/>
      <c r="J1085" s="159"/>
      <c r="K1085" s="304"/>
      <c r="L1085" s="304"/>
      <c r="M1085" s="159"/>
      <c r="N1085" s="159"/>
      <c r="O1085" s="159"/>
      <c r="P1085" s="159"/>
      <c r="Q1085" s="159"/>
      <c r="R1085" s="159"/>
      <c r="S1085" s="304"/>
      <c r="T1085" s="343"/>
      <c r="U1085" s="159"/>
      <c r="V1085" s="159"/>
      <c r="W1085" s="159"/>
      <c r="X1085" s="159"/>
      <c r="Y1085" s="159"/>
      <c r="Z1085" s="159"/>
    </row>
    <row r="1086" ht="11.25" customHeight="1">
      <c r="A1086" s="159"/>
      <c r="B1086" s="159"/>
      <c r="C1086" s="159"/>
      <c r="D1086" s="159"/>
      <c r="E1086" s="159"/>
      <c r="F1086" s="159"/>
      <c r="G1086" s="159"/>
      <c r="H1086" s="159"/>
      <c r="I1086" s="159"/>
      <c r="J1086" s="159"/>
      <c r="K1086" s="304"/>
      <c r="L1086" s="304"/>
      <c r="M1086" s="159"/>
      <c r="N1086" s="159"/>
      <c r="O1086" s="159"/>
      <c r="P1086" s="159"/>
      <c r="Q1086" s="159"/>
      <c r="R1086" s="159"/>
      <c r="S1086" s="304"/>
      <c r="T1086" s="343"/>
      <c r="U1086" s="159"/>
      <c r="V1086" s="159"/>
      <c r="W1086" s="159"/>
      <c r="X1086" s="159"/>
      <c r="Y1086" s="159"/>
      <c r="Z1086" s="159"/>
    </row>
    <row r="1087" ht="11.25" customHeight="1">
      <c r="A1087" s="159"/>
      <c r="B1087" s="159"/>
      <c r="C1087" s="159"/>
      <c r="D1087" s="159"/>
      <c r="E1087" s="159"/>
      <c r="F1087" s="159"/>
      <c r="G1087" s="159"/>
      <c r="H1087" s="159"/>
      <c r="I1087" s="159"/>
      <c r="J1087" s="159"/>
      <c r="K1087" s="304"/>
      <c r="L1087" s="304"/>
      <c r="M1087" s="159"/>
      <c r="N1087" s="159"/>
      <c r="O1087" s="159"/>
      <c r="P1087" s="159"/>
      <c r="Q1087" s="159"/>
      <c r="R1087" s="159"/>
      <c r="S1087" s="304"/>
      <c r="T1087" s="343"/>
      <c r="U1087" s="159"/>
      <c r="V1087" s="159"/>
      <c r="W1087" s="159"/>
      <c r="X1087" s="159"/>
      <c r="Y1087" s="159"/>
      <c r="Z1087" s="159"/>
    </row>
    <row r="1088" ht="11.25" customHeight="1">
      <c r="A1088" s="159"/>
      <c r="B1088" s="159"/>
      <c r="C1088" s="159"/>
      <c r="D1088" s="159"/>
      <c r="E1088" s="159"/>
      <c r="F1088" s="159"/>
      <c r="G1088" s="159"/>
      <c r="H1088" s="159"/>
      <c r="I1088" s="159"/>
      <c r="J1088" s="159"/>
      <c r="K1088" s="304"/>
      <c r="L1088" s="304"/>
      <c r="M1088" s="159"/>
      <c r="N1088" s="159"/>
      <c r="O1088" s="159"/>
      <c r="P1088" s="159"/>
      <c r="Q1088" s="159"/>
      <c r="R1088" s="159"/>
      <c r="S1088" s="304"/>
      <c r="T1088" s="343"/>
      <c r="U1088" s="159"/>
      <c r="V1088" s="159"/>
      <c r="W1088" s="159"/>
      <c r="X1088" s="159"/>
      <c r="Y1088" s="159"/>
      <c r="Z1088" s="159"/>
    </row>
    <row r="1089" ht="11.25" customHeight="1">
      <c r="A1089" s="159"/>
      <c r="B1089" s="159"/>
      <c r="C1089" s="159"/>
      <c r="D1089" s="159"/>
      <c r="E1089" s="159"/>
      <c r="F1089" s="159"/>
      <c r="G1089" s="159"/>
      <c r="H1089" s="159"/>
      <c r="I1089" s="159"/>
      <c r="J1089" s="159"/>
      <c r="K1089" s="304"/>
      <c r="L1089" s="304"/>
      <c r="M1089" s="159"/>
      <c r="N1089" s="159"/>
      <c r="O1089" s="159"/>
      <c r="P1089" s="159"/>
      <c r="Q1089" s="159"/>
      <c r="R1089" s="159"/>
      <c r="S1089" s="304"/>
      <c r="T1089" s="343"/>
      <c r="U1089" s="159"/>
      <c r="V1089" s="159"/>
      <c r="W1089" s="159"/>
      <c r="X1089" s="159"/>
      <c r="Y1089" s="159"/>
      <c r="Z1089" s="159"/>
    </row>
    <row r="1090" ht="11.25" customHeight="1">
      <c r="A1090" s="159"/>
      <c r="B1090" s="159"/>
      <c r="C1090" s="159"/>
      <c r="D1090" s="159"/>
      <c r="E1090" s="159"/>
      <c r="F1090" s="159"/>
      <c r="G1090" s="159"/>
      <c r="H1090" s="159"/>
      <c r="I1090" s="159"/>
      <c r="J1090" s="159"/>
      <c r="K1090" s="304"/>
      <c r="L1090" s="304"/>
      <c r="M1090" s="159"/>
      <c r="N1090" s="159"/>
      <c r="O1090" s="159"/>
      <c r="P1090" s="159"/>
      <c r="Q1090" s="159"/>
      <c r="R1090" s="159"/>
      <c r="S1090" s="304"/>
      <c r="T1090" s="343"/>
      <c r="U1090" s="159"/>
      <c r="V1090" s="159"/>
      <c r="W1090" s="159"/>
      <c r="X1090" s="159"/>
      <c r="Y1090" s="159"/>
      <c r="Z1090" s="159"/>
    </row>
    <row r="1091" ht="11.25" customHeight="1">
      <c r="A1091" s="159"/>
      <c r="B1091" s="159"/>
      <c r="C1091" s="159"/>
      <c r="D1091" s="159"/>
      <c r="E1091" s="159"/>
      <c r="F1091" s="159"/>
      <c r="G1091" s="159"/>
      <c r="H1091" s="159"/>
      <c r="I1091" s="159"/>
      <c r="J1091" s="159"/>
      <c r="K1091" s="304"/>
      <c r="L1091" s="304"/>
      <c r="M1091" s="159"/>
      <c r="N1091" s="159"/>
      <c r="O1091" s="159"/>
      <c r="P1091" s="159"/>
      <c r="Q1091" s="159"/>
      <c r="R1091" s="159"/>
      <c r="S1091" s="304"/>
      <c r="T1091" s="343"/>
      <c r="U1091" s="159"/>
      <c r="V1091" s="159"/>
      <c r="W1091" s="159"/>
      <c r="X1091" s="159"/>
      <c r="Y1091" s="159"/>
      <c r="Z1091" s="159"/>
    </row>
    <row r="1092" ht="11.25" customHeight="1">
      <c r="A1092" s="159"/>
      <c r="B1092" s="159"/>
      <c r="C1092" s="159"/>
      <c r="D1092" s="159"/>
      <c r="E1092" s="159"/>
      <c r="F1092" s="159"/>
      <c r="G1092" s="159"/>
      <c r="H1092" s="159"/>
      <c r="I1092" s="159"/>
      <c r="J1092" s="159"/>
      <c r="K1092" s="304"/>
      <c r="L1092" s="304"/>
      <c r="M1092" s="159"/>
      <c r="N1092" s="159"/>
      <c r="O1092" s="159"/>
      <c r="P1092" s="159"/>
      <c r="Q1092" s="159"/>
      <c r="R1092" s="159"/>
      <c r="S1092" s="304"/>
      <c r="T1092" s="343"/>
      <c r="U1092" s="159"/>
      <c r="V1092" s="159"/>
      <c r="W1092" s="159"/>
      <c r="X1092" s="159"/>
      <c r="Y1092" s="159"/>
      <c r="Z1092" s="159"/>
    </row>
    <row r="1093" ht="11.25" customHeight="1">
      <c r="A1093" s="159"/>
      <c r="B1093" s="159"/>
      <c r="C1093" s="159"/>
      <c r="D1093" s="159"/>
      <c r="E1093" s="159"/>
      <c r="F1093" s="159"/>
      <c r="G1093" s="159"/>
      <c r="H1093" s="159"/>
      <c r="I1093" s="159"/>
      <c r="J1093" s="159"/>
      <c r="K1093" s="304"/>
      <c r="L1093" s="304"/>
      <c r="M1093" s="159"/>
      <c r="N1093" s="159"/>
      <c r="O1093" s="159"/>
      <c r="P1093" s="159"/>
      <c r="Q1093" s="159"/>
      <c r="R1093" s="159"/>
      <c r="S1093" s="304"/>
      <c r="T1093" s="343"/>
      <c r="U1093" s="159"/>
      <c r="V1093" s="159"/>
      <c r="W1093" s="159"/>
      <c r="X1093" s="159"/>
      <c r="Y1093" s="159"/>
      <c r="Z1093" s="159"/>
    </row>
    <row r="1094" ht="11.25" customHeight="1">
      <c r="A1094" s="159"/>
      <c r="B1094" s="159"/>
      <c r="C1094" s="159"/>
      <c r="D1094" s="159"/>
      <c r="E1094" s="159"/>
      <c r="F1094" s="159"/>
      <c r="G1094" s="159"/>
      <c r="H1094" s="159"/>
      <c r="I1094" s="159"/>
      <c r="J1094" s="159"/>
      <c r="K1094" s="304"/>
      <c r="L1094" s="304"/>
      <c r="M1094" s="159"/>
      <c r="N1094" s="159"/>
      <c r="O1094" s="159"/>
      <c r="P1094" s="159"/>
      <c r="Q1094" s="159"/>
      <c r="R1094" s="159"/>
      <c r="S1094" s="304"/>
      <c r="T1094" s="343"/>
      <c r="U1094" s="159"/>
      <c r="V1094" s="159"/>
      <c r="W1094" s="159"/>
      <c r="X1094" s="159"/>
      <c r="Y1094" s="159"/>
      <c r="Z1094" s="159"/>
    </row>
    <row r="1095" ht="11.25" customHeight="1">
      <c r="A1095" s="159"/>
      <c r="B1095" s="159"/>
      <c r="C1095" s="159"/>
      <c r="D1095" s="159"/>
      <c r="E1095" s="159"/>
      <c r="F1095" s="159"/>
      <c r="G1095" s="159"/>
      <c r="H1095" s="159"/>
      <c r="I1095" s="159"/>
      <c r="J1095" s="159"/>
      <c r="K1095" s="304"/>
      <c r="L1095" s="304"/>
      <c r="M1095" s="159"/>
      <c r="N1095" s="159"/>
      <c r="O1095" s="159"/>
      <c r="P1095" s="159"/>
      <c r="Q1095" s="159"/>
      <c r="R1095" s="159"/>
      <c r="S1095" s="304"/>
      <c r="T1095" s="343"/>
      <c r="U1095" s="159"/>
      <c r="V1095" s="159"/>
      <c r="W1095" s="159"/>
      <c r="X1095" s="159"/>
      <c r="Y1095" s="159"/>
      <c r="Z1095" s="159"/>
    </row>
    <row r="1096" ht="11.25" customHeight="1">
      <c r="A1096" s="159"/>
      <c r="B1096" s="159"/>
      <c r="C1096" s="159"/>
      <c r="D1096" s="159"/>
      <c r="E1096" s="159"/>
      <c r="F1096" s="159"/>
      <c r="G1096" s="159"/>
      <c r="H1096" s="159"/>
      <c r="I1096" s="159"/>
      <c r="J1096" s="159"/>
      <c r="K1096" s="304"/>
      <c r="L1096" s="304"/>
      <c r="M1096" s="159"/>
      <c r="N1096" s="159"/>
      <c r="O1096" s="159"/>
      <c r="P1096" s="159"/>
      <c r="Q1096" s="159"/>
      <c r="R1096" s="159"/>
      <c r="S1096" s="304"/>
      <c r="T1096" s="343"/>
      <c r="U1096" s="159"/>
      <c r="V1096" s="159"/>
      <c r="W1096" s="159"/>
      <c r="X1096" s="159"/>
      <c r="Y1096" s="159"/>
      <c r="Z1096" s="159"/>
    </row>
    <row r="1097" ht="11.25" customHeight="1">
      <c r="A1097" s="159"/>
      <c r="B1097" s="159"/>
      <c r="C1097" s="159"/>
      <c r="D1097" s="159"/>
      <c r="E1097" s="159"/>
      <c r="F1097" s="159"/>
      <c r="G1097" s="159"/>
      <c r="H1097" s="159"/>
      <c r="I1097" s="159"/>
      <c r="J1097" s="159"/>
      <c r="K1097" s="304"/>
      <c r="L1097" s="304"/>
      <c r="M1097" s="159"/>
      <c r="N1097" s="159"/>
      <c r="O1097" s="159"/>
      <c r="P1097" s="159"/>
      <c r="Q1097" s="159"/>
      <c r="R1097" s="159"/>
      <c r="S1097" s="304"/>
      <c r="T1097" s="343"/>
      <c r="U1097" s="159"/>
      <c r="V1097" s="159"/>
      <c r="W1097" s="159"/>
      <c r="X1097" s="159"/>
      <c r="Y1097" s="159"/>
      <c r="Z1097" s="159"/>
    </row>
    <row r="1098" ht="11.25" customHeight="1">
      <c r="A1098" s="159"/>
      <c r="B1098" s="159"/>
      <c r="C1098" s="159"/>
      <c r="D1098" s="159"/>
      <c r="E1098" s="159"/>
      <c r="F1098" s="159"/>
      <c r="G1098" s="159"/>
      <c r="H1098" s="159"/>
      <c r="I1098" s="159"/>
      <c r="J1098" s="159"/>
      <c r="K1098" s="304"/>
      <c r="L1098" s="304"/>
      <c r="M1098" s="159"/>
      <c r="N1098" s="159"/>
      <c r="O1098" s="159"/>
      <c r="P1098" s="159"/>
      <c r="Q1098" s="159"/>
      <c r="R1098" s="159"/>
      <c r="S1098" s="304"/>
      <c r="T1098" s="343"/>
      <c r="U1098" s="159"/>
      <c r="V1098" s="159"/>
      <c r="W1098" s="159"/>
      <c r="X1098" s="159"/>
      <c r="Y1098" s="159"/>
      <c r="Z1098" s="159"/>
    </row>
    <row r="1099" ht="11.25" customHeight="1">
      <c r="A1099" s="159"/>
      <c r="B1099" s="159"/>
      <c r="C1099" s="159"/>
      <c r="D1099" s="159"/>
      <c r="E1099" s="159"/>
      <c r="F1099" s="159"/>
      <c r="G1099" s="159"/>
      <c r="H1099" s="159"/>
      <c r="I1099" s="159"/>
      <c r="J1099" s="159"/>
      <c r="K1099" s="304"/>
      <c r="L1099" s="304"/>
      <c r="M1099" s="159"/>
      <c r="N1099" s="159"/>
      <c r="O1099" s="159"/>
      <c r="P1099" s="159"/>
      <c r="Q1099" s="159"/>
      <c r="R1099" s="159"/>
      <c r="S1099" s="304"/>
      <c r="T1099" s="343"/>
      <c r="U1099" s="159"/>
      <c r="V1099" s="159"/>
      <c r="W1099" s="159"/>
      <c r="X1099" s="159"/>
      <c r="Y1099" s="159"/>
      <c r="Z1099" s="159"/>
    </row>
    <row r="1100" ht="11.25" customHeight="1">
      <c r="A1100" s="159"/>
      <c r="B1100" s="159"/>
      <c r="C1100" s="159"/>
      <c r="D1100" s="159"/>
      <c r="E1100" s="159"/>
      <c r="F1100" s="159"/>
      <c r="G1100" s="159"/>
      <c r="H1100" s="159"/>
      <c r="I1100" s="159"/>
      <c r="J1100" s="159"/>
      <c r="K1100" s="304"/>
      <c r="L1100" s="304"/>
      <c r="M1100" s="159"/>
      <c r="N1100" s="159"/>
      <c r="O1100" s="159"/>
      <c r="P1100" s="159"/>
      <c r="Q1100" s="159"/>
      <c r="R1100" s="159"/>
      <c r="S1100" s="304"/>
      <c r="T1100" s="343"/>
      <c r="U1100" s="159"/>
      <c r="V1100" s="159"/>
      <c r="W1100" s="159"/>
      <c r="X1100" s="159"/>
      <c r="Y1100" s="159"/>
      <c r="Z1100" s="159"/>
    </row>
    <row r="1101" ht="11.25" customHeight="1">
      <c r="A1101" s="159"/>
      <c r="B1101" s="159"/>
      <c r="C1101" s="159"/>
      <c r="D1101" s="159"/>
      <c r="E1101" s="159"/>
      <c r="F1101" s="159"/>
      <c r="G1101" s="159"/>
      <c r="H1101" s="159"/>
      <c r="I1101" s="159"/>
      <c r="J1101" s="159"/>
      <c r="K1101" s="304"/>
      <c r="L1101" s="304"/>
      <c r="M1101" s="159"/>
      <c r="N1101" s="159"/>
      <c r="O1101" s="159"/>
      <c r="P1101" s="159"/>
      <c r="Q1101" s="159"/>
      <c r="R1101" s="159"/>
      <c r="S1101" s="304"/>
      <c r="T1101" s="343"/>
      <c r="U1101" s="159"/>
      <c r="V1101" s="159"/>
      <c r="W1101" s="159"/>
      <c r="X1101" s="159"/>
      <c r="Y1101" s="159"/>
      <c r="Z1101" s="159"/>
    </row>
    <row r="1102" ht="11.25" customHeight="1">
      <c r="A1102" s="159"/>
      <c r="B1102" s="159"/>
      <c r="C1102" s="159"/>
      <c r="D1102" s="159"/>
      <c r="E1102" s="159"/>
      <c r="F1102" s="159"/>
      <c r="G1102" s="159"/>
      <c r="H1102" s="159"/>
      <c r="I1102" s="159"/>
      <c r="J1102" s="159"/>
      <c r="K1102" s="304"/>
      <c r="L1102" s="304"/>
      <c r="M1102" s="159"/>
      <c r="N1102" s="159"/>
      <c r="O1102" s="159"/>
      <c r="P1102" s="159"/>
      <c r="Q1102" s="159"/>
      <c r="R1102" s="159"/>
      <c r="S1102" s="304"/>
      <c r="T1102" s="343"/>
      <c r="U1102" s="159"/>
      <c r="V1102" s="159"/>
      <c r="W1102" s="159"/>
      <c r="X1102" s="159"/>
      <c r="Y1102" s="159"/>
      <c r="Z1102" s="159"/>
    </row>
    <row r="1103" ht="11.25" customHeight="1">
      <c r="A1103" s="159"/>
      <c r="B1103" s="159"/>
      <c r="C1103" s="159"/>
      <c r="D1103" s="159"/>
      <c r="E1103" s="159"/>
      <c r="F1103" s="159"/>
      <c r="G1103" s="159"/>
      <c r="H1103" s="159"/>
      <c r="I1103" s="159"/>
      <c r="J1103" s="159"/>
      <c r="K1103" s="304"/>
      <c r="L1103" s="304"/>
      <c r="M1103" s="159"/>
      <c r="N1103" s="159"/>
      <c r="O1103" s="159"/>
      <c r="P1103" s="159"/>
      <c r="Q1103" s="159"/>
      <c r="R1103" s="159"/>
      <c r="S1103" s="304"/>
      <c r="T1103" s="343"/>
      <c r="U1103" s="159"/>
      <c r="V1103" s="159"/>
      <c r="W1103" s="159"/>
      <c r="X1103" s="159"/>
      <c r="Y1103" s="159"/>
      <c r="Z1103" s="159"/>
    </row>
    <row r="1104" ht="11.25" customHeight="1">
      <c r="A1104" s="159"/>
      <c r="B1104" s="159"/>
      <c r="C1104" s="159"/>
      <c r="D1104" s="159"/>
      <c r="E1104" s="159"/>
      <c r="F1104" s="159"/>
      <c r="G1104" s="159"/>
      <c r="H1104" s="159"/>
      <c r="I1104" s="159"/>
      <c r="J1104" s="159"/>
      <c r="K1104" s="304"/>
      <c r="L1104" s="304"/>
      <c r="M1104" s="159"/>
      <c r="N1104" s="159"/>
      <c r="O1104" s="159"/>
      <c r="P1104" s="159"/>
      <c r="Q1104" s="159"/>
      <c r="R1104" s="159"/>
      <c r="S1104" s="304"/>
      <c r="T1104" s="343"/>
      <c r="U1104" s="159"/>
      <c r="V1104" s="159"/>
      <c r="W1104" s="159"/>
      <c r="X1104" s="159"/>
      <c r="Y1104" s="159"/>
      <c r="Z1104" s="159"/>
    </row>
    <row r="1105" ht="11.25" customHeight="1">
      <c r="A1105" s="159"/>
      <c r="B1105" s="159"/>
      <c r="C1105" s="159"/>
      <c r="D1105" s="159"/>
      <c r="E1105" s="159"/>
      <c r="F1105" s="159"/>
      <c r="G1105" s="159"/>
      <c r="H1105" s="159"/>
      <c r="I1105" s="159"/>
      <c r="J1105" s="159"/>
      <c r="K1105" s="304"/>
      <c r="L1105" s="304"/>
      <c r="M1105" s="159"/>
      <c r="N1105" s="159"/>
      <c r="O1105" s="159"/>
      <c r="P1105" s="159"/>
      <c r="Q1105" s="159"/>
      <c r="R1105" s="159"/>
      <c r="S1105" s="304"/>
      <c r="T1105" s="343"/>
      <c r="U1105" s="159"/>
      <c r="V1105" s="159"/>
      <c r="W1105" s="159"/>
      <c r="X1105" s="159"/>
      <c r="Y1105" s="159"/>
      <c r="Z1105" s="159"/>
    </row>
    <row r="1106" ht="11.25" customHeight="1">
      <c r="A1106" s="159"/>
      <c r="B1106" s="159"/>
      <c r="C1106" s="159"/>
      <c r="D1106" s="159"/>
      <c r="E1106" s="159"/>
      <c r="F1106" s="159"/>
      <c r="G1106" s="159"/>
      <c r="H1106" s="159"/>
      <c r="I1106" s="159"/>
      <c r="J1106" s="159"/>
      <c r="K1106" s="304"/>
      <c r="L1106" s="304"/>
      <c r="M1106" s="159"/>
      <c r="N1106" s="159"/>
      <c r="O1106" s="159"/>
      <c r="P1106" s="159"/>
      <c r="Q1106" s="159"/>
      <c r="R1106" s="159"/>
      <c r="S1106" s="304"/>
      <c r="T1106" s="343"/>
      <c r="U1106" s="159"/>
      <c r="V1106" s="159"/>
      <c r="W1106" s="159"/>
      <c r="X1106" s="159"/>
      <c r="Y1106" s="159"/>
      <c r="Z1106" s="159"/>
    </row>
    <row r="1107" ht="11.25" customHeight="1">
      <c r="A1107" s="159"/>
      <c r="B1107" s="159"/>
      <c r="C1107" s="159"/>
      <c r="D1107" s="159"/>
      <c r="E1107" s="159"/>
      <c r="F1107" s="159"/>
      <c r="G1107" s="159"/>
      <c r="H1107" s="159"/>
      <c r="I1107" s="159"/>
      <c r="J1107" s="159"/>
      <c r="K1107" s="304"/>
      <c r="L1107" s="304"/>
      <c r="M1107" s="159"/>
      <c r="N1107" s="159"/>
      <c r="O1107" s="159"/>
      <c r="P1107" s="159"/>
      <c r="Q1107" s="159"/>
      <c r="R1107" s="159"/>
      <c r="S1107" s="304"/>
      <c r="T1107" s="343"/>
      <c r="U1107" s="159"/>
      <c r="V1107" s="159"/>
      <c r="W1107" s="159"/>
      <c r="X1107" s="159"/>
      <c r="Y1107" s="159"/>
      <c r="Z1107" s="159"/>
    </row>
    <row r="1108" ht="11.25" customHeight="1">
      <c r="A1108" s="159"/>
      <c r="B1108" s="159"/>
      <c r="C1108" s="159"/>
      <c r="D1108" s="159"/>
      <c r="E1108" s="159"/>
      <c r="F1108" s="159"/>
      <c r="G1108" s="159"/>
      <c r="H1108" s="159"/>
      <c r="I1108" s="159"/>
      <c r="J1108" s="159"/>
      <c r="K1108" s="304"/>
      <c r="L1108" s="304"/>
      <c r="M1108" s="159"/>
      <c r="N1108" s="159"/>
      <c r="O1108" s="159"/>
      <c r="P1108" s="159"/>
      <c r="Q1108" s="159"/>
      <c r="R1108" s="159"/>
      <c r="S1108" s="304"/>
      <c r="T1108" s="343"/>
      <c r="U1108" s="159"/>
      <c r="V1108" s="159"/>
      <c r="W1108" s="159"/>
      <c r="X1108" s="159"/>
      <c r="Y1108" s="159"/>
      <c r="Z1108" s="159"/>
    </row>
    <row r="1109" ht="11.25" customHeight="1">
      <c r="A1109" s="159"/>
      <c r="B1109" s="159"/>
      <c r="C1109" s="159"/>
      <c r="D1109" s="159"/>
      <c r="E1109" s="159"/>
      <c r="F1109" s="159"/>
      <c r="G1109" s="159"/>
      <c r="H1109" s="159"/>
      <c r="I1109" s="159"/>
      <c r="J1109" s="159"/>
      <c r="K1109" s="304"/>
      <c r="L1109" s="304"/>
      <c r="M1109" s="159"/>
      <c r="N1109" s="159"/>
      <c r="O1109" s="159"/>
      <c r="P1109" s="159"/>
      <c r="Q1109" s="159"/>
      <c r="R1109" s="159"/>
      <c r="S1109" s="304"/>
      <c r="T1109" s="343"/>
      <c r="U1109" s="159"/>
      <c r="V1109" s="159"/>
      <c r="W1109" s="159"/>
      <c r="X1109" s="159"/>
      <c r="Y1109" s="159"/>
      <c r="Z1109" s="159"/>
    </row>
    <row r="1110" ht="11.25" customHeight="1">
      <c r="A1110" s="159"/>
      <c r="B1110" s="159"/>
      <c r="C1110" s="159"/>
      <c r="D1110" s="159"/>
      <c r="E1110" s="159"/>
      <c r="F1110" s="159"/>
      <c r="G1110" s="159"/>
      <c r="H1110" s="159"/>
      <c r="I1110" s="159"/>
      <c r="J1110" s="159"/>
      <c r="K1110" s="304"/>
      <c r="L1110" s="304"/>
      <c r="M1110" s="159"/>
      <c r="N1110" s="159"/>
      <c r="O1110" s="159"/>
      <c r="P1110" s="159"/>
      <c r="Q1110" s="159"/>
      <c r="R1110" s="159"/>
      <c r="S1110" s="304"/>
      <c r="T1110" s="343"/>
      <c r="U1110" s="159"/>
      <c r="V1110" s="159"/>
      <c r="W1110" s="159"/>
      <c r="X1110" s="159"/>
      <c r="Y1110" s="159"/>
      <c r="Z1110" s="159"/>
    </row>
    <row r="1111" ht="11.25" customHeight="1">
      <c r="A1111" s="159"/>
      <c r="B1111" s="159"/>
      <c r="C1111" s="159"/>
      <c r="D1111" s="159"/>
      <c r="E1111" s="159"/>
      <c r="F1111" s="159"/>
      <c r="G1111" s="159"/>
      <c r="H1111" s="159"/>
      <c r="I1111" s="159"/>
      <c r="J1111" s="159"/>
      <c r="K1111" s="304"/>
      <c r="L1111" s="304"/>
      <c r="M1111" s="159"/>
      <c r="N1111" s="159"/>
      <c r="O1111" s="159"/>
      <c r="P1111" s="159"/>
      <c r="Q1111" s="159"/>
      <c r="R1111" s="159"/>
      <c r="S1111" s="304"/>
      <c r="T1111" s="343"/>
      <c r="U1111" s="159"/>
      <c r="V1111" s="159"/>
      <c r="W1111" s="159"/>
      <c r="X1111" s="159"/>
      <c r="Y1111" s="159"/>
      <c r="Z1111" s="159"/>
    </row>
    <row r="1112" ht="11.25" customHeight="1">
      <c r="A1112" s="159"/>
      <c r="B1112" s="159"/>
      <c r="C1112" s="159"/>
      <c r="D1112" s="159"/>
      <c r="E1112" s="159"/>
      <c r="F1112" s="159"/>
      <c r="G1112" s="159"/>
      <c r="H1112" s="159"/>
      <c r="I1112" s="159"/>
      <c r="J1112" s="159"/>
      <c r="K1112" s="304"/>
      <c r="L1112" s="304"/>
      <c r="M1112" s="159"/>
      <c r="N1112" s="159"/>
      <c r="O1112" s="159"/>
      <c r="P1112" s="159"/>
      <c r="Q1112" s="159"/>
      <c r="R1112" s="159"/>
      <c r="S1112" s="304"/>
      <c r="T1112" s="343"/>
      <c r="U1112" s="159"/>
      <c r="V1112" s="159"/>
      <c r="W1112" s="159"/>
      <c r="X1112" s="159"/>
      <c r="Y1112" s="159"/>
      <c r="Z1112" s="159"/>
    </row>
    <row r="1113" ht="11.25" customHeight="1">
      <c r="A1113" s="159"/>
      <c r="B1113" s="159"/>
      <c r="C1113" s="159"/>
      <c r="D1113" s="159"/>
      <c r="E1113" s="159"/>
      <c r="F1113" s="159"/>
      <c r="G1113" s="159"/>
      <c r="H1113" s="159"/>
      <c r="I1113" s="159"/>
      <c r="J1113" s="159"/>
      <c r="K1113" s="304"/>
      <c r="L1113" s="304"/>
      <c r="M1113" s="159"/>
      <c r="N1113" s="159"/>
      <c r="O1113" s="159"/>
      <c r="P1113" s="159"/>
      <c r="Q1113" s="159"/>
      <c r="R1113" s="159"/>
      <c r="S1113" s="304"/>
      <c r="T1113" s="343"/>
      <c r="U1113" s="159"/>
      <c r="V1113" s="159"/>
      <c r="W1113" s="159"/>
      <c r="X1113" s="159"/>
      <c r="Y1113" s="159"/>
      <c r="Z1113" s="159"/>
    </row>
    <row r="1114" ht="11.25" customHeight="1">
      <c r="A1114" s="159"/>
      <c r="B1114" s="159"/>
      <c r="C1114" s="159"/>
      <c r="D1114" s="159"/>
      <c r="E1114" s="159"/>
      <c r="F1114" s="159"/>
      <c r="G1114" s="159"/>
      <c r="H1114" s="159"/>
      <c r="I1114" s="159"/>
      <c r="J1114" s="159"/>
      <c r="K1114" s="304"/>
      <c r="L1114" s="304"/>
      <c r="M1114" s="159"/>
      <c r="N1114" s="159"/>
      <c r="O1114" s="159"/>
      <c r="P1114" s="159"/>
      <c r="Q1114" s="159"/>
      <c r="R1114" s="159"/>
      <c r="S1114" s="304"/>
      <c r="T1114" s="343"/>
      <c r="U1114" s="159"/>
      <c r="V1114" s="159"/>
      <c r="W1114" s="159"/>
      <c r="X1114" s="159"/>
      <c r="Y1114" s="159"/>
      <c r="Z1114" s="159"/>
    </row>
    <row r="1115" ht="11.25" customHeight="1">
      <c r="A1115" s="159"/>
      <c r="B1115" s="159"/>
      <c r="C1115" s="159"/>
      <c r="D1115" s="159"/>
      <c r="E1115" s="159"/>
      <c r="F1115" s="159"/>
      <c r="G1115" s="159"/>
      <c r="H1115" s="159"/>
      <c r="I1115" s="159"/>
      <c r="J1115" s="159"/>
      <c r="K1115" s="304"/>
      <c r="L1115" s="304"/>
      <c r="M1115" s="159"/>
      <c r="N1115" s="159"/>
      <c r="O1115" s="159"/>
      <c r="P1115" s="159"/>
      <c r="Q1115" s="159"/>
      <c r="R1115" s="159"/>
      <c r="S1115" s="304"/>
      <c r="T1115" s="343"/>
      <c r="U1115" s="159"/>
      <c r="V1115" s="159"/>
      <c r="W1115" s="159"/>
      <c r="X1115" s="159"/>
      <c r="Y1115" s="159"/>
      <c r="Z1115" s="159"/>
    </row>
    <row r="1116" ht="11.25" customHeight="1">
      <c r="A1116" s="159"/>
      <c r="B1116" s="159"/>
      <c r="C1116" s="159"/>
      <c r="D1116" s="159"/>
      <c r="E1116" s="159"/>
      <c r="F1116" s="159"/>
      <c r="G1116" s="159"/>
      <c r="H1116" s="159"/>
      <c r="I1116" s="159"/>
      <c r="J1116" s="159"/>
      <c r="K1116" s="304"/>
      <c r="L1116" s="304"/>
      <c r="M1116" s="159"/>
      <c r="N1116" s="159"/>
      <c r="O1116" s="159"/>
      <c r="P1116" s="159"/>
      <c r="Q1116" s="159"/>
      <c r="R1116" s="159"/>
      <c r="S1116" s="304"/>
      <c r="T1116" s="343"/>
      <c r="U1116" s="159"/>
      <c r="V1116" s="159"/>
      <c r="W1116" s="159"/>
      <c r="X1116" s="159"/>
      <c r="Y1116" s="159"/>
      <c r="Z1116" s="159"/>
    </row>
    <row r="1117" ht="11.25" customHeight="1">
      <c r="A1117" s="159"/>
      <c r="B1117" s="159"/>
      <c r="C1117" s="159"/>
      <c r="D1117" s="159"/>
      <c r="E1117" s="159"/>
      <c r="F1117" s="159"/>
      <c r="G1117" s="159"/>
      <c r="H1117" s="159"/>
      <c r="I1117" s="159"/>
      <c r="J1117" s="159"/>
      <c r="K1117" s="304"/>
      <c r="L1117" s="304"/>
      <c r="M1117" s="159"/>
      <c r="N1117" s="159"/>
      <c r="O1117" s="159"/>
      <c r="P1117" s="159"/>
      <c r="Q1117" s="159"/>
      <c r="R1117" s="159"/>
      <c r="S1117" s="304"/>
      <c r="T1117" s="343"/>
      <c r="U1117" s="159"/>
      <c r="V1117" s="159"/>
      <c r="W1117" s="159"/>
      <c r="X1117" s="159"/>
      <c r="Y1117" s="159"/>
      <c r="Z1117" s="159"/>
    </row>
    <row r="1118" ht="11.25" customHeight="1">
      <c r="A1118" s="159"/>
      <c r="B1118" s="159"/>
      <c r="C1118" s="159"/>
      <c r="D1118" s="159"/>
      <c r="E1118" s="159"/>
      <c r="F1118" s="159"/>
      <c r="G1118" s="159"/>
      <c r="H1118" s="159"/>
      <c r="I1118" s="159"/>
      <c r="J1118" s="159"/>
      <c r="K1118" s="304"/>
      <c r="L1118" s="304"/>
      <c r="M1118" s="159"/>
      <c r="N1118" s="159"/>
      <c r="O1118" s="159"/>
      <c r="P1118" s="159"/>
      <c r="Q1118" s="159"/>
      <c r="R1118" s="159"/>
      <c r="S1118" s="304"/>
      <c r="T1118" s="343"/>
      <c r="U1118" s="159"/>
      <c r="V1118" s="159"/>
      <c r="W1118" s="159"/>
      <c r="X1118" s="159"/>
      <c r="Y1118" s="159"/>
      <c r="Z1118" s="159"/>
    </row>
    <row r="1119" ht="11.25" customHeight="1">
      <c r="A1119" s="159"/>
      <c r="B1119" s="159"/>
      <c r="C1119" s="159"/>
      <c r="D1119" s="159"/>
      <c r="E1119" s="159"/>
      <c r="F1119" s="159"/>
      <c r="G1119" s="159"/>
      <c r="H1119" s="159"/>
      <c r="I1119" s="159"/>
      <c r="J1119" s="159"/>
      <c r="K1119" s="304"/>
      <c r="L1119" s="304"/>
      <c r="M1119" s="159"/>
      <c r="N1119" s="159"/>
      <c r="O1119" s="159"/>
      <c r="P1119" s="159"/>
      <c r="Q1119" s="159"/>
      <c r="R1119" s="159"/>
      <c r="S1119" s="304"/>
      <c r="T1119" s="343"/>
      <c r="U1119" s="159"/>
      <c r="V1119" s="159"/>
      <c r="W1119" s="159"/>
      <c r="X1119" s="159"/>
      <c r="Y1119" s="159"/>
      <c r="Z1119" s="159"/>
    </row>
    <row r="1120" ht="11.25" customHeight="1">
      <c r="A1120" s="159"/>
      <c r="B1120" s="159"/>
      <c r="C1120" s="159"/>
      <c r="D1120" s="159"/>
      <c r="E1120" s="159"/>
      <c r="F1120" s="159"/>
      <c r="G1120" s="159"/>
      <c r="H1120" s="159"/>
      <c r="I1120" s="159"/>
      <c r="J1120" s="159"/>
      <c r="K1120" s="304"/>
      <c r="L1120" s="304"/>
      <c r="M1120" s="159"/>
      <c r="N1120" s="159"/>
      <c r="O1120" s="159"/>
      <c r="P1120" s="159"/>
      <c r="Q1120" s="159"/>
      <c r="R1120" s="159"/>
      <c r="S1120" s="304"/>
      <c r="T1120" s="343"/>
      <c r="U1120" s="159"/>
      <c r="V1120" s="159"/>
      <c r="W1120" s="159"/>
      <c r="X1120" s="159"/>
      <c r="Y1120" s="159"/>
      <c r="Z1120" s="159"/>
    </row>
    <row r="1121" ht="11.25" customHeight="1">
      <c r="A1121" s="159"/>
      <c r="B1121" s="159"/>
      <c r="C1121" s="159"/>
      <c r="D1121" s="159"/>
      <c r="E1121" s="159"/>
      <c r="F1121" s="159"/>
      <c r="G1121" s="159"/>
      <c r="H1121" s="159"/>
      <c r="I1121" s="159"/>
      <c r="J1121" s="159"/>
      <c r="K1121" s="304"/>
      <c r="L1121" s="304"/>
      <c r="M1121" s="159"/>
      <c r="N1121" s="159"/>
      <c r="O1121" s="159"/>
      <c r="P1121" s="159"/>
      <c r="Q1121" s="159"/>
      <c r="R1121" s="159"/>
      <c r="S1121" s="304"/>
      <c r="T1121" s="343"/>
      <c r="U1121" s="159"/>
      <c r="V1121" s="159"/>
      <c r="W1121" s="159"/>
      <c r="X1121" s="159"/>
      <c r="Y1121" s="159"/>
      <c r="Z1121" s="159"/>
    </row>
    <row r="1122" ht="11.25" customHeight="1">
      <c r="A1122" s="159"/>
      <c r="B1122" s="159"/>
      <c r="C1122" s="159"/>
      <c r="D1122" s="159"/>
      <c r="E1122" s="159"/>
      <c r="F1122" s="159"/>
      <c r="G1122" s="159"/>
      <c r="H1122" s="159"/>
      <c r="I1122" s="159"/>
      <c r="J1122" s="159"/>
      <c r="K1122" s="304"/>
      <c r="L1122" s="304"/>
      <c r="M1122" s="159"/>
      <c r="N1122" s="159"/>
      <c r="O1122" s="159"/>
      <c r="P1122" s="159"/>
      <c r="Q1122" s="159"/>
      <c r="R1122" s="159"/>
      <c r="S1122" s="304"/>
      <c r="T1122" s="343"/>
      <c r="U1122" s="159"/>
      <c r="V1122" s="159"/>
      <c r="W1122" s="159"/>
      <c r="X1122" s="159"/>
      <c r="Y1122" s="159"/>
      <c r="Z1122" s="159"/>
    </row>
    <row r="1123" ht="11.25" customHeight="1">
      <c r="A1123" s="159"/>
      <c r="B1123" s="159"/>
      <c r="C1123" s="159"/>
      <c r="D1123" s="159"/>
      <c r="E1123" s="159"/>
      <c r="F1123" s="159"/>
      <c r="G1123" s="159"/>
      <c r="H1123" s="159"/>
      <c r="I1123" s="159"/>
      <c r="J1123" s="159"/>
      <c r="K1123" s="304"/>
      <c r="L1123" s="304"/>
      <c r="M1123" s="159"/>
      <c r="N1123" s="159"/>
      <c r="O1123" s="159"/>
      <c r="P1123" s="159"/>
      <c r="Q1123" s="159"/>
      <c r="R1123" s="159"/>
      <c r="S1123" s="304"/>
      <c r="T1123" s="343"/>
      <c r="U1123" s="159"/>
      <c r="V1123" s="159"/>
      <c r="W1123" s="159"/>
      <c r="X1123" s="159"/>
      <c r="Y1123" s="159"/>
      <c r="Z1123" s="159"/>
    </row>
    <row r="1124" ht="11.25" customHeight="1">
      <c r="A1124" s="159"/>
      <c r="B1124" s="159"/>
      <c r="C1124" s="159"/>
      <c r="D1124" s="159"/>
      <c r="E1124" s="159"/>
      <c r="F1124" s="159"/>
      <c r="G1124" s="159"/>
      <c r="H1124" s="159"/>
      <c r="I1124" s="159"/>
      <c r="J1124" s="159"/>
      <c r="K1124" s="304"/>
      <c r="L1124" s="304"/>
      <c r="M1124" s="159"/>
      <c r="N1124" s="159"/>
      <c r="O1124" s="159"/>
      <c r="P1124" s="159"/>
      <c r="Q1124" s="159"/>
      <c r="R1124" s="159"/>
      <c r="S1124" s="304"/>
      <c r="T1124" s="343"/>
      <c r="U1124" s="159"/>
      <c r="V1124" s="159"/>
      <c r="W1124" s="159"/>
      <c r="X1124" s="159"/>
      <c r="Y1124" s="159"/>
      <c r="Z1124" s="159"/>
    </row>
    <row r="1125" ht="11.25" customHeight="1">
      <c r="A1125" s="159"/>
      <c r="B1125" s="159"/>
      <c r="C1125" s="159"/>
      <c r="D1125" s="159"/>
      <c r="E1125" s="159"/>
      <c r="F1125" s="159"/>
      <c r="G1125" s="159"/>
      <c r="H1125" s="159"/>
      <c r="I1125" s="159"/>
      <c r="J1125" s="159"/>
      <c r="K1125" s="304"/>
      <c r="L1125" s="304"/>
      <c r="M1125" s="159"/>
      <c r="N1125" s="159"/>
      <c r="O1125" s="159"/>
      <c r="P1125" s="159"/>
      <c r="Q1125" s="159"/>
      <c r="R1125" s="159"/>
      <c r="S1125" s="304"/>
      <c r="T1125" s="343"/>
      <c r="U1125" s="159"/>
      <c r="V1125" s="159"/>
      <c r="W1125" s="159"/>
      <c r="X1125" s="159"/>
      <c r="Y1125" s="159"/>
      <c r="Z1125" s="159"/>
    </row>
    <row r="1126" ht="11.25" customHeight="1">
      <c r="A1126" s="159"/>
      <c r="B1126" s="159"/>
      <c r="C1126" s="159"/>
      <c r="D1126" s="159"/>
      <c r="E1126" s="159"/>
      <c r="F1126" s="159"/>
      <c r="G1126" s="159"/>
      <c r="H1126" s="159"/>
      <c r="I1126" s="159"/>
      <c r="J1126" s="159"/>
      <c r="K1126" s="304"/>
      <c r="L1126" s="304"/>
      <c r="M1126" s="159"/>
      <c r="N1126" s="159"/>
      <c r="O1126" s="159"/>
      <c r="P1126" s="159"/>
      <c r="Q1126" s="159"/>
      <c r="R1126" s="159"/>
      <c r="S1126" s="304"/>
      <c r="T1126" s="343"/>
      <c r="U1126" s="159"/>
      <c r="V1126" s="159"/>
      <c r="W1126" s="159"/>
      <c r="X1126" s="159"/>
      <c r="Y1126" s="159"/>
      <c r="Z1126" s="159"/>
    </row>
    <row r="1127" ht="11.25" customHeight="1">
      <c r="A1127" s="159"/>
      <c r="B1127" s="159"/>
      <c r="C1127" s="159"/>
      <c r="D1127" s="159"/>
      <c r="E1127" s="159"/>
      <c r="F1127" s="159"/>
      <c r="G1127" s="159"/>
      <c r="H1127" s="159"/>
      <c r="I1127" s="159"/>
      <c r="J1127" s="159"/>
      <c r="K1127" s="304"/>
      <c r="L1127" s="304"/>
      <c r="M1127" s="159"/>
      <c r="N1127" s="159"/>
      <c r="O1127" s="159"/>
      <c r="P1127" s="159"/>
      <c r="Q1127" s="159"/>
      <c r="R1127" s="159"/>
      <c r="S1127" s="304"/>
      <c r="T1127" s="343"/>
      <c r="U1127" s="159"/>
      <c r="V1127" s="159"/>
      <c r="W1127" s="159"/>
      <c r="X1127" s="159"/>
      <c r="Y1127" s="159"/>
      <c r="Z1127" s="159"/>
    </row>
    <row r="1128" ht="11.25" customHeight="1">
      <c r="A1128" s="159"/>
      <c r="B1128" s="159"/>
      <c r="C1128" s="159"/>
      <c r="D1128" s="159"/>
      <c r="E1128" s="159"/>
      <c r="F1128" s="159"/>
      <c r="G1128" s="159"/>
      <c r="H1128" s="159"/>
      <c r="I1128" s="159"/>
      <c r="J1128" s="159"/>
      <c r="K1128" s="304"/>
      <c r="L1128" s="304"/>
      <c r="M1128" s="159"/>
      <c r="N1128" s="159"/>
      <c r="O1128" s="159"/>
      <c r="P1128" s="159"/>
      <c r="Q1128" s="159"/>
      <c r="R1128" s="159"/>
      <c r="S1128" s="304"/>
      <c r="T1128" s="343"/>
      <c r="U1128" s="159"/>
      <c r="V1128" s="159"/>
      <c r="W1128" s="159"/>
      <c r="X1128" s="159"/>
      <c r="Y1128" s="159"/>
      <c r="Z1128" s="159"/>
    </row>
    <row r="1129" ht="11.25" customHeight="1">
      <c r="A1129" s="159"/>
      <c r="B1129" s="159"/>
      <c r="C1129" s="159"/>
      <c r="D1129" s="159"/>
      <c r="E1129" s="159"/>
      <c r="F1129" s="159"/>
      <c r="G1129" s="159"/>
      <c r="H1129" s="159"/>
      <c r="I1129" s="159"/>
      <c r="J1129" s="159"/>
      <c r="K1129" s="304"/>
      <c r="L1129" s="304"/>
      <c r="M1129" s="159"/>
      <c r="N1129" s="159"/>
      <c r="O1129" s="159"/>
      <c r="P1129" s="159"/>
      <c r="Q1129" s="159"/>
      <c r="R1129" s="159"/>
      <c r="S1129" s="304"/>
      <c r="T1129" s="343"/>
      <c r="U1129" s="159"/>
      <c r="V1129" s="159"/>
      <c r="W1129" s="159"/>
      <c r="X1129" s="159"/>
      <c r="Y1129" s="159"/>
      <c r="Z1129" s="159"/>
    </row>
    <row r="1130" ht="11.25" customHeight="1">
      <c r="A1130" s="159"/>
      <c r="B1130" s="159"/>
      <c r="C1130" s="159"/>
      <c r="D1130" s="159"/>
      <c r="E1130" s="159"/>
      <c r="F1130" s="159"/>
      <c r="G1130" s="159"/>
      <c r="H1130" s="159"/>
      <c r="I1130" s="159"/>
      <c r="J1130" s="159"/>
      <c r="K1130" s="304"/>
      <c r="L1130" s="304"/>
      <c r="M1130" s="159"/>
      <c r="N1130" s="159"/>
      <c r="O1130" s="159"/>
      <c r="P1130" s="159"/>
      <c r="Q1130" s="159"/>
      <c r="R1130" s="159"/>
      <c r="S1130" s="304"/>
      <c r="T1130" s="343"/>
      <c r="U1130" s="159"/>
      <c r="V1130" s="159"/>
      <c r="W1130" s="159"/>
      <c r="X1130" s="159"/>
      <c r="Y1130" s="159"/>
      <c r="Z1130" s="159"/>
    </row>
    <row r="1131" ht="11.25" customHeight="1">
      <c r="A1131" s="159"/>
      <c r="B1131" s="159"/>
      <c r="C1131" s="159"/>
      <c r="D1131" s="159"/>
      <c r="E1131" s="159"/>
      <c r="F1131" s="159"/>
      <c r="G1131" s="159"/>
      <c r="H1131" s="159"/>
      <c r="I1131" s="159"/>
      <c r="J1131" s="159"/>
      <c r="K1131" s="304"/>
      <c r="L1131" s="304"/>
      <c r="M1131" s="159"/>
      <c r="N1131" s="159"/>
      <c r="O1131" s="159"/>
      <c r="P1131" s="159"/>
      <c r="Q1131" s="159"/>
      <c r="R1131" s="159"/>
      <c r="S1131" s="304"/>
      <c r="T1131" s="343"/>
      <c r="U1131" s="159"/>
      <c r="V1131" s="159"/>
      <c r="W1131" s="159"/>
      <c r="X1131" s="159"/>
      <c r="Y1131" s="159"/>
      <c r="Z1131" s="159"/>
    </row>
    <row r="1132" ht="11.25" customHeight="1">
      <c r="A1132" s="159"/>
      <c r="B1132" s="159"/>
      <c r="C1132" s="159"/>
      <c r="D1132" s="159"/>
      <c r="E1132" s="159"/>
      <c r="F1132" s="159"/>
      <c r="G1132" s="159"/>
      <c r="H1132" s="159"/>
      <c r="I1132" s="159"/>
      <c r="J1132" s="159"/>
      <c r="K1132" s="304"/>
      <c r="L1132" s="304"/>
      <c r="M1132" s="159"/>
      <c r="N1132" s="159"/>
      <c r="O1132" s="159"/>
      <c r="P1132" s="159"/>
      <c r="Q1132" s="159"/>
      <c r="R1132" s="159"/>
      <c r="S1132" s="304"/>
      <c r="T1132" s="343"/>
      <c r="U1132" s="159"/>
      <c r="V1132" s="159"/>
      <c r="W1132" s="159"/>
      <c r="X1132" s="159"/>
      <c r="Y1132" s="159"/>
      <c r="Z1132" s="159"/>
    </row>
    <row r="1133" ht="11.25" customHeight="1">
      <c r="A1133" s="159"/>
      <c r="B1133" s="159"/>
      <c r="C1133" s="159"/>
      <c r="D1133" s="159"/>
      <c r="E1133" s="159"/>
      <c r="F1133" s="159"/>
      <c r="G1133" s="159"/>
      <c r="H1133" s="159"/>
      <c r="I1133" s="159"/>
      <c r="J1133" s="159"/>
      <c r="K1133" s="304"/>
      <c r="L1133" s="304"/>
      <c r="M1133" s="159"/>
      <c r="N1133" s="159"/>
      <c r="O1133" s="159"/>
      <c r="P1133" s="159"/>
      <c r="Q1133" s="159"/>
      <c r="R1133" s="159"/>
      <c r="S1133" s="304"/>
      <c r="T1133" s="343"/>
      <c r="U1133" s="159"/>
      <c r="V1133" s="159"/>
      <c r="W1133" s="159"/>
      <c r="X1133" s="159"/>
      <c r="Y1133" s="159"/>
      <c r="Z1133" s="159"/>
    </row>
    <row r="1134" ht="11.25" customHeight="1">
      <c r="A1134" s="159"/>
      <c r="B1134" s="159"/>
      <c r="C1134" s="159"/>
      <c r="D1134" s="159"/>
      <c r="E1134" s="159"/>
      <c r="F1134" s="159"/>
      <c r="G1134" s="159"/>
      <c r="H1134" s="159"/>
      <c r="I1134" s="159"/>
      <c r="J1134" s="159"/>
      <c r="K1134" s="304"/>
      <c r="L1134" s="304"/>
      <c r="M1134" s="159"/>
      <c r="N1134" s="159"/>
      <c r="O1134" s="159"/>
      <c r="P1134" s="159"/>
      <c r="Q1134" s="159"/>
      <c r="R1134" s="159"/>
      <c r="S1134" s="304"/>
      <c r="T1134" s="343"/>
      <c r="U1134" s="159"/>
      <c r="V1134" s="159"/>
      <c r="W1134" s="159"/>
      <c r="X1134" s="159"/>
      <c r="Y1134" s="159"/>
      <c r="Z1134" s="159"/>
    </row>
    <row r="1135" ht="11.25" customHeight="1">
      <c r="A1135" s="159"/>
      <c r="B1135" s="159"/>
      <c r="C1135" s="159"/>
      <c r="D1135" s="159"/>
      <c r="E1135" s="159"/>
      <c r="F1135" s="159"/>
      <c r="G1135" s="159"/>
      <c r="H1135" s="159"/>
      <c r="I1135" s="159"/>
      <c r="J1135" s="159"/>
      <c r="K1135" s="304"/>
      <c r="L1135" s="304"/>
      <c r="M1135" s="159"/>
      <c r="N1135" s="159"/>
      <c r="O1135" s="159"/>
      <c r="P1135" s="159"/>
      <c r="Q1135" s="159"/>
      <c r="R1135" s="159"/>
      <c r="S1135" s="304"/>
      <c r="T1135" s="343"/>
      <c r="U1135" s="159"/>
      <c r="V1135" s="159"/>
      <c r="W1135" s="159"/>
      <c r="X1135" s="159"/>
      <c r="Y1135" s="159"/>
      <c r="Z1135" s="159"/>
    </row>
    <row r="1136" ht="11.25" customHeight="1">
      <c r="A1136" s="159"/>
      <c r="B1136" s="159"/>
      <c r="C1136" s="159"/>
      <c r="D1136" s="159"/>
      <c r="E1136" s="159"/>
      <c r="F1136" s="159"/>
      <c r="G1136" s="159"/>
      <c r="H1136" s="159"/>
      <c r="I1136" s="159"/>
      <c r="J1136" s="159"/>
      <c r="K1136" s="304"/>
      <c r="L1136" s="304"/>
      <c r="M1136" s="159"/>
      <c r="N1136" s="159"/>
      <c r="O1136" s="159"/>
      <c r="P1136" s="159"/>
      <c r="Q1136" s="159"/>
      <c r="R1136" s="159"/>
      <c r="S1136" s="304"/>
      <c r="T1136" s="343"/>
      <c r="U1136" s="159"/>
      <c r="V1136" s="159"/>
      <c r="W1136" s="159"/>
      <c r="X1136" s="159"/>
      <c r="Y1136" s="159"/>
      <c r="Z1136" s="159"/>
    </row>
    <row r="1137" ht="11.25" customHeight="1">
      <c r="A1137" s="159"/>
      <c r="B1137" s="159"/>
      <c r="C1137" s="159"/>
      <c r="D1137" s="159"/>
      <c r="E1137" s="159"/>
      <c r="F1137" s="159"/>
      <c r="G1137" s="159"/>
      <c r="H1137" s="159"/>
      <c r="I1137" s="159"/>
      <c r="J1137" s="159"/>
      <c r="K1137" s="304"/>
      <c r="L1137" s="304"/>
      <c r="M1137" s="159"/>
      <c r="N1137" s="159"/>
      <c r="O1137" s="159"/>
      <c r="P1137" s="159"/>
      <c r="Q1137" s="159"/>
      <c r="R1137" s="159"/>
      <c r="S1137" s="304"/>
      <c r="T1137" s="343"/>
      <c r="U1137" s="159"/>
      <c r="V1137" s="159"/>
      <c r="W1137" s="159"/>
      <c r="X1137" s="159"/>
      <c r="Y1137" s="159"/>
      <c r="Z1137" s="159"/>
    </row>
    <row r="1138" ht="11.25" customHeight="1">
      <c r="A1138" s="159"/>
      <c r="B1138" s="159"/>
      <c r="C1138" s="159"/>
      <c r="D1138" s="159"/>
      <c r="E1138" s="159"/>
      <c r="F1138" s="159"/>
      <c r="G1138" s="159"/>
      <c r="H1138" s="159"/>
      <c r="I1138" s="159"/>
      <c r="J1138" s="159"/>
      <c r="K1138" s="304"/>
      <c r="L1138" s="304"/>
      <c r="M1138" s="159"/>
      <c r="N1138" s="159"/>
      <c r="O1138" s="159"/>
      <c r="P1138" s="159"/>
      <c r="Q1138" s="159"/>
      <c r="R1138" s="159"/>
      <c r="S1138" s="304"/>
      <c r="T1138" s="343"/>
      <c r="U1138" s="159"/>
      <c r="V1138" s="159"/>
      <c r="W1138" s="159"/>
      <c r="X1138" s="159"/>
      <c r="Y1138" s="159"/>
      <c r="Z1138" s="159"/>
    </row>
    <row r="1139" ht="11.25" customHeight="1">
      <c r="A1139" s="159"/>
      <c r="B1139" s="159"/>
      <c r="C1139" s="159"/>
      <c r="D1139" s="159"/>
      <c r="E1139" s="159"/>
      <c r="F1139" s="159"/>
      <c r="G1139" s="159"/>
      <c r="H1139" s="159"/>
      <c r="I1139" s="159"/>
      <c r="J1139" s="159"/>
      <c r="K1139" s="304"/>
      <c r="L1139" s="304"/>
      <c r="M1139" s="159"/>
      <c r="N1139" s="159"/>
      <c r="O1139" s="159"/>
      <c r="P1139" s="159"/>
      <c r="Q1139" s="159"/>
      <c r="R1139" s="159"/>
      <c r="S1139" s="304"/>
      <c r="T1139" s="343"/>
      <c r="U1139" s="159"/>
      <c r="V1139" s="159"/>
      <c r="W1139" s="159"/>
      <c r="X1139" s="159"/>
      <c r="Y1139" s="159"/>
      <c r="Z1139" s="159"/>
    </row>
    <row r="1140" ht="11.25" customHeight="1">
      <c r="A1140" s="159"/>
      <c r="B1140" s="159"/>
      <c r="C1140" s="159"/>
      <c r="D1140" s="159"/>
      <c r="E1140" s="159"/>
      <c r="F1140" s="159"/>
      <c r="G1140" s="159"/>
      <c r="H1140" s="159"/>
      <c r="I1140" s="159"/>
      <c r="J1140" s="159"/>
      <c r="K1140" s="304"/>
      <c r="L1140" s="304"/>
      <c r="M1140" s="159"/>
      <c r="N1140" s="159"/>
      <c r="O1140" s="159"/>
      <c r="P1140" s="159"/>
      <c r="Q1140" s="159"/>
      <c r="R1140" s="159"/>
      <c r="S1140" s="304"/>
      <c r="T1140" s="343"/>
      <c r="U1140" s="159"/>
      <c r="V1140" s="159"/>
      <c r="W1140" s="159"/>
      <c r="X1140" s="159"/>
      <c r="Y1140" s="159"/>
      <c r="Z1140" s="159"/>
    </row>
    <row r="1141" ht="11.25" customHeight="1">
      <c r="A1141" s="159"/>
      <c r="B1141" s="159"/>
      <c r="C1141" s="159"/>
      <c r="D1141" s="159"/>
      <c r="E1141" s="159"/>
      <c r="F1141" s="159"/>
      <c r="G1141" s="159"/>
      <c r="H1141" s="159"/>
      <c r="I1141" s="159"/>
      <c r="J1141" s="159"/>
      <c r="K1141" s="304"/>
      <c r="L1141" s="304"/>
      <c r="M1141" s="159"/>
      <c r="N1141" s="159"/>
      <c r="O1141" s="159"/>
      <c r="P1141" s="159"/>
      <c r="Q1141" s="159"/>
      <c r="R1141" s="159"/>
      <c r="S1141" s="304"/>
      <c r="T1141" s="343"/>
      <c r="U1141" s="159"/>
      <c r="V1141" s="159"/>
      <c r="W1141" s="159"/>
      <c r="X1141" s="159"/>
      <c r="Y1141" s="159"/>
      <c r="Z1141" s="159"/>
    </row>
    <row r="1142" ht="11.25" customHeight="1">
      <c r="A1142" s="159"/>
      <c r="B1142" s="159"/>
      <c r="C1142" s="159"/>
      <c r="D1142" s="159"/>
      <c r="E1142" s="159"/>
      <c r="F1142" s="159"/>
      <c r="G1142" s="159"/>
      <c r="H1142" s="159"/>
      <c r="I1142" s="159"/>
      <c r="J1142" s="159"/>
      <c r="K1142" s="304"/>
      <c r="L1142" s="304"/>
      <c r="M1142" s="159"/>
      <c r="N1142" s="159"/>
      <c r="O1142" s="159"/>
      <c r="P1142" s="159"/>
      <c r="Q1142" s="159"/>
      <c r="R1142" s="159"/>
      <c r="S1142" s="304"/>
      <c r="T1142" s="343"/>
      <c r="U1142" s="159"/>
      <c r="V1142" s="159"/>
      <c r="W1142" s="159"/>
      <c r="X1142" s="159"/>
      <c r="Y1142" s="159"/>
      <c r="Z1142" s="159"/>
    </row>
    <row r="1143" ht="11.25" customHeight="1">
      <c r="A1143" s="159"/>
      <c r="B1143" s="159"/>
      <c r="C1143" s="159"/>
      <c r="D1143" s="159"/>
      <c r="E1143" s="159"/>
      <c r="F1143" s="159"/>
      <c r="G1143" s="159"/>
      <c r="H1143" s="159"/>
      <c r="I1143" s="159"/>
      <c r="J1143" s="159"/>
      <c r="K1143" s="304"/>
      <c r="L1143" s="304"/>
      <c r="M1143" s="159"/>
      <c r="N1143" s="159"/>
      <c r="O1143" s="159"/>
      <c r="P1143" s="159"/>
      <c r="Q1143" s="159"/>
      <c r="R1143" s="159"/>
      <c r="S1143" s="304"/>
      <c r="T1143" s="343"/>
      <c r="U1143" s="159"/>
      <c r="V1143" s="159"/>
      <c r="W1143" s="159"/>
      <c r="X1143" s="159"/>
      <c r="Y1143" s="159"/>
      <c r="Z1143" s="159"/>
    </row>
    <row r="1144" ht="11.25" customHeight="1">
      <c r="A1144" s="159"/>
      <c r="B1144" s="159"/>
      <c r="C1144" s="159"/>
      <c r="D1144" s="159"/>
      <c r="E1144" s="159"/>
      <c r="F1144" s="159"/>
      <c r="G1144" s="159"/>
      <c r="H1144" s="159"/>
      <c r="I1144" s="159"/>
      <c r="J1144" s="159"/>
      <c r="K1144" s="304"/>
      <c r="L1144" s="304"/>
      <c r="M1144" s="159"/>
      <c r="N1144" s="159"/>
      <c r="O1144" s="159"/>
      <c r="P1144" s="159"/>
      <c r="Q1144" s="159"/>
      <c r="R1144" s="159"/>
      <c r="S1144" s="304"/>
      <c r="T1144" s="343"/>
      <c r="U1144" s="159"/>
      <c r="V1144" s="159"/>
      <c r="W1144" s="159"/>
      <c r="X1144" s="159"/>
      <c r="Y1144" s="159"/>
      <c r="Z1144" s="159"/>
    </row>
    <row r="1145" ht="11.25" customHeight="1">
      <c r="A1145" s="159"/>
      <c r="B1145" s="159"/>
      <c r="C1145" s="159"/>
      <c r="D1145" s="159"/>
      <c r="E1145" s="159"/>
      <c r="F1145" s="159"/>
      <c r="G1145" s="159"/>
      <c r="H1145" s="159"/>
      <c r="I1145" s="159"/>
      <c r="J1145" s="159"/>
      <c r="K1145" s="304"/>
      <c r="L1145" s="304"/>
      <c r="M1145" s="159"/>
      <c r="N1145" s="159"/>
      <c r="O1145" s="159"/>
      <c r="P1145" s="159"/>
      <c r="Q1145" s="159"/>
      <c r="R1145" s="159"/>
      <c r="S1145" s="304"/>
      <c r="T1145" s="343"/>
      <c r="U1145" s="159"/>
      <c r="V1145" s="159"/>
      <c r="W1145" s="159"/>
      <c r="X1145" s="159"/>
      <c r="Y1145" s="159"/>
      <c r="Z1145" s="159"/>
    </row>
    <row r="1146" ht="11.25" customHeight="1">
      <c r="A1146" s="159"/>
      <c r="B1146" s="159"/>
      <c r="C1146" s="159"/>
      <c r="D1146" s="159"/>
      <c r="E1146" s="159"/>
      <c r="F1146" s="159"/>
      <c r="G1146" s="159"/>
      <c r="H1146" s="159"/>
      <c r="I1146" s="159"/>
      <c r="J1146" s="159"/>
      <c r="K1146" s="304"/>
      <c r="L1146" s="304"/>
      <c r="M1146" s="159"/>
      <c r="N1146" s="159"/>
      <c r="O1146" s="159"/>
      <c r="P1146" s="159"/>
      <c r="Q1146" s="159"/>
      <c r="R1146" s="159"/>
      <c r="S1146" s="304"/>
      <c r="T1146" s="343"/>
      <c r="U1146" s="159"/>
      <c r="V1146" s="159"/>
      <c r="W1146" s="159"/>
      <c r="X1146" s="159"/>
      <c r="Y1146" s="159"/>
      <c r="Z1146" s="159"/>
    </row>
    <row r="1147" ht="11.25" customHeight="1">
      <c r="A1147" s="159"/>
      <c r="B1147" s="159"/>
      <c r="C1147" s="159"/>
      <c r="D1147" s="159"/>
      <c r="E1147" s="159"/>
      <c r="F1147" s="159"/>
      <c r="G1147" s="159"/>
      <c r="H1147" s="159"/>
      <c r="I1147" s="159"/>
      <c r="J1147" s="159"/>
      <c r="K1147" s="304"/>
      <c r="L1147" s="304"/>
      <c r="M1147" s="159"/>
      <c r="N1147" s="159"/>
      <c r="O1147" s="159"/>
      <c r="P1147" s="159"/>
      <c r="Q1147" s="159"/>
      <c r="R1147" s="159"/>
      <c r="S1147" s="304"/>
      <c r="T1147" s="343"/>
      <c r="U1147" s="159"/>
      <c r="V1147" s="159"/>
      <c r="W1147" s="159"/>
      <c r="X1147" s="159"/>
      <c r="Y1147" s="159"/>
      <c r="Z1147" s="159"/>
    </row>
    <row r="1148" ht="11.25" customHeight="1">
      <c r="A1148" s="159"/>
      <c r="B1148" s="159"/>
      <c r="C1148" s="159"/>
      <c r="D1148" s="159"/>
      <c r="E1148" s="159"/>
      <c r="F1148" s="159"/>
      <c r="G1148" s="159"/>
      <c r="H1148" s="159"/>
      <c r="I1148" s="159"/>
      <c r="J1148" s="159"/>
      <c r="K1148" s="304"/>
      <c r="L1148" s="304"/>
      <c r="M1148" s="159"/>
      <c r="N1148" s="159"/>
      <c r="O1148" s="159"/>
      <c r="P1148" s="159"/>
      <c r="Q1148" s="159"/>
      <c r="R1148" s="159"/>
      <c r="S1148" s="304"/>
      <c r="T1148" s="343"/>
      <c r="U1148" s="159"/>
      <c r="V1148" s="159"/>
      <c r="W1148" s="159"/>
      <c r="X1148" s="159"/>
      <c r="Y1148" s="159"/>
      <c r="Z1148" s="159"/>
    </row>
    <row r="1149" ht="11.25" customHeight="1">
      <c r="A1149" s="159"/>
      <c r="B1149" s="159"/>
      <c r="C1149" s="159"/>
      <c r="D1149" s="159"/>
      <c r="E1149" s="159"/>
      <c r="F1149" s="159"/>
      <c r="G1149" s="159"/>
      <c r="H1149" s="159"/>
      <c r="I1149" s="159"/>
      <c r="J1149" s="159"/>
      <c r="K1149" s="304"/>
      <c r="L1149" s="304"/>
      <c r="M1149" s="159"/>
      <c r="N1149" s="159"/>
      <c r="O1149" s="159"/>
      <c r="P1149" s="159"/>
      <c r="Q1149" s="159"/>
      <c r="R1149" s="159"/>
      <c r="S1149" s="304"/>
      <c r="T1149" s="343"/>
      <c r="U1149" s="159"/>
      <c r="V1149" s="159"/>
      <c r="W1149" s="159"/>
      <c r="X1149" s="159"/>
      <c r="Y1149" s="159"/>
      <c r="Z1149" s="159"/>
    </row>
    <row r="1150" ht="11.25" customHeight="1">
      <c r="A1150" s="159"/>
      <c r="B1150" s="159"/>
      <c r="C1150" s="159"/>
      <c r="D1150" s="159"/>
      <c r="E1150" s="159"/>
      <c r="F1150" s="159"/>
      <c r="G1150" s="159"/>
      <c r="H1150" s="159"/>
      <c r="I1150" s="159"/>
      <c r="J1150" s="159"/>
      <c r="K1150" s="304"/>
      <c r="L1150" s="304"/>
      <c r="M1150" s="159"/>
      <c r="N1150" s="159"/>
      <c r="O1150" s="159"/>
      <c r="P1150" s="159"/>
      <c r="Q1150" s="159"/>
      <c r="R1150" s="159"/>
      <c r="S1150" s="304"/>
      <c r="T1150" s="343"/>
      <c r="U1150" s="159"/>
      <c r="V1150" s="159"/>
      <c r="W1150" s="159"/>
      <c r="X1150" s="159"/>
      <c r="Y1150" s="159"/>
      <c r="Z1150" s="159"/>
    </row>
  </sheetData>
  <autoFilter ref="$A$1:$V$950"/>
  <customSheetViews>
    <customSheetView guid="{DC837CAC-AF80-438D-86E6-A9FA4848671C}" filter="1" showAutoFilter="1">
      <autoFilter ref="$A$1:$V$1150"/>
    </customSheetView>
  </customSheetViews>
  <dataValidations>
    <dataValidation type="list" allowBlank="1" showErrorMessage="1" sqref="E1:E1150">
      <formula1>'Customer Collection Report'!$B$2:$B$42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9.29"/>
    <col customWidth="1" min="2" max="2" width="9.86"/>
    <col customWidth="1" min="3" max="3" width="8.29"/>
    <col customWidth="1" min="4" max="4" width="14.43"/>
    <col customWidth="1" min="5" max="5" width="6.0"/>
    <col customWidth="1" min="6" max="6" width="9.0"/>
    <col customWidth="1" min="7" max="7" width="5.86"/>
    <col customWidth="1" min="8" max="8" width="19.43"/>
    <col customWidth="1" min="9" max="9" width="13.71"/>
    <col customWidth="1" min="10" max="10" width="10.71"/>
    <col customWidth="1" min="11" max="11" width="8.57"/>
    <col customWidth="1" min="12" max="12" width="9.43"/>
    <col customWidth="1" min="13" max="13" width="16.29"/>
    <col customWidth="1" min="14" max="14" width="10.14"/>
    <col customWidth="1" min="15" max="22" width="8.71"/>
  </cols>
  <sheetData>
    <row r="1" ht="11.25" customHeight="1">
      <c r="A1" s="344" t="s">
        <v>463</v>
      </c>
      <c r="B1" s="344" t="s">
        <v>674</v>
      </c>
      <c r="C1" s="345" t="s">
        <v>465</v>
      </c>
      <c r="D1" s="345" t="s">
        <v>321</v>
      </c>
      <c r="E1" s="345" t="s">
        <v>675</v>
      </c>
      <c r="F1" s="345" t="s">
        <v>676</v>
      </c>
      <c r="G1" s="344" t="s">
        <v>548</v>
      </c>
      <c r="H1" s="344" t="s">
        <v>677</v>
      </c>
      <c r="I1" s="344" t="s">
        <v>678</v>
      </c>
      <c r="J1" s="344" t="s">
        <v>679</v>
      </c>
      <c r="K1" s="344" t="s">
        <v>680</v>
      </c>
      <c r="L1" s="344" t="s">
        <v>320</v>
      </c>
      <c r="M1" s="346" t="s">
        <v>681</v>
      </c>
      <c r="N1" s="346" t="s">
        <v>473</v>
      </c>
      <c r="O1" s="346" t="s">
        <v>474</v>
      </c>
      <c r="P1" s="346" t="s">
        <v>5</v>
      </c>
      <c r="Q1" s="347"/>
      <c r="R1" s="347"/>
      <c r="S1" s="347"/>
      <c r="T1" s="347"/>
      <c r="U1" s="347"/>
      <c r="V1" s="347"/>
    </row>
    <row r="2" ht="11.25" customHeight="1">
      <c r="A2" s="170" t="s">
        <v>682</v>
      </c>
      <c r="B2" s="348">
        <v>45850.0</v>
      </c>
      <c r="C2" s="170" t="s">
        <v>490</v>
      </c>
      <c r="D2" s="349" t="s">
        <v>683</v>
      </c>
      <c r="E2" s="170">
        <v>125.0</v>
      </c>
      <c r="F2" s="170">
        <v>592.0</v>
      </c>
      <c r="G2" s="170">
        <v>90.0</v>
      </c>
      <c r="H2" s="170"/>
      <c r="I2" s="349" t="s">
        <v>684</v>
      </c>
      <c r="J2" s="350">
        <v>0.3333333333333333</v>
      </c>
      <c r="K2" s="334"/>
      <c r="L2" s="351">
        <f t="shared" ref="L2:L487" si="1">E2*F2*G2*0.5*0.78/100000</f>
        <v>25.974</v>
      </c>
      <c r="M2" s="352" t="str">
        <f t="shared" ref="M2:M1515" si="2">IF(D2="","",IFERROR(LEFT(D2,FIND(" ",D2)-1),D2))</f>
        <v>SHEARING</v>
      </c>
      <c r="N2" s="353">
        <f t="shared" ref="N2:N741" si="3">DAY(B2)</f>
        <v>12</v>
      </c>
      <c r="O2" s="353">
        <f t="shared" ref="O2:O741" si="4">MONTH(B2)</f>
        <v>7</v>
      </c>
      <c r="P2" s="353">
        <f t="shared" ref="P2:P741" si="5">YEAR(B2)</f>
        <v>2025</v>
      </c>
      <c r="Q2" s="354"/>
      <c r="R2" s="354"/>
      <c r="S2" s="354"/>
      <c r="T2" s="354"/>
      <c r="U2" s="354"/>
      <c r="V2" s="354">
        <f t="shared" ref="V2:V950" si="6">YEAR(Q2)</f>
        <v>1899</v>
      </c>
    </row>
    <row r="3" ht="11.25" customHeight="1">
      <c r="A3" s="170" t="s">
        <v>682</v>
      </c>
      <c r="B3" s="348">
        <v>45850.0</v>
      </c>
      <c r="C3" s="170" t="s">
        <v>490</v>
      </c>
      <c r="D3" s="349" t="s">
        <v>683</v>
      </c>
      <c r="E3" s="170">
        <v>93.0</v>
      </c>
      <c r="F3" s="170">
        <v>592.0</v>
      </c>
      <c r="G3" s="170">
        <v>78.0</v>
      </c>
      <c r="H3" s="170"/>
      <c r="I3" s="349" t="s">
        <v>684</v>
      </c>
      <c r="J3" s="334"/>
      <c r="K3" s="334"/>
      <c r="L3" s="351">
        <f t="shared" si="1"/>
        <v>16.7480352</v>
      </c>
      <c r="M3" s="352" t="str">
        <f t="shared" si="2"/>
        <v>SHEARING</v>
      </c>
      <c r="N3" s="353">
        <f t="shared" si="3"/>
        <v>12</v>
      </c>
      <c r="O3" s="353">
        <f t="shared" si="4"/>
        <v>7</v>
      </c>
      <c r="P3" s="353">
        <f t="shared" si="5"/>
        <v>2025</v>
      </c>
      <c r="Q3" s="354"/>
      <c r="R3" s="354"/>
      <c r="S3" s="354"/>
      <c r="T3" s="354"/>
      <c r="U3" s="354"/>
      <c r="V3" s="354">
        <f t="shared" si="6"/>
        <v>1899</v>
      </c>
    </row>
    <row r="4" ht="11.25" customHeight="1">
      <c r="A4" s="170" t="s">
        <v>682</v>
      </c>
      <c r="B4" s="348">
        <v>45850.0</v>
      </c>
      <c r="C4" s="170" t="s">
        <v>490</v>
      </c>
      <c r="D4" s="349" t="s">
        <v>683</v>
      </c>
      <c r="E4" s="170">
        <v>55.0</v>
      </c>
      <c r="F4" s="170">
        <v>592.0</v>
      </c>
      <c r="G4" s="170">
        <v>54.0</v>
      </c>
      <c r="H4" s="170"/>
      <c r="I4" s="349" t="s">
        <v>684</v>
      </c>
      <c r="J4" s="334"/>
      <c r="K4" s="334"/>
      <c r="L4" s="351">
        <f t="shared" si="1"/>
        <v>6.857136</v>
      </c>
      <c r="M4" s="352" t="str">
        <f t="shared" si="2"/>
        <v>SHEARING</v>
      </c>
      <c r="N4" s="353">
        <f t="shared" si="3"/>
        <v>12</v>
      </c>
      <c r="O4" s="353">
        <f t="shared" si="4"/>
        <v>7</v>
      </c>
      <c r="P4" s="353">
        <f t="shared" si="5"/>
        <v>2025</v>
      </c>
      <c r="Q4" s="354"/>
      <c r="R4" s="354"/>
      <c r="S4" s="354"/>
      <c r="T4" s="354"/>
      <c r="U4" s="354"/>
      <c r="V4" s="354">
        <f t="shared" si="6"/>
        <v>1899</v>
      </c>
    </row>
    <row r="5" ht="11.25" customHeight="1">
      <c r="A5" s="170" t="s">
        <v>682</v>
      </c>
      <c r="B5" s="348">
        <v>45850.0</v>
      </c>
      <c r="C5" s="170" t="s">
        <v>490</v>
      </c>
      <c r="D5" s="349" t="s">
        <v>683</v>
      </c>
      <c r="E5" s="170">
        <v>132.0</v>
      </c>
      <c r="F5" s="170">
        <v>440.0</v>
      </c>
      <c r="G5" s="170">
        <v>320.0</v>
      </c>
      <c r="H5" s="170"/>
      <c r="I5" s="349" t="s">
        <v>684</v>
      </c>
      <c r="J5" s="334"/>
      <c r="K5" s="334"/>
      <c r="L5" s="351">
        <f t="shared" si="1"/>
        <v>72.48384</v>
      </c>
      <c r="M5" s="352" t="str">
        <f t="shared" si="2"/>
        <v>SHEARING</v>
      </c>
      <c r="N5" s="353">
        <f t="shared" si="3"/>
        <v>12</v>
      </c>
      <c r="O5" s="353">
        <f t="shared" si="4"/>
        <v>7</v>
      </c>
      <c r="P5" s="353">
        <f t="shared" si="5"/>
        <v>2025</v>
      </c>
      <c r="Q5" s="354"/>
      <c r="R5" s="354"/>
      <c r="S5" s="354"/>
      <c r="T5" s="354"/>
      <c r="U5" s="354"/>
      <c r="V5" s="354">
        <f t="shared" si="6"/>
        <v>1899</v>
      </c>
    </row>
    <row r="6" ht="11.25" customHeight="1">
      <c r="A6" s="170" t="s">
        <v>682</v>
      </c>
      <c r="B6" s="348">
        <v>45850.0</v>
      </c>
      <c r="C6" s="170" t="s">
        <v>490</v>
      </c>
      <c r="D6" s="349" t="s">
        <v>683</v>
      </c>
      <c r="E6" s="170">
        <v>132.0</v>
      </c>
      <c r="F6" s="170">
        <v>713.0</v>
      </c>
      <c r="G6" s="170">
        <v>52.0</v>
      </c>
      <c r="H6" s="170"/>
      <c r="I6" s="349" t="s">
        <v>684</v>
      </c>
      <c r="J6" s="334"/>
      <c r="K6" s="334"/>
      <c r="L6" s="351">
        <f t="shared" si="1"/>
        <v>19.0867248</v>
      </c>
      <c r="M6" s="352" t="str">
        <f t="shared" si="2"/>
        <v>SHEARING</v>
      </c>
      <c r="N6" s="353">
        <f t="shared" si="3"/>
        <v>12</v>
      </c>
      <c r="O6" s="353">
        <f t="shared" si="4"/>
        <v>7</v>
      </c>
      <c r="P6" s="353">
        <f t="shared" si="5"/>
        <v>2025</v>
      </c>
      <c r="Q6" s="354"/>
      <c r="R6" s="354"/>
      <c r="S6" s="354"/>
      <c r="T6" s="354"/>
      <c r="U6" s="354"/>
      <c r="V6" s="354">
        <f t="shared" si="6"/>
        <v>1899</v>
      </c>
    </row>
    <row r="7" ht="11.25" customHeight="1">
      <c r="A7" s="170" t="s">
        <v>682</v>
      </c>
      <c r="B7" s="348">
        <v>45850.0</v>
      </c>
      <c r="C7" s="170" t="s">
        <v>490</v>
      </c>
      <c r="D7" s="349" t="s">
        <v>683</v>
      </c>
      <c r="E7" s="170">
        <v>132.0</v>
      </c>
      <c r="F7" s="170">
        <v>731.0</v>
      </c>
      <c r="G7" s="170">
        <v>40.0</v>
      </c>
      <c r="H7" s="170"/>
      <c r="I7" s="349" t="s">
        <v>684</v>
      </c>
      <c r="J7" s="334"/>
      <c r="K7" s="334"/>
      <c r="L7" s="351">
        <f t="shared" si="1"/>
        <v>15.052752</v>
      </c>
      <c r="M7" s="352" t="str">
        <f t="shared" si="2"/>
        <v>SHEARING</v>
      </c>
      <c r="N7" s="353">
        <f t="shared" si="3"/>
        <v>12</v>
      </c>
      <c r="O7" s="353">
        <f t="shared" si="4"/>
        <v>7</v>
      </c>
      <c r="P7" s="353">
        <f t="shared" si="5"/>
        <v>2025</v>
      </c>
      <c r="Q7" s="354"/>
      <c r="R7" s="354"/>
      <c r="S7" s="354"/>
      <c r="T7" s="354"/>
      <c r="U7" s="354"/>
      <c r="V7" s="354">
        <f t="shared" si="6"/>
        <v>1899</v>
      </c>
    </row>
    <row r="8" ht="11.25" customHeight="1">
      <c r="A8" s="170" t="s">
        <v>682</v>
      </c>
      <c r="B8" s="348">
        <v>45850.0</v>
      </c>
      <c r="C8" s="170" t="s">
        <v>490</v>
      </c>
      <c r="D8" s="349" t="s">
        <v>683</v>
      </c>
      <c r="E8" s="170">
        <v>132.0</v>
      </c>
      <c r="F8" s="170">
        <v>755.0</v>
      </c>
      <c r="G8" s="170">
        <v>30.0</v>
      </c>
      <c r="H8" s="170"/>
      <c r="I8" s="349" t="s">
        <v>684</v>
      </c>
      <c r="J8" s="334"/>
      <c r="K8" s="334"/>
      <c r="L8" s="351">
        <f t="shared" si="1"/>
        <v>11.66022</v>
      </c>
      <c r="M8" s="352" t="str">
        <f t="shared" si="2"/>
        <v>SHEARING</v>
      </c>
      <c r="N8" s="353">
        <f t="shared" si="3"/>
        <v>12</v>
      </c>
      <c r="O8" s="353">
        <f t="shared" si="4"/>
        <v>7</v>
      </c>
      <c r="P8" s="353">
        <f t="shared" si="5"/>
        <v>2025</v>
      </c>
      <c r="Q8" s="354"/>
      <c r="R8" s="354"/>
      <c r="S8" s="354"/>
      <c r="T8" s="354"/>
      <c r="U8" s="354"/>
      <c r="V8" s="354">
        <f t="shared" si="6"/>
        <v>1899</v>
      </c>
    </row>
    <row r="9" ht="11.25" customHeight="1">
      <c r="A9" s="170" t="s">
        <v>682</v>
      </c>
      <c r="B9" s="348">
        <v>45850.0</v>
      </c>
      <c r="C9" s="170" t="s">
        <v>490</v>
      </c>
      <c r="D9" s="349" t="s">
        <v>683</v>
      </c>
      <c r="E9" s="170">
        <v>132.0</v>
      </c>
      <c r="F9" s="170">
        <v>787.0</v>
      </c>
      <c r="G9" s="170">
        <v>26.0</v>
      </c>
      <c r="H9" s="170"/>
      <c r="I9" s="349" t="s">
        <v>684</v>
      </c>
      <c r="J9" s="334"/>
      <c r="K9" s="334"/>
      <c r="L9" s="351">
        <f t="shared" si="1"/>
        <v>10.5338376</v>
      </c>
      <c r="M9" s="352" t="str">
        <f t="shared" si="2"/>
        <v>SHEARING</v>
      </c>
      <c r="N9" s="353">
        <f t="shared" si="3"/>
        <v>12</v>
      </c>
      <c r="O9" s="353">
        <f t="shared" si="4"/>
        <v>7</v>
      </c>
      <c r="P9" s="353">
        <f t="shared" si="5"/>
        <v>2025</v>
      </c>
      <c r="Q9" s="354"/>
      <c r="R9" s="354"/>
      <c r="S9" s="354"/>
      <c r="T9" s="354"/>
      <c r="U9" s="354"/>
      <c r="V9" s="354">
        <f t="shared" si="6"/>
        <v>1899</v>
      </c>
    </row>
    <row r="10" ht="11.25" customHeight="1">
      <c r="A10" s="170" t="s">
        <v>682</v>
      </c>
      <c r="B10" s="348">
        <v>45850.0</v>
      </c>
      <c r="C10" s="170" t="s">
        <v>490</v>
      </c>
      <c r="D10" s="349" t="s">
        <v>683</v>
      </c>
      <c r="E10" s="170">
        <v>132.0</v>
      </c>
      <c r="F10" s="170">
        <v>825.0</v>
      </c>
      <c r="G10" s="170">
        <v>18.0</v>
      </c>
      <c r="H10" s="170"/>
      <c r="I10" s="349" t="s">
        <v>684</v>
      </c>
      <c r="J10" s="334"/>
      <c r="K10" s="334"/>
      <c r="L10" s="351">
        <f t="shared" si="1"/>
        <v>7.64478</v>
      </c>
      <c r="M10" s="352" t="str">
        <f t="shared" si="2"/>
        <v>SHEARING</v>
      </c>
      <c r="N10" s="353">
        <f t="shared" si="3"/>
        <v>12</v>
      </c>
      <c r="O10" s="353">
        <f t="shared" si="4"/>
        <v>7</v>
      </c>
      <c r="P10" s="353">
        <f t="shared" si="5"/>
        <v>2025</v>
      </c>
      <c r="Q10" s="354"/>
      <c r="R10" s="354"/>
      <c r="S10" s="354"/>
      <c r="T10" s="354"/>
      <c r="U10" s="354"/>
      <c r="V10" s="354">
        <f t="shared" si="6"/>
        <v>1899</v>
      </c>
    </row>
    <row r="11" ht="11.25" customHeight="1">
      <c r="A11" s="170" t="s">
        <v>682</v>
      </c>
      <c r="B11" s="348">
        <v>45850.0</v>
      </c>
      <c r="C11" s="170" t="s">
        <v>490</v>
      </c>
      <c r="D11" s="349" t="s">
        <v>683</v>
      </c>
      <c r="E11" s="170">
        <v>31.0</v>
      </c>
      <c r="F11" s="170">
        <v>67.0</v>
      </c>
      <c r="G11" s="170">
        <v>200.0</v>
      </c>
      <c r="H11" s="170"/>
      <c r="I11" s="349" t="s">
        <v>684</v>
      </c>
      <c r="J11" s="334"/>
      <c r="K11" s="334"/>
      <c r="L11" s="351">
        <f t="shared" si="1"/>
        <v>1.62006</v>
      </c>
      <c r="M11" s="352" t="str">
        <f t="shared" si="2"/>
        <v>SHEARING</v>
      </c>
      <c r="N11" s="353">
        <f t="shared" si="3"/>
        <v>12</v>
      </c>
      <c r="O11" s="353">
        <f t="shared" si="4"/>
        <v>7</v>
      </c>
      <c r="P11" s="353">
        <f t="shared" si="5"/>
        <v>2025</v>
      </c>
      <c r="Q11" s="354"/>
      <c r="R11" s="354"/>
      <c r="S11" s="354"/>
      <c r="T11" s="354"/>
      <c r="U11" s="354"/>
      <c r="V11" s="354">
        <f t="shared" si="6"/>
        <v>1899</v>
      </c>
    </row>
    <row r="12" ht="11.25" customHeight="1">
      <c r="A12" s="170" t="s">
        <v>682</v>
      </c>
      <c r="B12" s="348">
        <v>45850.0</v>
      </c>
      <c r="C12" s="170" t="s">
        <v>490</v>
      </c>
      <c r="D12" s="349" t="s">
        <v>683</v>
      </c>
      <c r="E12" s="170">
        <v>31.0</v>
      </c>
      <c r="F12" s="170">
        <v>103.0</v>
      </c>
      <c r="G12" s="170">
        <v>300.0</v>
      </c>
      <c r="H12" s="170"/>
      <c r="I12" s="349" t="s">
        <v>684</v>
      </c>
      <c r="J12" s="334"/>
      <c r="K12" s="350">
        <v>0.8333333333333334</v>
      </c>
      <c r="L12" s="351">
        <f t="shared" si="1"/>
        <v>3.73581</v>
      </c>
      <c r="M12" s="352" t="str">
        <f t="shared" si="2"/>
        <v>SHEARING</v>
      </c>
      <c r="N12" s="353">
        <f t="shared" si="3"/>
        <v>12</v>
      </c>
      <c r="O12" s="353">
        <f t="shared" si="4"/>
        <v>7</v>
      </c>
      <c r="P12" s="353">
        <f t="shared" si="5"/>
        <v>2025</v>
      </c>
      <c r="Q12" s="354"/>
      <c r="R12" s="354"/>
      <c r="S12" s="354"/>
      <c r="T12" s="354"/>
      <c r="U12" s="354"/>
      <c r="V12" s="354">
        <f t="shared" si="6"/>
        <v>1899</v>
      </c>
    </row>
    <row r="13" ht="11.25" customHeight="1">
      <c r="A13" s="170" t="s">
        <v>682</v>
      </c>
      <c r="B13" s="348">
        <v>45850.0</v>
      </c>
      <c r="C13" s="170" t="s">
        <v>490</v>
      </c>
      <c r="D13" s="349" t="s">
        <v>683</v>
      </c>
      <c r="E13" s="170">
        <v>75.0</v>
      </c>
      <c r="F13" s="170">
        <v>385.0</v>
      </c>
      <c r="G13" s="170">
        <v>250.0</v>
      </c>
      <c r="H13" s="170"/>
      <c r="I13" s="349" t="s">
        <v>684</v>
      </c>
      <c r="J13" s="334"/>
      <c r="K13" s="334"/>
      <c r="L13" s="351">
        <f t="shared" si="1"/>
        <v>28.153125</v>
      </c>
      <c r="M13" s="352" t="str">
        <f t="shared" si="2"/>
        <v>SHEARING</v>
      </c>
      <c r="N13" s="353">
        <f t="shared" si="3"/>
        <v>12</v>
      </c>
      <c r="O13" s="353">
        <f t="shared" si="4"/>
        <v>7</v>
      </c>
      <c r="P13" s="353">
        <f t="shared" si="5"/>
        <v>2025</v>
      </c>
      <c r="Q13" s="354"/>
      <c r="R13" s="354"/>
      <c r="S13" s="354"/>
      <c r="T13" s="354"/>
      <c r="U13" s="354"/>
      <c r="V13" s="354">
        <f t="shared" si="6"/>
        <v>1899</v>
      </c>
    </row>
    <row r="14" ht="11.25" customHeight="1">
      <c r="A14" s="170" t="s">
        <v>682</v>
      </c>
      <c r="B14" s="348">
        <v>45850.0</v>
      </c>
      <c r="C14" s="170"/>
      <c r="D14" s="349" t="s">
        <v>685</v>
      </c>
      <c r="E14" s="170">
        <v>44.0</v>
      </c>
      <c r="F14" s="170">
        <v>235.0</v>
      </c>
      <c r="G14" s="170">
        <v>2500.0</v>
      </c>
      <c r="H14" s="170" t="s">
        <v>686</v>
      </c>
      <c r="I14" s="349" t="s">
        <v>687</v>
      </c>
      <c r="J14" s="355">
        <v>0.3333333333333333</v>
      </c>
      <c r="K14" s="355">
        <v>0.5833333333333334</v>
      </c>
      <c r="L14" s="351">
        <f t="shared" si="1"/>
        <v>100.815</v>
      </c>
      <c r="M14" s="352" t="str">
        <f t="shared" si="2"/>
        <v>SHEARING</v>
      </c>
      <c r="N14" s="353">
        <f t="shared" si="3"/>
        <v>12</v>
      </c>
      <c r="O14" s="353">
        <f t="shared" si="4"/>
        <v>7</v>
      </c>
      <c r="P14" s="353">
        <f t="shared" si="5"/>
        <v>2025</v>
      </c>
      <c r="Q14" s="354"/>
      <c r="R14" s="354"/>
      <c r="S14" s="354"/>
      <c r="T14" s="354"/>
      <c r="U14" s="354"/>
      <c r="V14" s="354">
        <f t="shared" si="6"/>
        <v>1899</v>
      </c>
    </row>
    <row r="15" ht="11.25" customHeight="1">
      <c r="A15" s="170" t="s">
        <v>682</v>
      </c>
      <c r="B15" s="348">
        <v>45850.0</v>
      </c>
      <c r="C15" s="170" t="s">
        <v>688</v>
      </c>
      <c r="D15" s="349"/>
      <c r="E15" s="170"/>
      <c r="F15" s="170"/>
      <c r="G15" s="170"/>
      <c r="H15" s="170" t="s">
        <v>689</v>
      </c>
      <c r="I15" s="349" t="s">
        <v>687</v>
      </c>
      <c r="J15" s="355">
        <v>0.5833333333333334</v>
      </c>
      <c r="K15" s="355">
        <v>0.8333333333333334</v>
      </c>
      <c r="L15" s="351">
        <f t="shared" si="1"/>
        <v>0</v>
      </c>
      <c r="M15" s="352" t="str">
        <f t="shared" si="2"/>
        <v/>
      </c>
      <c r="N15" s="353">
        <f t="shared" si="3"/>
        <v>12</v>
      </c>
      <c r="O15" s="353">
        <f t="shared" si="4"/>
        <v>7</v>
      </c>
      <c r="P15" s="353">
        <f t="shared" si="5"/>
        <v>2025</v>
      </c>
      <c r="Q15" s="354"/>
      <c r="R15" s="354"/>
      <c r="S15" s="354"/>
      <c r="T15" s="354"/>
      <c r="U15" s="354"/>
      <c r="V15" s="354">
        <f t="shared" si="6"/>
        <v>1899</v>
      </c>
    </row>
    <row r="16" ht="11.25" customHeight="1">
      <c r="A16" s="170" t="s">
        <v>682</v>
      </c>
      <c r="B16" s="348">
        <v>45850.0</v>
      </c>
      <c r="C16" s="170" t="s">
        <v>346</v>
      </c>
      <c r="D16" s="349" t="s">
        <v>690</v>
      </c>
      <c r="E16" s="170">
        <v>110.0</v>
      </c>
      <c r="F16" s="170">
        <v>580.0</v>
      </c>
      <c r="G16" s="170">
        <v>1320.0</v>
      </c>
      <c r="H16" s="170" t="s">
        <v>691</v>
      </c>
      <c r="I16" s="349" t="s">
        <v>692</v>
      </c>
      <c r="J16" s="355">
        <v>0.3333333333333333</v>
      </c>
      <c r="K16" s="355">
        <v>0.4756944444444444</v>
      </c>
      <c r="L16" s="351">
        <f t="shared" si="1"/>
        <v>328.4424</v>
      </c>
      <c r="M16" s="352" t="str">
        <f t="shared" si="2"/>
        <v>SHEARING</v>
      </c>
      <c r="N16" s="353">
        <f t="shared" si="3"/>
        <v>12</v>
      </c>
      <c r="O16" s="353">
        <f t="shared" si="4"/>
        <v>7</v>
      </c>
      <c r="P16" s="353">
        <f t="shared" si="5"/>
        <v>2025</v>
      </c>
      <c r="Q16" s="354"/>
      <c r="R16" s="354"/>
      <c r="S16" s="354"/>
      <c r="T16" s="354"/>
      <c r="U16" s="354"/>
      <c r="V16" s="354">
        <f t="shared" si="6"/>
        <v>1899</v>
      </c>
    </row>
    <row r="17" ht="11.25" customHeight="1">
      <c r="A17" s="170" t="s">
        <v>682</v>
      </c>
      <c r="B17" s="348">
        <v>45850.0</v>
      </c>
      <c r="C17" s="170"/>
      <c r="D17" s="349"/>
      <c r="E17" s="170"/>
      <c r="F17" s="170"/>
      <c r="G17" s="170"/>
      <c r="H17" s="170" t="s">
        <v>693</v>
      </c>
      <c r="I17" s="349" t="s">
        <v>692</v>
      </c>
      <c r="J17" s="355">
        <v>0.4756944444444444</v>
      </c>
      <c r="K17" s="355">
        <v>0.53125</v>
      </c>
      <c r="L17" s="351">
        <f t="shared" si="1"/>
        <v>0</v>
      </c>
      <c r="M17" s="352" t="str">
        <f t="shared" si="2"/>
        <v/>
      </c>
      <c r="N17" s="353">
        <f t="shared" si="3"/>
        <v>12</v>
      </c>
      <c r="O17" s="353">
        <f t="shared" si="4"/>
        <v>7</v>
      </c>
      <c r="P17" s="353">
        <f t="shared" si="5"/>
        <v>2025</v>
      </c>
      <c r="Q17" s="354"/>
      <c r="R17" s="354"/>
      <c r="S17" s="354"/>
      <c r="T17" s="354"/>
      <c r="U17" s="354"/>
      <c r="V17" s="354">
        <f t="shared" si="6"/>
        <v>1899</v>
      </c>
    </row>
    <row r="18" ht="11.25" customHeight="1">
      <c r="A18" s="170" t="s">
        <v>682</v>
      </c>
      <c r="B18" s="348">
        <v>45850.0</v>
      </c>
      <c r="C18" s="170" t="s">
        <v>346</v>
      </c>
      <c r="D18" s="349" t="s">
        <v>690</v>
      </c>
      <c r="E18" s="170">
        <v>110.0</v>
      </c>
      <c r="F18" s="170">
        <v>70.0</v>
      </c>
      <c r="G18" s="170">
        <v>2960.0</v>
      </c>
      <c r="H18" s="170" t="s">
        <v>691</v>
      </c>
      <c r="I18" s="349" t="s">
        <v>692</v>
      </c>
      <c r="J18" s="356">
        <v>0.53125</v>
      </c>
      <c r="K18" s="355">
        <v>0.8333333333333334</v>
      </c>
      <c r="L18" s="351">
        <f t="shared" si="1"/>
        <v>88.8888</v>
      </c>
      <c r="M18" s="352" t="str">
        <f t="shared" si="2"/>
        <v>SHEARING</v>
      </c>
      <c r="N18" s="353">
        <f t="shared" si="3"/>
        <v>12</v>
      </c>
      <c r="O18" s="353">
        <f t="shared" si="4"/>
        <v>7</v>
      </c>
      <c r="P18" s="353">
        <f t="shared" si="5"/>
        <v>2025</v>
      </c>
      <c r="Q18" s="354"/>
      <c r="R18" s="354"/>
      <c r="S18" s="354"/>
      <c r="T18" s="354"/>
      <c r="U18" s="354"/>
      <c r="V18" s="354">
        <f t="shared" si="6"/>
        <v>1899</v>
      </c>
    </row>
    <row r="19" ht="11.25" customHeight="1">
      <c r="A19" s="170" t="s">
        <v>682</v>
      </c>
      <c r="B19" s="348">
        <v>45850.0</v>
      </c>
      <c r="C19" s="170" t="s">
        <v>339</v>
      </c>
      <c r="D19" s="349" t="s">
        <v>694</v>
      </c>
      <c r="E19" s="170">
        <v>124.0</v>
      </c>
      <c r="F19" s="170">
        <v>465.0</v>
      </c>
      <c r="G19" s="170"/>
      <c r="H19" s="170" t="s">
        <v>695</v>
      </c>
      <c r="I19" s="349" t="s">
        <v>696</v>
      </c>
      <c r="J19" s="355">
        <v>0.375</v>
      </c>
      <c r="K19" s="355">
        <v>0.4722222222222222</v>
      </c>
      <c r="L19" s="351">
        <f t="shared" si="1"/>
        <v>0</v>
      </c>
      <c r="M19" s="352" t="str">
        <f t="shared" si="2"/>
        <v>HOLING</v>
      </c>
      <c r="N19" s="353">
        <f t="shared" si="3"/>
        <v>12</v>
      </c>
      <c r="O19" s="353">
        <f t="shared" si="4"/>
        <v>7</v>
      </c>
      <c r="P19" s="353">
        <f t="shared" si="5"/>
        <v>2025</v>
      </c>
      <c r="Q19" s="354"/>
      <c r="R19" s="354"/>
      <c r="S19" s="354"/>
      <c r="T19" s="354"/>
      <c r="U19" s="354"/>
      <c r="V19" s="354">
        <f t="shared" si="6"/>
        <v>1899</v>
      </c>
    </row>
    <row r="20" ht="11.25" customHeight="1">
      <c r="A20" s="170" t="s">
        <v>682</v>
      </c>
      <c r="B20" s="348">
        <v>45850.0</v>
      </c>
      <c r="C20" s="170" t="s">
        <v>339</v>
      </c>
      <c r="D20" s="349" t="s">
        <v>694</v>
      </c>
      <c r="E20" s="170">
        <v>52.0</v>
      </c>
      <c r="F20" s="170">
        <v>624.0</v>
      </c>
      <c r="G20" s="170"/>
      <c r="H20" s="170" t="s">
        <v>695</v>
      </c>
      <c r="I20" s="349" t="s">
        <v>696</v>
      </c>
      <c r="J20" s="355"/>
      <c r="K20" s="355"/>
      <c r="L20" s="351">
        <f t="shared" si="1"/>
        <v>0</v>
      </c>
      <c r="M20" s="352" t="str">
        <f t="shared" si="2"/>
        <v>HOLING</v>
      </c>
      <c r="N20" s="353">
        <f t="shared" si="3"/>
        <v>12</v>
      </c>
      <c r="O20" s="353">
        <f t="shared" si="4"/>
        <v>7</v>
      </c>
      <c r="P20" s="353">
        <f t="shared" si="5"/>
        <v>2025</v>
      </c>
      <c r="Q20" s="354"/>
      <c r="R20" s="354"/>
      <c r="S20" s="354"/>
      <c r="T20" s="354"/>
      <c r="U20" s="354"/>
      <c r="V20" s="354">
        <f t="shared" si="6"/>
        <v>1899</v>
      </c>
    </row>
    <row r="21" ht="11.25" customHeight="1">
      <c r="A21" s="170" t="s">
        <v>682</v>
      </c>
      <c r="B21" s="348">
        <v>45850.0</v>
      </c>
      <c r="C21" s="170" t="s">
        <v>339</v>
      </c>
      <c r="D21" s="349" t="s">
        <v>694</v>
      </c>
      <c r="E21" s="170">
        <v>55.0</v>
      </c>
      <c r="F21" s="170">
        <v>592.0</v>
      </c>
      <c r="G21" s="170"/>
      <c r="H21" s="170" t="s">
        <v>695</v>
      </c>
      <c r="I21" s="349" t="s">
        <v>696</v>
      </c>
      <c r="J21" s="355"/>
      <c r="K21" s="355"/>
      <c r="L21" s="351">
        <f t="shared" si="1"/>
        <v>0</v>
      </c>
      <c r="M21" s="352" t="str">
        <f t="shared" si="2"/>
        <v>HOLING</v>
      </c>
      <c r="N21" s="353">
        <f t="shared" si="3"/>
        <v>12</v>
      </c>
      <c r="O21" s="353">
        <f t="shared" si="4"/>
        <v>7</v>
      </c>
      <c r="P21" s="353">
        <f t="shared" si="5"/>
        <v>2025</v>
      </c>
      <c r="Q21" s="354"/>
      <c r="R21" s="354"/>
      <c r="S21" s="354"/>
      <c r="T21" s="354"/>
      <c r="U21" s="354"/>
      <c r="V21" s="354">
        <f t="shared" si="6"/>
        <v>1899</v>
      </c>
    </row>
    <row r="22" ht="11.25" customHeight="1">
      <c r="A22" s="170" t="s">
        <v>682</v>
      </c>
      <c r="B22" s="348">
        <v>45850.0</v>
      </c>
      <c r="C22" s="170" t="s">
        <v>339</v>
      </c>
      <c r="D22" s="349" t="s">
        <v>694</v>
      </c>
      <c r="E22" s="170">
        <v>93.0</v>
      </c>
      <c r="F22" s="170">
        <v>592.0</v>
      </c>
      <c r="G22" s="170"/>
      <c r="H22" s="170" t="s">
        <v>695</v>
      </c>
      <c r="I22" s="349" t="s">
        <v>696</v>
      </c>
      <c r="J22" s="355"/>
      <c r="K22" s="355"/>
      <c r="L22" s="351">
        <f t="shared" si="1"/>
        <v>0</v>
      </c>
      <c r="M22" s="352" t="str">
        <f t="shared" si="2"/>
        <v>HOLING</v>
      </c>
      <c r="N22" s="353">
        <f t="shared" si="3"/>
        <v>12</v>
      </c>
      <c r="O22" s="353">
        <f t="shared" si="4"/>
        <v>7</v>
      </c>
      <c r="P22" s="353">
        <f t="shared" si="5"/>
        <v>2025</v>
      </c>
      <c r="Q22" s="354"/>
      <c r="R22" s="354"/>
      <c r="S22" s="354"/>
      <c r="T22" s="354"/>
      <c r="U22" s="354"/>
      <c r="V22" s="354">
        <f t="shared" si="6"/>
        <v>1899</v>
      </c>
    </row>
    <row r="23" ht="11.25" customHeight="1">
      <c r="A23" s="170" t="s">
        <v>682</v>
      </c>
      <c r="B23" s="348">
        <v>45850.0</v>
      </c>
      <c r="C23" s="170" t="s">
        <v>339</v>
      </c>
      <c r="D23" s="349" t="s">
        <v>694</v>
      </c>
      <c r="E23" s="170">
        <v>149.0</v>
      </c>
      <c r="F23" s="170">
        <v>592.0</v>
      </c>
      <c r="G23" s="170"/>
      <c r="H23" s="170" t="s">
        <v>695</v>
      </c>
      <c r="I23" s="349" t="s">
        <v>696</v>
      </c>
      <c r="J23" s="355"/>
      <c r="K23" s="355">
        <v>0.75</v>
      </c>
      <c r="L23" s="351">
        <f t="shared" si="1"/>
        <v>0</v>
      </c>
      <c r="M23" s="352" t="str">
        <f t="shared" si="2"/>
        <v>HOLING</v>
      </c>
      <c r="N23" s="353">
        <f t="shared" si="3"/>
        <v>12</v>
      </c>
      <c r="O23" s="353">
        <f t="shared" si="4"/>
        <v>7</v>
      </c>
      <c r="P23" s="353">
        <f t="shared" si="5"/>
        <v>2025</v>
      </c>
      <c r="Q23" s="354"/>
      <c r="R23" s="354"/>
      <c r="S23" s="354"/>
      <c r="T23" s="354"/>
      <c r="U23" s="354"/>
      <c r="V23" s="354">
        <f t="shared" si="6"/>
        <v>1899</v>
      </c>
    </row>
    <row r="24" ht="11.25" customHeight="1">
      <c r="A24" s="170" t="s">
        <v>682</v>
      </c>
      <c r="B24" s="348">
        <v>45850.0</v>
      </c>
      <c r="C24" s="170" t="s">
        <v>339</v>
      </c>
      <c r="D24" s="349" t="s">
        <v>697</v>
      </c>
      <c r="E24" s="170">
        <v>118.0</v>
      </c>
      <c r="F24" s="170">
        <v>624.0</v>
      </c>
      <c r="G24" s="170"/>
      <c r="H24" s="170" t="s">
        <v>695</v>
      </c>
      <c r="I24" s="349" t="s">
        <v>698</v>
      </c>
      <c r="J24" s="355">
        <v>0.375</v>
      </c>
      <c r="K24" s="355">
        <v>0.5416666666666666</v>
      </c>
      <c r="L24" s="351">
        <f t="shared" si="1"/>
        <v>0</v>
      </c>
      <c r="M24" s="352" t="str">
        <f t="shared" si="2"/>
        <v>HOLING</v>
      </c>
      <c r="N24" s="353">
        <f t="shared" si="3"/>
        <v>12</v>
      </c>
      <c r="O24" s="353">
        <f t="shared" si="4"/>
        <v>7</v>
      </c>
      <c r="P24" s="353">
        <f t="shared" si="5"/>
        <v>2025</v>
      </c>
      <c r="Q24" s="354"/>
      <c r="R24" s="354"/>
      <c r="S24" s="354"/>
      <c r="T24" s="354"/>
      <c r="U24" s="354"/>
      <c r="V24" s="354">
        <f t="shared" si="6"/>
        <v>1899</v>
      </c>
    </row>
    <row r="25" ht="11.25" customHeight="1">
      <c r="A25" s="170" t="s">
        <v>682</v>
      </c>
      <c r="B25" s="348">
        <v>45850.0</v>
      </c>
      <c r="C25" s="170" t="s">
        <v>490</v>
      </c>
      <c r="D25" s="349" t="s">
        <v>697</v>
      </c>
      <c r="E25" s="170">
        <v>88.0</v>
      </c>
      <c r="F25" s="170">
        <v>624.0</v>
      </c>
      <c r="G25" s="170"/>
      <c r="H25" s="170" t="s">
        <v>695</v>
      </c>
      <c r="I25" s="349" t="s">
        <v>698</v>
      </c>
      <c r="J25" s="355">
        <v>0.5416666666666666</v>
      </c>
      <c r="K25" s="355">
        <v>0.75</v>
      </c>
      <c r="L25" s="351">
        <f t="shared" si="1"/>
        <v>0</v>
      </c>
      <c r="M25" s="352" t="str">
        <f t="shared" si="2"/>
        <v>HOLING</v>
      </c>
      <c r="N25" s="353">
        <f t="shared" si="3"/>
        <v>12</v>
      </c>
      <c r="O25" s="353">
        <f t="shared" si="4"/>
        <v>7</v>
      </c>
      <c r="P25" s="353">
        <f t="shared" si="5"/>
        <v>2025</v>
      </c>
      <c r="Q25" s="354"/>
      <c r="R25" s="354"/>
      <c r="S25" s="354"/>
      <c r="T25" s="354"/>
      <c r="U25" s="354"/>
      <c r="V25" s="354">
        <f t="shared" si="6"/>
        <v>1899</v>
      </c>
    </row>
    <row r="26" ht="11.25" customHeight="1">
      <c r="A26" s="170" t="s">
        <v>682</v>
      </c>
      <c r="B26" s="348">
        <v>45850.0</v>
      </c>
      <c r="C26" s="170" t="s">
        <v>490</v>
      </c>
      <c r="D26" s="349" t="s">
        <v>697</v>
      </c>
      <c r="E26" s="170">
        <v>167.0</v>
      </c>
      <c r="F26" s="170">
        <v>592.0</v>
      </c>
      <c r="G26" s="170">
        <v>156.0</v>
      </c>
      <c r="H26" s="170" t="s">
        <v>695</v>
      </c>
      <c r="I26" s="349" t="s">
        <v>698</v>
      </c>
      <c r="J26" s="355">
        <v>0.041666666666666664</v>
      </c>
      <c r="K26" s="355">
        <v>0.75</v>
      </c>
      <c r="L26" s="351">
        <f t="shared" si="1"/>
        <v>60.1488576</v>
      </c>
      <c r="M26" s="352" t="str">
        <f t="shared" si="2"/>
        <v>HOLING</v>
      </c>
      <c r="N26" s="353">
        <f t="shared" si="3"/>
        <v>12</v>
      </c>
      <c r="O26" s="353">
        <f t="shared" si="4"/>
        <v>7</v>
      </c>
      <c r="P26" s="353">
        <f t="shared" si="5"/>
        <v>2025</v>
      </c>
      <c r="Q26" s="354"/>
      <c r="R26" s="354"/>
      <c r="S26" s="354"/>
      <c r="T26" s="354"/>
      <c r="U26" s="354"/>
      <c r="V26" s="354">
        <f t="shared" si="6"/>
        <v>1899</v>
      </c>
    </row>
    <row r="27" ht="11.25" customHeight="1">
      <c r="A27" s="170" t="s">
        <v>682</v>
      </c>
      <c r="B27" s="348">
        <v>45850.0</v>
      </c>
      <c r="C27" s="170" t="s">
        <v>346</v>
      </c>
      <c r="D27" s="349" t="s">
        <v>699</v>
      </c>
      <c r="E27" s="170">
        <v>110.0</v>
      </c>
      <c r="F27" s="170">
        <v>580.0</v>
      </c>
      <c r="G27" s="170">
        <v>1320.0</v>
      </c>
      <c r="H27" s="170" t="s">
        <v>700</v>
      </c>
      <c r="I27" s="349" t="s">
        <v>701</v>
      </c>
      <c r="J27" s="355">
        <v>0.3333333333333333</v>
      </c>
      <c r="K27" s="355"/>
      <c r="L27" s="351">
        <f t="shared" si="1"/>
        <v>328.4424</v>
      </c>
      <c r="M27" s="352" t="str">
        <f t="shared" si="2"/>
        <v>SHEARING</v>
      </c>
      <c r="N27" s="353">
        <f t="shared" si="3"/>
        <v>12</v>
      </c>
      <c r="O27" s="353">
        <f t="shared" si="4"/>
        <v>7</v>
      </c>
      <c r="P27" s="353">
        <f t="shared" si="5"/>
        <v>2025</v>
      </c>
      <c r="Q27" s="354"/>
      <c r="R27" s="354"/>
      <c r="S27" s="354"/>
      <c r="T27" s="354"/>
      <c r="U27" s="354"/>
      <c r="V27" s="354">
        <f t="shared" si="6"/>
        <v>1899</v>
      </c>
    </row>
    <row r="28" ht="11.25" customHeight="1">
      <c r="A28" s="170" t="s">
        <v>682</v>
      </c>
      <c r="B28" s="348">
        <v>45850.0</v>
      </c>
      <c r="C28" s="170" t="s">
        <v>491</v>
      </c>
      <c r="D28" s="349" t="s">
        <v>699</v>
      </c>
      <c r="E28" s="170">
        <v>95.0</v>
      </c>
      <c r="F28" s="170">
        <v>465.0</v>
      </c>
      <c r="G28" s="170">
        <v>200.0</v>
      </c>
      <c r="H28" s="170" t="s">
        <v>700</v>
      </c>
      <c r="I28" s="349" t="s">
        <v>701</v>
      </c>
      <c r="J28" s="170"/>
      <c r="K28" s="170"/>
      <c r="L28" s="351">
        <f t="shared" si="1"/>
        <v>34.4565</v>
      </c>
      <c r="M28" s="352" t="str">
        <f t="shared" si="2"/>
        <v>SHEARING</v>
      </c>
      <c r="N28" s="353">
        <f t="shared" si="3"/>
        <v>12</v>
      </c>
      <c r="O28" s="353">
        <f t="shared" si="4"/>
        <v>7</v>
      </c>
      <c r="P28" s="353">
        <f t="shared" si="5"/>
        <v>2025</v>
      </c>
      <c r="Q28" s="354"/>
      <c r="R28" s="354"/>
      <c r="S28" s="354"/>
      <c r="T28" s="354"/>
      <c r="U28" s="354"/>
      <c r="V28" s="354">
        <f t="shared" si="6"/>
        <v>1899</v>
      </c>
    </row>
    <row r="29" ht="11.25" customHeight="1">
      <c r="A29" s="170" t="s">
        <v>682</v>
      </c>
      <c r="B29" s="348">
        <v>45850.0</v>
      </c>
      <c r="C29" s="170" t="s">
        <v>491</v>
      </c>
      <c r="D29" s="349" t="s">
        <v>699</v>
      </c>
      <c r="E29" s="170">
        <v>95.0</v>
      </c>
      <c r="F29" s="170">
        <v>440.0</v>
      </c>
      <c r="G29" s="170">
        <v>110.0</v>
      </c>
      <c r="H29" s="170" t="s">
        <v>700</v>
      </c>
      <c r="I29" s="349" t="s">
        <v>701</v>
      </c>
      <c r="J29" s="170"/>
      <c r="K29" s="355">
        <v>0.8333333333333334</v>
      </c>
      <c r="L29" s="351">
        <f t="shared" si="1"/>
        <v>17.9322</v>
      </c>
      <c r="M29" s="352" t="str">
        <f t="shared" si="2"/>
        <v>SHEARING</v>
      </c>
      <c r="N29" s="353">
        <f t="shared" si="3"/>
        <v>12</v>
      </c>
      <c r="O29" s="353">
        <f t="shared" si="4"/>
        <v>7</v>
      </c>
      <c r="P29" s="353">
        <f t="shared" si="5"/>
        <v>2025</v>
      </c>
      <c r="Q29" s="354"/>
      <c r="R29" s="354"/>
      <c r="S29" s="354"/>
      <c r="T29" s="354"/>
      <c r="U29" s="354"/>
      <c r="V29" s="354">
        <f t="shared" si="6"/>
        <v>1899</v>
      </c>
    </row>
    <row r="30" ht="11.25" customHeight="1">
      <c r="A30" s="170" t="s">
        <v>682</v>
      </c>
      <c r="B30" s="348">
        <v>45850.0</v>
      </c>
      <c r="C30" s="170" t="s">
        <v>481</v>
      </c>
      <c r="D30" s="349"/>
      <c r="E30" s="170">
        <v>31.0</v>
      </c>
      <c r="F30" s="170"/>
      <c r="G30" s="170"/>
      <c r="H30" s="170" t="s">
        <v>702</v>
      </c>
      <c r="I30" s="170" t="s">
        <v>703</v>
      </c>
      <c r="J30" s="355">
        <v>0.375</v>
      </c>
      <c r="K30" s="355">
        <v>0.7916666666666666</v>
      </c>
      <c r="L30" s="351">
        <f t="shared" si="1"/>
        <v>0</v>
      </c>
      <c r="M30" s="352" t="str">
        <f t="shared" si="2"/>
        <v/>
      </c>
      <c r="N30" s="353">
        <f t="shared" si="3"/>
        <v>12</v>
      </c>
      <c r="O30" s="353">
        <f t="shared" si="4"/>
        <v>7</v>
      </c>
      <c r="P30" s="353">
        <f t="shared" si="5"/>
        <v>2025</v>
      </c>
      <c r="Q30" s="354"/>
      <c r="R30" s="354"/>
      <c r="S30" s="354"/>
      <c r="T30" s="354"/>
      <c r="U30" s="354"/>
      <c r="V30" s="354">
        <f t="shared" si="6"/>
        <v>1899</v>
      </c>
    </row>
    <row r="31" ht="11.25" customHeight="1">
      <c r="A31" s="170" t="s">
        <v>682</v>
      </c>
      <c r="B31" s="348">
        <v>45850.0</v>
      </c>
      <c r="C31" s="170" t="s">
        <v>481</v>
      </c>
      <c r="D31" s="349"/>
      <c r="E31" s="170"/>
      <c r="F31" s="170"/>
      <c r="G31" s="170"/>
      <c r="H31" s="170" t="s">
        <v>704</v>
      </c>
      <c r="I31" s="349" t="s">
        <v>705</v>
      </c>
      <c r="J31" s="355">
        <v>0.375</v>
      </c>
      <c r="K31" s="355"/>
      <c r="L31" s="351">
        <f t="shared" si="1"/>
        <v>0</v>
      </c>
      <c r="M31" s="352" t="str">
        <f t="shared" si="2"/>
        <v/>
      </c>
      <c r="N31" s="353">
        <f t="shared" si="3"/>
        <v>12</v>
      </c>
      <c r="O31" s="353">
        <f t="shared" si="4"/>
        <v>7</v>
      </c>
      <c r="P31" s="353">
        <f t="shared" si="5"/>
        <v>2025</v>
      </c>
      <c r="Q31" s="354"/>
      <c r="R31" s="354"/>
      <c r="S31" s="354"/>
      <c r="T31" s="354"/>
      <c r="U31" s="354"/>
      <c r="V31" s="354">
        <f t="shared" si="6"/>
        <v>1899</v>
      </c>
    </row>
    <row r="32" ht="11.25" customHeight="1">
      <c r="A32" s="170" t="s">
        <v>682</v>
      </c>
      <c r="B32" s="348">
        <v>45850.0</v>
      </c>
      <c r="C32" s="170" t="s">
        <v>481</v>
      </c>
      <c r="D32" s="349" t="s">
        <v>706</v>
      </c>
      <c r="E32" s="170">
        <v>31.0</v>
      </c>
      <c r="F32" s="170">
        <v>103.0</v>
      </c>
      <c r="G32" s="170">
        <v>1140.0</v>
      </c>
      <c r="H32" s="170" t="s">
        <v>695</v>
      </c>
      <c r="I32" s="349" t="s">
        <v>705</v>
      </c>
      <c r="J32" s="170"/>
      <c r="K32" s="170"/>
      <c r="L32" s="351">
        <f t="shared" si="1"/>
        <v>14.196078</v>
      </c>
      <c r="M32" s="352" t="str">
        <f t="shared" si="2"/>
        <v>HOLING</v>
      </c>
      <c r="N32" s="353">
        <f t="shared" si="3"/>
        <v>12</v>
      </c>
      <c r="O32" s="353">
        <f t="shared" si="4"/>
        <v>7</v>
      </c>
      <c r="P32" s="353">
        <f t="shared" si="5"/>
        <v>2025</v>
      </c>
      <c r="Q32" s="354"/>
      <c r="R32" s="354"/>
      <c r="S32" s="354"/>
      <c r="T32" s="354"/>
      <c r="U32" s="354"/>
      <c r="V32" s="354">
        <f t="shared" si="6"/>
        <v>1899</v>
      </c>
    </row>
    <row r="33" ht="11.25" customHeight="1">
      <c r="A33" s="170" t="s">
        <v>682</v>
      </c>
      <c r="B33" s="348">
        <v>45850.0</v>
      </c>
      <c r="C33" s="170" t="s">
        <v>481</v>
      </c>
      <c r="D33" s="349" t="s">
        <v>706</v>
      </c>
      <c r="E33" s="170">
        <v>31.0</v>
      </c>
      <c r="F33" s="170">
        <v>67.0</v>
      </c>
      <c r="G33" s="170">
        <v>600.0</v>
      </c>
      <c r="H33" s="170" t="s">
        <v>695</v>
      </c>
      <c r="I33" s="349" t="s">
        <v>705</v>
      </c>
      <c r="J33" s="170"/>
      <c r="K33" s="170"/>
      <c r="L33" s="351">
        <f t="shared" si="1"/>
        <v>4.86018</v>
      </c>
      <c r="M33" s="352" t="str">
        <f t="shared" si="2"/>
        <v>HOLING</v>
      </c>
      <c r="N33" s="353">
        <f t="shared" si="3"/>
        <v>12</v>
      </c>
      <c r="O33" s="353">
        <f t="shared" si="4"/>
        <v>7</v>
      </c>
      <c r="P33" s="353">
        <f t="shared" si="5"/>
        <v>2025</v>
      </c>
      <c r="Q33" s="354"/>
      <c r="R33" s="354"/>
      <c r="S33" s="354"/>
      <c r="T33" s="354"/>
      <c r="U33" s="354"/>
      <c r="V33" s="354">
        <f t="shared" si="6"/>
        <v>1899</v>
      </c>
    </row>
    <row r="34" ht="11.25" customHeight="1">
      <c r="A34" s="170" t="s">
        <v>682</v>
      </c>
      <c r="B34" s="348">
        <v>45850.0</v>
      </c>
      <c r="C34" s="170" t="s">
        <v>481</v>
      </c>
      <c r="D34" s="349" t="s">
        <v>706</v>
      </c>
      <c r="E34" s="170">
        <v>31.0</v>
      </c>
      <c r="F34" s="170">
        <v>82.0</v>
      </c>
      <c r="G34" s="170">
        <v>780.0</v>
      </c>
      <c r="H34" s="170" t="s">
        <v>695</v>
      </c>
      <c r="I34" s="349" t="s">
        <v>705</v>
      </c>
      <c r="J34" s="170"/>
      <c r="K34" s="355">
        <v>0.75</v>
      </c>
      <c r="L34" s="351">
        <f t="shared" si="1"/>
        <v>7.732764</v>
      </c>
      <c r="M34" s="352" t="str">
        <f t="shared" si="2"/>
        <v>HOLING</v>
      </c>
      <c r="N34" s="353">
        <f t="shared" si="3"/>
        <v>12</v>
      </c>
      <c r="O34" s="353">
        <f t="shared" si="4"/>
        <v>7</v>
      </c>
      <c r="P34" s="353">
        <f t="shared" si="5"/>
        <v>2025</v>
      </c>
      <c r="Q34" s="354"/>
      <c r="R34" s="354"/>
      <c r="S34" s="354"/>
      <c r="T34" s="354"/>
      <c r="U34" s="354"/>
      <c r="V34" s="354">
        <f t="shared" si="6"/>
        <v>1899</v>
      </c>
    </row>
    <row r="35" ht="11.25" customHeight="1">
      <c r="A35" s="170" t="s">
        <v>682</v>
      </c>
      <c r="B35" s="348">
        <v>45850.0</v>
      </c>
      <c r="C35" s="170" t="s">
        <v>339</v>
      </c>
      <c r="D35" s="170"/>
      <c r="E35" s="170"/>
      <c r="F35" s="170"/>
      <c r="G35" s="170"/>
      <c r="H35" s="170" t="s">
        <v>707</v>
      </c>
      <c r="I35" s="349" t="s">
        <v>705</v>
      </c>
      <c r="J35" s="355">
        <v>0.75</v>
      </c>
      <c r="K35" s="355">
        <v>0.7916666666666666</v>
      </c>
      <c r="L35" s="351">
        <f t="shared" si="1"/>
        <v>0</v>
      </c>
      <c r="M35" s="352" t="str">
        <f t="shared" si="2"/>
        <v/>
      </c>
      <c r="N35" s="353">
        <f t="shared" si="3"/>
        <v>12</v>
      </c>
      <c r="O35" s="353">
        <f t="shared" si="4"/>
        <v>7</v>
      </c>
      <c r="P35" s="353">
        <f t="shared" si="5"/>
        <v>2025</v>
      </c>
      <c r="Q35" s="354"/>
      <c r="R35" s="354"/>
      <c r="S35" s="354"/>
      <c r="T35" s="354"/>
      <c r="U35" s="354"/>
      <c r="V35" s="354">
        <f t="shared" si="6"/>
        <v>1899</v>
      </c>
    </row>
    <row r="36" ht="11.25" customHeight="1">
      <c r="A36" s="170" t="s">
        <v>682</v>
      </c>
      <c r="B36" s="348">
        <v>45850.0</v>
      </c>
      <c r="C36" s="170" t="s">
        <v>481</v>
      </c>
      <c r="D36" s="349" t="s">
        <v>708</v>
      </c>
      <c r="E36" s="170">
        <v>31.0</v>
      </c>
      <c r="F36" s="170">
        <v>103.0</v>
      </c>
      <c r="G36" s="170"/>
      <c r="H36" s="170" t="s">
        <v>695</v>
      </c>
      <c r="I36" s="349" t="s">
        <v>709</v>
      </c>
      <c r="J36" s="355">
        <v>0.375</v>
      </c>
      <c r="K36" s="355"/>
      <c r="L36" s="351">
        <f t="shared" si="1"/>
        <v>0</v>
      </c>
      <c r="M36" s="352" t="str">
        <f t="shared" si="2"/>
        <v>HOLING</v>
      </c>
      <c r="N36" s="353">
        <f t="shared" si="3"/>
        <v>12</v>
      </c>
      <c r="O36" s="353">
        <f t="shared" si="4"/>
        <v>7</v>
      </c>
      <c r="P36" s="353">
        <f t="shared" si="5"/>
        <v>2025</v>
      </c>
      <c r="Q36" s="354"/>
      <c r="R36" s="354"/>
      <c r="S36" s="354"/>
      <c r="T36" s="354"/>
      <c r="U36" s="354"/>
      <c r="V36" s="354">
        <f t="shared" si="6"/>
        <v>1899</v>
      </c>
    </row>
    <row r="37" ht="11.25" customHeight="1">
      <c r="A37" s="170" t="s">
        <v>682</v>
      </c>
      <c r="B37" s="348">
        <v>45850.0</v>
      </c>
      <c r="C37" s="170" t="s">
        <v>481</v>
      </c>
      <c r="D37" s="349" t="s">
        <v>708</v>
      </c>
      <c r="E37" s="170">
        <v>44.0</v>
      </c>
      <c r="F37" s="170">
        <v>235.0</v>
      </c>
      <c r="G37" s="170">
        <v>1351.0</v>
      </c>
      <c r="H37" s="170" t="s">
        <v>695</v>
      </c>
      <c r="I37" s="349" t="s">
        <v>709</v>
      </c>
      <c r="J37" s="355"/>
      <c r="K37" s="355">
        <v>0.5833333333333334</v>
      </c>
      <c r="L37" s="351">
        <f t="shared" si="1"/>
        <v>54.480426</v>
      </c>
      <c r="M37" s="352" t="str">
        <f t="shared" si="2"/>
        <v>HOLING</v>
      </c>
      <c r="N37" s="353">
        <f t="shared" si="3"/>
        <v>12</v>
      </c>
      <c r="O37" s="353">
        <f t="shared" si="4"/>
        <v>7</v>
      </c>
      <c r="P37" s="353">
        <f t="shared" si="5"/>
        <v>2025</v>
      </c>
      <c r="Q37" s="354"/>
      <c r="R37" s="354"/>
      <c r="S37" s="354"/>
      <c r="T37" s="354"/>
      <c r="U37" s="354"/>
      <c r="V37" s="354">
        <f t="shared" si="6"/>
        <v>1899</v>
      </c>
    </row>
    <row r="38" ht="11.25" customHeight="1">
      <c r="A38" s="170" t="s">
        <v>682</v>
      </c>
      <c r="B38" s="348">
        <v>45850.0</v>
      </c>
      <c r="C38" s="170" t="s">
        <v>347</v>
      </c>
      <c r="D38" s="349"/>
      <c r="E38" s="170"/>
      <c r="F38" s="170"/>
      <c r="G38" s="170"/>
      <c r="H38" s="170" t="s">
        <v>710</v>
      </c>
      <c r="I38" s="349" t="s">
        <v>709</v>
      </c>
      <c r="J38" s="355">
        <v>0.5833333333333334</v>
      </c>
      <c r="K38" s="355">
        <v>0.75</v>
      </c>
      <c r="L38" s="351">
        <f t="shared" si="1"/>
        <v>0</v>
      </c>
      <c r="M38" s="352" t="str">
        <f t="shared" si="2"/>
        <v/>
      </c>
      <c r="N38" s="353">
        <f t="shared" si="3"/>
        <v>12</v>
      </c>
      <c r="O38" s="353">
        <f t="shared" si="4"/>
        <v>7</v>
      </c>
      <c r="P38" s="353">
        <f t="shared" si="5"/>
        <v>2025</v>
      </c>
      <c r="Q38" s="354"/>
      <c r="R38" s="354"/>
      <c r="S38" s="354"/>
      <c r="T38" s="354"/>
      <c r="U38" s="354"/>
      <c r="V38" s="354">
        <f t="shared" si="6"/>
        <v>1899</v>
      </c>
    </row>
    <row r="39" ht="11.25" customHeight="1">
      <c r="A39" s="170" t="s">
        <v>682</v>
      </c>
      <c r="B39" s="348">
        <v>45850.0</v>
      </c>
      <c r="C39" s="170" t="s">
        <v>481</v>
      </c>
      <c r="D39" s="349" t="s">
        <v>711</v>
      </c>
      <c r="E39" s="170">
        <v>31.0</v>
      </c>
      <c r="F39" s="170">
        <v>67.0</v>
      </c>
      <c r="G39" s="170">
        <v>900.0</v>
      </c>
      <c r="H39" s="170" t="s">
        <v>712</v>
      </c>
      <c r="I39" s="349" t="s">
        <v>713</v>
      </c>
      <c r="J39" s="355">
        <v>0.3333333333333333</v>
      </c>
      <c r="K39" s="355">
        <v>0.4791666666666667</v>
      </c>
      <c r="L39" s="351">
        <f t="shared" si="1"/>
        <v>7.29027</v>
      </c>
      <c r="M39" s="352" t="str">
        <f t="shared" si="2"/>
        <v>SHEARING</v>
      </c>
      <c r="N39" s="353">
        <f t="shared" si="3"/>
        <v>12</v>
      </c>
      <c r="O39" s="353">
        <f t="shared" si="4"/>
        <v>7</v>
      </c>
      <c r="P39" s="353">
        <f t="shared" si="5"/>
        <v>2025</v>
      </c>
      <c r="Q39" s="354"/>
      <c r="R39" s="354"/>
      <c r="S39" s="354"/>
      <c r="T39" s="354"/>
      <c r="U39" s="354"/>
      <c r="V39" s="354">
        <f t="shared" si="6"/>
        <v>1899</v>
      </c>
    </row>
    <row r="40" ht="11.25" customHeight="1">
      <c r="A40" s="170" t="s">
        <v>682</v>
      </c>
      <c r="B40" s="348">
        <v>45850.0</v>
      </c>
      <c r="C40" s="170" t="s">
        <v>481</v>
      </c>
      <c r="D40" s="349" t="s">
        <v>711</v>
      </c>
      <c r="E40" s="170">
        <v>31.0</v>
      </c>
      <c r="F40" s="170">
        <v>82.0</v>
      </c>
      <c r="G40" s="170">
        <v>600.0</v>
      </c>
      <c r="H40" s="170" t="s">
        <v>714</v>
      </c>
      <c r="I40" s="349" t="s">
        <v>713</v>
      </c>
      <c r="J40" s="355">
        <v>0.4791666666666667</v>
      </c>
      <c r="K40" s="355">
        <v>0.5833333333333334</v>
      </c>
      <c r="L40" s="351">
        <f t="shared" si="1"/>
        <v>5.94828</v>
      </c>
      <c r="M40" s="352" t="str">
        <f t="shared" si="2"/>
        <v>SHEARING</v>
      </c>
      <c r="N40" s="353">
        <f t="shared" si="3"/>
        <v>12</v>
      </c>
      <c r="O40" s="353">
        <f t="shared" si="4"/>
        <v>7</v>
      </c>
      <c r="P40" s="353">
        <f t="shared" si="5"/>
        <v>2025</v>
      </c>
      <c r="Q40" s="354"/>
      <c r="R40" s="354"/>
      <c r="S40" s="354"/>
      <c r="T40" s="354"/>
      <c r="U40" s="354"/>
      <c r="V40" s="354">
        <f t="shared" si="6"/>
        <v>1899</v>
      </c>
    </row>
    <row r="41" ht="11.25" customHeight="1">
      <c r="A41" s="170" t="s">
        <v>682</v>
      </c>
      <c r="B41" s="348">
        <v>45850.0</v>
      </c>
      <c r="C41" s="170" t="s">
        <v>491</v>
      </c>
      <c r="D41" s="349" t="s">
        <v>711</v>
      </c>
      <c r="E41" s="170">
        <v>95.0</v>
      </c>
      <c r="F41" s="170">
        <v>110.0</v>
      </c>
      <c r="G41" s="170">
        <v>600.0</v>
      </c>
      <c r="H41" s="170" t="s">
        <v>712</v>
      </c>
      <c r="I41" s="349" t="s">
        <v>713</v>
      </c>
      <c r="J41" s="355">
        <v>0.5833333333333334</v>
      </c>
      <c r="K41" s="355">
        <v>0.75</v>
      </c>
      <c r="L41" s="351">
        <f t="shared" si="1"/>
        <v>24.453</v>
      </c>
      <c r="M41" s="352" t="str">
        <f t="shared" si="2"/>
        <v>SHEARING</v>
      </c>
      <c r="N41" s="353">
        <f t="shared" si="3"/>
        <v>12</v>
      </c>
      <c r="O41" s="353">
        <f t="shared" si="4"/>
        <v>7</v>
      </c>
      <c r="P41" s="353">
        <f t="shared" si="5"/>
        <v>2025</v>
      </c>
      <c r="Q41" s="354"/>
      <c r="R41" s="354"/>
      <c r="S41" s="354"/>
      <c r="T41" s="354"/>
      <c r="U41" s="354"/>
      <c r="V41" s="354">
        <f t="shared" si="6"/>
        <v>1899</v>
      </c>
    </row>
    <row r="42" ht="11.25" customHeight="1">
      <c r="A42" s="170" t="s">
        <v>682</v>
      </c>
      <c r="B42" s="348">
        <v>45850.0</v>
      </c>
      <c r="C42" s="170" t="s">
        <v>346</v>
      </c>
      <c r="D42" s="349" t="s">
        <v>711</v>
      </c>
      <c r="E42" s="170">
        <v>70.0</v>
      </c>
      <c r="F42" s="170">
        <v>220.0</v>
      </c>
      <c r="G42" s="170">
        <v>200.0</v>
      </c>
      <c r="H42" s="170" t="s">
        <v>712</v>
      </c>
      <c r="I42" s="349" t="s">
        <v>713</v>
      </c>
      <c r="J42" s="355">
        <v>0.75</v>
      </c>
      <c r="K42" s="355">
        <v>0.8333333333333334</v>
      </c>
      <c r="L42" s="351">
        <f t="shared" si="1"/>
        <v>12.012</v>
      </c>
      <c r="M42" s="352" t="str">
        <f t="shared" si="2"/>
        <v>SHEARING</v>
      </c>
      <c r="N42" s="353">
        <f t="shared" si="3"/>
        <v>12</v>
      </c>
      <c r="O42" s="353">
        <f t="shared" si="4"/>
        <v>7</v>
      </c>
      <c r="P42" s="353">
        <f t="shared" si="5"/>
        <v>2025</v>
      </c>
      <c r="Q42" s="354"/>
      <c r="R42" s="354"/>
      <c r="S42" s="354"/>
      <c r="T42" s="354"/>
      <c r="U42" s="354"/>
      <c r="V42" s="354">
        <f t="shared" si="6"/>
        <v>1899</v>
      </c>
    </row>
    <row r="43" ht="11.25" customHeight="1">
      <c r="A43" s="170" t="s">
        <v>682</v>
      </c>
      <c r="B43" s="348">
        <v>45850.0</v>
      </c>
      <c r="C43" s="170"/>
      <c r="D43" s="349"/>
      <c r="E43" s="170"/>
      <c r="F43" s="170"/>
      <c r="G43" s="170"/>
      <c r="H43" s="170" t="s">
        <v>715</v>
      </c>
      <c r="I43" s="349" t="s">
        <v>716</v>
      </c>
      <c r="J43" s="355">
        <v>0.375</v>
      </c>
      <c r="K43" s="355">
        <v>0.75</v>
      </c>
      <c r="L43" s="351">
        <f t="shared" si="1"/>
        <v>0</v>
      </c>
      <c r="M43" s="352" t="str">
        <f t="shared" si="2"/>
        <v/>
      </c>
      <c r="N43" s="353">
        <f t="shared" si="3"/>
        <v>12</v>
      </c>
      <c r="O43" s="353">
        <f t="shared" si="4"/>
        <v>7</v>
      </c>
      <c r="P43" s="353">
        <f t="shared" si="5"/>
        <v>2025</v>
      </c>
      <c r="Q43" s="354"/>
      <c r="R43" s="354"/>
      <c r="S43" s="354"/>
      <c r="T43" s="354"/>
      <c r="U43" s="354"/>
      <c r="V43" s="354">
        <f t="shared" si="6"/>
        <v>1899</v>
      </c>
    </row>
    <row r="44" ht="11.25" customHeight="1">
      <c r="A44" s="170" t="s">
        <v>682</v>
      </c>
      <c r="B44" s="348">
        <v>45850.0</v>
      </c>
      <c r="C44" s="170"/>
      <c r="D44" s="349" t="s">
        <v>717</v>
      </c>
      <c r="E44" s="170">
        <v>44.0</v>
      </c>
      <c r="F44" s="170">
        <v>235.0</v>
      </c>
      <c r="G44" s="170">
        <v>4040.0</v>
      </c>
      <c r="H44" s="170" t="s">
        <v>714</v>
      </c>
      <c r="I44" s="349" t="s">
        <v>718</v>
      </c>
      <c r="J44" s="355">
        <v>0.3333333333333333</v>
      </c>
      <c r="K44" s="355">
        <v>0.75</v>
      </c>
      <c r="L44" s="351">
        <f t="shared" si="1"/>
        <v>162.91704</v>
      </c>
      <c r="M44" s="352" t="str">
        <f t="shared" si="2"/>
        <v>SHEARING</v>
      </c>
      <c r="N44" s="353">
        <f t="shared" si="3"/>
        <v>12</v>
      </c>
      <c r="O44" s="353">
        <f t="shared" si="4"/>
        <v>7</v>
      </c>
      <c r="P44" s="353">
        <f t="shared" si="5"/>
        <v>2025</v>
      </c>
      <c r="Q44" s="354"/>
      <c r="R44" s="354"/>
      <c r="S44" s="354"/>
      <c r="T44" s="354"/>
      <c r="U44" s="354"/>
      <c r="V44" s="354">
        <f t="shared" si="6"/>
        <v>1899</v>
      </c>
    </row>
    <row r="45" ht="11.25" customHeight="1">
      <c r="A45" s="170" t="s">
        <v>682</v>
      </c>
      <c r="B45" s="348">
        <v>45850.0</v>
      </c>
      <c r="C45" s="170"/>
      <c r="D45" s="349" t="s">
        <v>717</v>
      </c>
      <c r="E45" s="170">
        <v>44.0</v>
      </c>
      <c r="F45" s="170">
        <v>235.0</v>
      </c>
      <c r="G45" s="170">
        <v>460.0</v>
      </c>
      <c r="H45" s="170"/>
      <c r="I45" s="349" t="s">
        <v>718</v>
      </c>
      <c r="J45" s="355">
        <v>0.75</v>
      </c>
      <c r="K45" s="355">
        <v>0.8333333333333334</v>
      </c>
      <c r="L45" s="351">
        <f t="shared" si="1"/>
        <v>18.54996</v>
      </c>
      <c r="M45" s="352" t="str">
        <f t="shared" si="2"/>
        <v>SHEARING</v>
      </c>
      <c r="N45" s="353">
        <f t="shared" si="3"/>
        <v>12</v>
      </c>
      <c r="O45" s="353">
        <f t="shared" si="4"/>
        <v>7</v>
      </c>
      <c r="P45" s="353">
        <f t="shared" si="5"/>
        <v>2025</v>
      </c>
      <c r="Q45" s="354"/>
      <c r="R45" s="354"/>
      <c r="S45" s="354"/>
      <c r="T45" s="354"/>
      <c r="U45" s="354"/>
      <c r="V45" s="354">
        <f t="shared" si="6"/>
        <v>1899</v>
      </c>
    </row>
    <row r="46" ht="11.25" customHeight="1">
      <c r="A46" s="170" t="s">
        <v>682</v>
      </c>
      <c r="B46" s="348">
        <v>45850.0</v>
      </c>
      <c r="C46" s="170"/>
      <c r="D46" s="170"/>
      <c r="E46" s="170"/>
      <c r="F46" s="170"/>
      <c r="G46" s="170"/>
      <c r="H46" s="170" t="s">
        <v>715</v>
      </c>
      <c r="I46" s="349" t="s">
        <v>719</v>
      </c>
      <c r="J46" s="355">
        <v>0.375</v>
      </c>
      <c r="K46" s="355">
        <v>0.75</v>
      </c>
      <c r="L46" s="351">
        <f t="shared" si="1"/>
        <v>0</v>
      </c>
      <c r="M46" s="352" t="str">
        <f t="shared" si="2"/>
        <v/>
      </c>
      <c r="N46" s="353">
        <f t="shared" si="3"/>
        <v>12</v>
      </c>
      <c r="O46" s="353">
        <f t="shared" si="4"/>
        <v>7</v>
      </c>
      <c r="P46" s="353">
        <f t="shared" si="5"/>
        <v>2025</v>
      </c>
      <c r="Q46" s="354"/>
      <c r="R46" s="354"/>
      <c r="S46" s="354"/>
      <c r="T46" s="354"/>
      <c r="U46" s="354"/>
      <c r="V46" s="354">
        <f t="shared" si="6"/>
        <v>1899</v>
      </c>
    </row>
    <row r="47" ht="11.25" customHeight="1">
      <c r="A47" s="170" t="s">
        <v>682</v>
      </c>
      <c r="B47" s="348">
        <v>45850.0</v>
      </c>
      <c r="C47" s="170"/>
      <c r="D47" s="349"/>
      <c r="E47" s="170"/>
      <c r="F47" s="170"/>
      <c r="G47" s="170"/>
      <c r="H47" s="170" t="s">
        <v>720</v>
      </c>
      <c r="I47" s="349" t="s">
        <v>721</v>
      </c>
      <c r="J47" s="355">
        <v>0.3333333333333333</v>
      </c>
      <c r="K47" s="355">
        <v>0.375</v>
      </c>
      <c r="L47" s="351">
        <f t="shared" si="1"/>
        <v>0</v>
      </c>
      <c r="M47" s="352" t="str">
        <f t="shared" si="2"/>
        <v/>
      </c>
      <c r="N47" s="353">
        <f t="shared" si="3"/>
        <v>12</v>
      </c>
      <c r="O47" s="353">
        <f t="shared" si="4"/>
        <v>7</v>
      </c>
      <c r="P47" s="353">
        <f t="shared" si="5"/>
        <v>2025</v>
      </c>
      <c r="Q47" s="354"/>
      <c r="R47" s="354"/>
      <c r="S47" s="354"/>
      <c r="T47" s="354"/>
      <c r="U47" s="354"/>
      <c r="V47" s="354">
        <f t="shared" si="6"/>
        <v>1899</v>
      </c>
    </row>
    <row r="48" ht="11.25" customHeight="1">
      <c r="A48" s="170" t="s">
        <v>682</v>
      </c>
      <c r="B48" s="348">
        <v>45850.0</v>
      </c>
      <c r="C48" s="170"/>
      <c r="D48" s="349"/>
      <c r="E48" s="170">
        <v>184.0</v>
      </c>
      <c r="F48" s="170">
        <v>292.0</v>
      </c>
      <c r="G48" s="170"/>
      <c r="H48" s="349" t="s">
        <v>722</v>
      </c>
      <c r="I48" s="349" t="s">
        <v>721</v>
      </c>
      <c r="J48" s="355">
        <v>0.375</v>
      </c>
      <c r="K48" s="355">
        <v>0.49930555555555556</v>
      </c>
      <c r="L48" s="351">
        <f t="shared" si="1"/>
        <v>0</v>
      </c>
      <c r="M48" s="352" t="str">
        <f t="shared" si="2"/>
        <v/>
      </c>
      <c r="N48" s="353">
        <f t="shared" si="3"/>
        <v>12</v>
      </c>
      <c r="O48" s="353">
        <f t="shared" si="4"/>
        <v>7</v>
      </c>
      <c r="P48" s="353">
        <f t="shared" si="5"/>
        <v>2025</v>
      </c>
      <c r="Q48" s="354"/>
      <c r="R48" s="354"/>
      <c r="S48" s="354"/>
      <c r="T48" s="354"/>
      <c r="U48" s="354"/>
      <c r="V48" s="354">
        <f t="shared" si="6"/>
        <v>1899</v>
      </c>
    </row>
    <row r="49" ht="11.25" customHeight="1">
      <c r="A49" s="170" t="s">
        <v>682</v>
      </c>
      <c r="B49" s="348">
        <v>45850.0</v>
      </c>
      <c r="C49" s="349" t="s">
        <v>347</v>
      </c>
      <c r="D49" s="349"/>
      <c r="E49" s="170"/>
      <c r="F49" s="170"/>
      <c r="G49" s="170">
        <v>125.0</v>
      </c>
      <c r="H49" s="170" t="s">
        <v>723</v>
      </c>
      <c r="I49" s="349" t="s">
        <v>721</v>
      </c>
      <c r="J49" s="355">
        <v>0.5833333333333334</v>
      </c>
      <c r="K49" s="355">
        <v>0.75</v>
      </c>
      <c r="L49" s="351">
        <f t="shared" si="1"/>
        <v>0</v>
      </c>
      <c r="M49" s="352" t="str">
        <f t="shared" si="2"/>
        <v/>
      </c>
      <c r="N49" s="353">
        <f t="shared" si="3"/>
        <v>12</v>
      </c>
      <c r="O49" s="353">
        <f t="shared" si="4"/>
        <v>7</v>
      </c>
      <c r="P49" s="353">
        <f t="shared" si="5"/>
        <v>2025</v>
      </c>
      <c r="Q49" s="354"/>
      <c r="R49" s="354"/>
      <c r="S49" s="354"/>
      <c r="T49" s="354"/>
      <c r="U49" s="354"/>
      <c r="V49" s="354">
        <f t="shared" si="6"/>
        <v>1899</v>
      </c>
    </row>
    <row r="50" ht="11.25" customHeight="1">
      <c r="A50" s="170" t="s">
        <v>724</v>
      </c>
      <c r="B50" s="348">
        <v>45850.0</v>
      </c>
      <c r="C50" s="349"/>
      <c r="D50" s="349" t="s">
        <v>725</v>
      </c>
      <c r="E50" s="170">
        <v>184.0</v>
      </c>
      <c r="F50" s="170">
        <v>292.0</v>
      </c>
      <c r="G50" s="170">
        <v>600.0</v>
      </c>
      <c r="H50" s="170" t="s">
        <v>461</v>
      </c>
      <c r="I50" s="349"/>
      <c r="J50" s="350">
        <v>0.4305555555555556</v>
      </c>
      <c r="K50" s="350">
        <v>0.4756944444444444</v>
      </c>
      <c r="L50" s="351">
        <f t="shared" si="1"/>
        <v>125.72352</v>
      </c>
      <c r="M50" s="352" t="str">
        <f t="shared" si="2"/>
        <v>CANWIN</v>
      </c>
      <c r="N50" s="353">
        <f t="shared" si="3"/>
        <v>12</v>
      </c>
      <c r="O50" s="353">
        <f t="shared" si="4"/>
        <v>7</v>
      </c>
      <c r="P50" s="353">
        <f t="shared" si="5"/>
        <v>2025</v>
      </c>
      <c r="Q50" s="354"/>
      <c r="R50" s="354"/>
      <c r="S50" s="354"/>
      <c r="T50" s="354"/>
      <c r="U50" s="354"/>
      <c r="V50" s="354">
        <f t="shared" si="6"/>
        <v>1899</v>
      </c>
    </row>
    <row r="51" ht="11.25" customHeight="1">
      <c r="A51" s="170" t="s">
        <v>724</v>
      </c>
      <c r="B51" s="348">
        <v>45850.0</v>
      </c>
      <c r="C51" s="349"/>
      <c r="D51" s="349" t="s">
        <v>725</v>
      </c>
      <c r="E51" s="170">
        <v>184.0</v>
      </c>
      <c r="F51" s="170">
        <v>292.0</v>
      </c>
      <c r="G51" s="170">
        <v>800.0</v>
      </c>
      <c r="H51" s="170" t="s">
        <v>461</v>
      </c>
      <c r="I51" s="349"/>
      <c r="J51" s="350">
        <v>0.5006944444444444</v>
      </c>
      <c r="K51" s="350">
        <v>0.6770833333333334</v>
      </c>
      <c r="L51" s="351">
        <f t="shared" si="1"/>
        <v>167.63136</v>
      </c>
      <c r="M51" s="352" t="str">
        <f t="shared" si="2"/>
        <v>CANWIN</v>
      </c>
      <c r="N51" s="353">
        <f t="shared" si="3"/>
        <v>12</v>
      </c>
      <c r="O51" s="353">
        <f t="shared" si="4"/>
        <v>7</v>
      </c>
      <c r="P51" s="353">
        <f t="shared" si="5"/>
        <v>2025</v>
      </c>
      <c r="Q51" s="354"/>
      <c r="R51" s="354"/>
      <c r="S51" s="354"/>
      <c r="T51" s="354"/>
      <c r="U51" s="354"/>
      <c r="V51" s="354">
        <f t="shared" si="6"/>
        <v>1899</v>
      </c>
    </row>
    <row r="52" ht="11.25" customHeight="1">
      <c r="A52" s="170" t="s">
        <v>682</v>
      </c>
      <c r="B52" s="348">
        <v>45851.0</v>
      </c>
      <c r="C52" s="170" t="s">
        <v>346</v>
      </c>
      <c r="D52" s="349" t="s">
        <v>711</v>
      </c>
      <c r="E52" s="170">
        <v>70.0</v>
      </c>
      <c r="F52" s="170">
        <v>220.0</v>
      </c>
      <c r="G52" s="170">
        <v>3040.0</v>
      </c>
      <c r="H52" s="170" t="s">
        <v>712</v>
      </c>
      <c r="I52" s="349" t="s">
        <v>713</v>
      </c>
      <c r="J52" s="355">
        <v>0.3333333333333333</v>
      </c>
      <c r="K52" s="355">
        <v>0.7083333333333334</v>
      </c>
      <c r="L52" s="351">
        <f t="shared" si="1"/>
        <v>182.5824</v>
      </c>
      <c r="M52" s="352" t="str">
        <f t="shared" si="2"/>
        <v>SHEARING</v>
      </c>
      <c r="N52" s="353">
        <f t="shared" si="3"/>
        <v>13</v>
      </c>
      <c r="O52" s="353">
        <f t="shared" si="4"/>
        <v>7</v>
      </c>
      <c r="P52" s="353">
        <f t="shared" si="5"/>
        <v>2025</v>
      </c>
      <c r="Q52" s="354"/>
      <c r="R52" s="354"/>
      <c r="S52" s="354"/>
      <c r="T52" s="354"/>
      <c r="U52" s="354"/>
      <c r="V52" s="354">
        <f t="shared" si="6"/>
        <v>1899</v>
      </c>
    </row>
    <row r="53" ht="11.25" customHeight="1">
      <c r="A53" s="170" t="s">
        <v>682</v>
      </c>
      <c r="B53" s="348">
        <v>45851.0</v>
      </c>
      <c r="C53" s="170" t="s">
        <v>358</v>
      </c>
      <c r="D53" s="349" t="s">
        <v>699</v>
      </c>
      <c r="E53" s="170">
        <v>75.0</v>
      </c>
      <c r="F53" s="170">
        <v>385.0</v>
      </c>
      <c r="G53" s="170">
        <v>250.0</v>
      </c>
      <c r="H53" s="170" t="s">
        <v>700</v>
      </c>
      <c r="I53" s="349" t="s">
        <v>701</v>
      </c>
      <c r="J53" s="355">
        <v>0.3333333333333333</v>
      </c>
      <c r="K53" s="355"/>
      <c r="L53" s="351">
        <f t="shared" si="1"/>
        <v>28.153125</v>
      </c>
      <c r="M53" s="352" t="str">
        <f t="shared" si="2"/>
        <v>SHEARING</v>
      </c>
      <c r="N53" s="353">
        <f t="shared" si="3"/>
        <v>13</v>
      </c>
      <c r="O53" s="353">
        <f t="shared" si="4"/>
        <v>7</v>
      </c>
      <c r="P53" s="353">
        <f t="shared" si="5"/>
        <v>2025</v>
      </c>
      <c r="Q53" s="354"/>
      <c r="R53" s="354"/>
      <c r="S53" s="354"/>
      <c r="T53" s="354"/>
      <c r="U53" s="354"/>
      <c r="V53" s="354">
        <f t="shared" si="6"/>
        <v>1899</v>
      </c>
    </row>
    <row r="54" ht="11.25" customHeight="1">
      <c r="A54" s="170" t="s">
        <v>682</v>
      </c>
      <c r="B54" s="348">
        <v>45851.0</v>
      </c>
      <c r="C54" s="170" t="s">
        <v>358</v>
      </c>
      <c r="D54" s="349" t="s">
        <v>699</v>
      </c>
      <c r="E54" s="170">
        <v>75.0</v>
      </c>
      <c r="F54" s="170">
        <v>225.0</v>
      </c>
      <c r="G54" s="170">
        <v>722.0</v>
      </c>
      <c r="H54" s="170" t="s">
        <v>700</v>
      </c>
      <c r="I54" s="349" t="s">
        <v>701</v>
      </c>
      <c r="J54" s="355"/>
      <c r="K54" s="355"/>
      <c r="L54" s="351">
        <f t="shared" si="1"/>
        <v>47.516625</v>
      </c>
      <c r="M54" s="352" t="str">
        <f t="shared" si="2"/>
        <v>SHEARING</v>
      </c>
      <c r="N54" s="353">
        <f t="shared" si="3"/>
        <v>13</v>
      </c>
      <c r="O54" s="353">
        <f t="shared" si="4"/>
        <v>7</v>
      </c>
      <c r="P54" s="353">
        <f t="shared" si="5"/>
        <v>2025</v>
      </c>
      <c r="Q54" s="354"/>
      <c r="R54" s="354"/>
      <c r="S54" s="354"/>
      <c r="T54" s="354"/>
      <c r="U54" s="354"/>
      <c r="V54" s="354">
        <f t="shared" si="6"/>
        <v>1899</v>
      </c>
    </row>
    <row r="55" ht="11.25" customHeight="1">
      <c r="A55" s="170" t="s">
        <v>682</v>
      </c>
      <c r="B55" s="348">
        <v>45851.0</v>
      </c>
      <c r="C55" s="170" t="s">
        <v>358</v>
      </c>
      <c r="D55" s="349" t="s">
        <v>699</v>
      </c>
      <c r="E55" s="170">
        <v>75.0</v>
      </c>
      <c r="F55" s="170">
        <v>80.0</v>
      </c>
      <c r="G55" s="170">
        <v>520.0</v>
      </c>
      <c r="H55" s="170" t="s">
        <v>700</v>
      </c>
      <c r="I55" s="349" t="s">
        <v>701</v>
      </c>
      <c r="J55" s="355"/>
      <c r="K55" s="355"/>
      <c r="L55" s="351">
        <f t="shared" si="1"/>
        <v>12.168</v>
      </c>
      <c r="M55" s="352" t="str">
        <f t="shared" si="2"/>
        <v>SHEARING</v>
      </c>
      <c r="N55" s="353">
        <f t="shared" si="3"/>
        <v>13</v>
      </c>
      <c r="O55" s="353">
        <f t="shared" si="4"/>
        <v>7</v>
      </c>
      <c r="P55" s="353">
        <f t="shared" si="5"/>
        <v>2025</v>
      </c>
      <c r="Q55" s="354"/>
      <c r="R55" s="354"/>
      <c r="S55" s="354"/>
      <c r="T55" s="354"/>
      <c r="U55" s="354"/>
      <c r="V55" s="354">
        <f t="shared" si="6"/>
        <v>1899</v>
      </c>
    </row>
    <row r="56" ht="11.25" customHeight="1">
      <c r="A56" s="170" t="s">
        <v>682</v>
      </c>
      <c r="B56" s="348">
        <v>45851.0</v>
      </c>
      <c r="C56" s="170" t="s">
        <v>358</v>
      </c>
      <c r="D56" s="349" t="s">
        <v>699</v>
      </c>
      <c r="E56" s="170">
        <v>75.0</v>
      </c>
      <c r="F56" s="170">
        <v>150.0</v>
      </c>
      <c r="G56" s="170">
        <v>400.0</v>
      </c>
      <c r="H56" s="170" t="s">
        <v>700</v>
      </c>
      <c r="I56" s="349" t="s">
        <v>701</v>
      </c>
      <c r="J56" s="355"/>
      <c r="K56" s="355">
        <v>0.8333333333333334</v>
      </c>
      <c r="L56" s="351">
        <f t="shared" si="1"/>
        <v>17.55</v>
      </c>
      <c r="M56" s="352" t="str">
        <f t="shared" si="2"/>
        <v>SHEARING</v>
      </c>
      <c r="N56" s="353">
        <f t="shared" si="3"/>
        <v>13</v>
      </c>
      <c r="O56" s="353">
        <f t="shared" si="4"/>
        <v>7</v>
      </c>
      <c r="P56" s="353">
        <f t="shared" si="5"/>
        <v>2025</v>
      </c>
      <c r="Q56" s="354"/>
      <c r="R56" s="354"/>
      <c r="S56" s="354"/>
      <c r="T56" s="354"/>
      <c r="U56" s="354"/>
      <c r="V56" s="354">
        <f t="shared" si="6"/>
        <v>1899</v>
      </c>
    </row>
    <row r="57" ht="11.25" customHeight="1">
      <c r="A57" s="170" t="s">
        <v>682</v>
      </c>
      <c r="B57" s="348">
        <v>45851.0</v>
      </c>
      <c r="C57" s="170" t="s">
        <v>726</v>
      </c>
      <c r="D57" s="349" t="s">
        <v>690</v>
      </c>
      <c r="E57" s="170">
        <v>174.0</v>
      </c>
      <c r="F57" s="170">
        <v>778.0</v>
      </c>
      <c r="G57" s="170">
        <v>368.0</v>
      </c>
      <c r="H57" s="170"/>
      <c r="I57" s="349" t="s">
        <v>692</v>
      </c>
      <c r="J57" s="355">
        <v>0.3333333333333333</v>
      </c>
      <c r="K57" s="355"/>
      <c r="L57" s="351">
        <f t="shared" si="1"/>
        <v>194.2858944</v>
      </c>
      <c r="M57" s="352" t="str">
        <f t="shared" si="2"/>
        <v>SHEARING</v>
      </c>
      <c r="N57" s="353">
        <f t="shared" si="3"/>
        <v>13</v>
      </c>
      <c r="O57" s="353">
        <f t="shared" si="4"/>
        <v>7</v>
      </c>
      <c r="P57" s="353">
        <f t="shared" si="5"/>
        <v>2025</v>
      </c>
      <c r="Q57" s="354"/>
      <c r="R57" s="354"/>
      <c r="S57" s="354"/>
      <c r="T57" s="354"/>
      <c r="U57" s="354"/>
      <c r="V57" s="354">
        <f t="shared" si="6"/>
        <v>1899</v>
      </c>
    </row>
    <row r="58" ht="11.25" customHeight="1">
      <c r="A58" s="170" t="s">
        <v>682</v>
      </c>
      <c r="B58" s="348">
        <v>45851.0</v>
      </c>
      <c r="C58" s="170" t="s">
        <v>726</v>
      </c>
      <c r="D58" s="349" t="s">
        <v>690</v>
      </c>
      <c r="E58" s="170">
        <v>164.0</v>
      </c>
      <c r="F58" s="170">
        <v>778.0</v>
      </c>
      <c r="G58" s="170">
        <v>224.0</v>
      </c>
      <c r="H58" s="170"/>
      <c r="I58" s="349" t="s">
        <v>692</v>
      </c>
      <c r="J58" s="355"/>
      <c r="K58" s="355"/>
      <c r="L58" s="351">
        <f t="shared" si="1"/>
        <v>111.4643712</v>
      </c>
      <c r="M58" s="352" t="str">
        <f t="shared" si="2"/>
        <v>SHEARING</v>
      </c>
      <c r="N58" s="353">
        <f t="shared" si="3"/>
        <v>13</v>
      </c>
      <c r="O58" s="353">
        <f t="shared" si="4"/>
        <v>7</v>
      </c>
      <c r="P58" s="353">
        <f t="shared" si="5"/>
        <v>2025</v>
      </c>
      <c r="Q58" s="354"/>
      <c r="R58" s="354"/>
      <c r="S58" s="354"/>
      <c r="T58" s="354"/>
      <c r="U58" s="354"/>
      <c r="V58" s="354">
        <f t="shared" si="6"/>
        <v>1899</v>
      </c>
    </row>
    <row r="59" ht="11.25" customHeight="1">
      <c r="A59" s="170" t="s">
        <v>682</v>
      </c>
      <c r="B59" s="348">
        <v>45851.0</v>
      </c>
      <c r="C59" s="170" t="s">
        <v>726</v>
      </c>
      <c r="D59" s="349" t="s">
        <v>690</v>
      </c>
      <c r="E59" s="170">
        <v>147.0</v>
      </c>
      <c r="F59" s="170">
        <v>778.0</v>
      </c>
      <c r="G59" s="170">
        <v>240.0</v>
      </c>
      <c r="H59" s="170"/>
      <c r="I59" s="349" t="s">
        <v>692</v>
      </c>
      <c r="J59" s="355"/>
      <c r="K59" s="355"/>
      <c r="L59" s="351">
        <f t="shared" si="1"/>
        <v>107.046576</v>
      </c>
      <c r="M59" s="352" t="str">
        <f t="shared" si="2"/>
        <v>SHEARING</v>
      </c>
      <c r="N59" s="353">
        <f t="shared" si="3"/>
        <v>13</v>
      </c>
      <c r="O59" s="353">
        <f t="shared" si="4"/>
        <v>7</v>
      </c>
      <c r="P59" s="353">
        <f t="shared" si="5"/>
        <v>2025</v>
      </c>
      <c r="Q59" s="354"/>
      <c r="R59" s="354"/>
      <c r="S59" s="354"/>
      <c r="T59" s="354"/>
      <c r="U59" s="354"/>
      <c r="V59" s="354">
        <f t="shared" si="6"/>
        <v>1899</v>
      </c>
    </row>
    <row r="60" ht="11.25" customHeight="1">
      <c r="A60" s="170" t="s">
        <v>682</v>
      </c>
      <c r="B60" s="348">
        <v>45851.0</v>
      </c>
      <c r="C60" s="170" t="s">
        <v>726</v>
      </c>
      <c r="D60" s="349" t="s">
        <v>690</v>
      </c>
      <c r="E60" s="170">
        <v>125.0</v>
      </c>
      <c r="F60" s="170">
        <v>778.0</v>
      </c>
      <c r="G60" s="170">
        <v>208.0</v>
      </c>
      <c r="H60" s="170"/>
      <c r="I60" s="349" t="s">
        <v>692</v>
      </c>
      <c r="J60" s="355"/>
      <c r="K60" s="355"/>
      <c r="L60" s="351">
        <f t="shared" si="1"/>
        <v>78.8892</v>
      </c>
      <c r="M60" s="352" t="str">
        <f t="shared" si="2"/>
        <v>SHEARING</v>
      </c>
      <c r="N60" s="353">
        <f t="shared" si="3"/>
        <v>13</v>
      </c>
      <c r="O60" s="353">
        <f t="shared" si="4"/>
        <v>7</v>
      </c>
      <c r="P60" s="353">
        <f t="shared" si="5"/>
        <v>2025</v>
      </c>
      <c r="Q60" s="354"/>
      <c r="R60" s="354"/>
      <c r="S60" s="354"/>
      <c r="T60" s="354"/>
      <c r="U60" s="354"/>
      <c r="V60" s="354">
        <f t="shared" si="6"/>
        <v>1899</v>
      </c>
    </row>
    <row r="61" ht="11.25" customHeight="1">
      <c r="A61" s="170" t="s">
        <v>682</v>
      </c>
      <c r="B61" s="348">
        <v>45851.0</v>
      </c>
      <c r="C61" s="170"/>
      <c r="D61" s="349" t="s">
        <v>727</v>
      </c>
      <c r="E61" s="170"/>
      <c r="F61" s="170"/>
      <c r="G61" s="170">
        <v>208.0</v>
      </c>
      <c r="H61" s="170" t="s">
        <v>723</v>
      </c>
      <c r="I61" s="349" t="s">
        <v>692</v>
      </c>
      <c r="J61" s="355"/>
      <c r="K61" s="355"/>
      <c r="L61" s="351">
        <f t="shared" si="1"/>
        <v>0</v>
      </c>
      <c r="M61" s="352" t="str">
        <f t="shared" si="2"/>
        <v>SHEARING</v>
      </c>
      <c r="N61" s="353">
        <f t="shared" si="3"/>
        <v>13</v>
      </c>
      <c r="O61" s="353">
        <f t="shared" si="4"/>
        <v>7</v>
      </c>
      <c r="P61" s="353">
        <f t="shared" si="5"/>
        <v>2025</v>
      </c>
      <c r="Q61" s="354"/>
      <c r="R61" s="354"/>
      <c r="S61" s="354"/>
      <c r="T61" s="354"/>
      <c r="U61" s="354"/>
      <c r="V61" s="354">
        <f t="shared" si="6"/>
        <v>1899</v>
      </c>
    </row>
    <row r="62" ht="11.25" customHeight="1">
      <c r="A62" s="170" t="s">
        <v>682</v>
      </c>
      <c r="B62" s="348">
        <v>45851.0</v>
      </c>
      <c r="C62" s="170"/>
      <c r="D62" s="349" t="s">
        <v>727</v>
      </c>
      <c r="E62" s="170"/>
      <c r="F62" s="170"/>
      <c r="G62" s="170">
        <v>136.0</v>
      </c>
      <c r="H62" s="170" t="s">
        <v>723</v>
      </c>
      <c r="I62" s="349" t="s">
        <v>692</v>
      </c>
      <c r="J62" s="355"/>
      <c r="K62" s="355"/>
      <c r="L62" s="351">
        <f t="shared" si="1"/>
        <v>0</v>
      </c>
      <c r="M62" s="352" t="str">
        <f t="shared" si="2"/>
        <v>SHEARING</v>
      </c>
      <c r="N62" s="353">
        <f t="shared" si="3"/>
        <v>13</v>
      </c>
      <c r="O62" s="353">
        <f t="shared" si="4"/>
        <v>7</v>
      </c>
      <c r="P62" s="353">
        <f t="shared" si="5"/>
        <v>2025</v>
      </c>
      <c r="Q62" s="354"/>
      <c r="R62" s="354"/>
      <c r="S62" s="354"/>
      <c r="T62" s="354"/>
      <c r="U62" s="354"/>
      <c r="V62" s="354">
        <f t="shared" si="6"/>
        <v>1899</v>
      </c>
    </row>
    <row r="63" ht="11.25" customHeight="1">
      <c r="A63" s="170" t="s">
        <v>682</v>
      </c>
      <c r="B63" s="348">
        <v>45851.0</v>
      </c>
      <c r="C63" s="170"/>
      <c r="D63" s="349" t="s">
        <v>727</v>
      </c>
      <c r="E63" s="170"/>
      <c r="F63" s="170"/>
      <c r="G63" s="170">
        <v>128.0</v>
      </c>
      <c r="H63" s="170" t="s">
        <v>723</v>
      </c>
      <c r="I63" s="349" t="s">
        <v>692</v>
      </c>
      <c r="J63" s="355"/>
      <c r="K63" s="355"/>
      <c r="L63" s="351">
        <f t="shared" si="1"/>
        <v>0</v>
      </c>
      <c r="M63" s="352" t="str">
        <f t="shared" si="2"/>
        <v>SHEARING</v>
      </c>
      <c r="N63" s="353">
        <f t="shared" si="3"/>
        <v>13</v>
      </c>
      <c r="O63" s="353">
        <f t="shared" si="4"/>
        <v>7</v>
      </c>
      <c r="P63" s="353">
        <f t="shared" si="5"/>
        <v>2025</v>
      </c>
      <c r="Q63" s="354"/>
      <c r="R63" s="354"/>
      <c r="S63" s="354"/>
      <c r="T63" s="354"/>
      <c r="U63" s="354"/>
      <c r="V63" s="354">
        <f t="shared" si="6"/>
        <v>1899</v>
      </c>
    </row>
    <row r="64" ht="11.25" customHeight="1">
      <c r="A64" s="170" t="s">
        <v>682</v>
      </c>
      <c r="B64" s="348">
        <v>45851.0</v>
      </c>
      <c r="C64" s="170" t="s">
        <v>346</v>
      </c>
      <c r="D64" s="349" t="s">
        <v>690</v>
      </c>
      <c r="E64" s="170">
        <v>110.0</v>
      </c>
      <c r="F64" s="170">
        <v>580.0</v>
      </c>
      <c r="G64" s="170">
        <v>1000.0</v>
      </c>
      <c r="H64" s="170"/>
      <c r="I64" s="349" t="s">
        <v>692</v>
      </c>
      <c r="J64" s="355"/>
      <c r="K64" s="355">
        <v>0.7083333333333334</v>
      </c>
      <c r="L64" s="351">
        <f t="shared" si="1"/>
        <v>248.82</v>
      </c>
      <c r="M64" s="352" t="str">
        <f t="shared" si="2"/>
        <v>SHEARING</v>
      </c>
      <c r="N64" s="353">
        <f t="shared" si="3"/>
        <v>13</v>
      </c>
      <c r="O64" s="353">
        <f t="shared" si="4"/>
        <v>7</v>
      </c>
      <c r="P64" s="353">
        <f t="shared" si="5"/>
        <v>2025</v>
      </c>
      <c r="Q64" s="354"/>
      <c r="R64" s="354"/>
      <c r="S64" s="354"/>
      <c r="T64" s="354"/>
      <c r="U64" s="354"/>
      <c r="V64" s="354">
        <f t="shared" si="6"/>
        <v>1899</v>
      </c>
    </row>
    <row r="65" ht="11.25" customHeight="1">
      <c r="A65" s="170" t="s">
        <v>682</v>
      </c>
      <c r="B65" s="348">
        <v>45851.0</v>
      </c>
      <c r="C65" s="170" t="s">
        <v>358</v>
      </c>
      <c r="D65" s="349" t="s">
        <v>683</v>
      </c>
      <c r="E65" s="170">
        <v>75.0</v>
      </c>
      <c r="F65" s="170">
        <v>150.0</v>
      </c>
      <c r="G65" s="170">
        <v>722.0</v>
      </c>
      <c r="H65" s="170"/>
      <c r="I65" s="349" t="s">
        <v>684</v>
      </c>
      <c r="J65" s="350">
        <v>0.3333333333333333</v>
      </c>
      <c r="K65" s="350"/>
      <c r="L65" s="351">
        <f t="shared" si="1"/>
        <v>31.67775</v>
      </c>
      <c r="M65" s="352" t="str">
        <f t="shared" si="2"/>
        <v>SHEARING</v>
      </c>
      <c r="N65" s="353">
        <f t="shared" si="3"/>
        <v>13</v>
      </c>
      <c r="O65" s="353">
        <f t="shared" si="4"/>
        <v>7</v>
      </c>
      <c r="P65" s="353">
        <f t="shared" si="5"/>
        <v>2025</v>
      </c>
      <c r="Q65" s="354"/>
      <c r="R65" s="354"/>
      <c r="S65" s="354"/>
      <c r="T65" s="354"/>
      <c r="U65" s="354"/>
      <c r="V65" s="354">
        <f t="shared" si="6"/>
        <v>1899</v>
      </c>
    </row>
    <row r="66" ht="11.25" customHeight="1">
      <c r="A66" s="170" t="s">
        <v>682</v>
      </c>
      <c r="B66" s="348">
        <v>45851.0</v>
      </c>
      <c r="C66" s="170" t="s">
        <v>358</v>
      </c>
      <c r="D66" s="349" t="s">
        <v>683</v>
      </c>
      <c r="E66" s="170">
        <v>75.0</v>
      </c>
      <c r="F66" s="170">
        <v>80.0</v>
      </c>
      <c r="G66" s="170">
        <v>515.0</v>
      </c>
      <c r="H66" s="170"/>
      <c r="I66" s="349" t="s">
        <v>684</v>
      </c>
      <c r="J66" s="350"/>
      <c r="K66" s="350"/>
      <c r="L66" s="351">
        <f t="shared" si="1"/>
        <v>12.051</v>
      </c>
      <c r="M66" s="352" t="str">
        <f t="shared" si="2"/>
        <v>SHEARING</v>
      </c>
      <c r="N66" s="353">
        <f t="shared" si="3"/>
        <v>13</v>
      </c>
      <c r="O66" s="353">
        <f t="shared" si="4"/>
        <v>7</v>
      </c>
      <c r="P66" s="353">
        <f t="shared" si="5"/>
        <v>2025</v>
      </c>
      <c r="Q66" s="354"/>
      <c r="R66" s="354"/>
      <c r="S66" s="354"/>
      <c r="T66" s="354"/>
      <c r="U66" s="354"/>
      <c r="V66" s="354">
        <f t="shared" si="6"/>
        <v>1899</v>
      </c>
    </row>
    <row r="67" ht="11.25" customHeight="1">
      <c r="A67" s="170" t="s">
        <v>682</v>
      </c>
      <c r="B67" s="348">
        <v>45851.0</v>
      </c>
      <c r="C67" s="170" t="s">
        <v>358</v>
      </c>
      <c r="D67" s="349" t="s">
        <v>683</v>
      </c>
      <c r="E67" s="170">
        <v>75.0</v>
      </c>
      <c r="F67" s="170">
        <v>225.0</v>
      </c>
      <c r="G67" s="170">
        <v>722.0</v>
      </c>
      <c r="H67" s="170"/>
      <c r="I67" s="349" t="s">
        <v>684</v>
      </c>
      <c r="J67" s="350"/>
      <c r="K67" s="350"/>
      <c r="L67" s="351">
        <f t="shared" si="1"/>
        <v>47.516625</v>
      </c>
      <c r="M67" s="352" t="str">
        <f t="shared" si="2"/>
        <v>SHEARING</v>
      </c>
      <c r="N67" s="353">
        <f t="shared" si="3"/>
        <v>13</v>
      </c>
      <c r="O67" s="353">
        <f t="shared" si="4"/>
        <v>7</v>
      </c>
      <c r="P67" s="353">
        <f t="shared" si="5"/>
        <v>2025</v>
      </c>
      <c r="Q67" s="354"/>
      <c r="R67" s="354"/>
      <c r="S67" s="354"/>
      <c r="T67" s="354"/>
      <c r="U67" s="354"/>
      <c r="V67" s="354">
        <f t="shared" si="6"/>
        <v>1899</v>
      </c>
    </row>
    <row r="68" ht="11.25" customHeight="1">
      <c r="A68" s="170" t="s">
        <v>682</v>
      </c>
      <c r="B68" s="348">
        <v>45851.0</v>
      </c>
      <c r="C68" s="170" t="s">
        <v>358</v>
      </c>
      <c r="D68" s="349" t="s">
        <v>683</v>
      </c>
      <c r="E68" s="170">
        <v>75.0</v>
      </c>
      <c r="F68" s="170">
        <v>150.0</v>
      </c>
      <c r="G68" s="170">
        <v>320.0</v>
      </c>
      <c r="H68" s="170"/>
      <c r="I68" s="349" t="s">
        <v>684</v>
      </c>
      <c r="J68" s="350"/>
      <c r="K68" s="350"/>
      <c r="L68" s="351">
        <f t="shared" si="1"/>
        <v>14.04</v>
      </c>
      <c r="M68" s="352" t="str">
        <f t="shared" si="2"/>
        <v>SHEARING</v>
      </c>
      <c r="N68" s="353">
        <f t="shared" si="3"/>
        <v>13</v>
      </c>
      <c r="O68" s="353">
        <f t="shared" si="4"/>
        <v>7</v>
      </c>
      <c r="P68" s="353">
        <f t="shared" si="5"/>
        <v>2025</v>
      </c>
      <c r="Q68" s="354"/>
      <c r="R68" s="354"/>
      <c r="S68" s="354"/>
      <c r="T68" s="354"/>
      <c r="U68" s="354"/>
      <c r="V68" s="354">
        <f t="shared" si="6"/>
        <v>1899</v>
      </c>
    </row>
    <row r="69" ht="11.25" customHeight="1">
      <c r="A69" s="170" t="s">
        <v>682</v>
      </c>
      <c r="B69" s="348">
        <v>45851.0</v>
      </c>
      <c r="C69" s="170"/>
      <c r="D69" s="349"/>
      <c r="E69" s="170"/>
      <c r="F69" s="170"/>
      <c r="G69" s="170"/>
      <c r="H69" s="170" t="s">
        <v>728</v>
      </c>
      <c r="I69" s="349" t="s">
        <v>684</v>
      </c>
      <c r="J69" s="350"/>
      <c r="K69" s="350">
        <v>0.7083333333333334</v>
      </c>
      <c r="L69" s="351">
        <f t="shared" si="1"/>
        <v>0</v>
      </c>
      <c r="M69" s="352" t="str">
        <f t="shared" si="2"/>
        <v/>
      </c>
      <c r="N69" s="353">
        <f t="shared" si="3"/>
        <v>13</v>
      </c>
      <c r="O69" s="353">
        <f t="shared" si="4"/>
        <v>7</v>
      </c>
      <c r="P69" s="353">
        <f t="shared" si="5"/>
        <v>2025</v>
      </c>
      <c r="Q69" s="354"/>
      <c r="R69" s="354"/>
      <c r="S69" s="354"/>
      <c r="T69" s="354"/>
      <c r="U69" s="354"/>
      <c r="V69" s="354">
        <f t="shared" si="6"/>
        <v>1899</v>
      </c>
    </row>
    <row r="70" ht="11.25" customHeight="1">
      <c r="A70" s="170" t="s">
        <v>682</v>
      </c>
      <c r="B70" s="348">
        <v>45851.0</v>
      </c>
      <c r="C70" s="170" t="s">
        <v>490</v>
      </c>
      <c r="D70" s="349" t="s">
        <v>697</v>
      </c>
      <c r="E70" s="170">
        <v>132.0</v>
      </c>
      <c r="F70" s="170">
        <v>713.0</v>
      </c>
      <c r="G70" s="170">
        <v>52.0</v>
      </c>
      <c r="H70" s="170" t="s">
        <v>695</v>
      </c>
      <c r="I70" s="349" t="s">
        <v>705</v>
      </c>
      <c r="J70" s="355">
        <v>0.375</v>
      </c>
      <c r="K70" s="355"/>
      <c r="L70" s="351">
        <f t="shared" si="1"/>
        <v>19.0867248</v>
      </c>
      <c r="M70" s="352" t="str">
        <f t="shared" si="2"/>
        <v>HOLING</v>
      </c>
      <c r="N70" s="353">
        <f t="shared" si="3"/>
        <v>13</v>
      </c>
      <c r="O70" s="353">
        <f t="shared" si="4"/>
        <v>7</v>
      </c>
      <c r="P70" s="353">
        <f t="shared" si="5"/>
        <v>2025</v>
      </c>
      <c r="Q70" s="354"/>
      <c r="R70" s="354"/>
      <c r="S70" s="354"/>
      <c r="T70" s="354"/>
      <c r="U70" s="354"/>
      <c r="V70" s="354">
        <f t="shared" si="6"/>
        <v>1899</v>
      </c>
    </row>
    <row r="71" ht="11.25" customHeight="1">
      <c r="A71" s="170" t="s">
        <v>682</v>
      </c>
      <c r="B71" s="348">
        <v>45851.0</v>
      </c>
      <c r="C71" s="170" t="s">
        <v>490</v>
      </c>
      <c r="D71" s="349" t="s">
        <v>697</v>
      </c>
      <c r="E71" s="170">
        <v>132.0</v>
      </c>
      <c r="F71" s="170">
        <v>731.0</v>
      </c>
      <c r="G71" s="170">
        <v>40.0</v>
      </c>
      <c r="H71" s="170" t="s">
        <v>695</v>
      </c>
      <c r="I71" s="349" t="s">
        <v>705</v>
      </c>
      <c r="J71" s="355"/>
      <c r="K71" s="355"/>
      <c r="L71" s="351">
        <f t="shared" si="1"/>
        <v>15.052752</v>
      </c>
      <c r="M71" s="352" t="str">
        <f t="shared" si="2"/>
        <v>HOLING</v>
      </c>
      <c r="N71" s="353">
        <f t="shared" si="3"/>
        <v>13</v>
      </c>
      <c r="O71" s="353">
        <f t="shared" si="4"/>
        <v>7</v>
      </c>
      <c r="P71" s="353">
        <f t="shared" si="5"/>
        <v>2025</v>
      </c>
      <c r="Q71" s="354"/>
      <c r="R71" s="354"/>
      <c r="S71" s="354"/>
      <c r="T71" s="354"/>
      <c r="U71" s="354"/>
      <c r="V71" s="354">
        <f t="shared" si="6"/>
        <v>1899</v>
      </c>
    </row>
    <row r="72" ht="11.25" customHeight="1">
      <c r="A72" s="170" t="s">
        <v>682</v>
      </c>
      <c r="B72" s="348">
        <v>45851.0</v>
      </c>
      <c r="C72" s="170" t="s">
        <v>490</v>
      </c>
      <c r="D72" s="349" t="s">
        <v>697</v>
      </c>
      <c r="E72" s="170">
        <v>132.0</v>
      </c>
      <c r="F72" s="170">
        <v>755.0</v>
      </c>
      <c r="G72" s="170">
        <v>30.0</v>
      </c>
      <c r="H72" s="170" t="s">
        <v>695</v>
      </c>
      <c r="I72" s="349" t="s">
        <v>705</v>
      </c>
      <c r="J72" s="355"/>
      <c r="K72" s="355"/>
      <c r="L72" s="351">
        <f t="shared" si="1"/>
        <v>11.66022</v>
      </c>
      <c r="M72" s="352" t="str">
        <f t="shared" si="2"/>
        <v>HOLING</v>
      </c>
      <c r="N72" s="353">
        <f t="shared" si="3"/>
        <v>13</v>
      </c>
      <c r="O72" s="353">
        <f t="shared" si="4"/>
        <v>7</v>
      </c>
      <c r="P72" s="353">
        <f t="shared" si="5"/>
        <v>2025</v>
      </c>
      <c r="Q72" s="354"/>
      <c r="R72" s="354"/>
      <c r="S72" s="354"/>
      <c r="T72" s="354"/>
      <c r="U72" s="354"/>
      <c r="V72" s="354">
        <f t="shared" si="6"/>
        <v>1899</v>
      </c>
    </row>
    <row r="73" ht="11.25" customHeight="1">
      <c r="A73" s="170" t="s">
        <v>682</v>
      </c>
      <c r="B73" s="348">
        <v>45851.0</v>
      </c>
      <c r="C73" s="170" t="s">
        <v>490</v>
      </c>
      <c r="D73" s="349" t="s">
        <v>697</v>
      </c>
      <c r="E73" s="170">
        <v>132.0</v>
      </c>
      <c r="F73" s="170">
        <v>787.0</v>
      </c>
      <c r="G73" s="170">
        <v>26.0</v>
      </c>
      <c r="H73" s="170" t="s">
        <v>695</v>
      </c>
      <c r="I73" s="349" t="s">
        <v>705</v>
      </c>
      <c r="J73" s="355"/>
      <c r="K73" s="355"/>
      <c r="L73" s="351">
        <f t="shared" si="1"/>
        <v>10.5338376</v>
      </c>
      <c r="M73" s="352" t="str">
        <f t="shared" si="2"/>
        <v>HOLING</v>
      </c>
      <c r="N73" s="353">
        <f t="shared" si="3"/>
        <v>13</v>
      </c>
      <c r="O73" s="353">
        <f t="shared" si="4"/>
        <v>7</v>
      </c>
      <c r="P73" s="353">
        <f t="shared" si="5"/>
        <v>2025</v>
      </c>
      <c r="Q73" s="354"/>
      <c r="R73" s="354"/>
      <c r="S73" s="354"/>
      <c r="T73" s="354"/>
      <c r="U73" s="354"/>
      <c r="V73" s="354">
        <f t="shared" si="6"/>
        <v>1899</v>
      </c>
    </row>
    <row r="74" ht="11.25" customHeight="1">
      <c r="A74" s="170" t="s">
        <v>682</v>
      </c>
      <c r="B74" s="348">
        <v>45851.0</v>
      </c>
      <c r="C74" s="170" t="s">
        <v>490</v>
      </c>
      <c r="D74" s="349" t="s">
        <v>697</v>
      </c>
      <c r="E74" s="170">
        <v>132.0</v>
      </c>
      <c r="F74" s="170">
        <v>825.0</v>
      </c>
      <c r="G74" s="170">
        <v>18.0</v>
      </c>
      <c r="H74" s="170" t="s">
        <v>695</v>
      </c>
      <c r="I74" s="349" t="s">
        <v>705</v>
      </c>
      <c r="J74" s="355"/>
      <c r="K74" s="355"/>
      <c r="L74" s="351">
        <f t="shared" si="1"/>
        <v>7.64478</v>
      </c>
      <c r="M74" s="352" t="str">
        <f t="shared" si="2"/>
        <v>HOLING</v>
      </c>
      <c r="N74" s="353">
        <f t="shared" si="3"/>
        <v>13</v>
      </c>
      <c r="O74" s="353">
        <f t="shared" si="4"/>
        <v>7</v>
      </c>
      <c r="P74" s="353">
        <f t="shared" si="5"/>
        <v>2025</v>
      </c>
      <c r="Q74" s="354"/>
      <c r="R74" s="354"/>
      <c r="S74" s="354"/>
      <c r="T74" s="354"/>
      <c r="U74" s="354"/>
      <c r="V74" s="354">
        <f t="shared" si="6"/>
        <v>1899</v>
      </c>
    </row>
    <row r="75" ht="11.25" customHeight="1">
      <c r="A75" s="170" t="s">
        <v>682</v>
      </c>
      <c r="B75" s="348">
        <v>45851.0</v>
      </c>
      <c r="C75" s="170" t="s">
        <v>491</v>
      </c>
      <c r="D75" s="349" t="s">
        <v>697</v>
      </c>
      <c r="E75" s="170">
        <v>95.0</v>
      </c>
      <c r="F75" s="170">
        <v>465.0</v>
      </c>
      <c r="G75" s="170">
        <v>200.0</v>
      </c>
      <c r="H75" s="170" t="s">
        <v>695</v>
      </c>
      <c r="I75" s="349" t="s">
        <v>705</v>
      </c>
      <c r="J75" s="355"/>
      <c r="K75" s="355"/>
      <c r="L75" s="351">
        <f t="shared" si="1"/>
        <v>34.4565</v>
      </c>
      <c r="M75" s="352" t="str">
        <f t="shared" si="2"/>
        <v>HOLING</v>
      </c>
      <c r="N75" s="353">
        <f t="shared" si="3"/>
        <v>13</v>
      </c>
      <c r="O75" s="353">
        <f t="shared" si="4"/>
        <v>7</v>
      </c>
      <c r="P75" s="353">
        <f t="shared" si="5"/>
        <v>2025</v>
      </c>
      <c r="Q75" s="354"/>
      <c r="R75" s="354"/>
      <c r="S75" s="354"/>
      <c r="T75" s="354"/>
      <c r="U75" s="354"/>
      <c r="V75" s="354">
        <f t="shared" si="6"/>
        <v>1899</v>
      </c>
    </row>
    <row r="76" ht="11.25" customHeight="1">
      <c r="A76" s="170" t="s">
        <v>682</v>
      </c>
      <c r="B76" s="348">
        <v>45851.0</v>
      </c>
      <c r="C76" s="170" t="s">
        <v>346</v>
      </c>
      <c r="D76" s="349" t="s">
        <v>697</v>
      </c>
      <c r="E76" s="170">
        <v>110.0</v>
      </c>
      <c r="F76" s="170">
        <v>580.0</v>
      </c>
      <c r="G76" s="170">
        <v>290.0</v>
      </c>
      <c r="H76" s="170" t="s">
        <v>695</v>
      </c>
      <c r="I76" s="349" t="s">
        <v>705</v>
      </c>
      <c r="J76" s="355"/>
      <c r="K76" s="355">
        <v>0.7916666666666666</v>
      </c>
      <c r="L76" s="351">
        <f t="shared" si="1"/>
        <v>72.1578</v>
      </c>
      <c r="M76" s="352" t="str">
        <f t="shared" si="2"/>
        <v>HOLING</v>
      </c>
      <c r="N76" s="353">
        <f t="shared" si="3"/>
        <v>13</v>
      </c>
      <c r="O76" s="353">
        <f t="shared" si="4"/>
        <v>7</v>
      </c>
      <c r="P76" s="353">
        <f t="shared" si="5"/>
        <v>2025</v>
      </c>
      <c r="Q76" s="354"/>
      <c r="R76" s="354"/>
      <c r="S76" s="354"/>
      <c r="T76" s="354"/>
      <c r="U76" s="354"/>
      <c r="V76" s="354">
        <f t="shared" si="6"/>
        <v>1899</v>
      </c>
    </row>
    <row r="77" ht="11.25" customHeight="1">
      <c r="A77" s="170" t="s">
        <v>682</v>
      </c>
      <c r="B77" s="348">
        <v>45851.0</v>
      </c>
      <c r="C77" s="170" t="s">
        <v>490</v>
      </c>
      <c r="D77" s="349" t="s">
        <v>694</v>
      </c>
      <c r="E77" s="170">
        <v>132.0</v>
      </c>
      <c r="F77" s="170">
        <v>440.0</v>
      </c>
      <c r="G77" s="170">
        <v>104.0</v>
      </c>
      <c r="H77" s="170" t="s">
        <v>695</v>
      </c>
      <c r="I77" s="170" t="s">
        <v>703</v>
      </c>
      <c r="J77" s="355">
        <v>0.375</v>
      </c>
      <c r="K77" s="355"/>
      <c r="L77" s="351">
        <f t="shared" si="1"/>
        <v>23.557248</v>
      </c>
      <c r="M77" s="352" t="str">
        <f t="shared" si="2"/>
        <v>HOLING</v>
      </c>
      <c r="N77" s="353">
        <f t="shared" si="3"/>
        <v>13</v>
      </c>
      <c r="O77" s="353">
        <f t="shared" si="4"/>
        <v>7</v>
      </c>
      <c r="P77" s="353">
        <f t="shared" si="5"/>
        <v>2025</v>
      </c>
      <c r="Q77" s="354"/>
      <c r="R77" s="354"/>
      <c r="S77" s="354"/>
      <c r="T77" s="354"/>
      <c r="U77" s="354"/>
      <c r="V77" s="354">
        <f t="shared" si="6"/>
        <v>1899</v>
      </c>
    </row>
    <row r="78" ht="11.25" customHeight="1">
      <c r="A78" s="170" t="s">
        <v>682</v>
      </c>
      <c r="B78" s="348">
        <v>45851.0</v>
      </c>
      <c r="C78" s="170" t="s">
        <v>490</v>
      </c>
      <c r="D78" s="349" t="s">
        <v>694</v>
      </c>
      <c r="E78" s="170">
        <v>132.0</v>
      </c>
      <c r="F78" s="170">
        <v>440.0</v>
      </c>
      <c r="G78" s="170">
        <v>80.0</v>
      </c>
      <c r="H78" s="170" t="s">
        <v>695</v>
      </c>
      <c r="I78" s="170" t="s">
        <v>703</v>
      </c>
      <c r="J78" s="355"/>
      <c r="K78" s="355"/>
      <c r="L78" s="351">
        <f t="shared" si="1"/>
        <v>18.12096</v>
      </c>
      <c r="M78" s="352" t="str">
        <f t="shared" si="2"/>
        <v>HOLING</v>
      </c>
      <c r="N78" s="353">
        <f t="shared" si="3"/>
        <v>13</v>
      </c>
      <c r="O78" s="353">
        <f t="shared" si="4"/>
        <v>7</v>
      </c>
      <c r="P78" s="353">
        <f t="shared" si="5"/>
        <v>2025</v>
      </c>
      <c r="Q78" s="354"/>
      <c r="R78" s="354"/>
      <c r="S78" s="354"/>
      <c r="T78" s="354"/>
      <c r="U78" s="354"/>
      <c r="V78" s="354">
        <f t="shared" si="6"/>
        <v>1899</v>
      </c>
    </row>
    <row r="79" ht="11.25" customHeight="1">
      <c r="A79" s="170" t="s">
        <v>682</v>
      </c>
      <c r="B79" s="348">
        <v>45851.0</v>
      </c>
      <c r="C79" s="170" t="s">
        <v>490</v>
      </c>
      <c r="D79" s="349" t="s">
        <v>694</v>
      </c>
      <c r="E79" s="170">
        <v>132.0</v>
      </c>
      <c r="F79" s="170">
        <v>440.0</v>
      </c>
      <c r="G79" s="170">
        <v>60.0</v>
      </c>
      <c r="H79" s="170" t="s">
        <v>695</v>
      </c>
      <c r="I79" s="170" t="s">
        <v>703</v>
      </c>
      <c r="J79" s="355"/>
      <c r="K79" s="355"/>
      <c r="L79" s="351">
        <f t="shared" si="1"/>
        <v>13.59072</v>
      </c>
      <c r="M79" s="352" t="str">
        <f t="shared" si="2"/>
        <v>HOLING</v>
      </c>
      <c r="N79" s="353">
        <f t="shared" si="3"/>
        <v>13</v>
      </c>
      <c r="O79" s="353">
        <f t="shared" si="4"/>
        <v>7</v>
      </c>
      <c r="P79" s="353">
        <f t="shared" si="5"/>
        <v>2025</v>
      </c>
      <c r="Q79" s="354"/>
      <c r="R79" s="354"/>
      <c r="S79" s="354"/>
      <c r="T79" s="354"/>
      <c r="U79" s="354"/>
      <c r="V79" s="354">
        <f t="shared" si="6"/>
        <v>1899</v>
      </c>
    </row>
    <row r="80" ht="11.25" customHeight="1">
      <c r="A80" s="170" t="s">
        <v>682</v>
      </c>
      <c r="B80" s="348">
        <v>45851.0</v>
      </c>
      <c r="C80" s="170" t="s">
        <v>490</v>
      </c>
      <c r="D80" s="349" t="s">
        <v>694</v>
      </c>
      <c r="E80" s="170">
        <v>132.0</v>
      </c>
      <c r="F80" s="170">
        <v>440.0</v>
      </c>
      <c r="G80" s="170">
        <v>52.0</v>
      </c>
      <c r="H80" s="170" t="s">
        <v>695</v>
      </c>
      <c r="I80" s="170" t="s">
        <v>703</v>
      </c>
      <c r="J80" s="355"/>
      <c r="K80" s="355"/>
      <c r="L80" s="351">
        <f t="shared" si="1"/>
        <v>11.778624</v>
      </c>
      <c r="M80" s="352" t="str">
        <f t="shared" si="2"/>
        <v>HOLING</v>
      </c>
      <c r="N80" s="353">
        <f t="shared" si="3"/>
        <v>13</v>
      </c>
      <c r="O80" s="353">
        <f t="shared" si="4"/>
        <v>7</v>
      </c>
      <c r="P80" s="353">
        <f t="shared" si="5"/>
        <v>2025</v>
      </c>
      <c r="Q80" s="354"/>
      <c r="R80" s="354"/>
      <c r="S80" s="354"/>
      <c r="T80" s="354"/>
      <c r="U80" s="354"/>
      <c r="V80" s="354">
        <f t="shared" si="6"/>
        <v>1899</v>
      </c>
    </row>
    <row r="81" ht="11.25" customHeight="1">
      <c r="A81" s="170" t="s">
        <v>682</v>
      </c>
      <c r="B81" s="348">
        <v>45851.0</v>
      </c>
      <c r="C81" s="170" t="s">
        <v>490</v>
      </c>
      <c r="D81" s="349" t="s">
        <v>694</v>
      </c>
      <c r="E81" s="170">
        <v>132.0</v>
      </c>
      <c r="F81" s="170">
        <v>440.0</v>
      </c>
      <c r="G81" s="170">
        <v>36.0</v>
      </c>
      <c r="H81" s="170" t="s">
        <v>695</v>
      </c>
      <c r="I81" s="170" t="s">
        <v>703</v>
      </c>
      <c r="J81" s="355"/>
      <c r="K81" s="355"/>
      <c r="L81" s="351">
        <f t="shared" si="1"/>
        <v>8.154432</v>
      </c>
      <c r="M81" s="352" t="str">
        <f t="shared" si="2"/>
        <v>HOLING</v>
      </c>
      <c r="N81" s="353">
        <f t="shared" si="3"/>
        <v>13</v>
      </c>
      <c r="O81" s="353">
        <f t="shared" si="4"/>
        <v>7</v>
      </c>
      <c r="P81" s="353">
        <f t="shared" si="5"/>
        <v>2025</v>
      </c>
      <c r="Q81" s="354"/>
      <c r="R81" s="354"/>
      <c r="S81" s="354"/>
      <c r="T81" s="354"/>
      <c r="U81" s="354"/>
      <c r="V81" s="354">
        <f t="shared" si="6"/>
        <v>1899</v>
      </c>
    </row>
    <row r="82" ht="11.25" customHeight="1">
      <c r="A82" s="170" t="s">
        <v>682</v>
      </c>
      <c r="B82" s="348">
        <v>45851.0</v>
      </c>
      <c r="C82" s="170" t="s">
        <v>491</v>
      </c>
      <c r="D82" s="349" t="s">
        <v>694</v>
      </c>
      <c r="E82" s="170">
        <v>95.0</v>
      </c>
      <c r="F82" s="170">
        <v>465.0</v>
      </c>
      <c r="G82" s="170">
        <v>400.0</v>
      </c>
      <c r="H82" s="170" t="s">
        <v>695</v>
      </c>
      <c r="I82" s="170" t="s">
        <v>703</v>
      </c>
      <c r="J82" s="355"/>
      <c r="K82" s="355">
        <v>0.7916666666666666</v>
      </c>
      <c r="L82" s="351">
        <f t="shared" si="1"/>
        <v>68.913</v>
      </c>
      <c r="M82" s="352" t="str">
        <f t="shared" si="2"/>
        <v>HOLING</v>
      </c>
      <c r="N82" s="353">
        <f t="shared" si="3"/>
        <v>13</v>
      </c>
      <c r="O82" s="353">
        <f t="shared" si="4"/>
        <v>7</v>
      </c>
      <c r="P82" s="353">
        <f t="shared" si="5"/>
        <v>2025</v>
      </c>
      <c r="Q82" s="354"/>
      <c r="R82" s="354"/>
      <c r="S82" s="354"/>
      <c r="T82" s="354"/>
      <c r="U82" s="354"/>
      <c r="V82" s="354">
        <f t="shared" si="6"/>
        <v>1899</v>
      </c>
    </row>
    <row r="83" ht="11.25" customHeight="1">
      <c r="A83" s="170" t="s">
        <v>682</v>
      </c>
      <c r="B83" s="348">
        <v>45851.0</v>
      </c>
      <c r="C83" s="170" t="s">
        <v>347</v>
      </c>
      <c r="D83" s="349"/>
      <c r="E83" s="170"/>
      <c r="F83" s="170"/>
      <c r="G83" s="170"/>
      <c r="H83" s="170" t="s">
        <v>689</v>
      </c>
      <c r="I83" s="349" t="s">
        <v>687</v>
      </c>
      <c r="J83" s="355">
        <v>0.3333333333333333</v>
      </c>
      <c r="K83" s="355">
        <v>0.7083333333333334</v>
      </c>
      <c r="L83" s="351">
        <f t="shared" si="1"/>
        <v>0</v>
      </c>
      <c r="M83" s="352" t="str">
        <f t="shared" si="2"/>
        <v/>
      </c>
      <c r="N83" s="353">
        <f t="shared" si="3"/>
        <v>13</v>
      </c>
      <c r="O83" s="353">
        <f t="shared" si="4"/>
        <v>7</v>
      </c>
      <c r="P83" s="353">
        <f t="shared" si="5"/>
        <v>2025</v>
      </c>
      <c r="Q83" s="354"/>
      <c r="R83" s="354"/>
      <c r="S83" s="354"/>
      <c r="T83" s="354"/>
      <c r="U83" s="354"/>
      <c r="V83" s="354">
        <f t="shared" si="6"/>
        <v>1899</v>
      </c>
    </row>
    <row r="84" ht="11.25" customHeight="1">
      <c r="A84" s="170" t="s">
        <v>682</v>
      </c>
      <c r="B84" s="348">
        <v>45851.0</v>
      </c>
      <c r="C84" s="170"/>
      <c r="D84" s="170" t="s">
        <v>729</v>
      </c>
      <c r="E84" s="170">
        <v>184.0</v>
      </c>
      <c r="F84" s="170">
        <v>292.0</v>
      </c>
      <c r="G84" s="170">
        <v>2040.0</v>
      </c>
      <c r="H84" s="170" t="s">
        <v>461</v>
      </c>
      <c r="I84" s="349" t="s">
        <v>718</v>
      </c>
      <c r="J84" s="355">
        <v>0.3333333333333333</v>
      </c>
      <c r="K84" s="355">
        <v>0.7083333333333334</v>
      </c>
      <c r="L84" s="351">
        <f t="shared" si="1"/>
        <v>427.459968</v>
      </c>
      <c r="M84" s="352" t="str">
        <f t="shared" si="2"/>
        <v>POWERPRESS</v>
      </c>
      <c r="N84" s="353">
        <f t="shared" si="3"/>
        <v>13</v>
      </c>
      <c r="O84" s="353">
        <f t="shared" si="4"/>
        <v>7</v>
      </c>
      <c r="P84" s="353">
        <f t="shared" si="5"/>
        <v>2025</v>
      </c>
      <c r="Q84" s="354"/>
      <c r="R84" s="354"/>
      <c r="S84" s="354"/>
      <c r="T84" s="354"/>
      <c r="U84" s="354"/>
      <c r="V84" s="354">
        <f t="shared" si="6"/>
        <v>1899</v>
      </c>
    </row>
    <row r="85" ht="11.25" customHeight="1">
      <c r="A85" s="170" t="s">
        <v>682</v>
      </c>
      <c r="B85" s="348">
        <v>45851.0</v>
      </c>
      <c r="C85" s="170"/>
      <c r="D85" s="349"/>
      <c r="E85" s="170"/>
      <c r="F85" s="170"/>
      <c r="G85" s="170"/>
      <c r="H85" s="170" t="s">
        <v>720</v>
      </c>
      <c r="I85" s="349" t="s">
        <v>721</v>
      </c>
      <c r="J85" s="355">
        <v>0.3333333333333333</v>
      </c>
      <c r="K85" s="355">
        <v>0.4583333333333333</v>
      </c>
      <c r="L85" s="351">
        <f t="shared" si="1"/>
        <v>0</v>
      </c>
      <c r="M85" s="352" t="str">
        <f t="shared" si="2"/>
        <v/>
      </c>
      <c r="N85" s="353">
        <f t="shared" si="3"/>
        <v>13</v>
      </c>
      <c r="O85" s="353">
        <f t="shared" si="4"/>
        <v>7</v>
      </c>
      <c r="P85" s="353">
        <f t="shared" si="5"/>
        <v>2025</v>
      </c>
      <c r="Q85" s="354"/>
      <c r="R85" s="354"/>
      <c r="S85" s="354"/>
      <c r="T85" s="354"/>
      <c r="U85" s="354"/>
      <c r="V85" s="354">
        <f t="shared" si="6"/>
        <v>1899</v>
      </c>
    </row>
    <row r="86" ht="11.25" customHeight="1">
      <c r="A86" s="170" t="s">
        <v>682</v>
      </c>
      <c r="B86" s="348">
        <v>45851.0</v>
      </c>
      <c r="C86" s="170"/>
      <c r="D86" s="349"/>
      <c r="E86" s="170"/>
      <c r="F86" s="170"/>
      <c r="G86" s="170"/>
      <c r="H86" s="170" t="s">
        <v>730</v>
      </c>
      <c r="I86" s="349" t="s">
        <v>721</v>
      </c>
      <c r="J86" s="355">
        <v>0.4791666666666667</v>
      </c>
      <c r="K86" s="355">
        <v>0.5</v>
      </c>
      <c r="L86" s="351">
        <f t="shared" si="1"/>
        <v>0</v>
      </c>
      <c r="M86" s="352" t="str">
        <f t="shared" si="2"/>
        <v/>
      </c>
      <c r="N86" s="353">
        <f t="shared" si="3"/>
        <v>13</v>
      </c>
      <c r="O86" s="353">
        <f t="shared" si="4"/>
        <v>7</v>
      </c>
      <c r="P86" s="353">
        <f t="shared" si="5"/>
        <v>2025</v>
      </c>
      <c r="Q86" s="354"/>
      <c r="R86" s="354"/>
      <c r="S86" s="354"/>
      <c r="T86" s="354"/>
      <c r="U86" s="354"/>
      <c r="V86" s="354">
        <f t="shared" si="6"/>
        <v>1899</v>
      </c>
    </row>
    <row r="87" ht="11.25" customHeight="1">
      <c r="A87" s="170" t="s">
        <v>682</v>
      </c>
      <c r="B87" s="348">
        <v>45851.0</v>
      </c>
      <c r="C87" s="170" t="s">
        <v>348</v>
      </c>
      <c r="D87" s="349"/>
      <c r="E87" s="170"/>
      <c r="F87" s="170"/>
      <c r="G87" s="170">
        <v>1400.0</v>
      </c>
      <c r="H87" s="170"/>
      <c r="I87" s="349" t="s">
        <v>721</v>
      </c>
      <c r="J87" s="355">
        <v>0.5208333333333334</v>
      </c>
      <c r="K87" s="355">
        <v>0.6041666666666666</v>
      </c>
      <c r="L87" s="351">
        <f t="shared" si="1"/>
        <v>0</v>
      </c>
      <c r="M87" s="352" t="str">
        <f t="shared" si="2"/>
        <v/>
      </c>
      <c r="N87" s="353">
        <f t="shared" si="3"/>
        <v>13</v>
      </c>
      <c r="O87" s="353">
        <f t="shared" si="4"/>
        <v>7</v>
      </c>
      <c r="P87" s="353">
        <f t="shared" si="5"/>
        <v>2025</v>
      </c>
      <c r="Q87" s="354"/>
      <c r="R87" s="354"/>
      <c r="S87" s="354"/>
      <c r="T87" s="354"/>
      <c r="U87" s="354"/>
      <c r="V87" s="354">
        <f t="shared" si="6"/>
        <v>1899</v>
      </c>
    </row>
    <row r="88" ht="11.25" customHeight="1">
      <c r="A88" s="170" t="s">
        <v>682</v>
      </c>
      <c r="B88" s="348">
        <v>45851.0</v>
      </c>
      <c r="C88" s="170"/>
      <c r="D88" s="349"/>
      <c r="E88" s="170"/>
      <c r="F88" s="170"/>
      <c r="G88" s="170"/>
      <c r="H88" s="170" t="s">
        <v>730</v>
      </c>
      <c r="I88" s="349" t="s">
        <v>721</v>
      </c>
      <c r="J88" s="355">
        <v>0.6041666666666666</v>
      </c>
      <c r="K88" s="355">
        <v>0.625</v>
      </c>
      <c r="L88" s="351">
        <f t="shared" si="1"/>
        <v>0</v>
      </c>
      <c r="M88" s="352" t="str">
        <f t="shared" si="2"/>
        <v/>
      </c>
      <c r="N88" s="353">
        <f t="shared" si="3"/>
        <v>13</v>
      </c>
      <c r="O88" s="353">
        <f t="shared" si="4"/>
        <v>7</v>
      </c>
      <c r="P88" s="353">
        <f t="shared" si="5"/>
        <v>2025</v>
      </c>
      <c r="Q88" s="354"/>
      <c r="R88" s="354"/>
      <c r="S88" s="354"/>
      <c r="T88" s="354"/>
      <c r="U88" s="354"/>
      <c r="V88" s="354">
        <f t="shared" si="6"/>
        <v>1899</v>
      </c>
    </row>
    <row r="89" ht="11.25" customHeight="1">
      <c r="A89" s="170" t="s">
        <v>682</v>
      </c>
      <c r="B89" s="348">
        <v>45851.0</v>
      </c>
      <c r="C89" s="170" t="s">
        <v>348</v>
      </c>
      <c r="D89" s="349" t="s">
        <v>725</v>
      </c>
      <c r="E89" s="170">
        <v>47.0</v>
      </c>
      <c r="F89" s="170">
        <v>160.0</v>
      </c>
      <c r="G89" s="170">
        <v>1090.0</v>
      </c>
      <c r="H89" s="170"/>
      <c r="I89" s="170"/>
      <c r="J89" s="350">
        <v>0.53125</v>
      </c>
      <c r="K89" s="350">
        <v>0.6041666666666666</v>
      </c>
      <c r="L89" s="351">
        <f t="shared" si="1"/>
        <v>31.96752</v>
      </c>
      <c r="M89" s="352" t="str">
        <f t="shared" si="2"/>
        <v>CANWIN</v>
      </c>
      <c r="N89" s="353">
        <f t="shared" si="3"/>
        <v>13</v>
      </c>
      <c r="O89" s="353">
        <f t="shared" si="4"/>
        <v>7</v>
      </c>
      <c r="P89" s="353">
        <f t="shared" si="5"/>
        <v>2025</v>
      </c>
      <c r="Q89" s="354"/>
      <c r="R89" s="354"/>
      <c r="S89" s="354"/>
      <c r="T89" s="354"/>
      <c r="U89" s="354"/>
      <c r="V89" s="354">
        <f t="shared" si="6"/>
        <v>1899</v>
      </c>
    </row>
    <row r="90" ht="11.25" customHeight="1">
      <c r="A90" s="170" t="s">
        <v>682</v>
      </c>
      <c r="B90" s="348">
        <v>45851.0</v>
      </c>
      <c r="C90" s="170" t="s">
        <v>348</v>
      </c>
      <c r="D90" s="349" t="s">
        <v>725</v>
      </c>
      <c r="E90" s="170">
        <v>47.0</v>
      </c>
      <c r="F90" s="170">
        <v>171.0</v>
      </c>
      <c r="G90" s="170">
        <v>340.0</v>
      </c>
      <c r="H90" s="170"/>
      <c r="I90" s="170"/>
      <c r="J90" s="350">
        <v>0.6041666666666666</v>
      </c>
      <c r="K90" s="350">
        <v>0.625</v>
      </c>
      <c r="L90" s="351">
        <f t="shared" si="1"/>
        <v>10.657062</v>
      </c>
      <c r="M90" s="352" t="str">
        <f t="shared" si="2"/>
        <v>CANWIN</v>
      </c>
      <c r="N90" s="353">
        <f t="shared" si="3"/>
        <v>13</v>
      </c>
      <c r="O90" s="353">
        <f t="shared" si="4"/>
        <v>7</v>
      </c>
      <c r="P90" s="353">
        <f t="shared" si="5"/>
        <v>2025</v>
      </c>
      <c r="Q90" s="354"/>
      <c r="R90" s="354"/>
      <c r="S90" s="354"/>
      <c r="T90" s="354"/>
      <c r="U90" s="354"/>
      <c r="V90" s="354">
        <f t="shared" si="6"/>
        <v>1899</v>
      </c>
    </row>
    <row r="91" ht="11.25" customHeight="1">
      <c r="A91" s="170" t="s">
        <v>682</v>
      </c>
      <c r="B91" s="348">
        <v>45852.0</v>
      </c>
      <c r="C91" s="170" t="s">
        <v>350</v>
      </c>
      <c r="D91" s="170"/>
      <c r="E91" s="170"/>
      <c r="F91" s="170"/>
      <c r="G91" s="170"/>
      <c r="H91" s="170" t="s">
        <v>731</v>
      </c>
      <c r="I91" s="349" t="s">
        <v>721</v>
      </c>
      <c r="J91" s="355">
        <v>0.3333333333333333</v>
      </c>
      <c r="K91" s="355">
        <v>0.4583333333333333</v>
      </c>
      <c r="L91" s="351">
        <f t="shared" si="1"/>
        <v>0</v>
      </c>
      <c r="M91" s="352" t="str">
        <f t="shared" si="2"/>
        <v/>
      </c>
      <c r="N91" s="353">
        <f t="shared" si="3"/>
        <v>14</v>
      </c>
      <c r="O91" s="353">
        <f t="shared" si="4"/>
        <v>7</v>
      </c>
      <c r="P91" s="353">
        <f t="shared" si="5"/>
        <v>2025</v>
      </c>
      <c r="Q91" s="354"/>
      <c r="R91" s="354"/>
      <c r="S91" s="354"/>
      <c r="T91" s="354"/>
      <c r="U91" s="354"/>
      <c r="V91" s="354">
        <f t="shared" si="6"/>
        <v>1899</v>
      </c>
    </row>
    <row r="92" ht="11.25" customHeight="1">
      <c r="A92" s="170" t="s">
        <v>682</v>
      </c>
      <c r="B92" s="348">
        <v>45852.0</v>
      </c>
      <c r="C92" s="170"/>
      <c r="D92" s="349" t="s">
        <v>732</v>
      </c>
      <c r="E92" s="170"/>
      <c r="F92" s="170"/>
      <c r="G92" s="170"/>
      <c r="H92" s="170" t="s">
        <v>730</v>
      </c>
      <c r="I92" s="349" t="s">
        <v>721</v>
      </c>
      <c r="J92" s="355">
        <v>0.4791666666666667</v>
      </c>
      <c r="K92" s="355">
        <v>0.6041666666666666</v>
      </c>
      <c r="L92" s="351">
        <f t="shared" si="1"/>
        <v>0</v>
      </c>
      <c r="M92" s="352" t="str">
        <f t="shared" si="2"/>
        <v>HOLING</v>
      </c>
      <c r="N92" s="353">
        <f t="shared" si="3"/>
        <v>14</v>
      </c>
      <c r="O92" s="353">
        <f t="shared" si="4"/>
        <v>7</v>
      </c>
      <c r="P92" s="353">
        <f t="shared" si="5"/>
        <v>2025</v>
      </c>
      <c r="Q92" s="354"/>
      <c r="R92" s="354"/>
      <c r="S92" s="354"/>
      <c r="T92" s="354"/>
      <c r="U92" s="354"/>
      <c r="V92" s="354">
        <f t="shared" si="6"/>
        <v>1899</v>
      </c>
    </row>
    <row r="93" ht="11.25" customHeight="1">
      <c r="A93" s="170" t="s">
        <v>682</v>
      </c>
      <c r="B93" s="348">
        <v>45852.0</v>
      </c>
      <c r="C93" s="170"/>
      <c r="D93" s="349"/>
      <c r="E93" s="170"/>
      <c r="F93" s="170"/>
      <c r="G93" s="170"/>
      <c r="H93" s="170" t="s">
        <v>733</v>
      </c>
      <c r="I93" s="349" t="s">
        <v>721</v>
      </c>
      <c r="J93" s="355">
        <v>0.6458333333333334</v>
      </c>
      <c r="K93" s="355">
        <v>0.7708333333333334</v>
      </c>
      <c r="L93" s="351">
        <f t="shared" si="1"/>
        <v>0</v>
      </c>
      <c r="M93" s="352" t="str">
        <f t="shared" si="2"/>
        <v/>
      </c>
      <c r="N93" s="353">
        <f t="shared" si="3"/>
        <v>14</v>
      </c>
      <c r="O93" s="353">
        <f t="shared" si="4"/>
        <v>7</v>
      </c>
      <c r="P93" s="353">
        <f t="shared" si="5"/>
        <v>2025</v>
      </c>
      <c r="Q93" s="354"/>
      <c r="R93" s="354"/>
      <c r="S93" s="354"/>
      <c r="T93" s="354"/>
      <c r="U93" s="354"/>
      <c r="V93" s="354">
        <f t="shared" si="6"/>
        <v>1899</v>
      </c>
    </row>
    <row r="94" ht="11.25" customHeight="1">
      <c r="A94" s="170" t="s">
        <v>682</v>
      </c>
      <c r="B94" s="348">
        <v>45852.0</v>
      </c>
      <c r="C94" s="170"/>
      <c r="D94" s="349"/>
      <c r="E94" s="170"/>
      <c r="F94" s="170"/>
      <c r="G94" s="170"/>
      <c r="H94" s="170" t="s">
        <v>734</v>
      </c>
      <c r="I94" s="349" t="s">
        <v>721</v>
      </c>
      <c r="J94" s="355">
        <v>0.7708333333333334</v>
      </c>
      <c r="K94" s="355">
        <v>0.8125</v>
      </c>
      <c r="L94" s="351">
        <f t="shared" si="1"/>
        <v>0</v>
      </c>
      <c r="M94" s="352" t="str">
        <f t="shared" si="2"/>
        <v/>
      </c>
      <c r="N94" s="353">
        <f t="shared" si="3"/>
        <v>14</v>
      </c>
      <c r="O94" s="353">
        <f t="shared" si="4"/>
        <v>7</v>
      </c>
      <c r="P94" s="353">
        <f t="shared" si="5"/>
        <v>2025</v>
      </c>
      <c r="Q94" s="354"/>
      <c r="R94" s="354"/>
      <c r="S94" s="354"/>
      <c r="T94" s="354"/>
      <c r="U94" s="354"/>
      <c r="V94" s="354">
        <f t="shared" si="6"/>
        <v>1899</v>
      </c>
    </row>
    <row r="95" ht="11.25" customHeight="1">
      <c r="A95" s="170" t="s">
        <v>682</v>
      </c>
      <c r="B95" s="348">
        <v>45852.0</v>
      </c>
      <c r="C95" s="170" t="s">
        <v>347</v>
      </c>
      <c r="D95" s="349"/>
      <c r="E95" s="170"/>
      <c r="F95" s="170"/>
      <c r="G95" s="170"/>
      <c r="H95" s="170" t="s">
        <v>689</v>
      </c>
      <c r="I95" s="349" t="s">
        <v>687</v>
      </c>
      <c r="J95" s="355">
        <v>0.3333333333333333</v>
      </c>
      <c r="K95" s="355">
        <v>0.8333333333333334</v>
      </c>
      <c r="L95" s="351">
        <f t="shared" si="1"/>
        <v>0</v>
      </c>
      <c r="M95" s="352" t="str">
        <f t="shared" si="2"/>
        <v/>
      </c>
      <c r="N95" s="353">
        <f t="shared" si="3"/>
        <v>14</v>
      </c>
      <c r="O95" s="353">
        <f t="shared" si="4"/>
        <v>7</v>
      </c>
      <c r="P95" s="353">
        <f t="shared" si="5"/>
        <v>2025</v>
      </c>
      <c r="Q95" s="354"/>
      <c r="R95" s="354"/>
      <c r="S95" s="354"/>
      <c r="T95" s="354"/>
      <c r="U95" s="354"/>
      <c r="V95" s="354">
        <f t="shared" si="6"/>
        <v>1899</v>
      </c>
    </row>
    <row r="96" ht="11.25" customHeight="1">
      <c r="A96" s="170" t="s">
        <v>682</v>
      </c>
      <c r="B96" s="348">
        <v>45852.0</v>
      </c>
      <c r="C96" s="170" t="s">
        <v>347</v>
      </c>
      <c r="D96" s="349" t="s">
        <v>699</v>
      </c>
      <c r="E96" s="170">
        <v>174.0</v>
      </c>
      <c r="F96" s="170">
        <v>778.0</v>
      </c>
      <c r="G96" s="170">
        <v>736.0</v>
      </c>
      <c r="H96" s="170"/>
      <c r="I96" s="349" t="s">
        <v>735</v>
      </c>
      <c r="J96" s="355">
        <v>0.3333333333333333</v>
      </c>
      <c r="K96" s="355">
        <v>0.4722222222222222</v>
      </c>
      <c r="L96" s="351">
        <f t="shared" si="1"/>
        <v>388.5717888</v>
      </c>
      <c r="M96" s="352" t="str">
        <f t="shared" si="2"/>
        <v>SHEARING</v>
      </c>
      <c r="N96" s="353">
        <f t="shared" si="3"/>
        <v>14</v>
      </c>
      <c r="O96" s="353">
        <f t="shared" si="4"/>
        <v>7</v>
      </c>
      <c r="P96" s="353">
        <f t="shared" si="5"/>
        <v>2025</v>
      </c>
      <c r="Q96" s="354"/>
      <c r="R96" s="354"/>
      <c r="S96" s="354"/>
      <c r="T96" s="354"/>
      <c r="U96" s="354"/>
      <c r="V96" s="354">
        <f t="shared" si="6"/>
        <v>1899</v>
      </c>
    </row>
    <row r="97" ht="11.25" customHeight="1">
      <c r="A97" s="170" t="s">
        <v>682</v>
      </c>
      <c r="B97" s="348">
        <v>45852.0</v>
      </c>
      <c r="C97" s="170" t="s">
        <v>347</v>
      </c>
      <c r="D97" s="349" t="s">
        <v>699</v>
      </c>
      <c r="E97" s="170">
        <v>147.0</v>
      </c>
      <c r="F97" s="170">
        <v>778.0</v>
      </c>
      <c r="G97" s="170">
        <v>480.0</v>
      </c>
      <c r="H97" s="170"/>
      <c r="I97" s="349" t="s">
        <v>735</v>
      </c>
      <c r="J97" s="355">
        <v>0.4722222222222222</v>
      </c>
      <c r="K97" s="355">
        <v>0.5416666666666666</v>
      </c>
      <c r="L97" s="351">
        <f t="shared" si="1"/>
        <v>214.093152</v>
      </c>
      <c r="M97" s="352" t="str">
        <f t="shared" si="2"/>
        <v>SHEARING</v>
      </c>
      <c r="N97" s="353">
        <f t="shared" si="3"/>
        <v>14</v>
      </c>
      <c r="O97" s="353">
        <f t="shared" si="4"/>
        <v>7</v>
      </c>
      <c r="P97" s="353">
        <f t="shared" si="5"/>
        <v>2025</v>
      </c>
      <c r="Q97" s="354"/>
      <c r="R97" s="354"/>
      <c r="S97" s="354"/>
      <c r="T97" s="354"/>
      <c r="U97" s="354"/>
      <c r="V97" s="354">
        <f t="shared" si="6"/>
        <v>1899</v>
      </c>
    </row>
    <row r="98" ht="11.25" customHeight="1">
      <c r="A98" s="170" t="s">
        <v>682</v>
      </c>
      <c r="B98" s="348">
        <v>45852.0</v>
      </c>
      <c r="C98" s="170" t="s">
        <v>347</v>
      </c>
      <c r="D98" s="349" t="s">
        <v>699</v>
      </c>
      <c r="E98" s="170">
        <v>164.0</v>
      </c>
      <c r="F98" s="170">
        <v>778.0</v>
      </c>
      <c r="G98" s="170">
        <v>448.0</v>
      </c>
      <c r="H98" s="170"/>
      <c r="I98" s="349" t="s">
        <v>735</v>
      </c>
      <c r="J98" s="355">
        <v>0.5416666666666666</v>
      </c>
      <c r="K98" s="355">
        <v>0.6979166666666666</v>
      </c>
      <c r="L98" s="351">
        <f t="shared" si="1"/>
        <v>222.9287424</v>
      </c>
      <c r="M98" s="352" t="str">
        <f t="shared" si="2"/>
        <v>SHEARING</v>
      </c>
      <c r="N98" s="353">
        <f t="shared" si="3"/>
        <v>14</v>
      </c>
      <c r="O98" s="353">
        <f t="shared" si="4"/>
        <v>7</v>
      </c>
      <c r="P98" s="353">
        <f t="shared" si="5"/>
        <v>2025</v>
      </c>
      <c r="Q98" s="354"/>
      <c r="R98" s="354"/>
      <c r="S98" s="354"/>
      <c r="T98" s="354"/>
      <c r="U98" s="354"/>
      <c r="V98" s="354">
        <f t="shared" si="6"/>
        <v>1899</v>
      </c>
    </row>
    <row r="99" ht="11.25" customHeight="1">
      <c r="A99" s="170" t="s">
        <v>682</v>
      </c>
      <c r="B99" s="348">
        <v>45852.0</v>
      </c>
      <c r="C99" s="170" t="s">
        <v>347</v>
      </c>
      <c r="D99" s="349" t="s">
        <v>699</v>
      </c>
      <c r="E99" s="170">
        <v>44.0</v>
      </c>
      <c r="F99" s="170">
        <v>778.0</v>
      </c>
      <c r="G99" s="170">
        <v>192.0</v>
      </c>
      <c r="H99" s="170"/>
      <c r="I99" s="349" t="s">
        <v>735</v>
      </c>
      <c r="J99" s="355">
        <v>0.6979166666666666</v>
      </c>
      <c r="K99" s="355">
        <v>0.75</v>
      </c>
      <c r="L99" s="351">
        <f t="shared" si="1"/>
        <v>25.6329216</v>
      </c>
      <c r="M99" s="352" t="str">
        <f t="shared" si="2"/>
        <v>SHEARING</v>
      </c>
      <c r="N99" s="353">
        <f t="shared" si="3"/>
        <v>14</v>
      </c>
      <c r="O99" s="353">
        <f t="shared" si="4"/>
        <v>7</v>
      </c>
      <c r="P99" s="353">
        <f t="shared" si="5"/>
        <v>2025</v>
      </c>
      <c r="Q99" s="354"/>
      <c r="R99" s="354"/>
      <c r="S99" s="354"/>
      <c r="T99" s="354"/>
      <c r="U99" s="354"/>
      <c r="V99" s="354">
        <f t="shared" si="6"/>
        <v>1899</v>
      </c>
    </row>
    <row r="100" ht="11.25" customHeight="1">
      <c r="A100" s="170" t="s">
        <v>682</v>
      </c>
      <c r="B100" s="348">
        <v>45852.0</v>
      </c>
      <c r="C100" s="170" t="s">
        <v>347</v>
      </c>
      <c r="D100" s="349" t="s">
        <v>699</v>
      </c>
      <c r="E100" s="170">
        <v>76.0</v>
      </c>
      <c r="F100" s="170">
        <v>778.0</v>
      </c>
      <c r="G100" s="170">
        <v>256.0</v>
      </c>
      <c r="H100" s="170"/>
      <c r="I100" s="349" t="s">
        <v>735</v>
      </c>
      <c r="J100" s="355">
        <v>0.75</v>
      </c>
      <c r="K100" s="355"/>
      <c r="L100" s="351">
        <f t="shared" si="1"/>
        <v>59.0333952</v>
      </c>
      <c r="M100" s="352" t="str">
        <f t="shared" si="2"/>
        <v>SHEARING</v>
      </c>
      <c r="N100" s="353">
        <f t="shared" si="3"/>
        <v>14</v>
      </c>
      <c r="O100" s="353">
        <f t="shared" si="4"/>
        <v>7</v>
      </c>
      <c r="P100" s="353">
        <f t="shared" si="5"/>
        <v>2025</v>
      </c>
      <c r="Q100" s="354"/>
      <c r="R100" s="354"/>
      <c r="S100" s="354"/>
      <c r="T100" s="354"/>
      <c r="U100" s="354"/>
      <c r="V100" s="354">
        <f t="shared" si="6"/>
        <v>1899</v>
      </c>
    </row>
    <row r="101" ht="11.25" customHeight="1">
      <c r="A101" s="170" t="s">
        <v>682</v>
      </c>
      <c r="B101" s="348">
        <v>45852.0</v>
      </c>
      <c r="C101" s="170" t="s">
        <v>347</v>
      </c>
      <c r="D101" s="349" t="s">
        <v>699</v>
      </c>
      <c r="E101" s="170">
        <v>104.0</v>
      </c>
      <c r="F101" s="170">
        <v>778.0</v>
      </c>
      <c r="G101" s="170">
        <v>272.0</v>
      </c>
      <c r="H101" s="170"/>
      <c r="I101" s="349" t="s">
        <v>735</v>
      </c>
      <c r="J101" s="355"/>
      <c r="K101" s="355">
        <v>0.7847222222222222</v>
      </c>
      <c r="L101" s="351">
        <f t="shared" si="1"/>
        <v>85.8314496</v>
      </c>
      <c r="M101" s="352" t="str">
        <f t="shared" si="2"/>
        <v>SHEARING</v>
      </c>
      <c r="N101" s="353">
        <f t="shared" si="3"/>
        <v>14</v>
      </c>
      <c r="O101" s="353">
        <f t="shared" si="4"/>
        <v>7</v>
      </c>
      <c r="P101" s="353">
        <f t="shared" si="5"/>
        <v>2025</v>
      </c>
      <c r="Q101" s="354"/>
      <c r="R101" s="354"/>
      <c r="S101" s="354"/>
      <c r="T101" s="354"/>
      <c r="U101" s="354"/>
      <c r="V101" s="354">
        <f t="shared" si="6"/>
        <v>1899</v>
      </c>
    </row>
    <row r="102" ht="11.25" customHeight="1">
      <c r="A102" s="170" t="s">
        <v>682</v>
      </c>
      <c r="B102" s="348">
        <v>45852.0</v>
      </c>
      <c r="C102" s="170" t="s">
        <v>347</v>
      </c>
      <c r="D102" s="349" t="s">
        <v>699</v>
      </c>
      <c r="E102" s="170">
        <v>125.0</v>
      </c>
      <c r="F102" s="170">
        <v>778.0</v>
      </c>
      <c r="G102" s="170">
        <v>100.0</v>
      </c>
      <c r="H102" s="170"/>
      <c r="I102" s="349" t="s">
        <v>735</v>
      </c>
      <c r="J102" s="355">
        <v>0.7847222222222222</v>
      </c>
      <c r="K102" s="355">
        <v>0.8333333333333334</v>
      </c>
      <c r="L102" s="351">
        <f t="shared" si="1"/>
        <v>37.9275</v>
      </c>
      <c r="M102" s="352" t="str">
        <f t="shared" si="2"/>
        <v>SHEARING</v>
      </c>
      <c r="N102" s="353">
        <f t="shared" si="3"/>
        <v>14</v>
      </c>
      <c r="O102" s="353">
        <f t="shared" si="4"/>
        <v>7</v>
      </c>
      <c r="P102" s="353">
        <f t="shared" si="5"/>
        <v>2025</v>
      </c>
      <c r="Q102" s="354"/>
      <c r="R102" s="354"/>
      <c r="S102" s="354"/>
      <c r="T102" s="354"/>
      <c r="U102" s="354"/>
      <c r="V102" s="354">
        <f t="shared" si="6"/>
        <v>1899</v>
      </c>
    </row>
    <row r="103" ht="11.25" customHeight="1">
      <c r="A103" s="170" t="s">
        <v>682</v>
      </c>
      <c r="B103" s="348">
        <v>45852.0</v>
      </c>
      <c r="C103" s="170"/>
      <c r="D103" s="349"/>
      <c r="E103" s="170"/>
      <c r="F103" s="170"/>
      <c r="G103" s="170"/>
      <c r="H103" s="170" t="s">
        <v>736</v>
      </c>
      <c r="I103" s="349" t="s">
        <v>703</v>
      </c>
      <c r="J103" s="355">
        <v>0.375</v>
      </c>
      <c r="K103" s="355">
        <v>0.4166666666666667</v>
      </c>
      <c r="L103" s="351">
        <f t="shared" si="1"/>
        <v>0</v>
      </c>
      <c r="M103" s="352" t="str">
        <f t="shared" si="2"/>
        <v/>
      </c>
      <c r="N103" s="353">
        <f t="shared" si="3"/>
        <v>14</v>
      </c>
      <c r="O103" s="353">
        <f t="shared" si="4"/>
        <v>7</v>
      </c>
      <c r="P103" s="353">
        <f t="shared" si="5"/>
        <v>2025</v>
      </c>
      <c r="Q103" s="354"/>
      <c r="R103" s="354"/>
      <c r="S103" s="354"/>
      <c r="T103" s="354"/>
      <c r="U103" s="354"/>
      <c r="V103" s="354">
        <f t="shared" si="6"/>
        <v>1899</v>
      </c>
    </row>
    <row r="104" ht="11.25" customHeight="1">
      <c r="A104" s="170" t="s">
        <v>682</v>
      </c>
      <c r="B104" s="348">
        <v>45852.0</v>
      </c>
      <c r="C104" s="170"/>
      <c r="D104" s="349"/>
      <c r="E104" s="170">
        <v>31.0</v>
      </c>
      <c r="F104" s="170"/>
      <c r="G104" s="170"/>
      <c r="H104" s="170" t="s">
        <v>737</v>
      </c>
      <c r="I104" s="349" t="s">
        <v>703</v>
      </c>
      <c r="J104" s="355">
        <v>0.4166666666666667</v>
      </c>
      <c r="K104" s="355">
        <v>0.25</v>
      </c>
      <c r="L104" s="351">
        <f t="shared" si="1"/>
        <v>0</v>
      </c>
      <c r="M104" s="352" t="str">
        <f t="shared" si="2"/>
        <v/>
      </c>
      <c r="N104" s="353">
        <f t="shared" si="3"/>
        <v>14</v>
      </c>
      <c r="O104" s="353">
        <f t="shared" si="4"/>
        <v>7</v>
      </c>
      <c r="P104" s="353">
        <f t="shared" si="5"/>
        <v>2025</v>
      </c>
      <c r="Q104" s="354"/>
      <c r="R104" s="354"/>
      <c r="S104" s="354"/>
      <c r="T104" s="354"/>
      <c r="U104" s="354"/>
      <c r="V104" s="354">
        <f t="shared" si="6"/>
        <v>1899</v>
      </c>
    </row>
    <row r="105" ht="11.25" customHeight="1">
      <c r="A105" s="170" t="s">
        <v>682</v>
      </c>
      <c r="B105" s="348">
        <v>45852.0</v>
      </c>
      <c r="C105" s="170" t="s">
        <v>358</v>
      </c>
      <c r="D105" s="349" t="s">
        <v>706</v>
      </c>
      <c r="E105" s="170">
        <v>75.0</v>
      </c>
      <c r="F105" s="170">
        <v>385.0</v>
      </c>
      <c r="G105" s="170">
        <v>500.0</v>
      </c>
      <c r="H105" s="170" t="s">
        <v>695</v>
      </c>
      <c r="I105" s="349" t="s">
        <v>705</v>
      </c>
      <c r="J105" s="355">
        <v>0.375</v>
      </c>
      <c r="K105" s="355"/>
      <c r="L105" s="351">
        <f t="shared" si="1"/>
        <v>56.30625</v>
      </c>
      <c r="M105" s="352" t="str">
        <f t="shared" si="2"/>
        <v>HOLING</v>
      </c>
      <c r="N105" s="353">
        <f t="shared" si="3"/>
        <v>14</v>
      </c>
      <c r="O105" s="353">
        <f t="shared" si="4"/>
        <v>7</v>
      </c>
      <c r="P105" s="353">
        <f t="shared" si="5"/>
        <v>2025</v>
      </c>
      <c r="Q105" s="354"/>
      <c r="R105" s="354"/>
      <c r="S105" s="354"/>
      <c r="T105" s="354"/>
      <c r="U105" s="354"/>
      <c r="V105" s="354">
        <f t="shared" si="6"/>
        <v>1899</v>
      </c>
    </row>
    <row r="106" ht="11.25" customHeight="1">
      <c r="A106" s="170" t="s">
        <v>682</v>
      </c>
      <c r="B106" s="348">
        <v>45852.0</v>
      </c>
      <c r="C106" s="170" t="s">
        <v>358</v>
      </c>
      <c r="D106" s="349" t="s">
        <v>706</v>
      </c>
      <c r="E106" s="170">
        <v>75.0</v>
      </c>
      <c r="F106" s="170">
        <v>225.0</v>
      </c>
      <c r="G106" s="170">
        <v>1444.0</v>
      </c>
      <c r="H106" s="170" t="s">
        <v>695</v>
      </c>
      <c r="I106" s="349" t="s">
        <v>705</v>
      </c>
      <c r="J106" s="355"/>
      <c r="K106" s="355"/>
      <c r="L106" s="351">
        <f t="shared" si="1"/>
        <v>95.03325</v>
      </c>
      <c r="M106" s="352" t="str">
        <f t="shared" si="2"/>
        <v>HOLING</v>
      </c>
      <c r="N106" s="353">
        <f t="shared" si="3"/>
        <v>14</v>
      </c>
      <c r="O106" s="353">
        <f t="shared" si="4"/>
        <v>7</v>
      </c>
      <c r="P106" s="353">
        <f t="shared" si="5"/>
        <v>2025</v>
      </c>
      <c r="Q106" s="354"/>
      <c r="R106" s="354"/>
      <c r="S106" s="354"/>
      <c r="T106" s="354"/>
      <c r="U106" s="354"/>
      <c r="V106" s="354">
        <f t="shared" si="6"/>
        <v>1899</v>
      </c>
    </row>
    <row r="107" ht="11.25" customHeight="1">
      <c r="A107" s="170" t="s">
        <v>682</v>
      </c>
      <c r="B107" s="348">
        <v>45852.0</v>
      </c>
      <c r="C107" s="170" t="s">
        <v>358</v>
      </c>
      <c r="D107" s="349" t="s">
        <v>706</v>
      </c>
      <c r="E107" s="170">
        <v>75.0</v>
      </c>
      <c r="F107" s="170">
        <v>150.0</v>
      </c>
      <c r="G107" s="170">
        <v>722.0</v>
      </c>
      <c r="H107" s="170" t="s">
        <v>695</v>
      </c>
      <c r="I107" s="349" t="s">
        <v>705</v>
      </c>
      <c r="J107" s="355"/>
      <c r="K107" s="355">
        <v>0.25</v>
      </c>
      <c r="L107" s="351">
        <f t="shared" si="1"/>
        <v>31.67775</v>
      </c>
      <c r="M107" s="352" t="str">
        <f t="shared" si="2"/>
        <v>HOLING</v>
      </c>
      <c r="N107" s="353">
        <f t="shared" si="3"/>
        <v>14</v>
      </c>
      <c r="O107" s="353">
        <f t="shared" si="4"/>
        <v>7</v>
      </c>
      <c r="P107" s="353">
        <f t="shared" si="5"/>
        <v>2025</v>
      </c>
      <c r="Q107" s="354"/>
      <c r="R107" s="354"/>
      <c r="S107" s="354"/>
      <c r="T107" s="354"/>
      <c r="U107" s="354"/>
      <c r="V107" s="354">
        <f t="shared" si="6"/>
        <v>1899</v>
      </c>
    </row>
    <row r="108" ht="11.25" customHeight="1">
      <c r="A108" s="170" t="s">
        <v>682</v>
      </c>
      <c r="B108" s="348">
        <v>45852.0</v>
      </c>
      <c r="C108" s="170" t="s">
        <v>346</v>
      </c>
      <c r="D108" s="349" t="s">
        <v>711</v>
      </c>
      <c r="E108" s="170">
        <v>70.0</v>
      </c>
      <c r="F108" s="170">
        <v>220.0</v>
      </c>
      <c r="G108" s="170">
        <v>720.0</v>
      </c>
      <c r="H108" s="170" t="s">
        <v>712</v>
      </c>
      <c r="I108" s="349" t="s">
        <v>713</v>
      </c>
      <c r="J108" s="355">
        <v>0.3333333333333333</v>
      </c>
      <c r="K108" s="355">
        <v>0.4166666666666667</v>
      </c>
      <c r="L108" s="351">
        <f t="shared" si="1"/>
        <v>43.2432</v>
      </c>
      <c r="M108" s="352" t="str">
        <f t="shared" si="2"/>
        <v>SHEARING</v>
      </c>
      <c r="N108" s="353">
        <f t="shared" si="3"/>
        <v>14</v>
      </c>
      <c r="O108" s="353">
        <f t="shared" si="4"/>
        <v>7</v>
      </c>
      <c r="P108" s="353">
        <f t="shared" si="5"/>
        <v>2025</v>
      </c>
      <c r="Q108" s="354"/>
      <c r="R108" s="354"/>
      <c r="S108" s="354"/>
      <c r="T108" s="354"/>
      <c r="U108" s="354"/>
      <c r="V108" s="354">
        <f t="shared" si="6"/>
        <v>1899</v>
      </c>
    </row>
    <row r="109" ht="11.25" customHeight="1">
      <c r="A109" s="170" t="s">
        <v>682</v>
      </c>
      <c r="B109" s="348">
        <v>45852.0</v>
      </c>
      <c r="C109" s="170" t="s">
        <v>348</v>
      </c>
      <c r="D109" s="349" t="s">
        <v>711</v>
      </c>
      <c r="E109" s="170">
        <v>47.0</v>
      </c>
      <c r="F109" s="170">
        <v>109.0</v>
      </c>
      <c r="G109" s="170">
        <v>700.0</v>
      </c>
      <c r="H109" s="170" t="s">
        <v>712</v>
      </c>
      <c r="I109" s="349" t="s">
        <v>713</v>
      </c>
      <c r="J109" s="355">
        <v>0.4166666666666667</v>
      </c>
      <c r="K109" s="355">
        <v>0.49930555555555556</v>
      </c>
      <c r="L109" s="351">
        <f t="shared" si="1"/>
        <v>13.98579</v>
      </c>
      <c r="M109" s="352" t="str">
        <f t="shared" si="2"/>
        <v>SHEARING</v>
      </c>
      <c r="N109" s="353">
        <f t="shared" si="3"/>
        <v>14</v>
      </c>
      <c r="O109" s="353">
        <f t="shared" si="4"/>
        <v>7</v>
      </c>
      <c r="P109" s="353">
        <f t="shared" si="5"/>
        <v>2025</v>
      </c>
      <c r="Q109" s="354"/>
      <c r="R109" s="354"/>
      <c r="S109" s="354"/>
      <c r="T109" s="354"/>
      <c r="U109" s="354"/>
      <c r="V109" s="354">
        <f t="shared" si="6"/>
        <v>1899</v>
      </c>
    </row>
    <row r="110" ht="11.25" customHeight="1">
      <c r="A110" s="170" t="s">
        <v>682</v>
      </c>
      <c r="B110" s="348">
        <v>45852.0</v>
      </c>
      <c r="C110" s="170" t="s">
        <v>348</v>
      </c>
      <c r="D110" s="349"/>
      <c r="E110" s="170"/>
      <c r="F110" s="170"/>
      <c r="G110" s="170"/>
      <c r="H110" s="170" t="s">
        <v>738</v>
      </c>
      <c r="I110" s="349" t="s">
        <v>713</v>
      </c>
      <c r="J110" s="355">
        <v>0.5006944444444444</v>
      </c>
      <c r="K110" s="355">
        <v>0.5416666666666666</v>
      </c>
      <c r="L110" s="351">
        <f t="shared" si="1"/>
        <v>0</v>
      </c>
      <c r="M110" s="352" t="str">
        <f t="shared" si="2"/>
        <v/>
      </c>
      <c r="N110" s="353">
        <f t="shared" si="3"/>
        <v>14</v>
      </c>
      <c r="O110" s="353">
        <f t="shared" si="4"/>
        <v>7</v>
      </c>
      <c r="P110" s="353">
        <f t="shared" si="5"/>
        <v>2025</v>
      </c>
      <c r="Q110" s="354"/>
      <c r="R110" s="354"/>
      <c r="S110" s="354"/>
      <c r="T110" s="354"/>
      <c r="U110" s="354"/>
      <c r="V110" s="354">
        <f t="shared" si="6"/>
        <v>1899</v>
      </c>
    </row>
    <row r="111" ht="11.25" customHeight="1">
      <c r="A111" s="170" t="s">
        <v>682</v>
      </c>
      <c r="B111" s="348">
        <v>45852.0</v>
      </c>
      <c r="C111" s="170" t="s">
        <v>348</v>
      </c>
      <c r="D111" s="349" t="s">
        <v>711</v>
      </c>
      <c r="E111" s="170">
        <v>70.0</v>
      </c>
      <c r="F111" s="170">
        <v>10.0</v>
      </c>
      <c r="G111" s="170">
        <v>2500.0</v>
      </c>
      <c r="H111" s="170" t="s">
        <v>714</v>
      </c>
      <c r="I111" s="349" t="s">
        <v>713</v>
      </c>
      <c r="J111" s="355">
        <v>0.5625</v>
      </c>
      <c r="K111" s="355">
        <v>0.8333333333333334</v>
      </c>
      <c r="L111" s="351">
        <f t="shared" si="1"/>
        <v>6.825</v>
      </c>
      <c r="M111" s="352" t="str">
        <f t="shared" si="2"/>
        <v>SHEARING</v>
      </c>
      <c r="N111" s="353">
        <f t="shared" si="3"/>
        <v>14</v>
      </c>
      <c r="O111" s="353">
        <f t="shared" si="4"/>
        <v>7</v>
      </c>
      <c r="P111" s="353">
        <f t="shared" si="5"/>
        <v>2025</v>
      </c>
      <c r="Q111" s="354"/>
      <c r="R111" s="354"/>
      <c r="S111" s="354"/>
      <c r="T111" s="354"/>
      <c r="U111" s="354"/>
      <c r="V111" s="354">
        <f t="shared" si="6"/>
        <v>1899</v>
      </c>
    </row>
    <row r="112" ht="11.25" customHeight="1">
      <c r="A112" s="170" t="s">
        <v>682</v>
      </c>
      <c r="B112" s="348">
        <v>45852.0</v>
      </c>
      <c r="C112" s="170" t="s">
        <v>346</v>
      </c>
      <c r="D112" s="349" t="s">
        <v>697</v>
      </c>
      <c r="E112" s="170">
        <v>110.0</v>
      </c>
      <c r="F112" s="170">
        <v>580.0</v>
      </c>
      <c r="G112" s="170">
        <v>510.0</v>
      </c>
      <c r="H112" s="170" t="s">
        <v>695</v>
      </c>
      <c r="I112" s="349" t="s">
        <v>698</v>
      </c>
      <c r="J112" s="355">
        <v>0.375</v>
      </c>
      <c r="K112" s="355">
        <v>0.5416666666666666</v>
      </c>
      <c r="L112" s="351">
        <f t="shared" si="1"/>
        <v>126.8982</v>
      </c>
      <c r="M112" s="352" t="str">
        <f t="shared" si="2"/>
        <v>HOLING</v>
      </c>
      <c r="N112" s="353">
        <f t="shared" si="3"/>
        <v>14</v>
      </c>
      <c r="O112" s="353">
        <f t="shared" si="4"/>
        <v>7</v>
      </c>
      <c r="P112" s="353">
        <f t="shared" si="5"/>
        <v>2025</v>
      </c>
      <c r="Q112" s="354"/>
      <c r="R112" s="354"/>
      <c r="S112" s="354"/>
      <c r="T112" s="354"/>
      <c r="U112" s="354"/>
      <c r="V112" s="354">
        <f t="shared" si="6"/>
        <v>1899</v>
      </c>
    </row>
    <row r="113" ht="11.25" customHeight="1">
      <c r="A113" s="170" t="s">
        <v>682</v>
      </c>
      <c r="B113" s="348">
        <v>45852.0</v>
      </c>
      <c r="C113" s="170"/>
      <c r="D113" s="349"/>
      <c r="E113" s="170"/>
      <c r="F113" s="170"/>
      <c r="G113" s="170"/>
      <c r="H113" s="170" t="s">
        <v>715</v>
      </c>
      <c r="I113" s="349" t="s">
        <v>698</v>
      </c>
      <c r="J113" s="355">
        <v>0.5625</v>
      </c>
      <c r="K113" s="355">
        <v>0.75</v>
      </c>
      <c r="L113" s="351">
        <f t="shared" si="1"/>
        <v>0</v>
      </c>
      <c r="M113" s="352" t="str">
        <f t="shared" si="2"/>
        <v/>
      </c>
      <c r="N113" s="353">
        <f t="shared" si="3"/>
        <v>14</v>
      </c>
      <c r="O113" s="353">
        <f t="shared" si="4"/>
        <v>7</v>
      </c>
      <c r="P113" s="353">
        <f t="shared" si="5"/>
        <v>2025</v>
      </c>
      <c r="Q113" s="354"/>
      <c r="R113" s="354"/>
      <c r="S113" s="354"/>
      <c r="T113" s="354"/>
      <c r="U113" s="354"/>
      <c r="V113" s="354">
        <f t="shared" si="6"/>
        <v>1899</v>
      </c>
    </row>
    <row r="114" ht="11.25" customHeight="1">
      <c r="A114" s="170" t="s">
        <v>682</v>
      </c>
      <c r="B114" s="348">
        <v>45852.0</v>
      </c>
      <c r="C114" s="170" t="s">
        <v>491</v>
      </c>
      <c r="D114" s="349" t="s">
        <v>694</v>
      </c>
      <c r="E114" s="170">
        <v>95.0</v>
      </c>
      <c r="F114" s="170">
        <v>110.0</v>
      </c>
      <c r="G114" s="170">
        <v>600.0</v>
      </c>
      <c r="H114" s="170" t="s">
        <v>695</v>
      </c>
      <c r="I114" s="349" t="s">
        <v>696</v>
      </c>
      <c r="J114" s="355">
        <v>0.375</v>
      </c>
      <c r="K114" s="355"/>
      <c r="L114" s="351">
        <f t="shared" si="1"/>
        <v>24.453</v>
      </c>
      <c r="M114" s="352" t="str">
        <f t="shared" si="2"/>
        <v>HOLING</v>
      </c>
      <c r="N114" s="353">
        <f t="shared" si="3"/>
        <v>14</v>
      </c>
      <c r="O114" s="353">
        <f t="shared" si="4"/>
        <v>7</v>
      </c>
      <c r="P114" s="353">
        <f t="shared" si="5"/>
        <v>2025</v>
      </c>
      <c r="Q114" s="354"/>
      <c r="R114" s="354"/>
      <c r="S114" s="354"/>
      <c r="T114" s="354"/>
      <c r="U114" s="354"/>
      <c r="V114" s="354">
        <f t="shared" si="6"/>
        <v>1899</v>
      </c>
    </row>
    <row r="115" ht="11.25" customHeight="1">
      <c r="A115" s="170" t="s">
        <v>682</v>
      </c>
      <c r="B115" s="348">
        <v>45852.0</v>
      </c>
      <c r="C115" s="170" t="s">
        <v>491</v>
      </c>
      <c r="D115" s="349" t="s">
        <v>694</v>
      </c>
      <c r="E115" s="170">
        <v>164.0</v>
      </c>
      <c r="F115" s="170">
        <v>778.0</v>
      </c>
      <c r="G115" s="170"/>
      <c r="H115" s="170" t="s">
        <v>695</v>
      </c>
      <c r="I115" s="349" t="s">
        <v>696</v>
      </c>
      <c r="J115" s="170"/>
      <c r="K115" s="355">
        <v>0.75</v>
      </c>
      <c r="L115" s="351">
        <f t="shared" si="1"/>
        <v>0</v>
      </c>
      <c r="M115" s="352" t="str">
        <f t="shared" si="2"/>
        <v>HOLING</v>
      </c>
      <c r="N115" s="353">
        <f t="shared" si="3"/>
        <v>14</v>
      </c>
      <c r="O115" s="353">
        <f t="shared" si="4"/>
        <v>7</v>
      </c>
      <c r="P115" s="353">
        <f t="shared" si="5"/>
        <v>2025</v>
      </c>
      <c r="Q115" s="354"/>
      <c r="R115" s="354"/>
      <c r="S115" s="354"/>
      <c r="T115" s="354"/>
      <c r="U115" s="354"/>
      <c r="V115" s="354">
        <f t="shared" si="6"/>
        <v>1899</v>
      </c>
    </row>
    <row r="116" ht="11.25" customHeight="1">
      <c r="A116" s="170" t="s">
        <v>682</v>
      </c>
      <c r="B116" s="348">
        <v>45852.0</v>
      </c>
      <c r="C116" s="170"/>
      <c r="D116" s="349" t="s">
        <v>708</v>
      </c>
      <c r="E116" s="170">
        <v>44.0</v>
      </c>
      <c r="F116" s="170">
        <v>235.0</v>
      </c>
      <c r="G116" s="170">
        <v>400.0</v>
      </c>
      <c r="H116" s="170" t="s">
        <v>695</v>
      </c>
      <c r="I116" s="349" t="s">
        <v>709</v>
      </c>
      <c r="J116" s="355">
        <v>0.375</v>
      </c>
      <c r="K116" s="355">
        <v>0.4583333333333333</v>
      </c>
      <c r="L116" s="351">
        <f t="shared" si="1"/>
        <v>16.1304</v>
      </c>
      <c r="M116" s="352" t="str">
        <f t="shared" si="2"/>
        <v>HOLING</v>
      </c>
      <c r="N116" s="353">
        <f t="shared" si="3"/>
        <v>14</v>
      </c>
      <c r="O116" s="353">
        <f t="shared" si="4"/>
        <v>7</v>
      </c>
      <c r="P116" s="353">
        <f t="shared" si="5"/>
        <v>2025</v>
      </c>
      <c r="Q116" s="354"/>
      <c r="R116" s="354"/>
      <c r="S116" s="354"/>
      <c r="T116" s="354"/>
      <c r="U116" s="354"/>
      <c r="V116" s="354">
        <f t="shared" si="6"/>
        <v>1899</v>
      </c>
    </row>
    <row r="117" ht="11.25" customHeight="1">
      <c r="A117" s="170" t="s">
        <v>682</v>
      </c>
      <c r="B117" s="348">
        <v>45852.0</v>
      </c>
      <c r="C117" s="170" t="s">
        <v>346</v>
      </c>
      <c r="D117" s="349" t="s">
        <v>708</v>
      </c>
      <c r="E117" s="170">
        <v>110.0</v>
      </c>
      <c r="F117" s="170">
        <v>580.0</v>
      </c>
      <c r="G117" s="170">
        <v>540.0</v>
      </c>
      <c r="H117" s="170" t="s">
        <v>695</v>
      </c>
      <c r="I117" s="349" t="s">
        <v>709</v>
      </c>
      <c r="J117" s="355">
        <v>0.4583333333333333</v>
      </c>
      <c r="K117" s="355">
        <v>0.5416666666666666</v>
      </c>
      <c r="L117" s="351">
        <f t="shared" si="1"/>
        <v>134.3628</v>
      </c>
      <c r="M117" s="352" t="str">
        <f t="shared" si="2"/>
        <v>HOLING</v>
      </c>
      <c r="N117" s="353">
        <f t="shared" si="3"/>
        <v>14</v>
      </c>
      <c r="O117" s="353">
        <f t="shared" si="4"/>
        <v>7</v>
      </c>
      <c r="P117" s="353">
        <f t="shared" si="5"/>
        <v>2025</v>
      </c>
      <c r="Q117" s="354"/>
      <c r="R117" s="354"/>
      <c r="S117" s="354"/>
      <c r="T117" s="354"/>
      <c r="U117" s="354"/>
      <c r="V117" s="354">
        <f t="shared" si="6"/>
        <v>1899</v>
      </c>
    </row>
    <row r="118" ht="11.25" customHeight="1">
      <c r="A118" s="170" t="s">
        <v>682</v>
      </c>
      <c r="B118" s="348">
        <v>45852.0</v>
      </c>
      <c r="C118" s="170"/>
      <c r="D118" s="170"/>
      <c r="E118" s="170"/>
      <c r="F118" s="170"/>
      <c r="G118" s="170"/>
      <c r="H118" s="170" t="s">
        <v>739</v>
      </c>
      <c r="I118" s="349" t="s">
        <v>709</v>
      </c>
      <c r="J118" s="355">
        <v>0.5625</v>
      </c>
      <c r="K118" s="355">
        <v>0.75</v>
      </c>
      <c r="L118" s="351">
        <f t="shared" si="1"/>
        <v>0</v>
      </c>
      <c r="M118" s="352" t="str">
        <f t="shared" si="2"/>
        <v/>
      </c>
      <c r="N118" s="353">
        <f t="shared" si="3"/>
        <v>14</v>
      </c>
      <c r="O118" s="353">
        <f t="shared" si="4"/>
        <v>7</v>
      </c>
      <c r="P118" s="353">
        <f t="shared" si="5"/>
        <v>2025</v>
      </c>
      <c r="Q118" s="354"/>
      <c r="R118" s="354"/>
      <c r="S118" s="354"/>
      <c r="T118" s="354"/>
      <c r="U118" s="354"/>
      <c r="V118" s="354">
        <f t="shared" si="6"/>
        <v>1899</v>
      </c>
    </row>
    <row r="119" ht="11.25" customHeight="1">
      <c r="A119" s="170" t="s">
        <v>682</v>
      </c>
      <c r="B119" s="348">
        <v>45852.0</v>
      </c>
      <c r="C119" s="170" t="s">
        <v>358</v>
      </c>
      <c r="D119" s="349" t="s">
        <v>740</v>
      </c>
      <c r="E119" s="170">
        <v>38.0</v>
      </c>
      <c r="F119" s="170">
        <v>242.0</v>
      </c>
      <c r="G119" s="170">
        <v>2100.0</v>
      </c>
      <c r="H119" s="170" t="s">
        <v>85</v>
      </c>
      <c r="I119" s="349" t="s">
        <v>701</v>
      </c>
      <c r="J119" s="355">
        <v>0.3333333333333333</v>
      </c>
      <c r="K119" s="170"/>
      <c r="L119" s="351">
        <f t="shared" si="1"/>
        <v>75.31524</v>
      </c>
      <c r="M119" s="352" t="str">
        <f t="shared" si="2"/>
        <v>SHEARING</v>
      </c>
      <c r="N119" s="353">
        <f t="shared" si="3"/>
        <v>14</v>
      </c>
      <c r="O119" s="353">
        <f t="shared" si="4"/>
        <v>7</v>
      </c>
      <c r="P119" s="353">
        <f t="shared" si="5"/>
        <v>2025</v>
      </c>
      <c r="Q119" s="354"/>
      <c r="R119" s="354"/>
      <c r="S119" s="354"/>
      <c r="T119" s="354"/>
      <c r="U119" s="354"/>
      <c r="V119" s="354">
        <f t="shared" si="6"/>
        <v>1899</v>
      </c>
    </row>
    <row r="120" ht="11.25" customHeight="1">
      <c r="A120" s="170" t="s">
        <v>682</v>
      </c>
      <c r="B120" s="348">
        <v>45852.0</v>
      </c>
      <c r="C120" s="170"/>
      <c r="D120" s="170"/>
      <c r="E120" s="170"/>
      <c r="F120" s="170"/>
      <c r="G120" s="170"/>
      <c r="H120" s="170" t="s">
        <v>741</v>
      </c>
      <c r="I120" s="349" t="s">
        <v>701</v>
      </c>
      <c r="J120" s="170"/>
      <c r="K120" s="170"/>
      <c r="L120" s="351">
        <f t="shared" si="1"/>
        <v>0</v>
      </c>
      <c r="M120" s="352" t="str">
        <f t="shared" si="2"/>
        <v/>
      </c>
      <c r="N120" s="353">
        <f t="shared" si="3"/>
        <v>14</v>
      </c>
      <c r="O120" s="353">
        <f t="shared" si="4"/>
        <v>7</v>
      </c>
      <c r="P120" s="353">
        <f t="shared" si="5"/>
        <v>2025</v>
      </c>
      <c r="Q120" s="354"/>
      <c r="R120" s="354"/>
      <c r="S120" s="354"/>
      <c r="T120" s="354"/>
      <c r="U120" s="354"/>
      <c r="V120" s="354">
        <f t="shared" si="6"/>
        <v>1899</v>
      </c>
    </row>
    <row r="121" ht="11.25" customHeight="1">
      <c r="A121" s="170" t="s">
        <v>682</v>
      </c>
      <c r="B121" s="348">
        <v>45852.0</v>
      </c>
      <c r="C121" s="170"/>
      <c r="D121" s="170"/>
      <c r="E121" s="170"/>
      <c r="F121" s="170"/>
      <c r="G121" s="170"/>
      <c r="H121" s="170" t="s">
        <v>741</v>
      </c>
      <c r="I121" s="349" t="s">
        <v>701</v>
      </c>
      <c r="J121" s="170"/>
      <c r="K121" s="170"/>
      <c r="L121" s="351">
        <f t="shared" si="1"/>
        <v>0</v>
      </c>
      <c r="M121" s="352" t="str">
        <f t="shared" si="2"/>
        <v/>
      </c>
      <c r="N121" s="353">
        <f t="shared" si="3"/>
        <v>14</v>
      </c>
      <c r="O121" s="353">
        <f t="shared" si="4"/>
        <v>7</v>
      </c>
      <c r="P121" s="353">
        <f t="shared" si="5"/>
        <v>2025</v>
      </c>
      <c r="Q121" s="354"/>
      <c r="R121" s="354"/>
      <c r="S121" s="354"/>
      <c r="T121" s="354"/>
      <c r="U121" s="354"/>
      <c r="V121" s="354">
        <f t="shared" si="6"/>
        <v>1899</v>
      </c>
    </row>
    <row r="122" ht="11.25" customHeight="1">
      <c r="A122" s="170" t="s">
        <v>682</v>
      </c>
      <c r="B122" s="348">
        <v>45852.0</v>
      </c>
      <c r="C122" s="170"/>
      <c r="D122" s="170"/>
      <c r="E122" s="170"/>
      <c r="F122" s="170"/>
      <c r="G122" s="170"/>
      <c r="H122" s="170" t="s">
        <v>741</v>
      </c>
      <c r="I122" s="349" t="s">
        <v>701</v>
      </c>
      <c r="J122" s="170"/>
      <c r="K122" s="170"/>
      <c r="L122" s="351">
        <f t="shared" si="1"/>
        <v>0</v>
      </c>
      <c r="M122" s="352" t="str">
        <f t="shared" si="2"/>
        <v/>
      </c>
      <c r="N122" s="353">
        <f t="shared" si="3"/>
        <v>14</v>
      </c>
      <c r="O122" s="353">
        <f t="shared" si="4"/>
        <v>7</v>
      </c>
      <c r="P122" s="353">
        <f t="shared" si="5"/>
        <v>2025</v>
      </c>
      <c r="Q122" s="354"/>
      <c r="R122" s="354"/>
      <c r="S122" s="354"/>
      <c r="T122" s="354"/>
      <c r="U122" s="354"/>
      <c r="V122" s="354">
        <f t="shared" si="6"/>
        <v>1899</v>
      </c>
    </row>
    <row r="123" ht="11.25" customHeight="1">
      <c r="A123" s="170" t="s">
        <v>682</v>
      </c>
      <c r="B123" s="348">
        <v>45852.0</v>
      </c>
      <c r="C123" s="170"/>
      <c r="D123" s="170"/>
      <c r="E123" s="170"/>
      <c r="F123" s="170"/>
      <c r="G123" s="170"/>
      <c r="H123" s="170" t="s">
        <v>742</v>
      </c>
      <c r="I123" s="349" t="s">
        <v>701</v>
      </c>
      <c r="J123" s="170"/>
      <c r="K123" s="355">
        <v>0.8333333333333334</v>
      </c>
      <c r="L123" s="351">
        <f t="shared" si="1"/>
        <v>0</v>
      </c>
      <c r="M123" s="352" t="str">
        <f t="shared" si="2"/>
        <v/>
      </c>
      <c r="N123" s="353">
        <f t="shared" si="3"/>
        <v>14</v>
      </c>
      <c r="O123" s="353">
        <f t="shared" si="4"/>
        <v>7</v>
      </c>
      <c r="P123" s="353">
        <f t="shared" si="5"/>
        <v>2025</v>
      </c>
      <c r="Q123" s="354"/>
      <c r="R123" s="354"/>
      <c r="S123" s="354"/>
      <c r="T123" s="354"/>
      <c r="U123" s="354"/>
      <c r="V123" s="354">
        <f t="shared" si="6"/>
        <v>1899</v>
      </c>
    </row>
    <row r="124" ht="11.25" customHeight="1">
      <c r="A124" s="170" t="s">
        <v>682</v>
      </c>
      <c r="B124" s="348">
        <v>45852.0</v>
      </c>
      <c r="C124" s="170" t="s">
        <v>346</v>
      </c>
      <c r="D124" s="349" t="s">
        <v>690</v>
      </c>
      <c r="E124" s="170">
        <v>104.0</v>
      </c>
      <c r="F124" s="170">
        <v>778.0</v>
      </c>
      <c r="G124" s="170">
        <v>136.0</v>
      </c>
      <c r="H124" s="170"/>
      <c r="I124" s="349" t="s">
        <v>692</v>
      </c>
      <c r="J124" s="355">
        <v>0.3333333333333333</v>
      </c>
      <c r="K124" s="170"/>
      <c r="L124" s="351">
        <f t="shared" si="1"/>
        <v>42.9157248</v>
      </c>
      <c r="M124" s="352" t="str">
        <f t="shared" si="2"/>
        <v>SHEARING</v>
      </c>
      <c r="N124" s="353">
        <f t="shared" si="3"/>
        <v>14</v>
      </c>
      <c r="O124" s="353">
        <f t="shared" si="4"/>
        <v>7</v>
      </c>
      <c r="P124" s="353">
        <f t="shared" si="5"/>
        <v>2025</v>
      </c>
      <c r="Q124" s="354"/>
      <c r="R124" s="354"/>
      <c r="S124" s="354"/>
      <c r="T124" s="354"/>
      <c r="U124" s="354"/>
      <c r="V124" s="354">
        <f t="shared" si="6"/>
        <v>1899</v>
      </c>
    </row>
    <row r="125" ht="11.25" customHeight="1">
      <c r="A125" s="170" t="s">
        <v>682</v>
      </c>
      <c r="B125" s="348">
        <v>45852.0</v>
      </c>
      <c r="C125" s="170" t="s">
        <v>346</v>
      </c>
      <c r="D125" s="349" t="s">
        <v>690</v>
      </c>
      <c r="E125" s="170">
        <v>76.0</v>
      </c>
      <c r="F125" s="170">
        <v>778.0</v>
      </c>
      <c r="G125" s="170">
        <v>128.0</v>
      </c>
      <c r="H125" s="170"/>
      <c r="I125" s="349" t="s">
        <v>692</v>
      </c>
      <c r="J125" s="170"/>
      <c r="K125" s="170"/>
      <c r="L125" s="351">
        <f t="shared" si="1"/>
        <v>29.5166976</v>
      </c>
      <c r="M125" s="352" t="str">
        <f t="shared" si="2"/>
        <v>SHEARING</v>
      </c>
      <c r="N125" s="353">
        <f t="shared" si="3"/>
        <v>14</v>
      </c>
      <c r="O125" s="353">
        <f t="shared" si="4"/>
        <v>7</v>
      </c>
      <c r="P125" s="353">
        <f t="shared" si="5"/>
        <v>2025</v>
      </c>
      <c r="Q125" s="354"/>
      <c r="R125" s="354"/>
      <c r="S125" s="354"/>
      <c r="T125" s="354"/>
      <c r="U125" s="354"/>
      <c r="V125" s="354">
        <f t="shared" si="6"/>
        <v>1899</v>
      </c>
    </row>
    <row r="126" ht="11.25" customHeight="1">
      <c r="A126" s="170" t="s">
        <v>682</v>
      </c>
      <c r="B126" s="348">
        <v>45852.0</v>
      </c>
      <c r="C126" s="170" t="s">
        <v>346</v>
      </c>
      <c r="D126" s="349" t="s">
        <v>690</v>
      </c>
      <c r="E126" s="170">
        <v>44.0</v>
      </c>
      <c r="F126" s="170">
        <v>778.0</v>
      </c>
      <c r="G126" s="170">
        <v>96.0</v>
      </c>
      <c r="H126" s="170"/>
      <c r="I126" s="349" t="s">
        <v>692</v>
      </c>
      <c r="J126" s="170"/>
      <c r="K126" s="170"/>
      <c r="L126" s="351">
        <f t="shared" si="1"/>
        <v>12.8164608</v>
      </c>
      <c r="M126" s="352" t="str">
        <f t="shared" si="2"/>
        <v>SHEARING</v>
      </c>
      <c r="N126" s="353">
        <f t="shared" si="3"/>
        <v>14</v>
      </c>
      <c r="O126" s="353">
        <f t="shared" si="4"/>
        <v>7</v>
      </c>
      <c r="P126" s="353">
        <f t="shared" si="5"/>
        <v>2025</v>
      </c>
      <c r="Q126" s="354"/>
      <c r="R126" s="354"/>
      <c r="S126" s="354"/>
      <c r="T126" s="354"/>
      <c r="U126" s="354"/>
      <c r="V126" s="354">
        <f t="shared" si="6"/>
        <v>1899</v>
      </c>
    </row>
    <row r="127" ht="11.25" customHeight="1">
      <c r="A127" s="170" t="s">
        <v>682</v>
      </c>
      <c r="B127" s="348">
        <v>45852.0</v>
      </c>
      <c r="C127" s="170" t="s">
        <v>346</v>
      </c>
      <c r="D127" s="349" t="s">
        <v>690</v>
      </c>
      <c r="E127" s="170">
        <v>136.0</v>
      </c>
      <c r="F127" s="170">
        <v>778.0</v>
      </c>
      <c r="G127" s="170">
        <v>1000.0</v>
      </c>
      <c r="H127" s="170"/>
      <c r="I127" s="349" t="s">
        <v>692</v>
      </c>
      <c r="J127" s="170"/>
      <c r="K127" s="170"/>
      <c r="L127" s="351">
        <f t="shared" si="1"/>
        <v>412.6512</v>
      </c>
      <c r="M127" s="352" t="str">
        <f t="shared" si="2"/>
        <v>SHEARING</v>
      </c>
      <c r="N127" s="353">
        <f t="shared" si="3"/>
        <v>14</v>
      </c>
      <c r="O127" s="353">
        <f t="shared" si="4"/>
        <v>7</v>
      </c>
      <c r="P127" s="353">
        <f t="shared" si="5"/>
        <v>2025</v>
      </c>
      <c r="Q127" s="354"/>
      <c r="R127" s="354"/>
      <c r="S127" s="354"/>
      <c r="T127" s="354"/>
      <c r="U127" s="354"/>
      <c r="V127" s="354">
        <f t="shared" si="6"/>
        <v>1899</v>
      </c>
    </row>
    <row r="128" ht="11.25" customHeight="1">
      <c r="A128" s="170" t="s">
        <v>682</v>
      </c>
      <c r="B128" s="348">
        <v>45852.0</v>
      </c>
      <c r="C128" s="170"/>
      <c r="D128" s="349"/>
      <c r="E128" s="170"/>
      <c r="F128" s="170"/>
      <c r="G128" s="170"/>
      <c r="H128" s="170" t="s">
        <v>743</v>
      </c>
      <c r="I128" s="349" t="s">
        <v>692</v>
      </c>
      <c r="J128" s="170"/>
      <c r="K128" s="355">
        <v>0.8333333333333334</v>
      </c>
      <c r="L128" s="351">
        <f t="shared" si="1"/>
        <v>0</v>
      </c>
      <c r="M128" s="352" t="str">
        <f t="shared" si="2"/>
        <v/>
      </c>
      <c r="N128" s="353">
        <f t="shared" si="3"/>
        <v>14</v>
      </c>
      <c r="O128" s="353">
        <f t="shared" si="4"/>
        <v>7</v>
      </c>
      <c r="P128" s="353">
        <f t="shared" si="5"/>
        <v>2025</v>
      </c>
      <c r="Q128" s="354"/>
      <c r="R128" s="354"/>
      <c r="S128" s="354"/>
      <c r="T128" s="354"/>
      <c r="U128" s="354"/>
      <c r="V128" s="354">
        <f t="shared" si="6"/>
        <v>1899</v>
      </c>
    </row>
    <row r="129" ht="11.25" customHeight="1">
      <c r="A129" s="170" t="s">
        <v>682</v>
      </c>
      <c r="B129" s="348">
        <v>45852.0</v>
      </c>
      <c r="C129" s="170" t="s">
        <v>348</v>
      </c>
      <c r="D129" s="349" t="s">
        <v>683</v>
      </c>
      <c r="E129" s="170">
        <v>47.0</v>
      </c>
      <c r="F129" s="170">
        <v>171.0</v>
      </c>
      <c r="G129" s="170">
        <v>350.0</v>
      </c>
      <c r="H129" s="170" t="s">
        <v>85</v>
      </c>
      <c r="I129" s="349" t="s">
        <v>684</v>
      </c>
      <c r="J129" s="350">
        <v>0.3333333333333333</v>
      </c>
      <c r="K129" s="334"/>
      <c r="L129" s="351">
        <f t="shared" si="1"/>
        <v>10.970505</v>
      </c>
      <c r="M129" s="352" t="str">
        <f t="shared" si="2"/>
        <v>SHEARING</v>
      </c>
      <c r="N129" s="353">
        <f t="shared" si="3"/>
        <v>14</v>
      </c>
      <c r="O129" s="353">
        <f t="shared" si="4"/>
        <v>7</v>
      </c>
      <c r="P129" s="353">
        <f t="shared" si="5"/>
        <v>2025</v>
      </c>
      <c r="Q129" s="354"/>
      <c r="R129" s="354"/>
      <c r="S129" s="354"/>
      <c r="T129" s="354"/>
      <c r="U129" s="354"/>
      <c r="V129" s="354">
        <f t="shared" si="6"/>
        <v>1899</v>
      </c>
    </row>
    <row r="130" ht="11.25" customHeight="1">
      <c r="A130" s="170" t="s">
        <v>682</v>
      </c>
      <c r="B130" s="348">
        <v>45852.0</v>
      </c>
      <c r="C130" s="170" t="s">
        <v>348</v>
      </c>
      <c r="D130" s="349" t="s">
        <v>683</v>
      </c>
      <c r="E130" s="170">
        <v>47.0</v>
      </c>
      <c r="F130" s="170">
        <v>160.0</v>
      </c>
      <c r="G130" s="170">
        <v>1000.0</v>
      </c>
      <c r="H130" s="170" t="s">
        <v>85</v>
      </c>
      <c r="I130" s="349" t="s">
        <v>684</v>
      </c>
      <c r="J130" s="334"/>
      <c r="K130" s="334"/>
      <c r="L130" s="351">
        <f t="shared" si="1"/>
        <v>29.328</v>
      </c>
      <c r="M130" s="352" t="str">
        <f t="shared" si="2"/>
        <v>SHEARING</v>
      </c>
      <c r="N130" s="353">
        <f t="shared" si="3"/>
        <v>14</v>
      </c>
      <c r="O130" s="353">
        <f t="shared" si="4"/>
        <v>7</v>
      </c>
      <c r="P130" s="353">
        <f t="shared" si="5"/>
        <v>2025</v>
      </c>
      <c r="Q130" s="354"/>
      <c r="R130" s="354"/>
      <c r="S130" s="354"/>
      <c r="T130" s="354"/>
      <c r="U130" s="354"/>
      <c r="V130" s="354">
        <f t="shared" si="6"/>
        <v>1899</v>
      </c>
    </row>
    <row r="131" ht="11.25" customHeight="1">
      <c r="A131" s="170" t="s">
        <v>682</v>
      </c>
      <c r="B131" s="348">
        <v>45852.0</v>
      </c>
      <c r="C131" s="170" t="s">
        <v>348</v>
      </c>
      <c r="D131" s="349" t="s">
        <v>683</v>
      </c>
      <c r="E131" s="170">
        <v>47.0</v>
      </c>
      <c r="F131" s="170"/>
      <c r="G131" s="170">
        <v>700.0</v>
      </c>
      <c r="H131" s="170" t="s">
        <v>85</v>
      </c>
      <c r="I131" s="349" t="s">
        <v>684</v>
      </c>
      <c r="J131" s="334"/>
      <c r="K131" s="350">
        <v>0.041666666666666664</v>
      </c>
      <c r="L131" s="351">
        <f t="shared" si="1"/>
        <v>0</v>
      </c>
      <c r="M131" s="352" t="str">
        <f t="shared" si="2"/>
        <v>SHEARING</v>
      </c>
      <c r="N131" s="353">
        <f t="shared" si="3"/>
        <v>14</v>
      </c>
      <c r="O131" s="353">
        <f t="shared" si="4"/>
        <v>7</v>
      </c>
      <c r="P131" s="353">
        <f t="shared" si="5"/>
        <v>2025</v>
      </c>
      <c r="Q131" s="354"/>
      <c r="R131" s="354"/>
      <c r="S131" s="354"/>
      <c r="T131" s="354"/>
      <c r="U131" s="354"/>
      <c r="V131" s="354">
        <f t="shared" si="6"/>
        <v>1899</v>
      </c>
    </row>
    <row r="132" ht="11.25" customHeight="1">
      <c r="A132" s="170" t="s">
        <v>682</v>
      </c>
      <c r="B132" s="348">
        <v>45852.0</v>
      </c>
      <c r="C132" s="170"/>
      <c r="D132" s="170"/>
      <c r="E132" s="170"/>
      <c r="F132" s="170"/>
      <c r="G132" s="170"/>
      <c r="H132" s="170" t="s">
        <v>744</v>
      </c>
      <c r="I132" s="349" t="s">
        <v>684</v>
      </c>
      <c r="J132" s="350">
        <v>0.0625</v>
      </c>
      <c r="K132" s="350">
        <v>0.3333333333333333</v>
      </c>
      <c r="L132" s="351">
        <f t="shared" si="1"/>
        <v>0</v>
      </c>
      <c r="M132" s="352" t="str">
        <f t="shared" si="2"/>
        <v/>
      </c>
      <c r="N132" s="353">
        <f t="shared" si="3"/>
        <v>14</v>
      </c>
      <c r="O132" s="353">
        <f t="shared" si="4"/>
        <v>7</v>
      </c>
      <c r="P132" s="353">
        <f t="shared" si="5"/>
        <v>2025</v>
      </c>
      <c r="Q132" s="354"/>
      <c r="R132" s="354"/>
      <c r="S132" s="354"/>
      <c r="T132" s="354"/>
      <c r="U132" s="354"/>
      <c r="V132" s="354">
        <f t="shared" si="6"/>
        <v>1899</v>
      </c>
    </row>
    <row r="133" ht="11.25" customHeight="1">
      <c r="A133" s="170" t="s">
        <v>682</v>
      </c>
      <c r="B133" s="348">
        <v>45852.0</v>
      </c>
      <c r="C133" s="170"/>
      <c r="D133" s="170"/>
      <c r="E133" s="170">
        <v>184.0</v>
      </c>
      <c r="F133" s="170">
        <v>292.0</v>
      </c>
      <c r="G133" s="170">
        <v>1440.0</v>
      </c>
      <c r="H133" s="170" t="s">
        <v>695</v>
      </c>
      <c r="I133" s="349" t="s">
        <v>716</v>
      </c>
      <c r="J133" s="355">
        <v>0.375</v>
      </c>
      <c r="K133" s="355">
        <v>0.75</v>
      </c>
      <c r="L133" s="351">
        <f t="shared" si="1"/>
        <v>301.736448</v>
      </c>
      <c r="M133" s="352" t="str">
        <f t="shared" si="2"/>
        <v/>
      </c>
      <c r="N133" s="353">
        <f t="shared" si="3"/>
        <v>14</v>
      </c>
      <c r="O133" s="353">
        <f t="shared" si="4"/>
        <v>7</v>
      </c>
      <c r="P133" s="353">
        <f t="shared" si="5"/>
        <v>2025</v>
      </c>
      <c r="Q133" s="354"/>
      <c r="R133" s="354"/>
      <c r="S133" s="354"/>
      <c r="T133" s="354"/>
      <c r="U133" s="354"/>
      <c r="V133" s="354">
        <f t="shared" si="6"/>
        <v>1899</v>
      </c>
    </row>
    <row r="134" ht="11.25" customHeight="1">
      <c r="A134" s="170" t="s">
        <v>682</v>
      </c>
      <c r="B134" s="348">
        <v>45852.0</v>
      </c>
      <c r="C134" s="170"/>
      <c r="D134" s="170"/>
      <c r="E134" s="170"/>
      <c r="F134" s="170"/>
      <c r="G134" s="170"/>
      <c r="H134" s="170" t="s">
        <v>715</v>
      </c>
      <c r="I134" s="349" t="s">
        <v>719</v>
      </c>
      <c r="J134" s="355">
        <v>0.375</v>
      </c>
      <c r="K134" s="355">
        <v>0.75</v>
      </c>
      <c r="L134" s="351">
        <f t="shared" si="1"/>
        <v>0</v>
      </c>
      <c r="M134" s="352" t="str">
        <f t="shared" si="2"/>
        <v/>
      </c>
      <c r="N134" s="353">
        <f t="shared" si="3"/>
        <v>14</v>
      </c>
      <c r="O134" s="353">
        <f t="shared" si="4"/>
        <v>7</v>
      </c>
      <c r="P134" s="353">
        <f t="shared" si="5"/>
        <v>2025</v>
      </c>
      <c r="Q134" s="354"/>
      <c r="R134" s="354"/>
      <c r="S134" s="354"/>
      <c r="T134" s="354"/>
      <c r="U134" s="354"/>
      <c r="V134" s="354">
        <f t="shared" si="6"/>
        <v>1899</v>
      </c>
    </row>
    <row r="135" ht="11.25" customHeight="1">
      <c r="A135" s="170" t="s">
        <v>682</v>
      </c>
      <c r="B135" s="348">
        <v>45852.0</v>
      </c>
      <c r="C135" s="170"/>
      <c r="D135" s="349" t="s">
        <v>745</v>
      </c>
      <c r="E135" s="170">
        <v>184.0</v>
      </c>
      <c r="F135" s="170">
        <v>292.0</v>
      </c>
      <c r="G135" s="170">
        <v>1340.0</v>
      </c>
      <c r="H135" s="170" t="s">
        <v>461</v>
      </c>
      <c r="I135" s="349" t="s">
        <v>718</v>
      </c>
      <c r="J135" s="355">
        <v>0.3333333333333333</v>
      </c>
      <c r="K135" s="170"/>
      <c r="L135" s="351">
        <f t="shared" si="1"/>
        <v>280.782528</v>
      </c>
      <c r="M135" s="352" t="str">
        <f t="shared" si="2"/>
        <v>SHEARING</v>
      </c>
      <c r="N135" s="353">
        <f t="shared" si="3"/>
        <v>14</v>
      </c>
      <c r="O135" s="353">
        <f t="shared" si="4"/>
        <v>7</v>
      </c>
      <c r="P135" s="353">
        <f t="shared" si="5"/>
        <v>2025</v>
      </c>
      <c r="Q135" s="354"/>
      <c r="R135" s="354"/>
      <c r="S135" s="354"/>
      <c r="T135" s="354"/>
      <c r="U135" s="354"/>
      <c r="V135" s="354">
        <f t="shared" si="6"/>
        <v>1899</v>
      </c>
    </row>
    <row r="136" ht="11.25" customHeight="1">
      <c r="A136" s="170" t="s">
        <v>682</v>
      </c>
      <c r="B136" s="348">
        <v>45852.0</v>
      </c>
      <c r="C136" s="170"/>
      <c r="D136" s="170"/>
      <c r="E136" s="170"/>
      <c r="F136" s="170"/>
      <c r="G136" s="170"/>
      <c r="H136" s="170" t="s">
        <v>739</v>
      </c>
      <c r="I136" s="349" t="s">
        <v>718</v>
      </c>
      <c r="J136" s="170"/>
      <c r="K136" s="355">
        <v>0.8333333333333334</v>
      </c>
      <c r="L136" s="351">
        <f t="shared" si="1"/>
        <v>0</v>
      </c>
      <c r="M136" s="352" t="str">
        <f t="shared" si="2"/>
        <v/>
      </c>
      <c r="N136" s="353">
        <f t="shared" si="3"/>
        <v>14</v>
      </c>
      <c r="O136" s="353">
        <f t="shared" si="4"/>
        <v>7</v>
      </c>
      <c r="P136" s="353">
        <f t="shared" si="5"/>
        <v>2025</v>
      </c>
      <c r="Q136" s="354"/>
      <c r="R136" s="354"/>
      <c r="S136" s="354"/>
      <c r="T136" s="354"/>
      <c r="U136" s="354"/>
      <c r="V136" s="354">
        <f t="shared" si="6"/>
        <v>1899</v>
      </c>
    </row>
    <row r="137" ht="11.25" customHeight="1">
      <c r="A137" s="170" t="s">
        <v>682</v>
      </c>
      <c r="B137" s="348">
        <v>45852.0</v>
      </c>
      <c r="C137" s="170" t="s">
        <v>350</v>
      </c>
      <c r="D137" s="349" t="s">
        <v>725</v>
      </c>
      <c r="E137" s="170">
        <v>100.0</v>
      </c>
      <c r="F137" s="170">
        <v>70.0</v>
      </c>
      <c r="G137" s="170">
        <v>2000.0</v>
      </c>
      <c r="H137" s="170"/>
      <c r="I137" s="170"/>
      <c r="J137" s="350">
        <v>0.3541666666666667</v>
      </c>
      <c r="K137" s="350">
        <v>0.4583333333333333</v>
      </c>
      <c r="L137" s="351">
        <f t="shared" si="1"/>
        <v>54.6</v>
      </c>
      <c r="M137" s="352" t="str">
        <f t="shared" si="2"/>
        <v>CANWIN</v>
      </c>
      <c r="N137" s="353">
        <f t="shared" si="3"/>
        <v>14</v>
      </c>
      <c r="O137" s="353">
        <f t="shared" si="4"/>
        <v>7</v>
      </c>
      <c r="P137" s="353">
        <f t="shared" si="5"/>
        <v>2025</v>
      </c>
      <c r="Q137" s="354"/>
      <c r="R137" s="354"/>
      <c r="S137" s="354"/>
      <c r="T137" s="354"/>
      <c r="U137" s="354"/>
      <c r="V137" s="354">
        <f t="shared" si="6"/>
        <v>1899</v>
      </c>
    </row>
    <row r="138" ht="11.25" customHeight="1">
      <c r="A138" s="170" t="s">
        <v>682</v>
      </c>
      <c r="B138" s="348">
        <v>45852.0</v>
      </c>
      <c r="C138" s="170" t="s">
        <v>350</v>
      </c>
      <c r="D138" s="349" t="s">
        <v>725</v>
      </c>
      <c r="E138" s="170">
        <v>100.0</v>
      </c>
      <c r="F138" s="170">
        <v>70.0</v>
      </c>
      <c r="G138" s="170">
        <v>1900.0</v>
      </c>
      <c r="H138" s="170"/>
      <c r="I138" s="170"/>
      <c r="J138" s="350">
        <v>0.4791666666666667</v>
      </c>
      <c r="K138" s="350">
        <v>0.5625</v>
      </c>
      <c r="L138" s="351">
        <f t="shared" si="1"/>
        <v>51.87</v>
      </c>
      <c r="M138" s="352" t="str">
        <f t="shared" si="2"/>
        <v>CANWIN</v>
      </c>
      <c r="N138" s="353">
        <f t="shared" si="3"/>
        <v>14</v>
      </c>
      <c r="O138" s="353">
        <f t="shared" si="4"/>
        <v>7</v>
      </c>
      <c r="P138" s="353">
        <f t="shared" si="5"/>
        <v>2025</v>
      </c>
      <c r="Q138" s="354"/>
      <c r="R138" s="354"/>
      <c r="S138" s="354"/>
      <c r="T138" s="354"/>
      <c r="U138" s="354"/>
      <c r="V138" s="354">
        <f t="shared" si="6"/>
        <v>1899</v>
      </c>
    </row>
    <row r="139" ht="11.25" customHeight="1">
      <c r="A139" s="170" t="s">
        <v>682</v>
      </c>
      <c r="B139" s="348">
        <v>45852.0</v>
      </c>
      <c r="C139" s="170" t="s">
        <v>350</v>
      </c>
      <c r="D139" s="349" t="s">
        <v>725</v>
      </c>
      <c r="E139" s="170">
        <v>100.0</v>
      </c>
      <c r="F139" s="170">
        <v>335.0</v>
      </c>
      <c r="G139" s="170">
        <v>1200.0</v>
      </c>
      <c r="H139" s="170"/>
      <c r="I139" s="170"/>
      <c r="J139" s="350">
        <v>0.59375</v>
      </c>
      <c r="K139" s="350">
        <v>0.75</v>
      </c>
      <c r="L139" s="351">
        <f t="shared" si="1"/>
        <v>156.78</v>
      </c>
      <c r="M139" s="352" t="str">
        <f t="shared" si="2"/>
        <v>CANWIN</v>
      </c>
      <c r="N139" s="353">
        <f t="shared" si="3"/>
        <v>14</v>
      </c>
      <c r="O139" s="353">
        <f t="shared" si="4"/>
        <v>7</v>
      </c>
      <c r="P139" s="353">
        <f t="shared" si="5"/>
        <v>2025</v>
      </c>
      <c r="Q139" s="354"/>
      <c r="R139" s="354"/>
      <c r="S139" s="354"/>
      <c r="T139" s="354"/>
      <c r="U139" s="354"/>
      <c r="V139" s="354">
        <f t="shared" si="6"/>
        <v>1899</v>
      </c>
    </row>
    <row r="140" ht="11.25" customHeight="1">
      <c r="A140" s="170" t="s">
        <v>682</v>
      </c>
      <c r="B140" s="348">
        <v>45853.0</v>
      </c>
      <c r="C140" s="170"/>
      <c r="D140" s="170"/>
      <c r="E140" s="170"/>
      <c r="F140" s="170"/>
      <c r="G140" s="170"/>
      <c r="H140" s="170" t="s">
        <v>715</v>
      </c>
      <c r="I140" s="349" t="s">
        <v>719</v>
      </c>
      <c r="J140" s="355">
        <v>0.375</v>
      </c>
      <c r="K140" s="355">
        <v>0.75</v>
      </c>
      <c r="L140" s="351">
        <f t="shared" si="1"/>
        <v>0</v>
      </c>
      <c r="M140" s="352" t="str">
        <f t="shared" si="2"/>
        <v/>
      </c>
      <c r="N140" s="353">
        <f t="shared" si="3"/>
        <v>15</v>
      </c>
      <c r="O140" s="353">
        <f t="shared" si="4"/>
        <v>7</v>
      </c>
      <c r="P140" s="353">
        <f t="shared" si="5"/>
        <v>2025</v>
      </c>
      <c r="Q140" s="354"/>
      <c r="R140" s="354"/>
      <c r="S140" s="354"/>
      <c r="T140" s="354"/>
      <c r="U140" s="354"/>
      <c r="V140" s="354">
        <f t="shared" si="6"/>
        <v>1899</v>
      </c>
    </row>
    <row r="141" ht="11.25" customHeight="1">
      <c r="A141" s="170" t="s">
        <v>682</v>
      </c>
      <c r="B141" s="348">
        <v>45853.0</v>
      </c>
      <c r="C141" s="170" t="s">
        <v>358</v>
      </c>
      <c r="D141" s="349" t="s">
        <v>740</v>
      </c>
      <c r="E141" s="170">
        <v>38.0</v>
      </c>
      <c r="F141" s="170">
        <v>242.0</v>
      </c>
      <c r="G141" s="170">
        <v>4000.0</v>
      </c>
      <c r="H141" s="170" t="s">
        <v>85</v>
      </c>
      <c r="I141" s="349" t="s">
        <v>701</v>
      </c>
      <c r="J141" s="355">
        <v>0.3333333333333333</v>
      </c>
      <c r="K141" s="334"/>
      <c r="L141" s="351">
        <f t="shared" si="1"/>
        <v>143.4576</v>
      </c>
      <c r="M141" s="352" t="str">
        <f t="shared" si="2"/>
        <v>SHEARING</v>
      </c>
      <c r="N141" s="353">
        <f t="shared" si="3"/>
        <v>15</v>
      </c>
      <c r="O141" s="353">
        <f t="shared" si="4"/>
        <v>7</v>
      </c>
      <c r="P141" s="353">
        <f t="shared" si="5"/>
        <v>2025</v>
      </c>
      <c r="Q141" s="354"/>
      <c r="R141" s="354"/>
      <c r="S141" s="354"/>
      <c r="T141" s="354"/>
      <c r="U141" s="354"/>
      <c r="V141" s="354">
        <f t="shared" si="6"/>
        <v>1899</v>
      </c>
    </row>
    <row r="142" ht="11.25" customHeight="1">
      <c r="A142" s="170" t="s">
        <v>682</v>
      </c>
      <c r="B142" s="348">
        <v>45853.0</v>
      </c>
      <c r="C142" s="170"/>
      <c r="D142" s="170"/>
      <c r="E142" s="170"/>
      <c r="F142" s="170"/>
      <c r="G142" s="170"/>
      <c r="H142" s="170" t="s">
        <v>715</v>
      </c>
      <c r="I142" s="349" t="s">
        <v>701</v>
      </c>
      <c r="J142" s="334"/>
      <c r="K142" s="334"/>
      <c r="L142" s="351">
        <f t="shared" si="1"/>
        <v>0</v>
      </c>
      <c r="M142" s="352" t="str">
        <f t="shared" si="2"/>
        <v/>
      </c>
      <c r="N142" s="353">
        <f t="shared" si="3"/>
        <v>15</v>
      </c>
      <c r="O142" s="353">
        <f t="shared" si="4"/>
        <v>7</v>
      </c>
      <c r="P142" s="353">
        <f t="shared" si="5"/>
        <v>2025</v>
      </c>
      <c r="Q142" s="354"/>
      <c r="R142" s="354"/>
      <c r="S142" s="354"/>
      <c r="T142" s="354"/>
      <c r="U142" s="354"/>
      <c r="V142" s="354">
        <f t="shared" si="6"/>
        <v>1899</v>
      </c>
    </row>
    <row r="143" ht="11.25" customHeight="1">
      <c r="A143" s="170" t="s">
        <v>682</v>
      </c>
      <c r="B143" s="348">
        <v>45853.0</v>
      </c>
      <c r="C143" s="170"/>
      <c r="D143" s="170"/>
      <c r="E143" s="170"/>
      <c r="F143" s="170"/>
      <c r="G143" s="170"/>
      <c r="H143" s="170" t="s">
        <v>715</v>
      </c>
      <c r="I143" s="349" t="s">
        <v>701</v>
      </c>
      <c r="J143" s="334"/>
      <c r="K143" s="334"/>
      <c r="L143" s="351">
        <f t="shared" si="1"/>
        <v>0</v>
      </c>
      <c r="M143" s="352" t="str">
        <f t="shared" si="2"/>
        <v/>
      </c>
      <c r="N143" s="353">
        <f t="shared" si="3"/>
        <v>15</v>
      </c>
      <c r="O143" s="353">
        <f t="shared" si="4"/>
        <v>7</v>
      </c>
      <c r="P143" s="353">
        <f t="shared" si="5"/>
        <v>2025</v>
      </c>
      <c r="Q143" s="354"/>
      <c r="R143" s="354"/>
      <c r="S143" s="354"/>
      <c r="T143" s="354"/>
      <c r="U143" s="354"/>
      <c r="V143" s="354">
        <f t="shared" si="6"/>
        <v>1899</v>
      </c>
    </row>
    <row r="144" ht="11.25" customHeight="1">
      <c r="A144" s="170" t="s">
        <v>682</v>
      </c>
      <c r="B144" s="348">
        <v>45853.0</v>
      </c>
      <c r="C144" s="170"/>
      <c r="D144" s="170"/>
      <c r="E144" s="170"/>
      <c r="F144" s="170"/>
      <c r="G144" s="170"/>
      <c r="H144" s="170" t="s">
        <v>715</v>
      </c>
      <c r="I144" s="349" t="s">
        <v>701</v>
      </c>
      <c r="J144" s="334"/>
      <c r="K144" s="334"/>
      <c r="L144" s="351">
        <f t="shared" si="1"/>
        <v>0</v>
      </c>
      <c r="M144" s="352" t="str">
        <f t="shared" si="2"/>
        <v/>
      </c>
      <c r="N144" s="353">
        <f t="shared" si="3"/>
        <v>15</v>
      </c>
      <c r="O144" s="353">
        <f t="shared" si="4"/>
        <v>7</v>
      </c>
      <c r="P144" s="353">
        <f t="shared" si="5"/>
        <v>2025</v>
      </c>
      <c r="Q144" s="354"/>
      <c r="R144" s="354"/>
      <c r="S144" s="354"/>
      <c r="T144" s="354"/>
      <c r="U144" s="354"/>
      <c r="V144" s="354">
        <f t="shared" si="6"/>
        <v>1899</v>
      </c>
    </row>
    <row r="145" ht="11.25" customHeight="1">
      <c r="A145" s="170" t="s">
        <v>682</v>
      </c>
      <c r="B145" s="348">
        <v>45853.0</v>
      </c>
      <c r="C145" s="170" t="s">
        <v>347</v>
      </c>
      <c r="D145" s="349" t="s">
        <v>694</v>
      </c>
      <c r="E145" s="170">
        <v>164.0</v>
      </c>
      <c r="F145" s="170">
        <v>778.0</v>
      </c>
      <c r="G145" s="170"/>
      <c r="H145" s="170" t="s">
        <v>695</v>
      </c>
      <c r="I145" s="349" t="s">
        <v>696</v>
      </c>
      <c r="J145" s="355">
        <v>0.375</v>
      </c>
      <c r="K145" s="334"/>
      <c r="L145" s="351">
        <f t="shared" si="1"/>
        <v>0</v>
      </c>
      <c r="M145" s="352" t="str">
        <f t="shared" si="2"/>
        <v>HOLING</v>
      </c>
      <c r="N145" s="353">
        <f t="shared" si="3"/>
        <v>15</v>
      </c>
      <c r="O145" s="353">
        <f t="shared" si="4"/>
        <v>7</v>
      </c>
      <c r="P145" s="353">
        <f t="shared" si="5"/>
        <v>2025</v>
      </c>
      <c r="Q145" s="354"/>
      <c r="R145" s="354"/>
      <c r="S145" s="354"/>
      <c r="T145" s="354"/>
      <c r="U145" s="354"/>
      <c r="V145" s="354">
        <f t="shared" si="6"/>
        <v>1899</v>
      </c>
    </row>
    <row r="146" ht="11.25" customHeight="1">
      <c r="A146" s="170" t="s">
        <v>682</v>
      </c>
      <c r="B146" s="348">
        <v>45853.0</v>
      </c>
      <c r="C146" s="170" t="s">
        <v>347</v>
      </c>
      <c r="D146" s="349" t="s">
        <v>694</v>
      </c>
      <c r="E146" s="170">
        <v>76.0</v>
      </c>
      <c r="F146" s="170">
        <v>778.0</v>
      </c>
      <c r="G146" s="170"/>
      <c r="H146" s="170" t="s">
        <v>695</v>
      </c>
      <c r="I146" s="349" t="s">
        <v>696</v>
      </c>
      <c r="J146" s="334"/>
      <c r="K146" s="334"/>
      <c r="L146" s="351">
        <f t="shared" si="1"/>
        <v>0</v>
      </c>
      <c r="M146" s="352" t="str">
        <f t="shared" si="2"/>
        <v>HOLING</v>
      </c>
      <c r="N146" s="353">
        <f t="shared" si="3"/>
        <v>15</v>
      </c>
      <c r="O146" s="353">
        <f t="shared" si="4"/>
        <v>7</v>
      </c>
      <c r="P146" s="353">
        <f t="shared" si="5"/>
        <v>2025</v>
      </c>
      <c r="Q146" s="354"/>
      <c r="R146" s="354"/>
      <c r="S146" s="354"/>
      <c r="T146" s="354"/>
      <c r="U146" s="354"/>
      <c r="V146" s="354">
        <f t="shared" si="6"/>
        <v>1899</v>
      </c>
    </row>
    <row r="147" ht="11.25" customHeight="1">
      <c r="A147" s="170" t="s">
        <v>682</v>
      </c>
      <c r="B147" s="348">
        <v>45853.0</v>
      </c>
      <c r="C147" s="170" t="s">
        <v>347</v>
      </c>
      <c r="D147" s="349" t="s">
        <v>694</v>
      </c>
      <c r="E147" s="170">
        <v>44.0</v>
      </c>
      <c r="F147" s="170">
        <v>778.0</v>
      </c>
      <c r="G147" s="170"/>
      <c r="H147" s="170" t="s">
        <v>695</v>
      </c>
      <c r="I147" s="349" t="s">
        <v>696</v>
      </c>
      <c r="J147" s="334"/>
      <c r="K147" s="355">
        <v>0.75</v>
      </c>
      <c r="L147" s="351">
        <f t="shared" si="1"/>
        <v>0</v>
      </c>
      <c r="M147" s="352" t="str">
        <f t="shared" si="2"/>
        <v>HOLING</v>
      </c>
      <c r="N147" s="353">
        <f t="shared" si="3"/>
        <v>15</v>
      </c>
      <c r="O147" s="353">
        <f t="shared" si="4"/>
        <v>7</v>
      </c>
      <c r="P147" s="353">
        <f t="shared" si="5"/>
        <v>2025</v>
      </c>
      <c r="Q147" s="354"/>
      <c r="R147" s="354"/>
      <c r="S147" s="354"/>
      <c r="T147" s="354"/>
      <c r="U147" s="354"/>
      <c r="V147" s="354">
        <f t="shared" si="6"/>
        <v>1899</v>
      </c>
    </row>
    <row r="148" ht="11.25" customHeight="1">
      <c r="A148" s="170" t="s">
        <v>682</v>
      </c>
      <c r="B148" s="348">
        <v>45853.0</v>
      </c>
      <c r="C148" s="170"/>
      <c r="D148" s="170" t="s">
        <v>729</v>
      </c>
      <c r="E148" s="170">
        <v>184.0</v>
      </c>
      <c r="F148" s="170">
        <v>292.0</v>
      </c>
      <c r="G148" s="170">
        <v>3080.0</v>
      </c>
      <c r="H148" s="170"/>
      <c r="I148" s="349" t="s">
        <v>718</v>
      </c>
      <c r="J148" s="355">
        <v>0.3333333333333333</v>
      </c>
      <c r="K148" s="355">
        <v>0.8333333333333334</v>
      </c>
      <c r="L148" s="351">
        <f t="shared" si="1"/>
        <v>645.380736</v>
      </c>
      <c r="M148" s="352" t="str">
        <f t="shared" si="2"/>
        <v>POWERPRESS</v>
      </c>
      <c r="N148" s="353">
        <f t="shared" si="3"/>
        <v>15</v>
      </c>
      <c r="O148" s="353">
        <f t="shared" si="4"/>
        <v>7</v>
      </c>
      <c r="P148" s="353">
        <f t="shared" si="5"/>
        <v>2025</v>
      </c>
      <c r="Q148" s="354"/>
      <c r="R148" s="354"/>
      <c r="S148" s="354"/>
      <c r="T148" s="354"/>
      <c r="U148" s="354"/>
      <c r="V148" s="354">
        <f t="shared" si="6"/>
        <v>1899</v>
      </c>
    </row>
    <row r="149" ht="11.25" customHeight="1">
      <c r="A149" s="170" t="s">
        <v>682</v>
      </c>
      <c r="B149" s="348">
        <v>45853.0</v>
      </c>
      <c r="C149" s="170" t="s">
        <v>347</v>
      </c>
      <c r="D149" s="349" t="s">
        <v>699</v>
      </c>
      <c r="E149" s="170">
        <v>125.0</v>
      </c>
      <c r="F149" s="170">
        <v>778.0</v>
      </c>
      <c r="G149" s="170">
        <v>310.0</v>
      </c>
      <c r="H149" s="170"/>
      <c r="I149" s="349" t="s">
        <v>735</v>
      </c>
      <c r="J149" s="355">
        <v>0.3333333333333333</v>
      </c>
      <c r="K149" s="355">
        <v>0.3888888888888889</v>
      </c>
      <c r="L149" s="351">
        <f t="shared" si="1"/>
        <v>117.57525</v>
      </c>
      <c r="M149" s="352" t="str">
        <f t="shared" si="2"/>
        <v>SHEARING</v>
      </c>
      <c r="N149" s="353">
        <f t="shared" si="3"/>
        <v>15</v>
      </c>
      <c r="O149" s="353">
        <f t="shared" si="4"/>
        <v>7</v>
      </c>
      <c r="P149" s="353">
        <f t="shared" si="5"/>
        <v>2025</v>
      </c>
      <c r="Q149" s="354"/>
      <c r="R149" s="354"/>
      <c r="S149" s="354"/>
      <c r="T149" s="354"/>
      <c r="U149" s="354"/>
      <c r="V149" s="354">
        <f t="shared" si="6"/>
        <v>1899</v>
      </c>
    </row>
    <row r="150" ht="11.25" customHeight="1">
      <c r="A150" s="170" t="s">
        <v>682</v>
      </c>
      <c r="B150" s="348">
        <v>45853.0</v>
      </c>
      <c r="C150" s="170" t="s">
        <v>347</v>
      </c>
      <c r="D150" s="349" t="s">
        <v>699</v>
      </c>
      <c r="E150" s="170"/>
      <c r="F150" s="170"/>
      <c r="G150" s="170"/>
      <c r="H150" s="170"/>
      <c r="I150" s="349" t="s">
        <v>735</v>
      </c>
      <c r="J150" s="355">
        <v>0.3888888888888889</v>
      </c>
      <c r="K150" s="355">
        <v>0.8333333333333334</v>
      </c>
      <c r="L150" s="351">
        <f t="shared" si="1"/>
        <v>0</v>
      </c>
      <c r="M150" s="352" t="str">
        <f t="shared" si="2"/>
        <v>SHEARING</v>
      </c>
      <c r="N150" s="353">
        <f t="shared" si="3"/>
        <v>15</v>
      </c>
      <c r="O150" s="353">
        <f t="shared" si="4"/>
        <v>7</v>
      </c>
      <c r="P150" s="353">
        <f t="shared" si="5"/>
        <v>2025</v>
      </c>
      <c r="Q150" s="354"/>
      <c r="R150" s="354"/>
      <c r="S150" s="354"/>
      <c r="T150" s="354"/>
      <c r="U150" s="354"/>
      <c r="V150" s="354">
        <f t="shared" si="6"/>
        <v>1899</v>
      </c>
    </row>
    <row r="151" ht="11.25" customHeight="1">
      <c r="A151" s="170" t="s">
        <v>682</v>
      </c>
      <c r="B151" s="348">
        <v>45853.0</v>
      </c>
      <c r="C151" s="170"/>
      <c r="D151" s="349" t="s">
        <v>708</v>
      </c>
      <c r="E151" s="170">
        <v>75.0</v>
      </c>
      <c r="F151" s="170">
        <v>385.0</v>
      </c>
      <c r="G151" s="170">
        <v>750.0</v>
      </c>
      <c r="H151" s="170" t="s">
        <v>695</v>
      </c>
      <c r="I151" s="349" t="s">
        <v>709</v>
      </c>
      <c r="J151" s="355">
        <v>0.375</v>
      </c>
      <c r="K151" s="334"/>
      <c r="L151" s="351">
        <f t="shared" si="1"/>
        <v>84.459375</v>
      </c>
      <c r="M151" s="352" t="str">
        <f t="shared" si="2"/>
        <v>HOLING</v>
      </c>
      <c r="N151" s="353">
        <f t="shared" si="3"/>
        <v>15</v>
      </c>
      <c r="O151" s="353">
        <f t="shared" si="4"/>
        <v>7</v>
      </c>
      <c r="P151" s="353">
        <f t="shared" si="5"/>
        <v>2025</v>
      </c>
      <c r="Q151" s="354"/>
      <c r="R151" s="354"/>
      <c r="S151" s="354"/>
      <c r="T151" s="354"/>
      <c r="U151" s="354"/>
      <c r="V151" s="354">
        <f t="shared" si="6"/>
        <v>1899</v>
      </c>
    </row>
    <row r="152" ht="11.25" customHeight="1">
      <c r="A152" s="170" t="s">
        <v>682</v>
      </c>
      <c r="B152" s="348">
        <v>45853.0</v>
      </c>
      <c r="C152" s="170"/>
      <c r="D152" s="349" t="s">
        <v>708</v>
      </c>
      <c r="E152" s="170">
        <v>75.0</v>
      </c>
      <c r="F152" s="170">
        <v>80.0</v>
      </c>
      <c r="G152" s="170">
        <v>515.0</v>
      </c>
      <c r="H152" s="170" t="s">
        <v>695</v>
      </c>
      <c r="I152" s="349" t="s">
        <v>709</v>
      </c>
      <c r="J152" s="334"/>
      <c r="K152" s="334"/>
      <c r="L152" s="351">
        <f t="shared" si="1"/>
        <v>12.051</v>
      </c>
      <c r="M152" s="352" t="str">
        <f t="shared" si="2"/>
        <v>HOLING</v>
      </c>
      <c r="N152" s="353">
        <f t="shared" si="3"/>
        <v>15</v>
      </c>
      <c r="O152" s="353">
        <f t="shared" si="4"/>
        <v>7</v>
      </c>
      <c r="P152" s="353">
        <f t="shared" si="5"/>
        <v>2025</v>
      </c>
      <c r="Q152" s="354"/>
      <c r="R152" s="354"/>
      <c r="S152" s="354"/>
      <c r="T152" s="354"/>
      <c r="U152" s="354"/>
      <c r="V152" s="354">
        <f t="shared" si="6"/>
        <v>1899</v>
      </c>
    </row>
    <row r="153" ht="11.25" customHeight="1">
      <c r="A153" s="170" t="s">
        <v>682</v>
      </c>
      <c r="B153" s="348">
        <v>45853.0</v>
      </c>
      <c r="C153" s="170"/>
      <c r="D153" s="349" t="s">
        <v>708</v>
      </c>
      <c r="E153" s="170">
        <v>110.0</v>
      </c>
      <c r="F153" s="170">
        <v>580.0</v>
      </c>
      <c r="G153" s="170">
        <v>120.0</v>
      </c>
      <c r="H153" s="170" t="s">
        <v>695</v>
      </c>
      <c r="I153" s="349" t="s">
        <v>709</v>
      </c>
      <c r="J153" s="334"/>
      <c r="K153" s="355">
        <v>0.75</v>
      </c>
      <c r="L153" s="351">
        <f t="shared" si="1"/>
        <v>29.8584</v>
      </c>
      <c r="M153" s="352" t="str">
        <f t="shared" si="2"/>
        <v>HOLING</v>
      </c>
      <c r="N153" s="353">
        <f t="shared" si="3"/>
        <v>15</v>
      </c>
      <c r="O153" s="353">
        <f t="shared" si="4"/>
        <v>7</v>
      </c>
      <c r="P153" s="353">
        <f t="shared" si="5"/>
        <v>2025</v>
      </c>
      <c r="Q153" s="354"/>
      <c r="R153" s="354"/>
      <c r="S153" s="354"/>
      <c r="T153" s="354"/>
      <c r="U153" s="354"/>
      <c r="V153" s="354">
        <f t="shared" si="6"/>
        <v>1899</v>
      </c>
    </row>
    <row r="154" ht="11.25" customHeight="1">
      <c r="A154" s="170" t="s">
        <v>682</v>
      </c>
      <c r="B154" s="348">
        <v>45853.0</v>
      </c>
      <c r="C154" s="170" t="s">
        <v>347</v>
      </c>
      <c r="D154" s="349" t="s">
        <v>690</v>
      </c>
      <c r="E154" s="170">
        <v>136.0</v>
      </c>
      <c r="F154" s="170">
        <v>778.0</v>
      </c>
      <c r="G154" s="170">
        <v>400.0</v>
      </c>
      <c r="H154" s="170"/>
      <c r="I154" s="349" t="s">
        <v>692</v>
      </c>
      <c r="J154" s="355">
        <v>0.3333333333333333</v>
      </c>
      <c r="K154" s="334"/>
      <c r="L154" s="351">
        <f t="shared" si="1"/>
        <v>165.06048</v>
      </c>
      <c r="M154" s="352" t="str">
        <f t="shared" si="2"/>
        <v>SHEARING</v>
      </c>
      <c r="N154" s="353">
        <f t="shared" si="3"/>
        <v>15</v>
      </c>
      <c r="O154" s="353">
        <f t="shared" si="4"/>
        <v>7</v>
      </c>
      <c r="P154" s="353">
        <f t="shared" si="5"/>
        <v>2025</v>
      </c>
      <c r="Q154" s="354"/>
      <c r="R154" s="354"/>
      <c r="S154" s="354"/>
      <c r="T154" s="354"/>
      <c r="U154" s="354"/>
      <c r="V154" s="354">
        <f t="shared" si="6"/>
        <v>1899</v>
      </c>
    </row>
    <row r="155" ht="11.25" customHeight="1">
      <c r="A155" s="170" t="s">
        <v>682</v>
      </c>
      <c r="B155" s="348">
        <v>45853.0</v>
      </c>
      <c r="C155" s="170" t="s">
        <v>347</v>
      </c>
      <c r="D155" s="349" t="s">
        <v>690</v>
      </c>
      <c r="E155" s="170">
        <v>136.0</v>
      </c>
      <c r="F155" s="170">
        <v>502.0</v>
      </c>
      <c r="G155" s="170">
        <v>700.0</v>
      </c>
      <c r="H155" s="170"/>
      <c r="I155" s="349" t="s">
        <v>692</v>
      </c>
      <c r="J155" s="334"/>
      <c r="K155" s="334"/>
      <c r="L155" s="351">
        <f t="shared" si="1"/>
        <v>186.38256</v>
      </c>
      <c r="M155" s="352" t="str">
        <f t="shared" si="2"/>
        <v>SHEARING</v>
      </c>
      <c r="N155" s="353">
        <f t="shared" si="3"/>
        <v>15</v>
      </c>
      <c r="O155" s="353">
        <f t="shared" si="4"/>
        <v>7</v>
      </c>
      <c r="P155" s="353">
        <f t="shared" si="5"/>
        <v>2025</v>
      </c>
      <c r="Q155" s="354"/>
      <c r="R155" s="354"/>
      <c r="S155" s="354"/>
      <c r="T155" s="354"/>
      <c r="U155" s="354"/>
      <c r="V155" s="354">
        <f t="shared" si="6"/>
        <v>1899</v>
      </c>
    </row>
    <row r="156" ht="11.25" customHeight="1">
      <c r="A156" s="170" t="s">
        <v>682</v>
      </c>
      <c r="B156" s="348">
        <v>45853.0</v>
      </c>
      <c r="C156" s="170" t="s">
        <v>347</v>
      </c>
      <c r="D156" s="349" t="s">
        <v>690</v>
      </c>
      <c r="E156" s="170">
        <v>68.0</v>
      </c>
      <c r="F156" s="170">
        <v>232.0</v>
      </c>
      <c r="G156" s="170">
        <v>736.0</v>
      </c>
      <c r="H156" s="170"/>
      <c r="I156" s="349" t="s">
        <v>692</v>
      </c>
      <c r="J156" s="334"/>
      <c r="K156" s="334"/>
      <c r="L156" s="351">
        <f t="shared" si="1"/>
        <v>45.2834304</v>
      </c>
      <c r="M156" s="352" t="str">
        <f t="shared" si="2"/>
        <v>SHEARING</v>
      </c>
      <c r="N156" s="353">
        <f t="shared" si="3"/>
        <v>15</v>
      </c>
      <c r="O156" s="353">
        <f t="shared" si="4"/>
        <v>7</v>
      </c>
      <c r="P156" s="353">
        <f t="shared" si="5"/>
        <v>2025</v>
      </c>
      <c r="Q156" s="354"/>
      <c r="R156" s="354"/>
      <c r="S156" s="354"/>
      <c r="T156" s="354"/>
      <c r="U156" s="354"/>
      <c r="V156" s="354">
        <f t="shared" si="6"/>
        <v>1899</v>
      </c>
    </row>
    <row r="157" ht="11.25" customHeight="1">
      <c r="A157" s="170" t="s">
        <v>682</v>
      </c>
      <c r="B157" s="348">
        <v>45853.0</v>
      </c>
      <c r="C157" s="170" t="s">
        <v>347</v>
      </c>
      <c r="D157" s="349" t="s">
        <v>690</v>
      </c>
      <c r="E157" s="170">
        <v>68.0</v>
      </c>
      <c r="F157" s="170">
        <v>237.0</v>
      </c>
      <c r="G157" s="170">
        <v>448.0</v>
      </c>
      <c r="H157" s="170"/>
      <c r="I157" s="349" t="s">
        <v>692</v>
      </c>
      <c r="J157" s="334"/>
      <c r="K157" s="334"/>
      <c r="L157" s="351">
        <f t="shared" si="1"/>
        <v>28.1578752</v>
      </c>
      <c r="M157" s="352" t="str">
        <f t="shared" si="2"/>
        <v>SHEARING</v>
      </c>
      <c r="N157" s="353">
        <f t="shared" si="3"/>
        <v>15</v>
      </c>
      <c r="O157" s="353">
        <f t="shared" si="4"/>
        <v>7</v>
      </c>
      <c r="P157" s="353">
        <f t="shared" si="5"/>
        <v>2025</v>
      </c>
      <c r="Q157" s="354"/>
      <c r="R157" s="354"/>
      <c r="S157" s="354"/>
      <c r="T157" s="354"/>
      <c r="U157" s="354"/>
      <c r="V157" s="354">
        <f t="shared" si="6"/>
        <v>1899</v>
      </c>
    </row>
    <row r="158" ht="11.25" customHeight="1">
      <c r="A158" s="170" t="s">
        <v>682</v>
      </c>
      <c r="B158" s="348">
        <v>45853.0</v>
      </c>
      <c r="C158" s="170" t="s">
        <v>347</v>
      </c>
      <c r="D158" s="349" t="s">
        <v>690</v>
      </c>
      <c r="E158" s="170">
        <v>68.0</v>
      </c>
      <c r="F158" s="170">
        <v>245.5</v>
      </c>
      <c r="G158" s="170">
        <v>480.0</v>
      </c>
      <c r="H158" s="170"/>
      <c r="I158" s="349" t="s">
        <v>692</v>
      </c>
      <c r="J158" s="334"/>
      <c r="K158" s="334"/>
      <c r="L158" s="351">
        <f t="shared" si="1"/>
        <v>31.251168</v>
      </c>
      <c r="M158" s="352" t="str">
        <f t="shared" si="2"/>
        <v>SHEARING</v>
      </c>
      <c r="N158" s="353">
        <f t="shared" si="3"/>
        <v>15</v>
      </c>
      <c r="O158" s="353">
        <f t="shared" si="4"/>
        <v>7</v>
      </c>
      <c r="P158" s="353">
        <f t="shared" si="5"/>
        <v>2025</v>
      </c>
      <c r="Q158" s="354"/>
      <c r="R158" s="354"/>
      <c r="S158" s="354"/>
      <c r="T158" s="354"/>
      <c r="U158" s="354"/>
      <c r="V158" s="354">
        <f t="shared" si="6"/>
        <v>1899</v>
      </c>
    </row>
    <row r="159" ht="11.25" customHeight="1">
      <c r="A159" s="170" t="s">
        <v>682</v>
      </c>
      <c r="B159" s="348">
        <v>45853.0</v>
      </c>
      <c r="C159" s="170" t="s">
        <v>347</v>
      </c>
      <c r="D159" s="349" t="s">
        <v>690</v>
      </c>
      <c r="E159" s="170">
        <v>68.0</v>
      </c>
      <c r="F159" s="170">
        <v>256.5</v>
      </c>
      <c r="G159" s="170">
        <v>416.0</v>
      </c>
      <c r="H159" s="170"/>
      <c r="I159" s="349" t="s">
        <v>692</v>
      </c>
      <c r="J159" s="334"/>
      <c r="K159" s="334"/>
      <c r="L159" s="351">
        <f t="shared" si="1"/>
        <v>28.2979008</v>
      </c>
      <c r="M159" s="352" t="str">
        <f t="shared" si="2"/>
        <v>SHEARING</v>
      </c>
      <c r="N159" s="353">
        <f t="shared" si="3"/>
        <v>15</v>
      </c>
      <c r="O159" s="353">
        <f t="shared" si="4"/>
        <v>7</v>
      </c>
      <c r="P159" s="353">
        <f t="shared" si="5"/>
        <v>2025</v>
      </c>
      <c r="Q159" s="354"/>
      <c r="R159" s="354"/>
      <c r="S159" s="354"/>
      <c r="T159" s="354"/>
      <c r="U159" s="354"/>
      <c r="V159" s="354">
        <f t="shared" si="6"/>
        <v>1899</v>
      </c>
    </row>
    <row r="160" ht="11.25" customHeight="1">
      <c r="A160" s="170" t="s">
        <v>682</v>
      </c>
      <c r="B160" s="348">
        <v>45853.0</v>
      </c>
      <c r="C160" s="170" t="s">
        <v>347</v>
      </c>
      <c r="D160" s="349" t="s">
        <v>690</v>
      </c>
      <c r="E160" s="170">
        <v>68.0</v>
      </c>
      <c r="F160" s="170">
        <v>267.0</v>
      </c>
      <c r="G160" s="170">
        <v>272.0</v>
      </c>
      <c r="H160" s="170"/>
      <c r="I160" s="349" t="s">
        <v>692</v>
      </c>
      <c r="J160" s="334"/>
      <c r="K160" s="334"/>
      <c r="L160" s="351">
        <f t="shared" si="1"/>
        <v>19.2598848</v>
      </c>
      <c r="M160" s="352" t="str">
        <f t="shared" si="2"/>
        <v>SHEARING</v>
      </c>
      <c r="N160" s="353">
        <f t="shared" si="3"/>
        <v>15</v>
      </c>
      <c r="O160" s="353">
        <f t="shared" si="4"/>
        <v>7</v>
      </c>
      <c r="P160" s="353">
        <f t="shared" si="5"/>
        <v>2025</v>
      </c>
      <c r="Q160" s="354"/>
      <c r="R160" s="354"/>
      <c r="S160" s="354"/>
      <c r="T160" s="354"/>
      <c r="U160" s="354"/>
      <c r="V160" s="354">
        <f t="shared" si="6"/>
        <v>1899</v>
      </c>
    </row>
    <row r="161" ht="11.25" customHeight="1">
      <c r="A161" s="170" t="s">
        <v>682</v>
      </c>
      <c r="B161" s="348">
        <v>45853.0</v>
      </c>
      <c r="C161" s="170" t="s">
        <v>347</v>
      </c>
      <c r="D161" s="349" t="s">
        <v>690</v>
      </c>
      <c r="E161" s="170">
        <v>68.0</v>
      </c>
      <c r="F161" s="170">
        <v>281.0</v>
      </c>
      <c r="G161" s="170">
        <v>256.0</v>
      </c>
      <c r="H161" s="170"/>
      <c r="I161" s="349" t="s">
        <v>692</v>
      </c>
      <c r="J161" s="334"/>
      <c r="K161" s="334"/>
      <c r="L161" s="351">
        <f t="shared" si="1"/>
        <v>19.0774272</v>
      </c>
      <c r="M161" s="352" t="str">
        <f t="shared" si="2"/>
        <v>SHEARING</v>
      </c>
      <c r="N161" s="353">
        <f t="shared" si="3"/>
        <v>15</v>
      </c>
      <c r="O161" s="353">
        <f t="shared" si="4"/>
        <v>7</v>
      </c>
      <c r="P161" s="353">
        <f t="shared" si="5"/>
        <v>2025</v>
      </c>
      <c r="Q161" s="354"/>
      <c r="R161" s="354"/>
      <c r="S161" s="354"/>
      <c r="T161" s="354"/>
      <c r="U161" s="354"/>
      <c r="V161" s="354">
        <f t="shared" si="6"/>
        <v>1899</v>
      </c>
    </row>
    <row r="162" ht="11.25" customHeight="1">
      <c r="A162" s="170" t="s">
        <v>682</v>
      </c>
      <c r="B162" s="348">
        <v>45853.0</v>
      </c>
      <c r="C162" s="170" t="s">
        <v>347</v>
      </c>
      <c r="D162" s="349" t="s">
        <v>690</v>
      </c>
      <c r="E162" s="170">
        <v>68.0</v>
      </c>
      <c r="F162" s="170">
        <v>297.0</v>
      </c>
      <c r="G162" s="170">
        <v>192.0</v>
      </c>
      <c r="H162" s="170"/>
      <c r="I162" s="349" t="s">
        <v>692</v>
      </c>
      <c r="J162" s="334"/>
      <c r="K162" s="355">
        <v>0.8333333333333334</v>
      </c>
      <c r="L162" s="351">
        <f t="shared" si="1"/>
        <v>15.1227648</v>
      </c>
      <c r="M162" s="352" t="str">
        <f t="shared" si="2"/>
        <v>SHEARING</v>
      </c>
      <c r="N162" s="353">
        <f t="shared" si="3"/>
        <v>15</v>
      </c>
      <c r="O162" s="353">
        <f t="shared" si="4"/>
        <v>7</v>
      </c>
      <c r="P162" s="353">
        <f t="shared" si="5"/>
        <v>2025</v>
      </c>
      <c r="Q162" s="354"/>
      <c r="R162" s="354"/>
      <c r="S162" s="354"/>
      <c r="T162" s="354"/>
      <c r="U162" s="354"/>
      <c r="V162" s="354">
        <f t="shared" si="6"/>
        <v>1899</v>
      </c>
    </row>
    <row r="163" ht="11.25" customHeight="1">
      <c r="A163" s="170" t="s">
        <v>682</v>
      </c>
      <c r="B163" s="348">
        <v>45853.0</v>
      </c>
      <c r="C163" s="170" t="s">
        <v>347</v>
      </c>
      <c r="D163" s="349" t="s">
        <v>697</v>
      </c>
      <c r="E163" s="170">
        <v>125.0</v>
      </c>
      <c r="F163" s="170">
        <v>778.0</v>
      </c>
      <c r="G163" s="170">
        <v>208.0</v>
      </c>
      <c r="H163" s="170" t="s">
        <v>695</v>
      </c>
      <c r="I163" s="349" t="s">
        <v>698</v>
      </c>
      <c r="J163" s="355">
        <v>0.375</v>
      </c>
      <c r="K163" s="334"/>
      <c r="L163" s="351">
        <f t="shared" si="1"/>
        <v>78.8892</v>
      </c>
      <c r="M163" s="352" t="str">
        <f t="shared" si="2"/>
        <v>HOLING</v>
      </c>
      <c r="N163" s="353">
        <f t="shared" si="3"/>
        <v>15</v>
      </c>
      <c r="O163" s="353">
        <f t="shared" si="4"/>
        <v>7</v>
      </c>
      <c r="P163" s="353">
        <f t="shared" si="5"/>
        <v>2025</v>
      </c>
      <c r="Q163" s="354"/>
      <c r="R163" s="354"/>
      <c r="S163" s="354"/>
      <c r="T163" s="354"/>
      <c r="U163" s="354"/>
      <c r="V163" s="354">
        <f t="shared" si="6"/>
        <v>1899</v>
      </c>
    </row>
    <row r="164" ht="11.25" customHeight="1">
      <c r="A164" s="170" t="s">
        <v>682</v>
      </c>
      <c r="B164" s="348">
        <v>45853.0</v>
      </c>
      <c r="C164" s="170" t="s">
        <v>347</v>
      </c>
      <c r="D164" s="349" t="s">
        <v>697</v>
      </c>
      <c r="E164" s="170">
        <v>104.0</v>
      </c>
      <c r="F164" s="170">
        <v>778.0</v>
      </c>
      <c r="G164" s="170">
        <v>136.0</v>
      </c>
      <c r="H164" s="170" t="s">
        <v>695</v>
      </c>
      <c r="I164" s="349" t="s">
        <v>698</v>
      </c>
      <c r="J164" s="334"/>
      <c r="K164" s="334"/>
      <c r="L164" s="351">
        <f t="shared" si="1"/>
        <v>42.9157248</v>
      </c>
      <c r="M164" s="352" t="str">
        <f t="shared" si="2"/>
        <v>HOLING</v>
      </c>
      <c r="N164" s="353">
        <f t="shared" si="3"/>
        <v>15</v>
      </c>
      <c r="O164" s="353">
        <f t="shared" si="4"/>
        <v>7</v>
      </c>
      <c r="P164" s="353">
        <f t="shared" si="5"/>
        <v>2025</v>
      </c>
      <c r="Q164" s="354"/>
      <c r="R164" s="354"/>
      <c r="S164" s="354"/>
      <c r="T164" s="354"/>
      <c r="U164" s="354"/>
      <c r="V164" s="354">
        <f t="shared" si="6"/>
        <v>1899</v>
      </c>
    </row>
    <row r="165" ht="11.25" customHeight="1">
      <c r="A165" s="170" t="s">
        <v>682</v>
      </c>
      <c r="B165" s="348">
        <v>45853.0</v>
      </c>
      <c r="C165" s="170" t="s">
        <v>347</v>
      </c>
      <c r="D165" s="349" t="s">
        <v>697</v>
      </c>
      <c r="E165" s="170">
        <v>147.0</v>
      </c>
      <c r="F165" s="170">
        <v>778.0</v>
      </c>
      <c r="G165" s="170">
        <v>240.0</v>
      </c>
      <c r="H165" s="170" t="s">
        <v>695</v>
      </c>
      <c r="I165" s="349" t="s">
        <v>698</v>
      </c>
      <c r="J165" s="334"/>
      <c r="K165" s="334"/>
      <c r="L165" s="351">
        <f t="shared" si="1"/>
        <v>107.046576</v>
      </c>
      <c r="M165" s="352" t="str">
        <f t="shared" si="2"/>
        <v>HOLING</v>
      </c>
      <c r="N165" s="353">
        <f t="shared" si="3"/>
        <v>15</v>
      </c>
      <c r="O165" s="353">
        <f t="shared" si="4"/>
        <v>7</v>
      </c>
      <c r="P165" s="353">
        <f t="shared" si="5"/>
        <v>2025</v>
      </c>
      <c r="Q165" s="354"/>
      <c r="R165" s="354"/>
      <c r="S165" s="354"/>
      <c r="T165" s="354"/>
      <c r="U165" s="354"/>
      <c r="V165" s="354">
        <f t="shared" si="6"/>
        <v>1899</v>
      </c>
    </row>
    <row r="166" ht="11.25" customHeight="1">
      <c r="A166" s="170" t="s">
        <v>682</v>
      </c>
      <c r="B166" s="348">
        <v>45853.0</v>
      </c>
      <c r="C166" s="170" t="s">
        <v>347</v>
      </c>
      <c r="D166" s="349" t="s">
        <v>697</v>
      </c>
      <c r="E166" s="170">
        <v>174.0</v>
      </c>
      <c r="F166" s="170">
        <v>778.0</v>
      </c>
      <c r="G166" s="170">
        <v>368.0</v>
      </c>
      <c r="H166" s="170" t="s">
        <v>695</v>
      </c>
      <c r="I166" s="349" t="s">
        <v>698</v>
      </c>
      <c r="J166" s="334"/>
      <c r="K166" s="355">
        <v>0.75</v>
      </c>
      <c r="L166" s="351">
        <f t="shared" si="1"/>
        <v>194.2858944</v>
      </c>
      <c r="M166" s="352" t="str">
        <f t="shared" si="2"/>
        <v>HOLING</v>
      </c>
      <c r="N166" s="353">
        <f t="shared" si="3"/>
        <v>15</v>
      </c>
      <c r="O166" s="353">
        <f t="shared" si="4"/>
        <v>7</v>
      </c>
      <c r="P166" s="353">
        <f t="shared" si="5"/>
        <v>2025</v>
      </c>
      <c r="Q166" s="354"/>
      <c r="R166" s="354"/>
      <c r="S166" s="354"/>
      <c r="T166" s="354"/>
      <c r="U166" s="354"/>
      <c r="V166" s="354">
        <f t="shared" si="6"/>
        <v>1899</v>
      </c>
    </row>
    <row r="167" ht="11.25" customHeight="1">
      <c r="A167" s="170" t="s">
        <v>682</v>
      </c>
      <c r="B167" s="348">
        <v>45853.0</v>
      </c>
      <c r="C167" s="170" t="s">
        <v>346</v>
      </c>
      <c r="D167" s="349" t="s">
        <v>711</v>
      </c>
      <c r="E167" s="170">
        <v>70.0</v>
      </c>
      <c r="F167" s="170">
        <v>110.0</v>
      </c>
      <c r="G167" s="170">
        <v>1460.0</v>
      </c>
      <c r="H167" s="170" t="s">
        <v>714</v>
      </c>
      <c r="I167" s="349" t="s">
        <v>713</v>
      </c>
      <c r="J167" s="355">
        <v>0.3333333333333333</v>
      </c>
      <c r="K167" s="334"/>
      <c r="L167" s="351">
        <f t="shared" si="1"/>
        <v>43.8438</v>
      </c>
      <c r="M167" s="352" t="str">
        <f t="shared" si="2"/>
        <v>SHEARING</v>
      </c>
      <c r="N167" s="353">
        <f t="shared" si="3"/>
        <v>15</v>
      </c>
      <c r="O167" s="353">
        <f t="shared" si="4"/>
        <v>7</v>
      </c>
      <c r="P167" s="353">
        <f t="shared" si="5"/>
        <v>2025</v>
      </c>
      <c r="Q167" s="354"/>
      <c r="R167" s="354"/>
      <c r="S167" s="354"/>
      <c r="T167" s="354"/>
      <c r="U167" s="354"/>
      <c r="V167" s="354">
        <f t="shared" si="6"/>
        <v>1899</v>
      </c>
    </row>
    <row r="168" ht="11.25" customHeight="1">
      <c r="A168" s="170" t="s">
        <v>682</v>
      </c>
      <c r="B168" s="348">
        <v>45853.0</v>
      </c>
      <c r="C168" s="170" t="s">
        <v>347</v>
      </c>
      <c r="D168" s="349" t="s">
        <v>711</v>
      </c>
      <c r="E168" s="170">
        <v>68.0</v>
      </c>
      <c r="F168" s="170">
        <v>502.0</v>
      </c>
      <c r="G168" s="170">
        <v>1480.0</v>
      </c>
      <c r="H168" s="170" t="s">
        <v>712</v>
      </c>
      <c r="I168" s="349" t="s">
        <v>713</v>
      </c>
      <c r="J168" s="334"/>
      <c r="K168" s="355">
        <v>0.8333333333333334</v>
      </c>
      <c r="L168" s="351">
        <f t="shared" si="1"/>
        <v>197.032992</v>
      </c>
      <c r="M168" s="352" t="str">
        <f t="shared" si="2"/>
        <v>SHEARING</v>
      </c>
      <c r="N168" s="353">
        <f t="shared" si="3"/>
        <v>15</v>
      </c>
      <c r="O168" s="353">
        <f t="shared" si="4"/>
        <v>7</v>
      </c>
      <c r="P168" s="353">
        <f t="shared" si="5"/>
        <v>2025</v>
      </c>
      <c r="Q168" s="354"/>
      <c r="R168" s="354"/>
      <c r="S168" s="354"/>
      <c r="T168" s="354"/>
      <c r="U168" s="354"/>
      <c r="V168" s="354">
        <f t="shared" si="6"/>
        <v>1899</v>
      </c>
    </row>
    <row r="169" ht="11.25" customHeight="1">
      <c r="A169" s="170" t="s">
        <v>682</v>
      </c>
      <c r="B169" s="348">
        <v>45853.0</v>
      </c>
      <c r="C169" s="170"/>
      <c r="D169" s="170"/>
      <c r="E169" s="170"/>
      <c r="F169" s="170"/>
      <c r="G169" s="170"/>
      <c r="H169" s="170" t="s">
        <v>715</v>
      </c>
      <c r="I169" s="349" t="s">
        <v>703</v>
      </c>
      <c r="J169" s="355">
        <v>0.375</v>
      </c>
      <c r="K169" s="355">
        <v>0.4375</v>
      </c>
      <c r="L169" s="351">
        <f t="shared" si="1"/>
        <v>0</v>
      </c>
      <c r="M169" s="352" t="str">
        <f t="shared" si="2"/>
        <v/>
      </c>
      <c r="N169" s="353">
        <f t="shared" si="3"/>
        <v>15</v>
      </c>
      <c r="O169" s="353">
        <f t="shared" si="4"/>
        <v>7</v>
      </c>
      <c r="P169" s="353">
        <f t="shared" si="5"/>
        <v>2025</v>
      </c>
      <c r="Q169" s="354"/>
      <c r="R169" s="354"/>
      <c r="S169" s="354"/>
      <c r="T169" s="354"/>
      <c r="U169" s="354"/>
      <c r="V169" s="354">
        <f t="shared" si="6"/>
        <v>1899</v>
      </c>
    </row>
    <row r="170" ht="11.25" customHeight="1">
      <c r="A170" s="170" t="s">
        <v>682</v>
      </c>
      <c r="B170" s="348">
        <v>45853.0</v>
      </c>
      <c r="C170" s="170"/>
      <c r="D170" s="349"/>
      <c r="E170" s="170"/>
      <c r="F170" s="170"/>
      <c r="G170" s="170"/>
      <c r="H170" s="170" t="s">
        <v>746</v>
      </c>
      <c r="I170" s="349" t="s">
        <v>703</v>
      </c>
      <c r="J170" s="355">
        <v>0.4375</v>
      </c>
      <c r="K170" s="355">
        <v>0.7083333333333334</v>
      </c>
      <c r="L170" s="351">
        <f t="shared" si="1"/>
        <v>0</v>
      </c>
      <c r="M170" s="352" t="str">
        <f t="shared" si="2"/>
        <v/>
      </c>
      <c r="N170" s="353">
        <f t="shared" si="3"/>
        <v>15</v>
      </c>
      <c r="O170" s="353">
        <f t="shared" si="4"/>
        <v>7</v>
      </c>
      <c r="P170" s="353">
        <f t="shared" si="5"/>
        <v>2025</v>
      </c>
      <c r="Q170" s="354"/>
      <c r="R170" s="354"/>
      <c r="S170" s="354"/>
      <c r="T170" s="354"/>
      <c r="U170" s="354"/>
      <c r="V170" s="354">
        <f t="shared" si="6"/>
        <v>1899</v>
      </c>
    </row>
    <row r="171" ht="11.25" customHeight="1">
      <c r="A171" s="170" t="s">
        <v>682</v>
      </c>
      <c r="B171" s="348">
        <v>45853.0</v>
      </c>
      <c r="C171" s="170" t="s">
        <v>339</v>
      </c>
      <c r="D171" s="170" t="s">
        <v>747</v>
      </c>
      <c r="E171" s="170">
        <v>157.0</v>
      </c>
      <c r="F171" s="170">
        <v>624.0</v>
      </c>
      <c r="G171" s="170">
        <v>918.0</v>
      </c>
      <c r="H171" s="170" t="s">
        <v>748</v>
      </c>
      <c r="I171" s="349" t="s">
        <v>705</v>
      </c>
      <c r="J171" s="355">
        <v>0.375</v>
      </c>
      <c r="K171" s="334"/>
      <c r="L171" s="351">
        <f t="shared" si="1"/>
        <v>350.7450336</v>
      </c>
      <c r="M171" s="352" t="str">
        <f t="shared" si="2"/>
        <v>PACKING</v>
      </c>
      <c r="N171" s="353">
        <f t="shared" si="3"/>
        <v>15</v>
      </c>
      <c r="O171" s="353">
        <f t="shared" si="4"/>
        <v>7</v>
      </c>
      <c r="P171" s="353">
        <f t="shared" si="5"/>
        <v>2025</v>
      </c>
      <c r="Q171" s="354"/>
      <c r="R171" s="354"/>
      <c r="S171" s="354"/>
      <c r="T171" s="354"/>
      <c r="U171" s="354"/>
      <c r="V171" s="354">
        <f t="shared" si="6"/>
        <v>1899</v>
      </c>
    </row>
    <row r="172" ht="11.25" customHeight="1">
      <c r="A172" s="170" t="s">
        <v>682</v>
      </c>
      <c r="B172" s="348">
        <v>45853.0</v>
      </c>
      <c r="C172" s="170" t="s">
        <v>339</v>
      </c>
      <c r="D172" s="170" t="s">
        <v>747</v>
      </c>
      <c r="E172" s="170">
        <v>157.0</v>
      </c>
      <c r="F172" s="170">
        <v>624.0</v>
      </c>
      <c r="G172" s="170">
        <v>630.0</v>
      </c>
      <c r="H172" s="170" t="s">
        <v>748</v>
      </c>
      <c r="I172" s="349" t="s">
        <v>705</v>
      </c>
      <c r="J172" s="334"/>
      <c r="K172" s="334"/>
      <c r="L172" s="351">
        <f t="shared" si="1"/>
        <v>240.707376</v>
      </c>
      <c r="M172" s="352" t="str">
        <f t="shared" si="2"/>
        <v>PACKING</v>
      </c>
      <c r="N172" s="353">
        <f t="shared" si="3"/>
        <v>15</v>
      </c>
      <c r="O172" s="353">
        <f t="shared" si="4"/>
        <v>7</v>
      </c>
      <c r="P172" s="353">
        <f t="shared" si="5"/>
        <v>2025</v>
      </c>
      <c r="Q172" s="354"/>
      <c r="R172" s="354"/>
      <c r="S172" s="354"/>
      <c r="T172" s="354"/>
      <c r="U172" s="354"/>
      <c r="V172" s="354">
        <f t="shared" si="6"/>
        <v>1899</v>
      </c>
    </row>
    <row r="173" ht="11.25" customHeight="1">
      <c r="A173" s="170" t="s">
        <v>682</v>
      </c>
      <c r="B173" s="348">
        <v>45853.0</v>
      </c>
      <c r="C173" s="170" t="s">
        <v>339</v>
      </c>
      <c r="D173" s="170" t="s">
        <v>747</v>
      </c>
      <c r="E173" s="170">
        <v>157.0</v>
      </c>
      <c r="F173" s="170">
        <v>624.0</v>
      </c>
      <c r="G173" s="170">
        <v>522.0</v>
      </c>
      <c r="H173" s="170" t="s">
        <v>748</v>
      </c>
      <c r="I173" s="349" t="s">
        <v>705</v>
      </c>
      <c r="J173" s="334"/>
      <c r="K173" s="334"/>
      <c r="L173" s="351">
        <f t="shared" si="1"/>
        <v>199.4432544</v>
      </c>
      <c r="M173" s="352" t="str">
        <f t="shared" si="2"/>
        <v>PACKING</v>
      </c>
      <c r="N173" s="353">
        <f t="shared" si="3"/>
        <v>15</v>
      </c>
      <c r="O173" s="353">
        <f t="shared" si="4"/>
        <v>7</v>
      </c>
      <c r="P173" s="353">
        <f t="shared" si="5"/>
        <v>2025</v>
      </c>
      <c r="Q173" s="354"/>
      <c r="R173" s="354"/>
      <c r="S173" s="354"/>
      <c r="T173" s="354"/>
      <c r="U173" s="354"/>
      <c r="V173" s="354">
        <f t="shared" si="6"/>
        <v>1899</v>
      </c>
    </row>
    <row r="174" ht="11.25" customHeight="1">
      <c r="A174" s="170" t="s">
        <v>682</v>
      </c>
      <c r="B174" s="348">
        <v>45853.0</v>
      </c>
      <c r="C174" s="170" t="s">
        <v>339</v>
      </c>
      <c r="D174" s="170" t="s">
        <v>747</v>
      </c>
      <c r="E174" s="170">
        <v>157.0</v>
      </c>
      <c r="F174" s="170">
        <v>624.0</v>
      </c>
      <c r="G174" s="170">
        <v>450.0</v>
      </c>
      <c r="H174" s="170" t="s">
        <v>748</v>
      </c>
      <c r="I174" s="349" t="s">
        <v>705</v>
      </c>
      <c r="J174" s="334"/>
      <c r="K174" s="334"/>
      <c r="L174" s="351">
        <f t="shared" si="1"/>
        <v>171.93384</v>
      </c>
      <c r="M174" s="352" t="str">
        <f t="shared" si="2"/>
        <v>PACKING</v>
      </c>
      <c r="N174" s="353">
        <f t="shared" si="3"/>
        <v>15</v>
      </c>
      <c r="O174" s="353">
        <f t="shared" si="4"/>
        <v>7</v>
      </c>
      <c r="P174" s="353">
        <f t="shared" si="5"/>
        <v>2025</v>
      </c>
      <c r="Q174" s="354"/>
      <c r="R174" s="354"/>
      <c r="S174" s="354"/>
      <c r="T174" s="354"/>
      <c r="U174" s="354"/>
      <c r="V174" s="354">
        <f t="shared" si="6"/>
        <v>1899</v>
      </c>
    </row>
    <row r="175" ht="11.25" customHeight="1">
      <c r="A175" s="170" t="s">
        <v>682</v>
      </c>
      <c r="B175" s="348">
        <v>45853.0</v>
      </c>
      <c r="C175" s="170" t="s">
        <v>339</v>
      </c>
      <c r="D175" s="170" t="s">
        <v>747</v>
      </c>
      <c r="E175" s="170">
        <v>157.0</v>
      </c>
      <c r="F175" s="170">
        <v>624.0</v>
      </c>
      <c r="G175" s="170">
        <v>306.0</v>
      </c>
      <c r="H175" s="170" t="s">
        <v>748</v>
      </c>
      <c r="I175" s="349" t="s">
        <v>705</v>
      </c>
      <c r="J175" s="334"/>
      <c r="K175" s="334"/>
      <c r="L175" s="351">
        <f t="shared" si="1"/>
        <v>116.9150112</v>
      </c>
      <c r="M175" s="352" t="str">
        <f t="shared" si="2"/>
        <v>PACKING</v>
      </c>
      <c r="N175" s="353">
        <f t="shared" si="3"/>
        <v>15</v>
      </c>
      <c r="O175" s="353">
        <f t="shared" si="4"/>
        <v>7</v>
      </c>
      <c r="P175" s="353">
        <f t="shared" si="5"/>
        <v>2025</v>
      </c>
      <c r="Q175" s="354"/>
      <c r="R175" s="354"/>
      <c r="S175" s="354"/>
      <c r="T175" s="354"/>
      <c r="U175" s="354"/>
      <c r="V175" s="354">
        <f t="shared" si="6"/>
        <v>1899</v>
      </c>
    </row>
    <row r="176" ht="11.25" customHeight="1">
      <c r="A176" s="170" t="s">
        <v>682</v>
      </c>
      <c r="B176" s="348">
        <v>45853.0</v>
      </c>
      <c r="C176" s="170" t="s">
        <v>339</v>
      </c>
      <c r="D176" s="170" t="s">
        <v>747</v>
      </c>
      <c r="E176" s="170">
        <v>124.0</v>
      </c>
      <c r="F176" s="170">
        <v>465.0</v>
      </c>
      <c r="G176" s="170">
        <v>612.0</v>
      </c>
      <c r="H176" s="170" t="s">
        <v>748</v>
      </c>
      <c r="I176" s="349" t="s">
        <v>705</v>
      </c>
      <c r="J176" s="334"/>
      <c r="K176" s="334"/>
      <c r="L176" s="351">
        <f t="shared" si="1"/>
        <v>137.622888</v>
      </c>
      <c r="M176" s="352" t="str">
        <f t="shared" si="2"/>
        <v>PACKING</v>
      </c>
      <c r="N176" s="353">
        <f t="shared" si="3"/>
        <v>15</v>
      </c>
      <c r="O176" s="353">
        <f t="shared" si="4"/>
        <v>7</v>
      </c>
      <c r="P176" s="353">
        <f t="shared" si="5"/>
        <v>2025</v>
      </c>
      <c r="Q176" s="354"/>
      <c r="R176" s="354"/>
      <c r="S176" s="354"/>
      <c r="T176" s="354"/>
      <c r="U176" s="354"/>
      <c r="V176" s="354">
        <f t="shared" si="6"/>
        <v>1899</v>
      </c>
    </row>
    <row r="177" ht="11.25" customHeight="1">
      <c r="A177" s="170" t="s">
        <v>682</v>
      </c>
      <c r="B177" s="348">
        <v>45853.0</v>
      </c>
      <c r="C177" s="170" t="s">
        <v>339</v>
      </c>
      <c r="D177" s="170" t="s">
        <v>747</v>
      </c>
      <c r="E177" s="170">
        <v>124.0</v>
      </c>
      <c r="F177" s="170">
        <v>465.0</v>
      </c>
      <c r="G177" s="170">
        <v>420.0</v>
      </c>
      <c r="H177" s="170" t="s">
        <v>748</v>
      </c>
      <c r="I177" s="349" t="s">
        <v>705</v>
      </c>
      <c r="J177" s="334"/>
      <c r="K177" s="334"/>
      <c r="L177" s="351">
        <f t="shared" si="1"/>
        <v>94.44708</v>
      </c>
      <c r="M177" s="352" t="str">
        <f t="shared" si="2"/>
        <v>PACKING</v>
      </c>
      <c r="N177" s="353">
        <f t="shared" si="3"/>
        <v>15</v>
      </c>
      <c r="O177" s="353">
        <f t="shared" si="4"/>
        <v>7</v>
      </c>
      <c r="P177" s="353">
        <f t="shared" si="5"/>
        <v>2025</v>
      </c>
      <c r="Q177" s="354"/>
      <c r="R177" s="354"/>
      <c r="S177" s="354"/>
      <c r="T177" s="354"/>
      <c r="U177" s="354"/>
      <c r="V177" s="354">
        <f t="shared" si="6"/>
        <v>1899</v>
      </c>
    </row>
    <row r="178" ht="11.25" customHeight="1">
      <c r="A178" s="170" t="s">
        <v>682</v>
      </c>
      <c r="B178" s="348">
        <v>45853.0</v>
      </c>
      <c r="C178" s="170" t="s">
        <v>339</v>
      </c>
      <c r="D178" s="170" t="s">
        <v>747</v>
      </c>
      <c r="E178" s="170">
        <v>124.0</v>
      </c>
      <c r="F178" s="170">
        <v>465.0</v>
      </c>
      <c r="G178" s="170">
        <v>348.0</v>
      </c>
      <c r="H178" s="170" t="s">
        <v>748</v>
      </c>
      <c r="I178" s="349" t="s">
        <v>705</v>
      </c>
      <c r="J178" s="334"/>
      <c r="K178" s="334"/>
      <c r="L178" s="351">
        <f t="shared" si="1"/>
        <v>78.256152</v>
      </c>
      <c r="M178" s="352" t="str">
        <f t="shared" si="2"/>
        <v>PACKING</v>
      </c>
      <c r="N178" s="353">
        <f t="shared" si="3"/>
        <v>15</v>
      </c>
      <c r="O178" s="353">
        <f t="shared" si="4"/>
        <v>7</v>
      </c>
      <c r="P178" s="353">
        <f t="shared" si="5"/>
        <v>2025</v>
      </c>
      <c r="Q178" s="354"/>
      <c r="R178" s="354"/>
      <c r="S178" s="354"/>
      <c r="T178" s="354"/>
      <c r="U178" s="354"/>
      <c r="V178" s="354">
        <f t="shared" si="6"/>
        <v>1899</v>
      </c>
    </row>
    <row r="179" ht="11.25" customHeight="1">
      <c r="A179" s="170" t="s">
        <v>682</v>
      </c>
      <c r="B179" s="348">
        <v>45853.0</v>
      </c>
      <c r="C179" s="170" t="s">
        <v>339</v>
      </c>
      <c r="D179" s="170" t="s">
        <v>747</v>
      </c>
      <c r="E179" s="170">
        <v>124.0</v>
      </c>
      <c r="F179" s="170">
        <v>465.0</v>
      </c>
      <c r="G179" s="170">
        <v>300.0</v>
      </c>
      <c r="H179" s="170" t="s">
        <v>748</v>
      </c>
      <c r="I179" s="349" t="s">
        <v>705</v>
      </c>
      <c r="J179" s="334"/>
      <c r="K179" s="334"/>
      <c r="L179" s="351">
        <f t="shared" si="1"/>
        <v>67.4622</v>
      </c>
      <c r="M179" s="352" t="str">
        <f t="shared" si="2"/>
        <v>PACKING</v>
      </c>
      <c r="N179" s="353">
        <f t="shared" si="3"/>
        <v>15</v>
      </c>
      <c r="O179" s="353">
        <f t="shared" si="4"/>
        <v>7</v>
      </c>
      <c r="P179" s="353">
        <f t="shared" si="5"/>
        <v>2025</v>
      </c>
      <c r="Q179" s="354"/>
      <c r="R179" s="354"/>
      <c r="S179" s="354"/>
      <c r="T179" s="354"/>
      <c r="U179" s="354"/>
      <c r="V179" s="354">
        <f t="shared" si="6"/>
        <v>1899</v>
      </c>
    </row>
    <row r="180" ht="11.25" customHeight="1">
      <c r="A180" s="170" t="s">
        <v>682</v>
      </c>
      <c r="B180" s="348">
        <v>45853.0</v>
      </c>
      <c r="C180" s="170" t="s">
        <v>339</v>
      </c>
      <c r="D180" s="170" t="s">
        <v>747</v>
      </c>
      <c r="E180" s="170">
        <v>124.0</v>
      </c>
      <c r="F180" s="170">
        <v>465.0</v>
      </c>
      <c r="G180" s="170">
        <v>204.0</v>
      </c>
      <c r="H180" s="170" t="s">
        <v>748</v>
      </c>
      <c r="I180" s="349" t="s">
        <v>705</v>
      </c>
      <c r="J180" s="334"/>
      <c r="K180" s="334"/>
      <c r="L180" s="351">
        <f t="shared" si="1"/>
        <v>45.874296</v>
      </c>
      <c r="M180" s="352" t="str">
        <f t="shared" si="2"/>
        <v>PACKING</v>
      </c>
      <c r="N180" s="353">
        <f t="shared" si="3"/>
        <v>15</v>
      </c>
      <c r="O180" s="353">
        <f t="shared" si="4"/>
        <v>7</v>
      </c>
      <c r="P180" s="353">
        <f t="shared" si="5"/>
        <v>2025</v>
      </c>
      <c r="Q180" s="354"/>
      <c r="R180" s="354"/>
      <c r="S180" s="354"/>
      <c r="T180" s="354"/>
      <c r="U180" s="354"/>
      <c r="V180" s="354">
        <f t="shared" si="6"/>
        <v>1899</v>
      </c>
    </row>
    <row r="181" ht="11.25" customHeight="1">
      <c r="A181" s="170" t="s">
        <v>682</v>
      </c>
      <c r="B181" s="348">
        <v>45853.0</v>
      </c>
      <c r="C181" s="170" t="s">
        <v>347</v>
      </c>
      <c r="D181" s="349" t="s">
        <v>683</v>
      </c>
      <c r="E181" s="170">
        <v>68.0</v>
      </c>
      <c r="F181" s="170">
        <v>778.0</v>
      </c>
      <c r="G181" s="170">
        <v>1000.0</v>
      </c>
      <c r="H181" s="170" t="s">
        <v>714</v>
      </c>
      <c r="I181" s="349" t="s">
        <v>684</v>
      </c>
      <c r="J181" s="355">
        <v>0.3333333333333333</v>
      </c>
      <c r="K181" s="334"/>
      <c r="L181" s="351">
        <f t="shared" si="1"/>
        <v>206.3256</v>
      </c>
      <c r="M181" s="352" t="str">
        <f t="shared" si="2"/>
        <v>SHEARING</v>
      </c>
      <c r="N181" s="353">
        <f t="shared" si="3"/>
        <v>15</v>
      </c>
      <c r="O181" s="353">
        <f t="shared" si="4"/>
        <v>7</v>
      </c>
      <c r="P181" s="353">
        <f t="shared" si="5"/>
        <v>2025</v>
      </c>
      <c r="Q181" s="354"/>
      <c r="R181" s="354"/>
      <c r="S181" s="354"/>
      <c r="T181" s="354"/>
      <c r="U181" s="354"/>
      <c r="V181" s="354">
        <f t="shared" si="6"/>
        <v>1899</v>
      </c>
    </row>
    <row r="182" ht="11.25" customHeight="1">
      <c r="A182" s="170" t="s">
        <v>682</v>
      </c>
      <c r="B182" s="348">
        <v>45853.0</v>
      </c>
      <c r="C182" s="170"/>
      <c r="D182" s="170"/>
      <c r="E182" s="170"/>
      <c r="F182" s="170"/>
      <c r="G182" s="170"/>
      <c r="H182" s="170" t="s">
        <v>749</v>
      </c>
      <c r="I182" s="349" t="s">
        <v>684</v>
      </c>
      <c r="J182" s="334"/>
      <c r="K182" s="334"/>
      <c r="L182" s="351">
        <f t="shared" si="1"/>
        <v>0</v>
      </c>
      <c r="M182" s="352" t="str">
        <f t="shared" si="2"/>
        <v/>
      </c>
      <c r="N182" s="353">
        <f t="shared" si="3"/>
        <v>15</v>
      </c>
      <c r="O182" s="353">
        <f t="shared" si="4"/>
        <v>7</v>
      </c>
      <c r="P182" s="353">
        <f t="shared" si="5"/>
        <v>2025</v>
      </c>
      <c r="Q182" s="354"/>
      <c r="R182" s="354"/>
      <c r="S182" s="354"/>
      <c r="T182" s="354"/>
      <c r="U182" s="354"/>
      <c r="V182" s="354">
        <f t="shared" si="6"/>
        <v>1899</v>
      </c>
    </row>
    <row r="183" ht="11.25" customHeight="1">
      <c r="A183" s="170" t="s">
        <v>682</v>
      </c>
      <c r="B183" s="348">
        <v>45853.0</v>
      </c>
      <c r="C183" s="170"/>
      <c r="D183" s="170"/>
      <c r="E183" s="170"/>
      <c r="F183" s="170"/>
      <c r="G183" s="170"/>
      <c r="H183" s="170" t="s">
        <v>739</v>
      </c>
      <c r="I183" s="349" t="s">
        <v>684</v>
      </c>
      <c r="J183" s="334"/>
      <c r="K183" s="355">
        <v>0.8333333333333334</v>
      </c>
      <c r="L183" s="351">
        <f t="shared" si="1"/>
        <v>0</v>
      </c>
      <c r="M183" s="352" t="str">
        <f t="shared" si="2"/>
        <v/>
      </c>
      <c r="N183" s="353">
        <f t="shared" si="3"/>
        <v>15</v>
      </c>
      <c r="O183" s="353">
        <f t="shared" si="4"/>
        <v>7</v>
      </c>
      <c r="P183" s="353">
        <f t="shared" si="5"/>
        <v>2025</v>
      </c>
      <c r="Q183" s="354"/>
      <c r="R183" s="354"/>
      <c r="S183" s="354"/>
      <c r="T183" s="354"/>
      <c r="U183" s="354"/>
      <c r="V183" s="354">
        <f t="shared" si="6"/>
        <v>1899</v>
      </c>
    </row>
    <row r="184" ht="11.25" customHeight="1">
      <c r="A184" s="170" t="s">
        <v>682</v>
      </c>
      <c r="B184" s="348">
        <v>45853.0</v>
      </c>
      <c r="C184" s="170" t="s">
        <v>347</v>
      </c>
      <c r="D184" s="349" t="s">
        <v>690</v>
      </c>
      <c r="E184" s="170"/>
      <c r="F184" s="170"/>
      <c r="G184" s="170"/>
      <c r="H184" s="170" t="s">
        <v>689</v>
      </c>
      <c r="I184" s="349" t="s">
        <v>687</v>
      </c>
      <c r="J184" s="355">
        <v>0.3333333333333333</v>
      </c>
      <c r="K184" s="355">
        <v>0.8333333333333334</v>
      </c>
      <c r="L184" s="351">
        <f t="shared" si="1"/>
        <v>0</v>
      </c>
      <c r="M184" s="352" t="str">
        <f t="shared" si="2"/>
        <v>SHEARING</v>
      </c>
      <c r="N184" s="353">
        <f t="shared" si="3"/>
        <v>15</v>
      </c>
      <c r="O184" s="353">
        <f t="shared" si="4"/>
        <v>7</v>
      </c>
      <c r="P184" s="353">
        <f t="shared" si="5"/>
        <v>2025</v>
      </c>
      <c r="Q184" s="354"/>
      <c r="R184" s="354"/>
      <c r="S184" s="354"/>
      <c r="T184" s="354"/>
      <c r="U184" s="354"/>
      <c r="V184" s="354">
        <f t="shared" si="6"/>
        <v>1899</v>
      </c>
    </row>
    <row r="185" ht="11.25" customHeight="1">
      <c r="A185" s="170" t="s">
        <v>682</v>
      </c>
      <c r="B185" s="348">
        <v>45853.0</v>
      </c>
      <c r="C185" s="170"/>
      <c r="D185" s="349"/>
      <c r="E185" s="170"/>
      <c r="F185" s="170"/>
      <c r="G185" s="170"/>
      <c r="H185" s="170" t="s">
        <v>750</v>
      </c>
      <c r="I185" s="349" t="s">
        <v>721</v>
      </c>
      <c r="J185" s="355">
        <v>0.3333333333333333</v>
      </c>
      <c r="K185" s="334"/>
      <c r="L185" s="351">
        <f t="shared" si="1"/>
        <v>0</v>
      </c>
      <c r="M185" s="352" t="str">
        <f t="shared" si="2"/>
        <v/>
      </c>
      <c r="N185" s="353">
        <f t="shared" si="3"/>
        <v>15</v>
      </c>
      <c r="O185" s="353">
        <f t="shared" si="4"/>
        <v>7</v>
      </c>
      <c r="P185" s="353">
        <f t="shared" si="5"/>
        <v>2025</v>
      </c>
      <c r="Q185" s="354"/>
      <c r="R185" s="354"/>
      <c r="S185" s="354"/>
      <c r="T185" s="354"/>
      <c r="U185" s="354"/>
      <c r="V185" s="354">
        <f t="shared" si="6"/>
        <v>1899</v>
      </c>
    </row>
    <row r="186" ht="11.25" customHeight="1">
      <c r="A186" s="170" t="s">
        <v>682</v>
      </c>
      <c r="B186" s="348">
        <v>45853.0</v>
      </c>
      <c r="C186" s="170" t="s">
        <v>496</v>
      </c>
      <c r="D186" s="170"/>
      <c r="E186" s="170">
        <v>90.0</v>
      </c>
      <c r="F186" s="170">
        <v>265.0</v>
      </c>
      <c r="G186" s="170"/>
      <c r="H186" s="170" t="s">
        <v>731</v>
      </c>
      <c r="I186" s="349" t="s">
        <v>721</v>
      </c>
      <c r="J186" s="334"/>
      <c r="K186" s="334"/>
      <c r="L186" s="351">
        <f t="shared" si="1"/>
        <v>0</v>
      </c>
      <c r="M186" s="352" t="str">
        <f t="shared" si="2"/>
        <v/>
      </c>
      <c r="N186" s="353">
        <f t="shared" si="3"/>
        <v>15</v>
      </c>
      <c r="O186" s="353">
        <f t="shared" si="4"/>
        <v>7</v>
      </c>
      <c r="P186" s="353">
        <f t="shared" si="5"/>
        <v>2025</v>
      </c>
      <c r="Q186" s="354"/>
      <c r="R186" s="354"/>
      <c r="S186" s="354"/>
      <c r="T186" s="354"/>
      <c r="U186" s="354"/>
      <c r="V186" s="354">
        <f t="shared" si="6"/>
        <v>1899</v>
      </c>
    </row>
    <row r="187" ht="11.25" customHeight="1">
      <c r="A187" s="170" t="s">
        <v>682</v>
      </c>
      <c r="B187" s="348">
        <v>45853.0</v>
      </c>
      <c r="C187" s="170" t="s">
        <v>496</v>
      </c>
      <c r="D187" s="170"/>
      <c r="E187" s="170">
        <v>90.0</v>
      </c>
      <c r="F187" s="170">
        <v>270.0</v>
      </c>
      <c r="G187" s="170"/>
      <c r="H187" s="170" t="s">
        <v>731</v>
      </c>
      <c r="I187" s="349" t="s">
        <v>721</v>
      </c>
      <c r="J187" s="334"/>
      <c r="K187" s="334"/>
      <c r="L187" s="351">
        <f t="shared" si="1"/>
        <v>0</v>
      </c>
      <c r="M187" s="352" t="str">
        <f t="shared" si="2"/>
        <v/>
      </c>
      <c r="N187" s="353">
        <f t="shared" si="3"/>
        <v>15</v>
      </c>
      <c r="O187" s="353">
        <f t="shared" si="4"/>
        <v>7</v>
      </c>
      <c r="P187" s="353">
        <f t="shared" si="5"/>
        <v>2025</v>
      </c>
      <c r="Q187" s="354"/>
      <c r="R187" s="354"/>
      <c r="S187" s="354"/>
      <c r="T187" s="354"/>
      <c r="U187" s="354"/>
      <c r="V187" s="354">
        <f t="shared" si="6"/>
        <v>1899</v>
      </c>
    </row>
    <row r="188" ht="11.25" customHeight="1">
      <c r="A188" s="170" t="s">
        <v>682</v>
      </c>
      <c r="B188" s="348">
        <v>45853.0</v>
      </c>
      <c r="C188" s="170" t="s">
        <v>497</v>
      </c>
      <c r="D188" s="170"/>
      <c r="E188" s="170">
        <v>80.0</v>
      </c>
      <c r="F188" s="170">
        <v>210.0</v>
      </c>
      <c r="G188" s="170"/>
      <c r="H188" s="170" t="s">
        <v>731</v>
      </c>
      <c r="I188" s="349" t="s">
        <v>721</v>
      </c>
      <c r="J188" s="334"/>
      <c r="K188" s="334"/>
      <c r="L188" s="351">
        <f t="shared" si="1"/>
        <v>0</v>
      </c>
      <c r="M188" s="352" t="str">
        <f t="shared" si="2"/>
        <v/>
      </c>
      <c r="N188" s="353">
        <f t="shared" si="3"/>
        <v>15</v>
      </c>
      <c r="O188" s="353">
        <f t="shared" si="4"/>
        <v>7</v>
      </c>
      <c r="P188" s="353">
        <f t="shared" si="5"/>
        <v>2025</v>
      </c>
      <c r="Q188" s="354"/>
      <c r="R188" s="354"/>
      <c r="S188" s="354"/>
      <c r="T188" s="354"/>
      <c r="U188" s="354"/>
      <c r="V188" s="354">
        <f t="shared" si="6"/>
        <v>1899</v>
      </c>
    </row>
    <row r="189" ht="11.25" customHeight="1">
      <c r="A189" s="170" t="s">
        <v>682</v>
      </c>
      <c r="B189" s="348">
        <v>45853.0</v>
      </c>
      <c r="C189" s="170" t="s">
        <v>497</v>
      </c>
      <c r="D189" s="170"/>
      <c r="E189" s="170">
        <v>80.0</v>
      </c>
      <c r="F189" s="170">
        <v>49.0</v>
      </c>
      <c r="G189" s="170"/>
      <c r="H189" s="170" t="s">
        <v>731</v>
      </c>
      <c r="I189" s="349" t="s">
        <v>721</v>
      </c>
      <c r="J189" s="334"/>
      <c r="K189" s="355">
        <v>0.8333333333333334</v>
      </c>
      <c r="L189" s="351">
        <f t="shared" si="1"/>
        <v>0</v>
      </c>
      <c r="M189" s="352" t="str">
        <f t="shared" si="2"/>
        <v/>
      </c>
      <c r="N189" s="353">
        <f t="shared" si="3"/>
        <v>15</v>
      </c>
      <c r="O189" s="353">
        <f t="shared" si="4"/>
        <v>7</v>
      </c>
      <c r="P189" s="353">
        <f t="shared" si="5"/>
        <v>2025</v>
      </c>
      <c r="Q189" s="354"/>
      <c r="R189" s="354"/>
      <c r="S189" s="354"/>
      <c r="T189" s="354"/>
      <c r="U189" s="354"/>
      <c r="V189" s="354">
        <f t="shared" si="6"/>
        <v>1899</v>
      </c>
    </row>
    <row r="190" ht="11.25" customHeight="1">
      <c r="A190" s="170" t="s">
        <v>682</v>
      </c>
      <c r="B190" s="348">
        <v>45853.0</v>
      </c>
      <c r="C190" s="170" t="s">
        <v>496</v>
      </c>
      <c r="D190" s="349" t="s">
        <v>725</v>
      </c>
      <c r="E190" s="170">
        <v>100.0</v>
      </c>
      <c r="F190" s="170">
        <v>120.0</v>
      </c>
      <c r="G190" s="170">
        <v>300.0</v>
      </c>
      <c r="H190" s="170"/>
      <c r="I190" s="170"/>
      <c r="J190" s="350">
        <v>0.4583333333333333</v>
      </c>
      <c r="K190" s="350">
        <v>0.5</v>
      </c>
      <c r="L190" s="351">
        <f t="shared" si="1"/>
        <v>14.04</v>
      </c>
      <c r="M190" s="352" t="str">
        <f t="shared" si="2"/>
        <v>CANWIN</v>
      </c>
      <c r="N190" s="353">
        <f t="shared" si="3"/>
        <v>15</v>
      </c>
      <c r="O190" s="353">
        <f t="shared" si="4"/>
        <v>7</v>
      </c>
      <c r="P190" s="353">
        <f t="shared" si="5"/>
        <v>2025</v>
      </c>
      <c r="Q190" s="354"/>
      <c r="R190" s="354"/>
      <c r="S190" s="354"/>
      <c r="T190" s="354"/>
      <c r="U190" s="354"/>
      <c r="V190" s="354">
        <f t="shared" si="6"/>
        <v>1899</v>
      </c>
    </row>
    <row r="191" ht="11.25" customHeight="1">
      <c r="A191" s="170" t="s">
        <v>682</v>
      </c>
      <c r="B191" s="348">
        <v>45853.0</v>
      </c>
      <c r="C191" s="170" t="s">
        <v>496</v>
      </c>
      <c r="D191" s="349" t="s">
        <v>725</v>
      </c>
      <c r="E191" s="170">
        <v>100.0</v>
      </c>
      <c r="F191" s="170">
        <v>430.0</v>
      </c>
      <c r="G191" s="170">
        <v>200.0</v>
      </c>
      <c r="H191" s="170"/>
      <c r="I191" s="170"/>
      <c r="J191" s="350">
        <v>0.5</v>
      </c>
      <c r="K191" s="350">
        <v>0.548611111111111</v>
      </c>
      <c r="L191" s="351">
        <f t="shared" si="1"/>
        <v>33.54</v>
      </c>
      <c r="M191" s="352" t="str">
        <f t="shared" si="2"/>
        <v>CANWIN</v>
      </c>
      <c r="N191" s="353">
        <f t="shared" si="3"/>
        <v>15</v>
      </c>
      <c r="O191" s="353">
        <f t="shared" si="4"/>
        <v>7</v>
      </c>
      <c r="P191" s="353">
        <f t="shared" si="5"/>
        <v>2025</v>
      </c>
      <c r="Q191" s="354"/>
      <c r="R191" s="354"/>
      <c r="S191" s="354"/>
      <c r="T191" s="354"/>
      <c r="U191" s="354"/>
      <c r="V191" s="354">
        <f t="shared" si="6"/>
        <v>1899</v>
      </c>
    </row>
    <row r="192" ht="11.25" customHeight="1">
      <c r="A192" s="170" t="s">
        <v>682</v>
      </c>
      <c r="B192" s="348">
        <v>45853.0</v>
      </c>
      <c r="C192" s="170" t="s">
        <v>496</v>
      </c>
      <c r="D192" s="349" t="s">
        <v>725</v>
      </c>
      <c r="E192" s="170">
        <v>90.0</v>
      </c>
      <c r="F192" s="170">
        <v>70.0</v>
      </c>
      <c r="G192" s="170">
        <v>800.0</v>
      </c>
      <c r="H192" s="170"/>
      <c r="I192" s="170"/>
      <c r="J192" s="350">
        <v>0.576388888888889</v>
      </c>
      <c r="K192" s="350">
        <v>0.6354166666666666</v>
      </c>
      <c r="L192" s="351">
        <f t="shared" si="1"/>
        <v>19.656</v>
      </c>
      <c r="M192" s="352" t="str">
        <f t="shared" si="2"/>
        <v>CANWIN</v>
      </c>
      <c r="N192" s="353">
        <f t="shared" si="3"/>
        <v>15</v>
      </c>
      <c r="O192" s="353">
        <f t="shared" si="4"/>
        <v>7</v>
      </c>
      <c r="P192" s="353">
        <f t="shared" si="5"/>
        <v>2025</v>
      </c>
      <c r="Q192" s="354"/>
      <c r="R192" s="354"/>
      <c r="S192" s="354"/>
      <c r="T192" s="354"/>
      <c r="U192" s="354"/>
      <c r="V192" s="354">
        <f t="shared" si="6"/>
        <v>1899</v>
      </c>
    </row>
    <row r="193" ht="11.25" customHeight="1">
      <c r="A193" s="170" t="s">
        <v>682</v>
      </c>
      <c r="B193" s="348">
        <v>45853.0</v>
      </c>
      <c r="C193" s="170" t="s">
        <v>496</v>
      </c>
      <c r="D193" s="349" t="s">
        <v>725</v>
      </c>
      <c r="E193" s="170">
        <v>90.0</v>
      </c>
      <c r="F193" s="170">
        <v>265.0</v>
      </c>
      <c r="G193" s="170">
        <v>400.0</v>
      </c>
      <c r="H193" s="170"/>
      <c r="I193" s="170"/>
      <c r="J193" s="350">
        <v>0.6354166666666666</v>
      </c>
      <c r="K193" s="350">
        <v>0.6666666666666666</v>
      </c>
      <c r="L193" s="351">
        <f t="shared" si="1"/>
        <v>37.206</v>
      </c>
      <c r="M193" s="352" t="str">
        <f t="shared" si="2"/>
        <v>CANWIN</v>
      </c>
      <c r="N193" s="353">
        <f t="shared" si="3"/>
        <v>15</v>
      </c>
      <c r="O193" s="353">
        <f t="shared" si="4"/>
        <v>7</v>
      </c>
      <c r="P193" s="353">
        <f t="shared" si="5"/>
        <v>2025</v>
      </c>
      <c r="Q193" s="354"/>
      <c r="R193" s="354"/>
      <c r="S193" s="354"/>
      <c r="T193" s="354"/>
      <c r="U193" s="354"/>
      <c r="V193" s="354">
        <f t="shared" si="6"/>
        <v>1899</v>
      </c>
    </row>
    <row r="194" ht="11.25" customHeight="1">
      <c r="A194" s="170" t="s">
        <v>682</v>
      </c>
      <c r="B194" s="348">
        <v>45853.0</v>
      </c>
      <c r="C194" s="170" t="s">
        <v>497</v>
      </c>
      <c r="D194" s="349" t="s">
        <v>725</v>
      </c>
      <c r="E194" s="170">
        <v>80.0</v>
      </c>
      <c r="F194" s="170">
        <v>210.0</v>
      </c>
      <c r="G194" s="170">
        <v>310.0</v>
      </c>
      <c r="H194" s="170"/>
      <c r="I194" s="170"/>
      <c r="J194" s="350">
        <v>0.6805555555555555</v>
      </c>
      <c r="K194" s="350">
        <v>0.75</v>
      </c>
      <c r="L194" s="351">
        <f t="shared" si="1"/>
        <v>20.3112</v>
      </c>
      <c r="M194" s="352" t="str">
        <f t="shared" si="2"/>
        <v>CANWIN</v>
      </c>
      <c r="N194" s="353">
        <f t="shared" si="3"/>
        <v>15</v>
      </c>
      <c r="O194" s="353">
        <f t="shared" si="4"/>
        <v>7</v>
      </c>
      <c r="P194" s="353">
        <f t="shared" si="5"/>
        <v>2025</v>
      </c>
      <c r="Q194" s="354"/>
      <c r="R194" s="354"/>
      <c r="S194" s="354"/>
      <c r="T194" s="354"/>
      <c r="U194" s="354"/>
      <c r="V194" s="354">
        <f t="shared" si="6"/>
        <v>1899</v>
      </c>
    </row>
    <row r="195" ht="11.25" customHeight="1">
      <c r="A195" s="170" t="s">
        <v>682</v>
      </c>
      <c r="B195" s="348">
        <v>45853.0</v>
      </c>
      <c r="C195" s="170" t="s">
        <v>497</v>
      </c>
      <c r="D195" s="349" t="s">
        <v>725</v>
      </c>
      <c r="E195" s="170">
        <v>80.0</v>
      </c>
      <c r="F195" s="170">
        <v>49.0</v>
      </c>
      <c r="G195" s="170">
        <v>620.0</v>
      </c>
      <c r="H195" s="170"/>
      <c r="I195" s="170"/>
      <c r="J195" s="350">
        <v>0.75</v>
      </c>
      <c r="K195" s="350">
        <v>0.8333333333333334</v>
      </c>
      <c r="L195" s="351">
        <f t="shared" si="1"/>
        <v>9.47856</v>
      </c>
      <c r="M195" s="352" t="str">
        <f t="shared" si="2"/>
        <v>CANWIN</v>
      </c>
      <c r="N195" s="353">
        <f t="shared" si="3"/>
        <v>15</v>
      </c>
      <c r="O195" s="353">
        <f t="shared" si="4"/>
        <v>7</v>
      </c>
      <c r="P195" s="353">
        <f t="shared" si="5"/>
        <v>2025</v>
      </c>
      <c r="Q195" s="354"/>
      <c r="R195" s="354"/>
      <c r="S195" s="354"/>
      <c r="T195" s="354"/>
      <c r="U195" s="354"/>
      <c r="V195" s="354">
        <f t="shared" si="6"/>
        <v>1899</v>
      </c>
    </row>
    <row r="196" ht="11.25" customHeight="1">
      <c r="A196" s="170" t="s">
        <v>682</v>
      </c>
      <c r="B196" s="348">
        <v>45854.0</v>
      </c>
      <c r="C196" s="170"/>
      <c r="D196" s="170"/>
      <c r="E196" s="170"/>
      <c r="F196" s="170"/>
      <c r="G196" s="170"/>
      <c r="H196" s="170" t="s">
        <v>715</v>
      </c>
      <c r="I196" s="349" t="s">
        <v>719</v>
      </c>
      <c r="J196" s="355">
        <v>0.375</v>
      </c>
      <c r="K196" s="355">
        <v>0.75</v>
      </c>
      <c r="L196" s="351">
        <f t="shared" si="1"/>
        <v>0</v>
      </c>
      <c r="M196" s="352" t="str">
        <f t="shared" si="2"/>
        <v/>
      </c>
      <c r="N196" s="353">
        <f t="shared" si="3"/>
        <v>16</v>
      </c>
      <c r="O196" s="353">
        <f t="shared" si="4"/>
        <v>7</v>
      </c>
      <c r="P196" s="353">
        <f t="shared" si="5"/>
        <v>2025</v>
      </c>
      <c r="Q196" s="354"/>
      <c r="R196" s="354"/>
      <c r="S196" s="354"/>
      <c r="T196" s="354"/>
      <c r="U196" s="354"/>
      <c r="V196" s="354">
        <f t="shared" si="6"/>
        <v>1899</v>
      </c>
    </row>
    <row r="197" ht="11.25" customHeight="1">
      <c r="A197" s="170" t="s">
        <v>682</v>
      </c>
      <c r="B197" s="348">
        <v>45854.0</v>
      </c>
      <c r="C197" s="170"/>
      <c r="D197" s="170" t="s">
        <v>729</v>
      </c>
      <c r="E197" s="170">
        <v>184.0</v>
      </c>
      <c r="F197" s="170">
        <v>292.0</v>
      </c>
      <c r="G197" s="170">
        <v>3400.0</v>
      </c>
      <c r="H197" s="170" t="s">
        <v>751</v>
      </c>
      <c r="I197" s="349" t="s">
        <v>718</v>
      </c>
      <c r="J197" s="355">
        <v>0.3333333333333333</v>
      </c>
      <c r="K197" s="355">
        <v>0.8333333333333334</v>
      </c>
      <c r="L197" s="351">
        <f t="shared" si="1"/>
        <v>712.43328</v>
      </c>
      <c r="M197" s="352" t="str">
        <f t="shared" si="2"/>
        <v>POWERPRESS</v>
      </c>
      <c r="N197" s="353">
        <f t="shared" si="3"/>
        <v>16</v>
      </c>
      <c r="O197" s="353">
        <f t="shared" si="4"/>
        <v>7</v>
      </c>
      <c r="P197" s="353">
        <f t="shared" si="5"/>
        <v>2025</v>
      </c>
      <c r="Q197" s="354"/>
      <c r="R197" s="354"/>
      <c r="S197" s="354"/>
      <c r="T197" s="354"/>
      <c r="U197" s="354"/>
      <c r="V197" s="354">
        <f t="shared" si="6"/>
        <v>1899</v>
      </c>
    </row>
    <row r="198" ht="11.25" customHeight="1">
      <c r="A198" s="170" t="s">
        <v>682</v>
      </c>
      <c r="B198" s="348">
        <v>45854.0</v>
      </c>
      <c r="C198" s="170" t="s">
        <v>347</v>
      </c>
      <c r="D198" s="349" t="s">
        <v>699</v>
      </c>
      <c r="E198" s="170">
        <v>68.0</v>
      </c>
      <c r="F198" s="170">
        <v>778.0</v>
      </c>
      <c r="G198" s="170">
        <v>430.0</v>
      </c>
      <c r="H198" s="170" t="s">
        <v>700</v>
      </c>
      <c r="I198" s="349" t="s">
        <v>735</v>
      </c>
      <c r="J198" s="355">
        <v>0.3333333333333333</v>
      </c>
      <c r="K198" s="350">
        <v>0.3854166666666667</v>
      </c>
      <c r="L198" s="351">
        <f t="shared" si="1"/>
        <v>88.720008</v>
      </c>
      <c r="M198" s="352" t="str">
        <f t="shared" si="2"/>
        <v>SHEARING</v>
      </c>
      <c r="N198" s="353">
        <f t="shared" si="3"/>
        <v>16</v>
      </c>
      <c r="O198" s="353">
        <f t="shared" si="4"/>
        <v>7</v>
      </c>
      <c r="P198" s="353">
        <f t="shared" si="5"/>
        <v>2025</v>
      </c>
      <c r="Q198" s="354"/>
      <c r="R198" s="354"/>
      <c r="S198" s="354"/>
      <c r="T198" s="354"/>
      <c r="U198" s="354"/>
      <c r="V198" s="354">
        <f t="shared" si="6"/>
        <v>1899</v>
      </c>
    </row>
    <row r="199" ht="11.25" customHeight="1">
      <c r="A199" s="170" t="s">
        <v>682</v>
      </c>
      <c r="B199" s="348">
        <v>45854.0</v>
      </c>
      <c r="C199" s="170" t="s">
        <v>347</v>
      </c>
      <c r="D199" s="349" t="s">
        <v>699</v>
      </c>
      <c r="E199" s="170">
        <v>68.0</v>
      </c>
      <c r="F199" s="170">
        <v>256.5</v>
      </c>
      <c r="G199" s="170">
        <v>420.0</v>
      </c>
      <c r="H199" s="170" t="s">
        <v>700</v>
      </c>
      <c r="I199" s="349" t="s">
        <v>735</v>
      </c>
      <c r="J199" s="350">
        <v>0.3854166666666667</v>
      </c>
      <c r="K199" s="350"/>
      <c r="L199" s="351">
        <f t="shared" si="1"/>
        <v>28.569996</v>
      </c>
      <c r="M199" s="352" t="str">
        <f t="shared" si="2"/>
        <v>SHEARING</v>
      </c>
      <c r="N199" s="353">
        <f t="shared" si="3"/>
        <v>16</v>
      </c>
      <c r="O199" s="353">
        <f t="shared" si="4"/>
        <v>7</v>
      </c>
      <c r="P199" s="353">
        <f t="shared" si="5"/>
        <v>2025</v>
      </c>
      <c r="Q199" s="354"/>
      <c r="R199" s="354"/>
      <c r="S199" s="354"/>
      <c r="T199" s="354"/>
      <c r="U199" s="354"/>
      <c r="V199" s="354">
        <f t="shared" si="6"/>
        <v>1899</v>
      </c>
    </row>
    <row r="200" ht="11.25" customHeight="1">
      <c r="A200" s="170" t="s">
        <v>682</v>
      </c>
      <c r="B200" s="348">
        <v>45854.0</v>
      </c>
      <c r="C200" s="170" t="s">
        <v>347</v>
      </c>
      <c r="D200" s="349" t="s">
        <v>699</v>
      </c>
      <c r="E200" s="170">
        <v>68.0</v>
      </c>
      <c r="F200" s="170">
        <v>267.0</v>
      </c>
      <c r="G200" s="170">
        <v>280.0</v>
      </c>
      <c r="H200" s="170" t="s">
        <v>700</v>
      </c>
      <c r="I200" s="349" t="s">
        <v>735</v>
      </c>
      <c r="J200" s="350"/>
      <c r="K200" s="350"/>
      <c r="L200" s="351">
        <f t="shared" si="1"/>
        <v>19.826352</v>
      </c>
      <c r="M200" s="352" t="str">
        <f t="shared" si="2"/>
        <v>SHEARING</v>
      </c>
      <c r="N200" s="353">
        <f t="shared" si="3"/>
        <v>16</v>
      </c>
      <c r="O200" s="353">
        <f t="shared" si="4"/>
        <v>7</v>
      </c>
      <c r="P200" s="353">
        <f t="shared" si="5"/>
        <v>2025</v>
      </c>
      <c r="Q200" s="354"/>
      <c r="R200" s="354"/>
      <c r="S200" s="354"/>
      <c r="T200" s="354"/>
      <c r="U200" s="354"/>
      <c r="V200" s="354">
        <f t="shared" si="6"/>
        <v>1899</v>
      </c>
    </row>
    <row r="201" ht="11.25" customHeight="1">
      <c r="A201" s="170" t="s">
        <v>682</v>
      </c>
      <c r="B201" s="348">
        <v>45854.0</v>
      </c>
      <c r="C201" s="170" t="s">
        <v>347</v>
      </c>
      <c r="D201" s="349" t="s">
        <v>699</v>
      </c>
      <c r="E201" s="170">
        <v>68.0</v>
      </c>
      <c r="F201" s="170">
        <v>245.5</v>
      </c>
      <c r="G201" s="170">
        <v>480.0</v>
      </c>
      <c r="H201" s="170" t="s">
        <v>700</v>
      </c>
      <c r="I201" s="349" t="s">
        <v>735</v>
      </c>
      <c r="J201" s="350"/>
      <c r="K201" s="350">
        <v>0.6458333333333334</v>
      </c>
      <c r="L201" s="351">
        <f t="shared" si="1"/>
        <v>31.251168</v>
      </c>
      <c r="M201" s="352" t="str">
        <f t="shared" si="2"/>
        <v>SHEARING</v>
      </c>
      <c r="N201" s="353">
        <f t="shared" si="3"/>
        <v>16</v>
      </c>
      <c r="O201" s="353">
        <f t="shared" si="4"/>
        <v>7</v>
      </c>
      <c r="P201" s="353">
        <f t="shared" si="5"/>
        <v>2025</v>
      </c>
      <c r="Q201" s="354"/>
      <c r="R201" s="354"/>
      <c r="S201" s="354"/>
      <c r="T201" s="354"/>
      <c r="U201" s="354"/>
      <c r="V201" s="354">
        <f t="shared" si="6"/>
        <v>1899</v>
      </c>
    </row>
    <row r="202" ht="11.25" customHeight="1">
      <c r="A202" s="170" t="s">
        <v>682</v>
      </c>
      <c r="B202" s="348">
        <v>45854.0</v>
      </c>
      <c r="C202" s="170" t="s">
        <v>352</v>
      </c>
      <c r="D202" s="349" t="s">
        <v>699</v>
      </c>
      <c r="E202" s="170">
        <v>114.0</v>
      </c>
      <c r="F202" s="170">
        <v>515.0</v>
      </c>
      <c r="G202" s="170">
        <v>76.0</v>
      </c>
      <c r="H202" s="170" t="s">
        <v>700</v>
      </c>
      <c r="I202" s="349" t="s">
        <v>735</v>
      </c>
      <c r="J202" s="350">
        <v>0.6458333333333334</v>
      </c>
      <c r="K202" s="334"/>
      <c r="L202" s="351">
        <f t="shared" si="1"/>
        <v>17.401644</v>
      </c>
      <c r="M202" s="352" t="str">
        <f t="shared" si="2"/>
        <v>SHEARING</v>
      </c>
      <c r="N202" s="353">
        <f t="shared" si="3"/>
        <v>16</v>
      </c>
      <c r="O202" s="353">
        <f t="shared" si="4"/>
        <v>7</v>
      </c>
      <c r="P202" s="353">
        <f t="shared" si="5"/>
        <v>2025</v>
      </c>
      <c r="Q202" s="354"/>
      <c r="R202" s="354"/>
      <c r="S202" s="354"/>
      <c r="T202" s="354"/>
      <c r="U202" s="354"/>
      <c r="V202" s="354">
        <f t="shared" si="6"/>
        <v>1899</v>
      </c>
    </row>
    <row r="203" ht="11.25" customHeight="1">
      <c r="A203" s="170" t="s">
        <v>682</v>
      </c>
      <c r="B203" s="348">
        <v>45854.0</v>
      </c>
      <c r="C203" s="170" t="s">
        <v>352</v>
      </c>
      <c r="D203" s="349" t="s">
        <v>699</v>
      </c>
      <c r="E203" s="170">
        <v>114.0</v>
      </c>
      <c r="F203" s="170">
        <v>524.0</v>
      </c>
      <c r="G203" s="170">
        <v>50.0</v>
      </c>
      <c r="H203" s="170" t="s">
        <v>700</v>
      </c>
      <c r="I203" s="349" t="s">
        <v>735</v>
      </c>
      <c r="J203" s="334"/>
      <c r="K203" s="334"/>
      <c r="L203" s="351">
        <f t="shared" si="1"/>
        <v>11.64852</v>
      </c>
      <c r="M203" s="352" t="str">
        <f t="shared" si="2"/>
        <v>SHEARING</v>
      </c>
      <c r="N203" s="353">
        <f t="shared" si="3"/>
        <v>16</v>
      </c>
      <c r="O203" s="353">
        <f t="shared" si="4"/>
        <v>7</v>
      </c>
      <c r="P203" s="353">
        <f t="shared" si="5"/>
        <v>2025</v>
      </c>
      <c r="Q203" s="354"/>
      <c r="R203" s="354"/>
      <c r="S203" s="354"/>
      <c r="T203" s="354"/>
      <c r="U203" s="354"/>
      <c r="V203" s="354">
        <f t="shared" si="6"/>
        <v>1899</v>
      </c>
    </row>
    <row r="204" ht="11.25" customHeight="1">
      <c r="A204" s="170" t="s">
        <v>682</v>
      </c>
      <c r="B204" s="348">
        <v>45854.0</v>
      </c>
      <c r="C204" s="170" t="s">
        <v>352</v>
      </c>
      <c r="D204" s="349" t="s">
        <v>699</v>
      </c>
      <c r="E204" s="170">
        <v>114.0</v>
      </c>
      <c r="F204" s="170">
        <v>537.0</v>
      </c>
      <c r="G204" s="170">
        <v>46.0</v>
      </c>
      <c r="H204" s="170" t="s">
        <v>700</v>
      </c>
      <c r="I204" s="349" t="s">
        <v>735</v>
      </c>
      <c r="J204" s="334"/>
      <c r="K204" s="334"/>
      <c r="L204" s="351">
        <f t="shared" si="1"/>
        <v>10.9825092</v>
      </c>
      <c r="M204" s="352" t="str">
        <f t="shared" si="2"/>
        <v>SHEARING</v>
      </c>
      <c r="N204" s="353">
        <f t="shared" si="3"/>
        <v>16</v>
      </c>
      <c r="O204" s="353">
        <f t="shared" si="4"/>
        <v>7</v>
      </c>
      <c r="P204" s="353">
        <f t="shared" si="5"/>
        <v>2025</v>
      </c>
      <c r="Q204" s="354"/>
      <c r="R204" s="354"/>
      <c r="S204" s="354"/>
      <c r="T204" s="354"/>
      <c r="U204" s="354"/>
      <c r="V204" s="354">
        <f t="shared" si="6"/>
        <v>1899</v>
      </c>
    </row>
    <row r="205" ht="11.25" customHeight="1">
      <c r="A205" s="170" t="s">
        <v>682</v>
      </c>
      <c r="B205" s="348">
        <v>45854.0</v>
      </c>
      <c r="C205" s="170" t="s">
        <v>352</v>
      </c>
      <c r="D205" s="349" t="s">
        <v>699</v>
      </c>
      <c r="E205" s="170">
        <v>114.0</v>
      </c>
      <c r="F205" s="170">
        <v>556.0</v>
      </c>
      <c r="G205" s="170">
        <v>44.0</v>
      </c>
      <c r="H205" s="170" t="s">
        <v>700</v>
      </c>
      <c r="I205" s="349" t="s">
        <v>735</v>
      </c>
      <c r="J205" s="334"/>
      <c r="K205" s="334"/>
      <c r="L205" s="351">
        <f t="shared" si="1"/>
        <v>10.8766944</v>
      </c>
      <c r="M205" s="352" t="str">
        <f t="shared" si="2"/>
        <v>SHEARING</v>
      </c>
      <c r="N205" s="353">
        <f t="shared" si="3"/>
        <v>16</v>
      </c>
      <c r="O205" s="353">
        <f t="shared" si="4"/>
        <v>7</v>
      </c>
      <c r="P205" s="353">
        <f t="shared" si="5"/>
        <v>2025</v>
      </c>
      <c r="Q205" s="354"/>
      <c r="R205" s="354"/>
      <c r="S205" s="354"/>
      <c r="T205" s="354"/>
      <c r="U205" s="354"/>
      <c r="V205" s="354">
        <f t="shared" si="6"/>
        <v>1899</v>
      </c>
    </row>
    <row r="206" ht="11.25" customHeight="1">
      <c r="A206" s="170" t="s">
        <v>682</v>
      </c>
      <c r="B206" s="348">
        <v>45854.0</v>
      </c>
      <c r="C206" s="170" t="s">
        <v>352</v>
      </c>
      <c r="D206" s="349" t="s">
        <v>699</v>
      </c>
      <c r="E206" s="170">
        <v>114.0</v>
      </c>
      <c r="F206" s="170">
        <v>574.0</v>
      </c>
      <c r="G206" s="170">
        <v>30.0</v>
      </c>
      <c r="H206" s="170" t="s">
        <v>700</v>
      </c>
      <c r="I206" s="349" t="s">
        <v>735</v>
      </c>
      <c r="J206" s="334"/>
      <c r="K206" s="334"/>
      <c r="L206" s="351">
        <f t="shared" si="1"/>
        <v>7.656012</v>
      </c>
      <c r="M206" s="352" t="str">
        <f t="shared" si="2"/>
        <v>SHEARING</v>
      </c>
      <c r="N206" s="353">
        <f t="shared" si="3"/>
        <v>16</v>
      </c>
      <c r="O206" s="353">
        <f t="shared" si="4"/>
        <v>7</v>
      </c>
      <c r="P206" s="353">
        <f t="shared" si="5"/>
        <v>2025</v>
      </c>
      <c r="Q206" s="354"/>
      <c r="R206" s="354"/>
      <c r="S206" s="354"/>
      <c r="T206" s="354"/>
      <c r="U206" s="354"/>
      <c r="V206" s="354">
        <f t="shared" si="6"/>
        <v>1899</v>
      </c>
    </row>
    <row r="207" ht="11.25" customHeight="1">
      <c r="A207" s="170" t="s">
        <v>682</v>
      </c>
      <c r="B207" s="348">
        <v>45854.0</v>
      </c>
      <c r="C207" s="170" t="s">
        <v>352</v>
      </c>
      <c r="D207" s="349" t="s">
        <v>699</v>
      </c>
      <c r="E207" s="170">
        <v>114.0</v>
      </c>
      <c r="F207" s="170">
        <v>596.0</v>
      </c>
      <c r="G207" s="170">
        <v>26.0</v>
      </c>
      <c r="H207" s="170" t="s">
        <v>700</v>
      </c>
      <c r="I207" s="349" t="s">
        <v>735</v>
      </c>
      <c r="J207" s="334"/>
      <c r="K207" s="334"/>
      <c r="L207" s="351">
        <f t="shared" si="1"/>
        <v>6.8895216</v>
      </c>
      <c r="M207" s="352" t="str">
        <f t="shared" si="2"/>
        <v>SHEARING</v>
      </c>
      <c r="N207" s="353">
        <f t="shared" si="3"/>
        <v>16</v>
      </c>
      <c r="O207" s="353">
        <f t="shared" si="4"/>
        <v>7</v>
      </c>
      <c r="P207" s="353">
        <f t="shared" si="5"/>
        <v>2025</v>
      </c>
      <c r="Q207" s="354"/>
      <c r="R207" s="354"/>
      <c r="S207" s="354"/>
      <c r="T207" s="354"/>
      <c r="U207" s="354"/>
      <c r="V207" s="354">
        <f t="shared" si="6"/>
        <v>1899</v>
      </c>
    </row>
    <row r="208" ht="11.25" customHeight="1">
      <c r="A208" s="170" t="s">
        <v>682</v>
      </c>
      <c r="B208" s="348">
        <v>45854.0</v>
      </c>
      <c r="C208" s="170" t="s">
        <v>352</v>
      </c>
      <c r="D208" s="349" t="s">
        <v>699</v>
      </c>
      <c r="E208" s="170">
        <v>114.0</v>
      </c>
      <c r="F208" s="170">
        <v>624.0</v>
      </c>
      <c r="G208" s="170">
        <v>20.0</v>
      </c>
      <c r="H208" s="170" t="s">
        <v>700</v>
      </c>
      <c r="I208" s="349" t="s">
        <v>735</v>
      </c>
      <c r="J208" s="334"/>
      <c r="K208" s="350">
        <v>0.75</v>
      </c>
      <c r="L208" s="351">
        <f t="shared" si="1"/>
        <v>5.548608</v>
      </c>
      <c r="M208" s="352" t="str">
        <f t="shared" si="2"/>
        <v>SHEARING</v>
      </c>
      <c r="N208" s="353">
        <f t="shared" si="3"/>
        <v>16</v>
      </c>
      <c r="O208" s="353">
        <f t="shared" si="4"/>
        <v>7</v>
      </c>
      <c r="P208" s="353">
        <f t="shared" si="5"/>
        <v>2025</v>
      </c>
      <c r="Q208" s="354"/>
      <c r="R208" s="354"/>
      <c r="S208" s="354"/>
      <c r="T208" s="354"/>
      <c r="U208" s="354"/>
      <c r="V208" s="354">
        <f t="shared" si="6"/>
        <v>1899</v>
      </c>
    </row>
    <row r="209" ht="11.25" customHeight="1">
      <c r="A209" s="170" t="s">
        <v>682</v>
      </c>
      <c r="B209" s="348">
        <v>45854.0</v>
      </c>
      <c r="C209" s="170" t="s">
        <v>347</v>
      </c>
      <c r="D209" s="349" t="s">
        <v>699</v>
      </c>
      <c r="E209" s="170">
        <v>68.0</v>
      </c>
      <c r="F209" s="170">
        <v>256.5</v>
      </c>
      <c r="G209" s="170">
        <v>400.0</v>
      </c>
      <c r="H209" s="170" t="s">
        <v>700</v>
      </c>
      <c r="I209" s="349" t="s">
        <v>735</v>
      </c>
      <c r="J209" s="350">
        <v>0.75</v>
      </c>
      <c r="K209" s="334"/>
      <c r="L209" s="351">
        <f t="shared" si="1"/>
        <v>27.20952</v>
      </c>
      <c r="M209" s="352" t="str">
        <f t="shared" si="2"/>
        <v>SHEARING</v>
      </c>
      <c r="N209" s="353">
        <f t="shared" si="3"/>
        <v>16</v>
      </c>
      <c r="O209" s="353">
        <f t="shared" si="4"/>
        <v>7</v>
      </c>
      <c r="P209" s="353">
        <f t="shared" si="5"/>
        <v>2025</v>
      </c>
      <c r="Q209" s="354"/>
      <c r="R209" s="354"/>
      <c r="S209" s="354"/>
      <c r="T209" s="354"/>
      <c r="U209" s="354"/>
      <c r="V209" s="354">
        <f t="shared" si="6"/>
        <v>1899</v>
      </c>
    </row>
    <row r="210" ht="11.25" customHeight="1">
      <c r="A210" s="170" t="s">
        <v>682</v>
      </c>
      <c r="B210" s="348">
        <v>45854.0</v>
      </c>
      <c r="C210" s="170" t="s">
        <v>347</v>
      </c>
      <c r="D210" s="349" t="s">
        <v>699</v>
      </c>
      <c r="E210" s="170">
        <v>68.0</v>
      </c>
      <c r="F210" s="170">
        <v>267.0</v>
      </c>
      <c r="G210" s="170">
        <v>264.0</v>
      </c>
      <c r="H210" s="170" t="s">
        <v>700</v>
      </c>
      <c r="I210" s="349" t="s">
        <v>735</v>
      </c>
      <c r="J210" s="334"/>
      <c r="K210" s="355">
        <v>0.8333333333333334</v>
      </c>
      <c r="L210" s="351">
        <f t="shared" si="1"/>
        <v>18.6934176</v>
      </c>
      <c r="M210" s="352" t="str">
        <f t="shared" si="2"/>
        <v>SHEARING</v>
      </c>
      <c r="N210" s="353">
        <f t="shared" si="3"/>
        <v>16</v>
      </c>
      <c r="O210" s="353">
        <f t="shared" si="4"/>
        <v>7</v>
      </c>
      <c r="P210" s="353">
        <f t="shared" si="5"/>
        <v>2025</v>
      </c>
      <c r="Q210" s="354"/>
      <c r="R210" s="354"/>
      <c r="S210" s="354"/>
      <c r="T210" s="354"/>
      <c r="U210" s="354"/>
      <c r="V210" s="354">
        <f t="shared" si="6"/>
        <v>1899</v>
      </c>
    </row>
    <row r="211" ht="11.25" customHeight="1">
      <c r="A211" s="170" t="s">
        <v>682</v>
      </c>
      <c r="B211" s="348">
        <v>45854.0</v>
      </c>
      <c r="C211" s="170" t="s">
        <v>352</v>
      </c>
      <c r="D211" s="349" t="s">
        <v>690</v>
      </c>
      <c r="E211" s="170"/>
      <c r="F211" s="170"/>
      <c r="G211" s="170"/>
      <c r="H211" s="170" t="s">
        <v>689</v>
      </c>
      <c r="I211" s="349" t="s">
        <v>687</v>
      </c>
      <c r="J211" s="350">
        <v>0.3333333333333333</v>
      </c>
      <c r="K211" s="334"/>
      <c r="L211" s="351">
        <f t="shared" si="1"/>
        <v>0</v>
      </c>
      <c r="M211" s="352" t="str">
        <f t="shared" si="2"/>
        <v>SHEARING</v>
      </c>
      <c r="N211" s="353">
        <f t="shared" si="3"/>
        <v>16</v>
      </c>
      <c r="O211" s="353">
        <f t="shared" si="4"/>
        <v>7</v>
      </c>
      <c r="P211" s="353">
        <f t="shared" si="5"/>
        <v>2025</v>
      </c>
      <c r="Q211" s="354"/>
      <c r="R211" s="354"/>
      <c r="S211" s="354"/>
      <c r="T211" s="354"/>
      <c r="U211" s="354"/>
      <c r="V211" s="354">
        <f t="shared" si="6"/>
        <v>1899</v>
      </c>
    </row>
    <row r="212" ht="11.25" customHeight="1">
      <c r="A212" s="170" t="s">
        <v>682</v>
      </c>
      <c r="B212" s="348">
        <v>45854.0</v>
      </c>
      <c r="C212" s="170" t="s">
        <v>352</v>
      </c>
      <c r="D212" s="349" t="s">
        <v>727</v>
      </c>
      <c r="E212" s="170"/>
      <c r="F212" s="170"/>
      <c r="G212" s="170"/>
      <c r="H212" s="170" t="s">
        <v>689</v>
      </c>
      <c r="I212" s="349" t="s">
        <v>687</v>
      </c>
      <c r="J212" s="334"/>
      <c r="K212" s="355">
        <v>0.8333333333333334</v>
      </c>
      <c r="L212" s="351">
        <f t="shared" si="1"/>
        <v>0</v>
      </c>
      <c r="M212" s="352" t="str">
        <f t="shared" si="2"/>
        <v>SHEARING</v>
      </c>
      <c r="N212" s="353">
        <f t="shared" si="3"/>
        <v>16</v>
      </c>
      <c r="O212" s="353">
        <f t="shared" si="4"/>
        <v>7</v>
      </c>
      <c r="P212" s="353">
        <f t="shared" si="5"/>
        <v>2025</v>
      </c>
      <c r="Q212" s="354"/>
      <c r="R212" s="354"/>
      <c r="S212" s="354"/>
      <c r="T212" s="354"/>
      <c r="U212" s="354"/>
      <c r="V212" s="354">
        <f t="shared" si="6"/>
        <v>1899</v>
      </c>
    </row>
    <row r="213" ht="11.25" customHeight="1">
      <c r="A213" s="170" t="s">
        <v>682</v>
      </c>
      <c r="B213" s="348">
        <v>45854.0</v>
      </c>
      <c r="C213" s="170" t="s">
        <v>347</v>
      </c>
      <c r="D213" s="349" t="s">
        <v>690</v>
      </c>
      <c r="E213" s="170">
        <v>68.0</v>
      </c>
      <c r="F213" s="170">
        <v>502.0</v>
      </c>
      <c r="G213" s="170">
        <v>700.0</v>
      </c>
      <c r="H213" s="170"/>
      <c r="I213" s="349" t="s">
        <v>692</v>
      </c>
      <c r="J213" s="350">
        <v>0.3333333333333333</v>
      </c>
      <c r="K213" s="334"/>
      <c r="L213" s="351">
        <f t="shared" si="1"/>
        <v>93.19128</v>
      </c>
      <c r="M213" s="352" t="str">
        <f t="shared" si="2"/>
        <v>SHEARING</v>
      </c>
      <c r="N213" s="353">
        <f t="shared" si="3"/>
        <v>16</v>
      </c>
      <c r="O213" s="353">
        <f t="shared" si="4"/>
        <v>7</v>
      </c>
      <c r="P213" s="353">
        <f t="shared" si="5"/>
        <v>2025</v>
      </c>
      <c r="Q213" s="354"/>
      <c r="R213" s="354"/>
      <c r="S213" s="354"/>
      <c r="T213" s="354"/>
      <c r="U213" s="354"/>
      <c r="V213" s="354">
        <f t="shared" si="6"/>
        <v>1899</v>
      </c>
    </row>
    <row r="214" ht="11.25" customHeight="1">
      <c r="A214" s="170" t="s">
        <v>682</v>
      </c>
      <c r="B214" s="348">
        <v>45854.0</v>
      </c>
      <c r="C214" s="170" t="s">
        <v>352</v>
      </c>
      <c r="D214" s="349" t="s">
        <v>690</v>
      </c>
      <c r="E214" s="170">
        <v>145.0</v>
      </c>
      <c r="F214" s="170">
        <v>599.0</v>
      </c>
      <c r="G214" s="170">
        <v>114.0</v>
      </c>
      <c r="H214" s="170" t="s">
        <v>723</v>
      </c>
      <c r="I214" s="349" t="s">
        <v>692</v>
      </c>
      <c r="J214" s="334"/>
      <c r="K214" s="334"/>
      <c r="L214" s="351">
        <f t="shared" si="1"/>
        <v>38.615733</v>
      </c>
      <c r="M214" s="352" t="str">
        <f t="shared" si="2"/>
        <v>SHEARING</v>
      </c>
      <c r="N214" s="353">
        <f t="shared" si="3"/>
        <v>16</v>
      </c>
      <c r="O214" s="353">
        <f t="shared" si="4"/>
        <v>7</v>
      </c>
      <c r="P214" s="353">
        <f t="shared" si="5"/>
        <v>2025</v>
      </c>
      <c r="Q214" s="354"/>
      <c r="R214" s="354"/>
      <c r="S214" s="354"/>
      <c r="T214" s="354"/>
      <c r="U214" s="354"/>
      <c r="V214" s="354">
        <f t="shared" si="6"/>
        <v>1899</v>
      </c>
    </row>
    <row r="215" ht="11.25" customHeight="1">
      <c r="A215" s="170" t="s">
        <v>682</v>
      </c>
      <c r="B215" s="348">
        <v>45854.0</v>
      </c>
      <c r="C215" s="170" t="s">
        <v>352</v>
      </c>
      <c r="D215" s="349" t="s">
        <v>690</v>
      </c>
      <c r="E215" s="170">
        <v>136.0</v>
      </c>
      <c r="F215" s="170">
        <v>599.0</v>
      </c>
      <c r="G215" s="170">
        <v>75.0</v>
      </c>
      <c r="H215" s="170" t="s">
        <v>723</v>
      </c>
      <c r="I215" s="349" t="s">
        <v>692</v>
      </c>
      <c r="J215" s="334"/>
      <c r="K215" s="334"/>
      <c r="L215" s="351">
        <f t="shared" si="1"/>
        <v>23.82822</v>
      </c>
      <c r="M215" s="352" t="str">
        <f t="shared" si="2"/>
        <v>SHEARING</v>
      </c>
      <c r="N215" s="353">
        <f t="shared" si="3"/>
        <v>16</v>
      </c>
      <c r="O215" s="353">
        <f t="shared" si="4"/>
        <v>7</v>
      </c>
      <c r="P215" s="353">
        <f t="shared" si="5"/>
        <v>2025</v>
      </c>
      <c r="Q215" s="354"/>
      <c r="R215" s="354"/>
      <c r="S215" s="354"/>
      <c r="T215" s="354"/>
      <c r="U215" s="354"/>
      <c r="V215" s="354">
        <f t="shared" si="6"/>
        <v>1899</v>
      </c>
    </row>
    <row r="216" ht="11.25" customHeight="1">
      <c r="A216" s="170" t="s">
        <v>682</v>
      </c>
      <c r="B216" s="348">
        <v>45854.0</v>
      </c>
      <c r="C216" s="170" t="s">
        <v>352</v>
      </c>
      <c r="D216" s="349" t="s">
        <v>690</v>
      </c>
      <c r="E216" s="170">
        <v>123.0</v>
      </c>
      <c r="F216" s="170">
        <v>599.0</v>
      </c>
      <c r="G216" s="170">
        <v>69.0</v>
      </c>
      <c r="H216" s="170" t="s">
        <v>723</v>
      </c>
      <c r="I216" s="349" t="s">
        <v>692</v>
      </c>
      <c r="J216" s="334"/>
      <c r="K216" s="334"/>
      <c r="L216" s="351">
        <f t="shared" si="1"/>
        <v>19.8264807</v>
      </c>
      <c r="M216" s="352" t="str">
        <f t="shared" si="2"/>
        <v>SHEARING</v>
      </c>
      <c r="N216" s="353">
        <f t="shared" si="3"/>
        <v>16</v>
      </c>
      <c r="O216" s="353">
        <f t="shared" si="4"/>
        <v>7</v>
      </c>
      <c r="P216" s="353">
        <f t="shared" si="5"/>
        <v>2025</v>
      </c>
      <c r="Q216" s="354"/>
      <c r="R216" s="354"/>
      <c r="S216" s="354"/>
      <c r="T216" s="354"/>
      <c r="U216" s="354"/>
      <c r="V216" s="354">
        <f t="shared" si="6"/>
        <v>1899</v>
      </c>
    </row>
    <row r="217" ht="11.25" customHeight="1">
      <c r="A217" s="170" t="s">
        <v>682</v>
      </c>
      <c r="B217" s="348">
        <v>45854.0</v>
      </c>
      <c r="C217" s="170" t="s">
        <v>352</v>
      </c>
      <c r="D217" s="349" t="s">
        <v>690</v>
      </c>
      <c r="E217" s="170">
        <v>104.0</v>
      </c>
      <c r="F217" s="170">
        <v>599.0</v>
      </c>
      <c r="G217" s="170">
        <v>66.0</v>
      </c>
      <c r="H217" s="170" t="s">
        <v>723</v>
      </c>
      <c r="I217" s="349" t="s">
        <v>692</v>
      </c>
      <c r="J217" s="334"/>
      <c r="K217" s="334"/>
      <c r="L217" s="351">
        <f t="shared" si="1"/>
        <v>16.0349904</v>
      </c>
      <c r="M217" s="352" t="str">
        <f t="shared" si="2"/>
        <v>SHEARING</v>
      </c>
      <c r="N217" s="353">
        <f t="shared" si="3"/>
        <v>16</v>
      </c>
      <c r="O217" s="353">
        <f t="shared" si="4"/>
        <v>7</v>
      </c>
      <c r="P217" s="353">
        <f t="shared" si="5"/>
        <v>2025</v>
      </c>
      <c r="Q217" s="354"/>
      <c r="R217" s="354"/>
      <c r="S217" s="354"/>
      <c r="T217" s="354"/>
      <c r="U217" s="354"/>
      <c r="V217" s="354">
        <f t="shared" si="6"/>
        <v>1899</v>
      </c>
    </row>
    <row r="218" ht="11.25" customHeight="1">
      <c r="A218" s="170" t="s">
        <v>682</v>
      </c>
      <c r="B218" s="348">
        <v>45854.0</v>
      </c>
      <c r="C218" s="170" t="s">
        <v>352</v>
      </c>
      <c r="D218" s="349" t="s">
        <v>690</v>
      </c>
      <c r="E218" s="170">
        <v>86.0</v>
      </c>
      <c r="F218" s="170">
        <v>599.0</v>
      </c>
      <c r="G218" s="170">
        <v>45.0</v>
      </c>
      <c r="H218" s="170" t="s">
        <v>723</v>
      </c>
      <c r="I218" s="349" t="s">
        <v>692</v>
      </c>
      <c r="J218" s="334"/>
      <c r="K218" s="334"/>
      <c r="L218" s="351">
        <f t="shared" si="1"/>
        <v>9.040707</v>
      </c>
      <c r="M218" s="352" t="str">
        <f t="shared" si="2"/>
        <v>SHEARING</v>
      </c>
      <c r="N218" s="353">
        <f t="shared" si="3"/>
        <v>16</v>
      </c>
      <c r="O218" s="353">
        <f t="shared" si="4"/>
        <v>7</v>
      </c>
      <c r="P218" s="353">
        <f t="shared" si="5"/>
        <v>2025</v>
      </c>
      <c r="Q218" s="354"/>
      <c r="R218" s="354"/>
      <c r="S218" s="354"/>
      <c r="T218" s="354"/>
      <c r="U218" s="354"/>
      <c r="V218" s="354">
        <f t="shared" si="6"/>
        <v>1899</v>
      </c>
    </row>
    <row r="219" ht="11.25" customHeight="1">
      <c r="A219" s="170" t="s">
        <v>682</v>
      </c>
      <c r="B219" s="348">
        <v>45854.0</v>
      </c>
      <c r="C219" s="170" t="s">
        <v>352</v>
      </c>
      <c r="D219" s="349" t="s">
        <v>690</v>
      </c>
      <c r="E219" s="170">
        <v>64.0</v>
      </c>
      <c r="F219" s="170">
        <v>599.0</v>
      </c>
      <c r="G219" s="170">
        <v>39.0</v>
      </c>
      <c r="H219" s="170" t="s">
        <v>723</v>
      </c>
      <c r="I219" s="349" t="s">
        <v>692</v>
      </c>
      <c r="J219" s="334"/>
      <c r="K219" s="334"/>
      <c r="L219" s="351">
        <f t="shared" si="1"/>
        <v>5.8309056</v>
      </c>
      <c r="M219" s="352" t="str">
        <f t="shared" si="2"/>
        <v>SHEARING</v>
      </c>
      <c r="N219" s="353">
        <f t="shared" si="3"/>
        <v>16</v>
      </c>
      <c r="O219" s="353">
        <f t="shared" si="4"/>
        <v>7</v>
      </c>
      <c r="P219" s="353">
        <f t="shared" si="5"/>
        <v>2025</v>
      </c>
      <c r="Q219" s="354"/>
      <c r="R219" s="354"/>
      <c r="S219" s="354"/>
      <c r="T219" s="354"/>
      <c r="U219" s="354"/>
      <c r="V219" s="354">
        <f t="shared" si="6"/>
        <v>1899</v>
      </c>
    </row>
    <row r="220" ht="11.25" customHeight="1">
      <c r="A220" s="170" t="s">
        <v>682</v>
      </c>
      <c r="B220" s="348">
        <v>45854.0</v>
      </c>
      <c r="C220" s="170" t="s">
        <v>352</v>
      </c>
      <c r="D220" s="349" t="s">
        <v>690</v>
      </c>
      <c r="E220" s="170">
        <v>36.0</v>
      </c>
      <c r="F220" s="170">
        <v>599.0</v>
      </c>
      <c r="G220" s="170">
        <v>30.0</v>
      </c>
      <c r="H220" s="170" t="s">
        <v>723</v>
      </c>
      <c r="I220" s="349" t="s">
        <v>692</v>
      </c>
      <c r="J220" s="334"/>
      <c r="K220" s="334"/>
      <c r="L220" s="351">
        <f t="shared" si="1"/>
        <v>2.522988</v>
      </c>
      <c r="M220" s="352" t="str">
        <f t="shared" si="2"/>
        <v>SHEARING</v>
      </c>
      <c r="N220" s="353">
        <f t="shared" si="3"/>
        <v>16</v>
      </c>
      <c r="O220" s="353">
        <f t="shared" si="4"/>
        <v>7</v>
      </c>
      <c r="P220" s="353">
        <f t="shared" si="5"/>
        <v>2025</v>
      </c>
      <c r="Q220" s="354"/>
      <c r="R220" s="354"/>
      <c r="S220" s="354"/>
      <c r="T220" s="354"/>
      <c r="U220" s="354"/>
      <c r="V220" s="354">
        <f t="shared" si="6"/>
        <v>1899</v>
      </c>
    </row>
    <row r="221" ht="11.25" customHeight="1">
      <c r="A221" s="170" t="s">
        <v>682</v>
      </c>
      <c r="B221" s="348">
        <v>45854.0</v>
      </c>
      <c r="C221" s="170" t="s">
        <v>352</v>
      </c>
      <c r="D221" s="349" t="s">
        <v>690</v>
      </c>
      <c r="E221" s="170">
        <v>114.0</v>
      </c>
      <c r="F221" s="170">
        <v>515.0</v>
      </c>
      <c r="G221" s="170">
        <v>38.0</v>
      </c>
      <c r="H221" s="170" t="s">
        <v>723</v>
      </c>
      <c r="I221" s="349" t="s">
        <v>692</v>
      </c>
      <c r="J221" s="334"/>
      <c r="K221" s="334"/>
      <c r="L221" s="351">
        <f t="shared" si="1"/>
        <v>8.700822</v>
      </c>
      <c r="M221" s="352" t="str">
        <f t="shared" si="2"/>
        <v>SHEARING</v>
      </c>
      <c r="N221" s="353">
        <f t="shared" si="3"/>
        <v>16</v>
      </c>
      <c r="O221" s="353">
        <f t="shared" si="4"/>
        <v>7</v>
      </c>
      <c r="P221" s="353">
        <f t="shared" si="5"/>
        <v>2025</v>
      </c>
      <c r="Q221" s="354"/>
      <c r="R221" s="354"/>
      <c r="S221" s="354"/>
      <c r="T221" s="354"/>
      <c r="U221" s="354"/>
      <c r="V221" s="354">
        <f t="shared" si="6"/>
        <v>1899</v>
      </c>
    </row>
    <row r="222" ht="11.25" customHeight="1">
      <c r="A222" s="170" t="s">
        <v>682</v>
      </c>
      <c r="B222" s="348">
        <v>45854.0</v>
      </c>
      <c r="C222" s="170" t="s">
        <v>352</v>
      </c>
      <c r="D222" s="349" t="s">
        <v>690</v>
      </c>
      <c r="E222" s="170">
        <v>114.0</v>
      </c>
      <c r="F222" s="170">
        <v>524.0</v>
      </c>
      <c r="G222" s="170">
        <v>25.0</v>
      </c>
      <c r="H222" s="170" t="s">
        <v>723</v>
      </c>
      <c r="I222" s="349" t="s">
        <v>692</v>
      </c>
      <c r="J222" s="334"/>
      <c r="K222" s="334"/>
      <c r="L222" s="351">
        <f t="shared" si="1"/>
        <v>5.82426</v>
      </c>
      <c r="M222" s="352" t="str">
        <f t="shared" si="2"/>
        <v>SHEARING</v>
      </c>
      <c r="N222" s="353">
        <f t="shared" si="3"/>
        <v>16</v>
      </c>
      <c r="O222" s="353">
        <f t="shared" si="4"/>
        <v>7</v>
      </c>
      <c r="P222" s="353">
        <f t="shared" si="5"/>
        <v>2025</v>
      </c>
      <c r="Q222" s="354"/>
      <c r="R222" s="354"/>
      <c r="S222" s="354"/>
      <c r="T222" s="354"/>
      <c r="U222" s="354"/>
      <c r="V222" s="354">
        <f t="shared" si="6"/>
        <v>1899</v>
      </c>
    </row>
    <row r="223" ht="11.25" customHeight="1">
      <c r="A223" s="170" t="s">
        <v>682</v>
      </c>
      <c r="B223" s="348">
        <v>45854.0</v>
      </c>
      <c r="C223" s="170" t="s">
        <v>352</v>
      </c>
      <c r="D223" s="349" t="s">
        <v>690</v>
      </c>
      <c r="E223" s="170">
        <v>114.0</v>
      </c>
      <c r="F223" s="170">
        <v>537.0</v>
      </c>
      <c r="G223" s="170">
        <v>23.0</v>
      </c>
      <c r="H223" s="170" t="s">
        <v>723</v>
      </c>
      <c r="I223" s="349" t="s">
        <v>692</v>
      </c>
      <c r="J223" s="334"/>
      <c r="K223" s="334"/>
      <c r="L223" s="351">
        <f t="shared" si="1"/>
        <v>5.4912546</v>
      </c>
      <c r="M223" s="352" t="str">
        <f t="shared" si="2"/>
        <v>SHEARING</v>
      </c>
      <c r="N223" s="353">
        <f t="shared" si="3"/>
        <v>16</v>
      </c>
      <c r="O223" s="353">
        <f t="shared" si="4"/>
        <v>7</v>
      </c>
      <c r="P223" s="353">
        <f t="shared" si="5"/>
        <v>2025</v>
      </c>
      <c r="Q223" s="354"/>
      <c r="R223" s="354"/>
      <c r="S223" s="354"/>
      <c r="T223" s="354"/>
      <c r="U223" s="354"/>
      <c r="V223" s="354">
        <f t="shared" si="6"/>
        <v>1899</v>
      </c>
    </row>
    <row r="224" ht="11.25" customHeight="1">
      <c r="A224" s="170" t="s">
        <v>682</v>
      </c>
      <c r="B224" s="348">
        <v>45854.0</v>
      </c>
      <c r="C224" s="170" t="s">
        <v>352</v>
      </c>
      <c r="D224" s="349" t="s">
        <v>727</v>
      </c>
      <c r="E224" s="170">
        <v>114.0</v>
      </c>
      <c r="F224" s="170">
        <v>556.0</v>
      </c>
      <c r="G224" s="170">
        <v>22.0</v>
      </c>
      <c r="H224" s="170" t="s">
        <v>723</v>
      </c>
      <c r="I224" s="349" t="s">
        <v>692</v>
      </c>
      <c r="J224" s="334"/>
      <c r="K224" s="334"/>
      <c r="L224" s="351">
        <f t="shared" si="1"/>
        <v>5.4383472</v>
      </c>
      <c r="M224" s="352" t="str">
        <f t="shared" si="2"/>
        <v>SHEARING</v>
      </c>
      <c r="N224" s="353">
        <f t="shared" si="3"/>
        <v>16</v>
      </c>
      <c r="O224" s="353">
        <f t="shared" si="4"/>
        <v>7</v>
      </c>
      <c r="P224" s="353">
        <f t="shared" si="5"/>
        <v>2025</v>
      </c>
      <c r="Q224" s="354"/>
      <c r="R224" s="354"/>
      <c r="S224" s="354"/>
      <c r="T224" s="354"/>
      <c r="U224" s="354"/>
      <c r="V224" s="354">
        <f t="shared" si="6"/>
        <v>1899</v>
      </c>
    </row>
    <row r="225" ht="11.25" customHeight="1">
      <c r="A225" s="170" t="s">
        <v>682</v>
      </c>
      <c r="B225" s="348">
        <v>45854.0</v>
      </c>
      <c r="C225" s="170" t="s">
        <v>352</v>
      </c>
      <c r="D225" s="349" t="s">
        <v>727</v>
      </c>
      <c r="E225" s="170">
        <v>114.0</v>
      </c>
      <c r="F225" s="170">
        <v>574.0</v>
      </c>
      <c r="G225" s="170">
        <v>15.0</v>
      </c>
      <c r="H225" s="170" t="s">
        <v>723</v>
      </c>
      <c r="I225" s="349" t="s">
        <v>692</v>
      </c>
      <c r="J225" s="334"/>
      <c r="K225" s="334"/>
      <c r="L225" s="351">
        <f t="shared" si="1"/>
        <v>3.828006</v>
      </c>
      <c r="M225" s="352" t="str">
        <f t="shared" si="2"/>
        <v>SHEARING</v>
      </c>
      <c r="N225" s="353">
        <f t="shared" si="3"/>
        <v>16</v>
      </c>
      <c r="O225" s="353">
        <f t="shared" si="4"/>
        <v>7</v>
      </c>
      <c r="P225" s="353">
        <f t="shared" si="5"/>
        <v>2025</v>
      </c>
      <c r="Q225" s="354"/>
      <c r="R225" s="354"/>
      <c r="S225" s="354"/>
      <c r="T225" s="354"/>
      <c r="U225" s="354"/>
      <c r="V225" s="354">
        <f t="shared" si="6"/>
        <v>1899</v>
      </c>
    </row>
    <row r="226" ht="11.25" customHeight="1">
      <c r="A226" s="170" t="s">
        <v>682</v>
      </c>
      <c r="B226" s="348">
        <v>45854.0</v>
      </c>
      <c r="C226" s="170" t="s">
        <v>352</v>
      </c>
      <c r="D226" s="349" t="s">
        <v>727</v>
      </c>
      <c r="E226" s="170">
        <v>114.0</v>
      </c>
      <c r="F226" s="170">
        <v>596.0</v>
      </c>
      <c r="G226" s="170">
        <v>13.0</v>
      </c>
      <c r="H226" s="170" t="s">
        <v>723</v>
      </c>
      <c r="I226" s="349" t="s">
        <v>692</v>
      </c>
      <c r="J226" s="334"/>
      <c r="K226" s="334"/>
      <c r="L226" s="351">
        <f t="shared" si="1"/>
        <v>3.4447608</v>
      </c>
      <c r="M226" s="352" t="str">
        <f t="shared" si="2"/>
        <v>SHEARING</v>
      </c>
      <c r="N226" s="353">
        <f t="shared" si="3"/>
        <v>16</v>
      </c>
      <c r="O226" s="353">
        <f t="shared" si="4"/>
        <v>7</v>
      </c>
      <c r="P226" s="353">
        <f t="shared" si="5"/>
        <v>2025</v>
      </c>
      <c r="Q226" s="354"/>
      <c r="R226" s="354"/>
      <c r="S226" s="354"/>
      <c r="T226" s="354"/>
      <c r="U226" s="354"/>
      <c r="V226" s="354">
        <f t="shared" si="6"/>
        <v>1899</v>
      </c>
    </row>
    <row r="227" ht="11.25" customHeight="1">
      <c r="A227" s="170" t="s">
        <v>682</v>
      </c>
      <c r="B227" s="348">
        <v>45854.0</v>
      </c>
      <c r="C227" s="170" t="s">
        <v>352</v>
      </c>
      <c r="D227" s="349" t="s">
        <v>727</v>
      </c>
      <c r="E227" s="170">
        <v>114.0</v>
      </c>
      <c r="F227" s="170">
        <v>624.0</v>
      </c>
      <c r="G227" s="170">
        <v>10.0</v>
      </c>
      <c r="H227" s="170" t="s">
        <v>723</v>
      </c>
      <c r="I227" s="349" t="s">
        <v>692</v>
      </c>
      <c r="J227" s="334"/>
      <c r="K227" s="334"/>
      <c r="L227" s="351">
        <f t="shared" si="1"/>
        <v>2.774304</v>
      </c>
      <c r="M227" s="352" t="str">
        <f t="shared" si="2"/>
        <v>SHEARING</v>
      </c>
      <c r="N227" s="353">
        <f t="shared" si="3"/>
        <v>16</v>
      </c>
      <c r="O227" s="353">
        <f t="shared" si="4"/>
        <v>7</v>
      </c>
      <c r="P227" s="353">
        <f t="shared" si="5"/>
        <v>2025</v>
      </c>
      <c r="Q227" s="354"/>
      <c r="R227" s="354"/>
      <c r="S227" s="354"/>
      <c r="T227" s="354"/>
      <c r="U227" s="354"/>
      <c r="V227" s="354">
        <f t="shared" si="6"/>
        <v>1899</v>
      </c>
    </row>
    <row r="228" ht="11.25" customHeight="1">
      <c r="A228" s="170" t="s">
        <v>682</v>
      </c>
      <c r="B228" s="348">
        <v>45854.0</v>
      </c>
      <c r="C228" s="170" t="s">
        <v>352</v>
      </c>
      <c r="D228" s="349" t="s">
        <v>727</v>
      </c>
      <c r="E228" s="170">
        <v>114.0</v>
      </c>
      <c r="F228" s="170">
        <v>330.0</v>
      </c>
      <c r="G228" s="170">
        <v>292.0</v>
      </c>
      <c r="H228" s="170" t="s">
        <v>723</v>
      </c>
      <c r="I228" s="349" t="s">
        <v>692</v>
      </c>
      <c r="J228" s="334"/>
      <c r="K228" s="334"/>
      <c r="L228" s="351">
        <f t="shared" si="1"/>
        <v>42.841656</v>
      </c>
      <c r="M228" s="352" t="str">
        <f t="shared" si="2"/>
        <v>SHEARING</v>
      </c>
      <c r="N228" s="353">
        <f t="shared" si="3"/>
        <v>16</v>
      </c>
      <c r="O228" s="353">
        <f t="shared" si="4"/>
        <v>7</v>
      </c>
      <c r="P228" s="353">
        <f t="shared" si="5"/>
        <v>2025</v>
      </c>
      <c r="Q228" s="354"/>
      <c r="R228" s="354"/>
      <c r="S228" s="354"/>
      <c r="T228" s="354"/>
      <c r="U228" s="354"/>
      <c r="V228" s="354">
        <f t="shared" si="6"/>
        <v>1899</v>
      </c>
    </row>
    <row r="229" ht="11.25" customHeight="1">
      <c r="A229" s="170" t="s">
        <v>682</v>
      </c>
      <c r="B229" s="348">
        <v>45854.0</v>
      </c>
      <c r="C229" s="170" t="s">
        <v>352</v>
      </c>
      <c r="D229" s="349" t="s">
        <v>690</v>
      </c>
      <c r="E229" s="170">
        <v>145.0</v>
      </c>
      <c r="F229" s="170">
        <v>599.0</v>
      </c>
      <c r="G229" s="170">
        <v>114.0</v>
      </c>
      <c r="H229" s="170" t="s">
        <v>85</v>
      </c>
      <c r="I229" s="349" t="s">
        <v>692</v>
      </c>
      <c r="J229" s="334"/>
      <c r="K229" s="334"/>
      <c r="L229" s="351">
        <f t="shared" si="1"/>
        <v>38.615733</v>
      </c>
      <c r="M229" s="352" t="str">
        <f t="shared" si="2"/>
        <v>SHEARING</v>
      </c>
      <c r="N229" s="353">
        <f t="shared" si="3"/>
        <v>16</v>
      </c>
      <c r="O229" s="353">
        <f t="shared" si="4"/>
        <v>7</v>
      </c>
      <c r="P229" s="353">
        <f t="shared" si="5"/>
        <v>2025</v>
      </c>
      <c r="Q229" s="354"/>
      <c r="R229" s="354"/>
      <c r="S229" s="354"/>
      <c r="T229" s="354"/>
      <c r="U229" s="354"/>
      <c r="V229" s="354">
        <f t="shared" si="6"/>
        <v>1899</v>
      </c>
    </row>
    <row r="230" ht="11.25" customHeight="1">
      <c r="A230" s="170" t="s">
        <v>682</v>
      </c>
      <c r="B230" s="348">
        <v>45854.0</v>
      </c>
      <c r="C230" s="170" t="s">
        <v>352</v>
      </c>
      <c r="D230" s="349" t="s">
        <v>690</v>
      </c>
      <c r="E230" s="170">
        <v>136.0</v>
      </c>
      <c r="F230" s="170">
        <v>599.0</v>
      </c>
      <c r="G230" s="170">
        <v>75.0</v>
      </c>
      <c r="H230" s="170" t="s">
        <v>85</v>
      </c>
      <c r="I230" s="349" t="s">
        <v>692</v>
      </c>
      <c r="J230" s="334"/>
      <c r="K230" s="334"/>
      <c r="L230" s="351">
        <f t="shared" si="1"/>
        <v>23.82822</v>
      </c>
      <c r="M230" s="352" t="str">
        <f t="shared" si="2"/>
        <v>SHEARING</v>
      </c>
      <c r="N230" s="353">
        <f t="shared" si="3"/>
        <v>16</v>
      </c>
      <c r="O230" s="353">
        <f t="shared" si="4"/>
        <v>7</v>
      </c>
      <c r="P230" s="353">
        <f t="shared" si="5"/>
        <v>2025</v>
      </c>
      <c r="Q230" s="354"/>
      <c r="R230" s="354"/>
      <c r="S230" s="354"/>
      <c r="T230" s="354"/>
      <c r="U230" s="354"/>
      <c r="V230" s="354">
        <f t="shared" si="6"/>
        <v>1899</v>
      </c>
    </row>
    <row r="231" ht="11.25" customHeight="1">
      <c r="A231" s="170" t="s">
        <v>682</v>
      </c>
      <c r="B231" s="348">
        <v>45854.0</v>
      </c>
      <c r="C231" s="170" t="s">
        <v>352</v>
      </c>
      <c r="D231" s="349" t="s">
        <v>690</v>
      </c>
      <c r="E231" s="170">
        <v>123.0</v>
      </c>
      <c r="F231" s="170">
        <v>599.0</v>
      </c>
      <c r="G231" s="170">
        <v>69.0</v>
      </c>
      <c r="H231" s="170" t="s">
        <v>85</v>
      </c>
      <c r="I231" s="349" t="s">
        <v>692</v>
      </c>
      <c r="J231" s="334"/>
      <c r="K231" s="334"/>
      <c r="L231" s="351">
        <f t="shared" si="1"/>
        <v>19.8264807</v>
      </c>
      <c r="M231" s="352" t="str">
        <f t="shared" si="2"/>
        <v>SHEARING</v>
      </c>
      <c r="N231" s="353">
        <f t="shared" si="3"/>
        <v>16</v>
      </c>
      <c r="O231" s="353">
        <f t="shared" si="4"/>
        <v>7</v>
      </c>
      <c r="P231" s="353">
        <f t="shared" si="5"/>
        <v>2025</v>
      </c>
      <c r="Q231" s="354"/>
      <c r="R231" s="354"/>
      <c r="S231" s="354"/>
      <c r="T231" s="354"/>
      <c r="U231" s="354"/>
      <c r="V231" s="354">
        <f t="shared" si="6"/>
        <v>1899</v>
      </c>
    </row>
    <row r="232" ht="11.25" customHeight="1">
      <c r="A232" s="170" t="s">
        <v>682</v>
      </c>
      <c r="B232" s="348">
        <v>45854.0</v>
      </c>
      <c r="C232" s="170" t="s">
        <v>352</v>
      </c>
      <c r="D232" s="349" t="s">
        <v>690</v>
      </c>
      <c r="E232" s="170">
        <v>104.0</v>
      </c>
      <c r="F232" s="170">
        <v>599.0</v>
      </c>
      <c r="G232" s="170">
        <v>66.0</v>
      </c>
      <c r="H232" s="170" t="s">
        <v>85</v>
      </c>
      <c r="I232" s="349" t="s">
        <v>692</v>
      </c>
      <c r="J232" s="334"/>
      <c r="K232" s="334"/>
      <c r="L232" s="351">
        <f t="shared" si="1"/>
        <v>16.0349904</v>
      </c>
      <c r="M232" s="352" t="str">
        <f t="shared" si="2"/>
        <v>SHEARING</v>
      </c>
      <c r="N232" s="353">
        <f t="shared" si="3"/>
        <v>16</v>
      </c>
      <c r="O232" s="353">
        <f t="shared" si="4"/>
        <v>7</v>
      </c>
      <c r="P232" s="353">
        <f t="shared" si="5"/>
        <v>2025</v>
      </c>
      <c r="Q232" s="354"/>
      <c r="R232" s="354"/>
      <c r="S232" s="354"/>
      <c r="T232" s="354"/>
      <c r="U232" s="354"/>
      <c r="V232" s="354">
        <f t="shared" si="6"/>
        <v>1899</v>
      </c>
    </row>
    <row r="233" ht="11.25" customHeight="1">
      <c r="A233" s="170" t="s">
        <v>682</v>
      </c>
      <c r="B233" s="348">
        <v>45854.0</v>
      </c>
      <c r="C233" s="170" t="s">
        <v>352</v>
      </c>
      <c r="D233" s="349" t="s">
        <v>690</v>
      </c>
      <c r="E233" s="170">
        <v>86.0</v>
      </c>
      <c r="F233" s="170">
        <v>599.0</v>
      </c>
      <c r="G233" s="170">
        <v>95.0</v>
      </c>
      <c r="H233" s="170" t="s">
        <v>85</v>
      </c>
      <c r="I233" s="349" t="s">
        <v>692</v>
      </c>
      <c r="J233" s="334"/>
      <c r="K233" s="334"/>
      <c r="L233" s="351">
        <f t="shared" si="1"/>
        <v>19.085937</v>
      </c>
      <c r="M233" s="352" t="str">
        <f t="shared" si="2"/>
        <v>SHEARING</v>
      </c>
      <c r="N233" s="353">
        <f t="shared" si="3"/>
        <v>16</v>
      </c>
      <c r="O233" s="353">
        <f t="shared" si="4"/>
        <v>7</v>
      </c>
      <c r="P233" s="353">
        <f t="shared" si="5"/>
        <v>2025</v>
      </c>
      <c r="Q233" s="354"/>
      <c r="R233" s="354"/>
      <c r="S233" s="354"/>
      <c r="T233" s="354"/>
      <c r="U233" s="354"/>
      <c r="V233" s="354">
        <f t="shared" si="6"/>
        <v>1899</v>
      </c>
    </row>
    <row r="234" ht="11.25" customHeight="1">
      <c r="A234" s="170" t="s">
        <v>682</v>
      </c>
      <c r="B234" s="348">
        <v>45854.0</v>
      </c>
      <c r="C234" s="170" t="s">
        <v>352</v>
      </c>
      <c r="D234" s="349" t="s">
        <v>690</v>
      </c>
      <c r="E234" s="170">
        <v>64.0</v>
      </c>
      <c r="F234" s="170">
        <v>599.0</v>
      </c>
      <c r="G234" s="170">
        <v>39.0</v>
      </c>
      <c r="H234" s="170" t="s">
        <v>85</v>
      </c>
      <c r="I234" s="349" t="s">
        <v>692</v>
      </c>
      <c r="J234" s="334"/>
      <c r="K234" s="334"/>
      <c r="L234" s="351">
        <f t="shared" si="1"/>
        <v>5.8309056</v>
      </c>
      <c r="M234" s="352" t="str">
        <f t="shared" si="2"/>
        <v>SHEARING</v>
      </c>
      <c r="N234" s="353">
        <f t="shared" si="3"/>
        <v>16</v>
      </c>
      <c r="O234" s="353">
        <f t="shared" si="4"/>
        <v>7</v>
      </c>
      <c r="P234" s="353">
        <f t="shared" si="5"/>
        <v>2025</v>
      </c>
      <c r="Q234" s="354"/>
      <c r="R234" s="354"/>
      <c r="S234" s="354"/>
      <c r="T234" s="354"/>
      <c r="U234" s="354"/>
      <c r="V234" s="354">
        <f t="shared" si="6"/>
        <v>1899</v>
      </c>
    </row>
    <row r="235" ht="11.25" customHeight="1">
      <c r="A235" s="170" t="s">
        <v>682</v>
      </c>
      <c r="B235" s="348">
        <v>45854.0</v>
      </c>
      <c r="C235" s="170" t="s">
        <v>352</v>
      </c>
      <c r="D235" s="349" t="s">
        <v>690</v>
      </c>
      <c r="E235" s="170">
        <v>36.0</v>
      </c>
      <c r="F235" s="170">
        <v>599.0</v>
      </c>
      <c r="G235" s="170">
        <v>30.0</v>
      </c>
      <c r="H235" s="170" t="s">
        <v>85</v>
      </c>
      <c r="I235" s="349" t="s">
        <v>692</v>
      </c>
      <c r="J235" s="334"/>
      <c r="K235" s="334"/>
      <c r="L235" s="351">
        <f t="shared" si="1"/>
        <v>2.522988</v>
      </c>
      <c r="M235" s="352" t="str">
        <f t="shared" si="2"/>
        <v>SHEARING</v>
      </c>
      <c r="N235" s="353">
        <f t="shared" si="3"/>
        <v>16</v>
      </c>
      <c r="O235" s="353">
        <f t="shared" si="4"/>
        <v>7</v>
      </c>
      <c r="P235" s="353">
        <f t="shared" si="5"/>
        <v>2025</v>
      </c>
      <c r="Q235" s="354"/>
      <c r="R235" s="354"/>
      <c r="S235" s="354"/>
      <c r="T235" s="354"/>
      <c r="U235" s="354"/>
      <c r="V235" s="354">
        <f t="shared" si="6"/>
        <v>1899</v>
      </c>
    </row>
    <row r="236" ht="11.25" customHeight="1">
      <c r="A236" s="170" t="s">
        <v>682</v>
      </c>
      <c r="B236" s="348">
        <v>45854.0</v>
      </c>
      <c r="C236" s="170" t="s">
        <v>352</v>
      </c>
      <c r="D236" s="349" t="s">
        <v>690</v>
      </c>
      <c r="E236" s="170">
        <v>114.0</v>
      </c>
      <c r="F236" s="170">
        <v>515.0</v>
      </c>
      <c r="G236" s="170">
        <v>38.0</v>
      </c>
      <c r="H236" s="170" t="s">
        <v>85</v>
      </c>
      <c r="I236" s="349" t="s">
        <v>692</v>
      </c>
      <c r="J236" s="334"/>
      <c r="K236" s="334"/>
      <c r="L236" s="351">
        <f t="shared" si="1"/>
        <v>8.700822</v>
      </c>
      <c r="M236" s="352" t="str">
        <f t="shared" si="2"/>
        <v>SHEARING</v>
      </c>
      <c r="N236" s="353">
        <f t="shared" si="3"/>
        <v>16</v>
      </c>
      <c r="O236" s="353">
        <f t="shared" si="4"/>
        <v>7</v>
      </c>
      <c r="P236" s="353">
        <f t="shared" si="5"/>
        <v>2025</v>
      </c>
      <c r="Q236" s="354"/>
      <c r="R236" s="354"/>
      <c r="S236" s="354"/>
      <c r="T236" s="354"/>
      <c r="U236" s="354"/>
      <c r="V236" s="354">
        <f t="shared" si="6"/>
        <v>1899</v>
      </c>
    </row>
    <row r="237" ht="11.25" customHeight="1">
      <c r="A237" s="170" t="s">
        <v>682</v>
      </c>
      <c r="B237" s="348">
        <v>45854.0</v>
      </c>
      <c r="C237" s="170" t="s">
        <v>352</v>
      </c>
      <c r="D237" s="349" t="s">
        <v>690</v>
      </c>
      <c r="E237" s="170">
        <v>114.0</v>
      </c>
      <c r="F237" s="170">
        <v>524.0</v>
      </c>
      <c r="G237" s="170">
        <v>25.0</v>
      </c>
      <c r="H237" s="170" t="s">
        <v>85</v>
      </c>
      <c r="I237" s="349" t="s">
        <v>692</v>
      </c>
      <c r="J237" s="334"/>
      <c r="K237" s="334"/>
      <c r="L237" s="351">
        <f t="shared" si="1"/>
        <v>5.82426</v>
      </c>
      <c r="M237" s="352" t="str">
        <f t="shared" si="2"/>
        <v>SHEARING</v>
      </c>
      <c r="N237" s="353">
        <f t="shared" si="3"/>
        <v>16</v>
      </c>
      <c r="O237" s="353">
        <f t="shared" si="4"/>
        <v>7</v>
      </c>
      <c r="P237" s="353">
        <f t="shared" si="5"/>
        <v>2025</v>
      </c>
      <c r="Q237" s="354"/>
      <c r="R237" s="354"/>
      <c r="S237" s="354"/>
      <c r="T237" s="354"/>
      <c r="U237" s="354"/>
      <c r="V237" s="354">
        <f t="shared" si="6"/>
        <v>1899</v>
      </c>
    </row>
    <row r="238" ht="11.25" customHeight="1">
      <c r="A238" s="170" t="s">
        <v>682</v>
      </c>
      <c r="B238" s="348">
        <v>45854.0</v>
      </c>
      <c r="C238" s="170" t="s">
        <v>352</v>
      </c>
      <c r="D238" s="349" t="s">
        <v>690</v>
      </c>
      <c r="E238" s="170">
        <v>114.0</v>
      </c>
      <c r="F238" s="170">
        <v>537.0</v>
      </c>
      <c r="G238" s="170">
        <v>23.0</v>
      </c>
      <c r="H238" s="170" t="s">
        <v>85</v>
      </c>
      <c r="I238" s="349" t="s">
        <v>692</v>
      </c>
      <c r="J238" s="334"/>
      <c r="K238" s="334"/>
      <c r="L238" s="351">
        <f t="shared" si="1"/>
        <v>5.4912546</v>
      </c>
      <c r="M238" s="352" t="str">
        <f t="shared" si="2"/>
        <v>SHEARING</v>
      </c>
      <c r="N238" s="353">
        <f t="shared" si="3"/>
        <v>16</v>
      </c>
      <c r="O238" s="353">
        <f t="shared" si="4"/>
        <v>7</v>
      </c>
      <c r="P238" s="353">
        <f t="shared" si="5"/>
        <v>2025</v>
      </c>
      <c r="Q238" s="354"/>
      <c r="R238" s="354"/>
      <c r="S238" s="354"/>
      <c r="T238" s="354"/>
      <c r="U238" s="354"/>
      <c r="V238" s="354">
        <f t="shared" si="6"/>
        <v>1899</v>
      </c>
    </row>
    <row r="239" ht="11.25" customHeight="1">
      <c r="A239" s="170" t="s">
        <v>682</v>
      </c>
      <c r="B239" s="348">
        <v>45854.0</v>
      </c>
      <c r="C239" s="170" t="s">
        <v>352</v>
      </c>
      <c r="D239" s="349" t="s">
        <v>690</v>
      </c>
      <c r="E239" s="170">
        <v>114.0</v>
      </c>
      <c r="F239" s="170">
        <v>556.0</v>
      </c>
      <c r="G239" s="170">
        <v>22.0</v>
      </c>
      <c r="H239" s="170" t="s">
        <v>85</v>
      </c>
      <c r="I239" s="349" t="s">
        <v>692</v>
      </c>
      <c r="J239" s="334"/>
      <c r="K239" s="334"/>
      <c r="L239" s="351">
        <f t="shared" si="1"/>
        <v>5.4383472</v>
      </c>
      <c r="M239" s="352" t="str">
        <f t="shared" si="2"/>
        <v>SHEARING</v>
      </c>
      <c r="N239" s="353">
        <f t="shared" si="3"/>
        <v>16</v>
      </c>
      <c r="O239" s="353">
        <f t="shared" si="4"/>
        <v>7</v>
      </c>
      <c r="P239" s="353">
        <f t="shared" si="5"/>
        <v>2025</v>
      </c>
      <c r="Q239" s="354"/>
      <c r="R239" s="354"/>
      <c r="S239" s="354"/>
      <c r="T239" s="354"/>
      <c r="U239" s="354"/>
      <c r="V239" s="354">
        <f t="shared" si="6"/>
        <v>1899</v>
      </c>
    </row>
    <row r="240" ht="11.25" customHeight="1">
      <c r="A240" s="170" t="s">
        <v>682</v>
      </c>
      <c r="B240" s="348">
        <v>45854.0</v>
      </c>
      <c r="C240" s="170" t="s">
        <v>352</v>
      </c>
      <c r="D240" s="349" t="s">
        <v>690</v>
      </c>
      <c r="E240" s="170">
        <v>114.0</v>
      </c>
      <c r="F240" s="170">
        <v>574.0</v>
      </c>
      <c r="G240" s="170">
        <v>15.0</v>
      </c>
      <c r="H240" s="170" t="s">
        <v>85</v>
      </c>
      <c r="I240" s="349" t="s">
        <v>692</v>
      </c>
      <c r="J240" s="334"/>
      <c r="K240" s="334"/>
      <c r="L240" s="351">
        <f t="shared" si="1"/>
        <v>3.828006</v>
      </c>
      <c r="M240" s="352" t="str">
        <f t="shared" si="2"/>
        <v>SHEARING</v>
      </c>
      <c r="N240" s="353">
        <f t="shared" si="3"/>
        <v>16</v>
      </c>
      <c r="O240" s="353">
        <f t="shared" si="4"/>
        <v>7</v>
      </c>
      <c r="P240" s="353">
        <f t="shared" si="5"/>
        <v>2025</v>
      </c>
      <c r="Q240" s="354"/>
      <c r="R240" s="354"/>
      <c r="S240" s="354"/>
      <c r="T240" s="354"/>
      <c r="U240" s="354"/>
      <c r="V240" s="354">
        <f t="shared" si="6"/>
        <v>1899</v>
      </c>
    </row>
    <row r="241" ht="11.25" customHeight="1">
      <c r="A241" s="170" t="s">
        <v>682</v>
      </c>
      <c r="B241" s="348">
        <v>45854.0</v>
      </c>
      <c r="C241" s="170" t="s">
        <v>352</v>
      </c>
      <c r="D241" s="349" t="s">
        <v>690</v>
      </c>
      <c r="E241" s="170">
        <v>114.0</v>
      </c>
      <c r="F241" s="170">
        <v>596.0</v>
      </c>
      <c r="G241" s="170">
        <v>13.0</v>
      </c>
      <c r="H241" s="170" t="s">
        <v>85</v>
      </c>
      <c r="I241" s="349" t="s">
        <v>692</v>
      </c>
      <c r="J241" s="334"/>
      <c r="K241" s="334"/>
      <c r="L241" s="351">
        <f t="shared" si="1"/>
        <v>3.4447608</v>
      </c>
      <c r="M241" s="352" t="str">
        <f t="shared" si="2"/>
        <v>SHEARING</v>
      </c>
      <c r="N241" s="353">
        <f t="shared" si="3"/>
        <v>16</v>
      </c>
      <c r="O241" s="353">
        <f t="shared" si="4"/>
        <v>7</v>
      </c>
      <c r="P241" s="353">
        <f t="shared" si="5"/>
        <v>2025</v>
      </c>
      <c r="Q241" s="354"/>
      <c r="R241" s="354"/>
      <c r="S241" s="354"/>
      <c r="T241" s="354"/>
      <c r="U241" s="354"/>
      <c r="V241" s="354">
        <f t="shared" si="6"/>
        <v>1899</v>
      </c>
    </row>
    <row r="242" ht="11.25" customHeight="1">
      <c r="A242" s="170" t="s">
        <v>682</v>
      </c>
      <c r="B242" s="348">
        <v>45854.0</v>
      </c>
      <c r="C242" s="170" t="s">
        <v>352</v>
      </c>
      <c r="D242" s="349" t="s">
        <v>690</v>
      </c>
      <c r="E242" s="170">
        <v>114.0</v>
      </c>
      <c r="F242" s="170">
        <v>624.0</v>
      </c>
      <c r="G242" s="170">
        <v>10.0</v>
      </c>
      <c r="H242" s="170" t="s">
        <v>85</v>
      </c>
      <c r="I242" s="349" t="s">
        <v>692</v>
      </c>
      <c r="J242" s="334"/>
      <c r="K242" s="334"/>
      <c r="L242" s="351">
        <f t="shared" si="1"/>
        <v>2.774304</v>
      </c>
      <c r="M242" s="352" t="str">
        <f t="shared" si="2"/>
        <v>SHEARING</v>
      </c>
      <c r="N242" s="353">
        <f t="shared" si="3"/>
        <v>16</v>
      </c>
      <c r="O242" s="353">
        <f t="shared" si="4"/>
        <v>7</v>
      </c>
      <c r="P242" s="353">
        <f t="shared" si="5"/>
        <v>2025</v>
      </c>
      <c r="Q242" s="354"/>
      <c r="R242" s="354"/>
      <c r="S242" s="354"/>
      <c r="T242" s="354"/>
      <c r="U242" s="354"/>
      <c r="V242" s="354">
        <f t="shared" si="6"/>
        <v>1899</v>
      </c>
    </row>
    <row r="243" ht="11.25" customHeight="1">
      <c r="A243" s="170" t="s">
        <v>682</v>
      </c>
      <c r="B243" s="348">
        <v>45854.0</v>
      </c>
      <c r="C243" s="170" t="s">
        <v>352</v>
      </c>
      <c r="D243" s="349" t="s">
        <v>690</v>
      </c>
      <c r="E243" s="170">
        <v>114.0</v>
      </c>
      <c r="F243" s="170">
        <v>330.0</v>
      </c>
      <c r="G243" s="170">
        <v>292.0</v>
      </c>
      <c r="H243" s="170" t="s">
        <v>85</v>
      </c>
      <c r="I243" s="349" t="s">
        <v>692</v>
      </c>
      <c r="J243" s="334"/>
      <c r="K243" s="350">
        <v>0.8333333333333334</v>
      </c>
      <c r="L243" s="351">
        <f t="shared" si="1"/>
        <v>42.841656</v>
      </c>
      <c r="M243" s="352" t="str">
        <f t="shared" si="2"/>
        <v>SHEARING</v>
      </c>
      <c r="N243" s="353">
        <f t="shared" si="3"/>
        <v>16</v>
      </c>
      <c r="O243" s="353">
        <f t="shared" si="4"/>
        <v>7</v>
      </c>
      <c r="P243" s="353">
        <f t="shared" si="5"/>
        <v>2025</v>
      </c>
      <c r="Q243" s="354"/>
      <c r="R243" s="354"/>
      <c r="S243" s="354"/>
      <c r="T243" s="354"/>
      <c r="U243" s="354"/>
      <c r="V243" s="354">
        <f t="shared" si="6"/>
        <v>1899</v>
      </c>
    </row>
    <row r="244" ht="11.25" customHeight="1">
      <c r="A244" s="170" t="s">
        <v>682</v>
      </c>
      <c r="B244" s="348">
        <v>45854.0</v>
      </c>
      <c r="C244" s="170" t="s">
        <v>347</v>
      </c>
      <c r="D244" s="349" t="s">
        <v>683</v>
      </c>
      <c r="E244" s="170">
        <v>68.0</v>
      </c>
      <c r="F244" s="170">
        <v>778.0</v>
      </c>
      <c r="G244" s="170">
        <v>570.0</v>
      </c>
      <c r="H244" s="170" t="s">
        <v>85</v>
      </c>
      <c r="I244" s="349" t="s">
        <v>684</v>
      </c>
      <c r="J244" s="350">
        <v>0.3333333333333333</v>
      </c>
      <c r="K244" s="334"/>
      <c r="L244" s="351">
        <f t="shared" si="1"/>
        <v>117.605592</v>
      </c>
      <c r="M244" s="352" t="str">
        <f t="shared" si="2"/>
        <v>SHEARING</v>
      </c>
      <c r="N244" s="353">
        <f t="shared" si="3"/>
        <v>16</v>
      </c>
      <c r="O244" s="353">
        <f t="shared" si="4"/>
        <v>7</v>
      </c>
      <c r="P244" s="353">
        <f t="shared" si="5"/>
        <v>2025</v>
      </c>
      <c r="Q244" s="354"/>
      <c r="R244" s="354"/>
      <c r="S244" s="354"/>
      <c r="T244" s="354"/>
      <c r="U244" s="354"/>
      <c r="V244" s="354">
        <f t="shared" si="6"/>
        <v>1899</v>
      </c>
    </row>
    <row r="245" ht="11.25" customHeight="1">
      <c r="A245" s="170" t="s">
        <v>682</v>
      </c>
      <c r="B245" s="348">
        <v>45854.0</v>
      </c>
      <c r="C245" s="170"/>
      <c r="D245" s="170"/>
      <c r="E245" s="170"/>
      <c r="F245" s="170"/>
      <c r="G245" s="170"/>
      <c r="H245" s="170" t="s">
        <v>741</v>
      </c>
      <c r="I245" s="349" t="s">
        <v>684</v>
      </c>
      <c r="J245" s="334"/>
      <c r="K245" s="350">
        <v>0.8333333333333334</v>
      </c>
      <c r="L245" s="351">
        <f t="shared" si="1"/>
        <v>0</v>
      </c>
      <c r="M245" s="352" t="str">
        <f t="shared" si="2"/>
        <v/>
      </c>
      <c r="N245" s="353">
        <f t="shared" si="3"/>
        <v>16</v>
      </c>
      <c r="O245" s="353">
        <f t="shared" si="4"/>
        <v>7</v>
      </c>
      <c r="P245" s="353">
        <f t="shared" si="5"/>
        <v>2025</v>
      </c>
      <c r="Q245" s="354"/>
      <c r="R245" s="354"/>
      <c r="S245" s="354"/>
      <c r="T245" s="354"/>
      <c r="U245" s="354"/>
      <c r="V245" s="354">
        <f t="shared" si="6"/>
        <v>1899</v>
      </c>
    </row>
    <row r="246" ht="11.25" customHeight="1">
      <c r="A246" s="170" t="s">
        <v>682</v>
      </c>
      <c r="B246" s="348">
        <v>45854.0</v>
      </c>
      <c r="C246" s="170" t="s">
        <v>352</v>
      </c>
      <c r="D246" s="349" t="s">
        <v>740</v>
      </c>
      <c r="E246" s="170">
        <v>38.0</v>
      </c>
      <c r="F246" s="170">
        <v>242.0</v>
      </c>
      <c r="G246" s="170">
        <v>1200.0</v>
      </c>
      <c r="H246" s="170" t="s">
        <v>85</v>
      </c>
      <c r="I246" s="349" t="s">
        <v>701</v>
      </c>
      <c r="J246" s="350">
        <v>0.3333333333333333</v>
      </c>
      <c r="K246" s="350">
        <v>0.4791666666666667</v>
      </c>
      <c r="L246" s="351">
        <f t="shared" si="1"/>
        <v>43.03728</v>
      </c>
      <c r="M246" s="352" t="str">
        <f t="shared" si="2"/>
        <v>SHEARING</v>
      </c>
      <c r="N246" s="353">
        <f t="shared" si="3"/>
        <v>16</v>
      </c>
      <c r="O246" s="353">
        <f t="shared" si="4"/>
        <v>7</v>
      </c>
      <c r="P246" s="353">
        <f t="shared" si="5"/>
        <v>2025</v>
      </c>
      <c r="Q246" s="354"/>
      <c r="R246" s="354"/>
      <c r="S246" s="354"/>
      <c r="T246" s="354"/>
      <c r="U246" s="354"/>
      <c r="V246" s="354">
        <f t="shared" si="6"/>
        <v>1899</v>
      </c>
    </row>
    <row r="247" ht="11.25" customHeight="1">
      <c r="A247" s="170" t="s">
        <v>682</v>
      </c>
      <c r="B247" s="348">
        <v>45854.0</v>
      </c>
      <c r="C247" s="170" t="s">
        <v>352</v>
      </c>
      <c r="D247" s="349" t="s">
        <v>727</v>
      </c>
      <c r="E247" s="170"/>
      <c r="F247" s="170"/>
      <c r="G247" s="170"/>
      <c r="H247" s="170" t="s">
        <v>689</v>
      </c>
      <c r="I247" s="349" t="s">
        <v>701</v>
      </c>
      <c r="J247" s="350">
        <v>0.4791666666666667</v>
      </c>
      <c r="K247" s="350">
        <v>0.6319444444444444</v>
      </c>
      <c r="L247" s="351">
        <f t="shared" si="1"/>
        <v>0</v>
      </c>
      <c r="M247" s="352" t="str">
        <f t="shared" si="2"/>
        <v>SHEARING</v>
      </c>
      <c r="N247" s="353">
        <f t="shared" si="3"/>
        <v>16</v>
      </c>
      <c r="O247" s="353">
        <f t="shared" si="4"/>
        <v>7</v>
      </c>
      <c r="P247" s="353">
        <f t="shared" si="5"/>
        <v>2025</v>
      </c>
      <c r="Q247" s="354"/>
      <c r="R247" s="354"/>
      <c r="S247" s="354"/>
      <c r="T247" s="354"/>
      <c r="U247" s="354"/>
      <c r="V247" s="354">
        <f t="shared" si="6"/>
        <v>1899</v>
      </c>
    </row>
    <row r="248" ht="11.25" customHeight="1">
      <c r="A248" s="170" t="s">
        <v>682</v>
      </c>
      <c r="B248" s="348">
        <v>45854.0</v>
      </c>
      <c r="C248" s="170" t="s">
        <v>352</v>
      </c>
      <c r="D248" s="349" t="s">
        <v>740</v>
      </c>
      <c r="E248" s="170">
        <v>38.0</v>
      </c>
      <c r="F248" s="170">
        <v>242.0</v>
      </c>
      <c r="G248" s="170">
        <v>1500.0</v>
      </c>
      <c r="H248" s="170" t="s">
        <v>85</v>
      </c>
      <c r="I248" s="349" t="s">
        <v>701</v>
      </c>
      <c r="J248" s="350">
        <v>0.6319444444444444</v>
      </c>
      <c r="K248" s="350">
        <v>0.8333333333333334</v>
      </c>
      <c r="L248" s="351">
        <f t="shared" si="1"/>
        <v>53.7966</v>
      </c>
      <c r="M248" s="352" t="str">
        <f t="shared" si="2"/>
        <v>SHEARING</v>
      </c>
      <c r="N248" s="353">
        <f t="shared" si="3"/>
        <v>16</v>
      </c>
      <c r="O248" s="353">
        <f t="shared" si="4"/>
        <v>7</v>
      </c>
      <c r="P248" s="353">
        <f t="shared" si="5"/>
        <v>2025</v>
      </c>
      <c r="Q248" s="354"/>
      <c r="R248" s="354"/>
      <c r="S248" s="354"/>
      <c r="T248" s="354"/>
      <c r="U248" s="354"/>
      <c r="V248" s="354">
        <f t="shared" si="6"/>
        <v>1899</v>
      </c>
    </row>
    <row r="249" ht="11.25" customHeight="1">
      <c r="A249" s="170" t="s">
        <v>682</v>
      </c>
      <c r="B249" s="348">
        <v>45854.0</v>
      </c>
      <c r="C249" s="170" t="s">
        <v>347</v>
      </c>
      <c r="D249" s="349" t="s">
        <v>711</v>
      </c>
      <c r="E249" s="170">
        <v>68.0</v>
      </c>
      <c r="F249" s="170">
        <v>232.0</v>
      </c>
      <c r="G249" s="170">
        <v>1472.0</v>
      </c>
      <c r="H249" s="170" t="s">
        <v>712</v>
      </c>
      <c r="I249" s="349" t="s">
        <v>713</v>
      </c>
      <c r="J249" s="350">
        <v>0.3333333333333333</v>
      </c>
      <c r="K249" s="334"/>
      <c r="L249" s="351">
        <f t="shared" si="1"/>
        <v>90.5668608</v>
      </c>
      <c r="M249" s="352" t="str">
        <f t="shared" si="2"/>
        <v>SHEARING</v>
      </c>
      <c r="N249" s="353">
        <f t="shared" si="3"/>
        <v>16</v>
      </c>
      <c r="O249" s="353">
        <f t="shared" si="4"/>
        <v>7</v>
      </c>
      <c r="P249" s="353">
        <f t="shared" si="5"/>
        <v>2025</v>
      </c>
      <c r="Q249" s="354"/>
      <c r="R249" s="354"/>
      <c r="S249" s="354"/>
      <c r="T249" s="354"/>
      <c r="U249" s="354"/>
      <c r="V249" s="354">
        <f t="shared" si="6"/>
        <v>1899</v>
      </c>
    </row>
    <row r="250" ht="11.25" customHeight="1">
      <c r="A250" s="170" t="s">
        <v>682</v>
      </c>
      <c r="B250" s="348">
        <v>45854.0</v>
      </c>
      <c r="C250" s="170" t="s">
        <v>347</v>
      </c>
      <c r="D250" s="349" t="s">
        <v>711</v>
      </c>
      <c r="E250" s="170">
        <v>68.0</v>
      </c>
      <c r="F250" s="170">
        <v>237.0</v>
      </c>
      <c r="G250" s="170">
        <v>896.0</v>
      </c>
      <c r="H250" s="170" t="s">
        <v>712</v>
      </c>
      <c r="I250" s="349" t="s">
        <v>713</v>
      </c>
      <c r="J250" s="334"/>
      <c r="K250" s="334"/>
      <c r="L250" s="351">
        <f t="shared" si="1"/>
        <v>56.3157504</v>
      </c>
      <c r="M250" s="352" t="str">
        <f t="shared" si="2"/>
        <v>SHEARING</v>
      </c>
      <c r="N250" s="353">
        <f t="shared" si="3"/>
        <v>16</v>
      </c>
      <c r="O250" s="353">
        <f t="shared" si="4"/>
        <v>7</v>
      </c>
      <c r="P250" s="353">
        <f t="shared" si="5"/>
        <v>2025</v>
      </c>
      <c r="Q250" s="354"/>
      <c r="R250" s="354"/>
      <c r="S250" s="354"/>
      <c r="T250" s="354"/>
      <c r="U250" s="354"/>
      <c r="V250" s="354">
        <f t="shared" si="6"/>
        <v>1899</v>
      </c>
    </row>
    <row r="251" ht="11.25" customHeight="1">
      <c r="A251" s="170" t="s">
        <v>682</v>
      </c>
      <c r="B251" s="348">
        <v>45854.0</v>
      </c>
      <c r="C251" s="170" t="s">
        <v>347</v>
      </c>
      <c r="D251" s="349" t="s">
        <v>711</v>
      </c>
      <c r="E251" s="170">
        <v>68.0</v>
      </c>
      <c r="F251" s="170">
        <v>281.0</v>
      </c>
      <c r="G251" s="170">
        <v>572.0</v>
      </c>
      <c r="H251" s="170" t="s">
        <v>712</v>
      </c>
      <c r="I251" s="349" t="s">
        <v>713</v>
      </c>
      <c r="J251" s="334"/>
      <c r="K251" s="334"/>
      <c r="L251" s="351">
        <f t="shared" si="1"/>
        <v>42.6261264</v>
      </c>
      <c r="M251" s="352" t="str">
        <f t="shared" si="2"/>
        <v>SHEARING</v>
      </c>
      <c r="N251" s="353">
        <f t="shared" si="3"/>
        <v>16</v>
      </c>
      <c r="O251" s="353">
        <f t="shared" si="4"/>
        <v>7</v>
      </c>
      <c r="P251" s="353">
        <f t="shared" si="5"/>
        <v>2025</v>
      </c>
      <c r="Q251" s="354"/>
      <c r="R251" s="354"/>
      <c r="S251" s="354"/>
      <c r="T251" s="354"/>
      <c r="U251" s="354"/>
      <c r="V251" s="354">
        <f t="shared" si="6"/>
        <v>1899</v>
      </c>
    </row>
    <row r="252" ht="11.25" customHeight="1">
      <c r="A252" s="170" t="s">
        <v>682</v>
      </c>
      <c r="B252" s="348">
        <v>45854.0</v>
      </c>
      <c r="C252" s="170" t="s">
        <v>347</v>
      </c>
      <c r="D252" s="349" t="s">
        <v>711</v>
      </c>
      <c r="E252" s="170">
        <v>68.0</v>
      </c>
      <c r="F252" s="170">
        <v>297.0</v>
      </c>
      <c r="G252" s="170">
        <v>384.0</v>
      </c>
      <c r="H252" s="170" t="s">
        <v>712</v>
      </c>
      <c r="I252" s="349" t="s">
        <v>713</v>
      </c>
      <c r="J252" s="334"/>
      <c r="K252" s="334"/>
      <c r="L252" s="351">
        <f t="shared" si="1"/>
        <v>30.2455296</v>
      </c>
      <c r="M252" s="352" t="str">
        <f t="shared" si="2"/>
        <v>SHEARING</v>
      </c>
      <c r="N252" s="353">
        <f t="shared" si="3"/>
        <v>16</v>
      </c>
      <c r="O252" s="353">
        <f t="shared" si="4"/>
        <v>7</v>
      </c>
      <c r="P252" s="353">
        <f t="shared" si="5"/>
        <v>2025</v>
      </c>
      <c r="Q252" s="354"/>
      <c r="R252" s="354"/>
      <c r="S252" s="354"/>
      <c r="T252" s="354"/>
      <c r="U252" s="354"/>
      <c r="V252" s="354">
        <f t="shared" si="6"/>
        <v>1899</v>
      </c>
    </row>
    <row r="253" ht="11.25" customHeight="1">
      <c r="A253" s="170" t="s">
        <v>682</v>
      </c>
      <c r="B253" s="348">
        <v>45854.0</v>
      </c>
      <c r="C253" s="170" t="s">
        <v>347</v>
      </c>
      <c r="D253" s="349" t="s">
        <v>711</v>
      </c>
      <c r="E253" s="170">
        <v>114.0</v>
      </c>
      <c r="F253" s="170">
        <v>330.0</v>
      </c>
      <c r="G253" s="170">
        <v>584.0</v>
      </c>
      <c r="H253" s="170" t="s">
        <v>712</v>
      </c>
      <c r="I253" s="349" t="s">
        <v>713</v>
      </c>
      <c r="J253" s="334"/>
      <c r="K253" s="350">
        <v>0.8333333333333334</v>
      </c>
      <c r="L253" s="351">
        <f t="shared" si="1"/>
        <v>85.683312</v>
      </c>
      <c r="M253" s="352" t="str">
        <f t="shared" si="2"/>
        <v>SHEARING</v>
      </c>
      <c r="N253" s="353">
        <f t="shared" si="3"/>
        <v>16</v>
      </c>
      <c r="O253" s="353">
        <f t="shared" si="4"/>
        <v>7</v>
      </c>
      <c r="P253" s="353">
        <f t="shared" si="5"/>
        <v>2025</v>
      </c>
      <c r="Q253" s="354"/>
      <c r="R253" s="354"/>
      <c r="S253" s="354"/>
      <c r="T253" s="354"/>
      <c r="U253" s="354"/>
      <c r="V253" s="354">
        <f t="shared" si="6"/>
        <v>1899</v>
      </c>
    </row>
    <row r="254" ht="11.25" customHeight="1">
      <c r="A254" s="170" t="s">
        <v>682</v>
      </c>
      <c r="B254" s="348">
        <v>45854.0</v>
      </c>
      <c r="C254" s="170" t="s">
        <v>347</v>
      </c>
      <c r="D254" s="349" t="s">
        <v>708</v>
      </c>
      <c r="E254" s="170">
        <v>68.0</v>
      </c>
      <c r="F254" s="170">
        <v>232.0</v>
      </c>
      <c r="G254" s="170">
        <v>736.0</v>
      </c>
      <c r="H254" s="170" t="s">
        <v>695</v>
      </c>
      <c r="I254" s="349" t="s">
        <v>709</v>
      </c>
      <c r="J254" s="350">
        <v>0.3333333333333333</v>
      </c>
      <c r="K254" s="334"/>
      <c r="L254" s="351">
        <f t="shared" si="1"/>
        <v>45.2834304</v>
      </c>
      <c r="M254" s="352" t="str">
        <f t="shared" si="2"/>
        <v>HOLING</v>
      </c>
      <c r="N254" s="353">
        <f t="shared" si="3"/>
        <v>16</v>
      </c>
      <c r="O254" s="353">
        <f t="shared" si="4"/>
        <v>7</v>
      </c>
      <c r="P254" s="353">
        <f t="shared" si="5"/>
        <v>2025</v>
      </c>
      <c r="Q254" s="354"/>
      <c r="R254" s="354"/>
      <c r="S254" s="354"/>
      <c r="T254" s="354"/>
      <c r="U254" s="354"/>
      <c r="V254" s="354">
        <f t="shared" si="6"/>
        <v>1899</v>
      </c>
    </row>
    <row r="255" ht="11.25" customHeight="1">
      <c r="A255" s="170" t="s">
        <v>682</v>
      </c>
      <c r="B255" s="348">
        <v>45854.0</v>
      </c>
      <c r="C255" s="170" t="s">
        <v>347</v>
      </c>
      <c r="D255" s="349" t="s">
        <v>708</v>
      </c>
      <c r="E255" s="170">
        <v>68.0</v>
      </c>
      <c r="F255" s="170">
        <v>237.0</v>
      </c>
      <c r="G255" s="170">
        <v>448.0</v>
      </c>
      <c r="H255" s="170" t="s">
        <v>695</v>
      </c>
      <c r="I255" s="349" t="s">
        <v>709</v>
      </c>
      <c r="J255" s="334"/>
      <c r="K255" s="334"/>
      <c r="L255" s="351">
        <f t="shared" si="1"/>
        <v>28.1578752</v>
      </c>
      <c r="M255" s="352" t="str">
        <f t="shared" si="2"/>
        <v>HOLING</v>
      </c>
      <c r="N255" s="353">
        <f t="shared" si="3"/>
        <v>16</v>
      </c>
      <c r="O255" s="353">
        <f t="shared" si="4"/>
        <v>7</v>
      </c>
      <c r="P255" s="353">
        <f t="shared" si="5"/>
        <v>2025</v>
      </c>
      <c r="Q255" s="354"/>
      <c r="R255" s="354"/>
      <c r="S255" s="354"/>
      <c r="T255" s="354"/>
      <c r="U255" s="354"/>
      <c r="V255" s="354">
        <f t="shared" si="6"/>
        <v>1899</v>
      </c>
    </row>
    <row r="256" ht="11.25" customHeight="1">
      <c r="A256" s="170" t="s">
        <v>682</v>
      </c>
      <c r="B256" s="348">
        <v>45854.0</v>
      </c>
      <c r="C256" s="170" t="s">
        <v>347</v>
      </c>
      <c r="D256" s="349" t="s">
        <v>708</v>
      </c>
      <c r="E256" s="170">
        <v>68.0</v>
      </c>
      <c r="F256" s="170">
        <v>281.0</v>
      </c>
      <c r="G256" s="170">
        <v>256.0</v>
      </c>
      <c r="H256" s="170" t="s">
        <v>695</v>
      </c>
      <c r="I256" s="349" t="s">
        <v>709</v>
      </c>
      <c r="J256" s="334"/>
      <c r="K256" s="334"/>
      <c r="L256" s="351">
        <f t="shared" si="1"/>
        <v>19.0774272</v>
      </c>
      <c r="M256" s="352" t="str">
        <f t="shared" si="2"/>
        <v>HOLING</v>
      </c>
      <c r="N256" s="353">
        <f t="shared" si="3"/>
        <v>16</v>
      </c>
      <c r="O256" s="353">
        <f t="shared" si="4"/>
        <v>7</v>
      </c>
      <c r="P256" s="353">
        <f t="shared" si="5"/>
        <v>2025</v>
      </c>
      <c r="Q256" s="354"/>
      <c r="R256" s="354"/>
      <c r="S256" s="354"/>
      <c r="T256" s="354"/>
      <c r="U256" s="354"/>
      <c r="V256" s="354">
        <f t="shared" si="6"/>
        <v>1899</v>
      </c>
    </row>
    <row r="257" ht="11.25" customHeight="1">
      <c r="A257" s="170" t="s">
        <v>682</v>
      </c>
      <c r="B257" s="348">
        <v>45854.0</v>
      </c>
      <c r="C257" s="170" t="s">
        <v>347</v>
      </c>
      <c r="D257" s="349" t="s">
        <v>708</v>
      </c>
      <c r="E257" s="170">
        <v>68.0</v>
      </c>
      <c r="F257" s="170">
        <v>297.0</v>
      </c>
      <c r="G257" s="170">
        <v>192.0</v>
      </c>
      <c r="H257" s="170" t="s">
        <v>695</v>
      </c>
      <c r="I257" s="349" t="s">
        <v>709</v>
      </c>
      <c r="J257" s="334"/>
      <c r="K257" s="334"/>
      <c r="L257" s="351">
        <f t="shared" si="1"/>
        <v>15.1227648</v>
      </c>
      <c r="M257" s="352" t="str">
        <f t="shared" si="2"/>
        <v>HOLING</v>
      </c>
      <c r="N257" s="353">
        <f t="shared" si="3"/>
        <v>16</v>
      </c>
      <c r="O257" s="353">
        <f t="shared" si="4"/>
        <v>7</v>
      </c>
      <c r="P257" s="353">
        <f t="shared" si="5"/>
        <v>2025</v>
      </c>
      <c r="Q257" s="354"/>
      <c r="R257" s="354"/>
      <c r="S257" s="354"/>
      <c r="T257" s="354"/>
      <c r="U257" s="354"/>
      <c r="V257" s="354">
        <f t="shared" si="6"/>
        <v>1899</v>
      </c>
    </row>
    <row r="258" ht="11.25" customHeight="1">
      <c r="A258" s="170" t="s">
        <v>682</v>
      </c>
      <c r="B258" s="348">
        <v>45854.0</v>
      </c>
      <c r="C258" s="170" t="s">
        <v>347</v>
      </c>
      <c r="D258" s="349" t="s">
        <v>708</v>
      </c>
      <c r="E258" s="170">
        <v>68.0</v>
      </c>
      <c r="F258" s="170">
        <v>245.5</v>
      </c>
      <c r="G258" s="170">
        <v>180.0</v>
      </c>
      <c r="H258" s="170" t="s">
        <v>695</v>
      </c>
      <c r="I258" s="349" t="s">
        <v>709</v>
      </c>
      <c r="J258" s="334"/>
      <c r="K258" s="350">
        <v>0.8333333333333334</v>
      </c>
      <c r="L258" s="351">
        <f t="shared" si="1"/>
        <v>11.719188</v>
      </c>
      <c r="M258" s="352" t="str">
        <f t="shared" si="2"/>
        <v>HOLING</v>
      </c>
      <c r="N258" s="353">
        <f t="shared" si="3"/>
        <v>16</v>
      </c>
      <c r="O258" s="353">
        <f t="shared" si="4"/>
        <v>7</v>
      </c>
      <c r="P258" s="353">
        <f t="shared" si="5"/>
        <v>2025</v>
      </c>
      <c r="Q258" s="354"/>
      <c r="R258" s="354"/>
      <c r="S258" s="354"/>
      <c r="T258" s="354"/>
      <c r="U258" s="354"/>
      <c r="V258" s="354">
        <f t="shared" si="6"/>
        <v>1899</v>
      </c>
    </row>
    <row r="259" ht="11.25" customHeight="1">
      <c r="A259" s="170" t="s">
        <v>682</v>
      </c>
      <c r="B259" s="348">
        <v>45854.0</v>
      </c>
      <c r="C259" s="170" t="s">
        <v>347</v>
      </c>
      <c r="D259" s="349" t="s">
        <v>697</v>
      </c>
      <c r="E259" s="170">
        <v>174.0</v>
      </c>
      <c r="F259" s="170">
        <v>778.0</v>
      </c>
      <c r="G259" s="170">
        <v>100.0</v>
      </c>
      <c r="H259" s="170" t="s">
        <v>695</v>
      </c>
      <c r="I259" s="349" t="s">
        <v>698</v>
      </c>
      <c r="J259" s="350">
        <v>0.375</v>
      </c>
      <c r="K259" s="350">
        <v>0.4166666666666667</v>
      </c>
      <c r="L259" s="351">
        <f t="shared" si="1"/>
        <v>52.79508</v>
      </c>
      <c r="M259" s="352" t="str">
        <f t="shared" si="2"/>
        <v>HOLING</v>
      </c>
      <c r="N259" s="353">
        <f t="shared" si="3"/>
        <v>16</v>
      </c>
      <c r="O259" s="353">
        <f t="shared" si="4"/>
        <v>7</v>
      </c>
      <c r="P259" s="353">
        <f t="shared" si="5"/>
        <v>2025</v>
      </c>
      <c r="Q259" s="354"/>
      <c r="R259" s="354"/>
      <c r="S259" s="354"/>
      <c r="T259" s="354"/>
      <c r="U259" s="354"/>
      <c r="V259" s="354">
        <f t="shared" si="6"/>
        <v>1899</v>
      </c>
    </row>
    <row r="260" ht="11.25" customHeight="1">
      <c r="A260" s="170" t="s">
        <v>682</v>
      </c>
      <c r="B260" s="348">
        <v>45854.0</v>
      </c>
      <c r="C260" s="170" t="s">
        <v>347</v>
      </c>
      <c r="D260" s="349" t="s">
        <v>697</v>
      </c>
      <c r="E260" s="170">
        <v>60.0</v>
      </c>
      <c r="F260" s="170">
        <v>502.0</v>
      </c>
      <c r="G260" s="170">
        <v>1400.0</v>
      </c>
      <c r="H260" s="170" t="s">
        <v>695</v>
      </c>
      <c r="I260" s="349" t="s">
        <v>698</v>
      </c>
      <c r="J260" s="350">
        <v>0.4375</v>
      </c>
      <c r="K260" s="350">
        <v>0.75</v>
      </c>
      <c r="L260" s="351">
        <f t="shared" si="1"/>
        <v>164.4552</v>
      </c>
      <c r="M260" s="352" t="str">
        <f t="shared" si="2"/>
        <v>HOLING</v>
      </c>
      <c r="N260" s="353">
        <f t="shared" si="3"/>
        <v>16</v>
      </c>
      <c r="O260" s="353">
        <f t="shared" si="4"/>
        <v>7</v>
      </c>
      <c r="P260" s="353">
        <f t="shared" si="5"/>
        <v>2025</v>
      </c>
      <c r="Q260" s="354"/>
      <c r="R260" s="354"/>
      <c r="S260" s="354"/>
      <c r="T260" s="354"/>
      <c r="U260" s="354"/>
      <c r="V260" s="354">
        <f t="shared" si="6"/>
        <v>1899</v>
      </c>
    </row>
    <row r="261" ht="11.25" customHeight="1">
      <c r="A261" s="170" t="s">
        <v>682</v>
      </c>
      <c r="B261" s="348">
        <v>45854.0</v>
      </c>
      <c r="C261" s="170" t="s">
        <v>347</v>
      </c>
      <c r="D261" s="349" t="s">
        <v>694</v>
      </c>
      <c r="E261" s="170">
        <v>68.0</v>
      </c>
      <c r="F261" s="170">
        <v>256.5</v>
      </c>
      <c r="G261" s="170">
        <v>420.0</v>
      </c>
      <c r="H261" s="170" t="s">
        <v>695</v>
      </c>
      <c r="I261" s="349" t="s">
        <v>696</v>
      </c>
      <c r="J261" s="350">
        <v>0.375</v>
      </c>
      <c r="K261" s="350">
        <v>0.6145833333333334</v>
      </c>
      <c r="L261" s="351">
        <f t="shared" si="1"/>
        <v>28.569996</v>
      </c>
      <c r="M261" s="352" t="str">
        <f t="shared" si="2"/>
        <v>HOLING</v>
      </c>
      <c r="N261" s="353">
        <f t="shared" si="3"/>
        <v>16</v>
      </c>
      <c r="O261" s="353">
        <f t="shared" si="4"/>
        <v>7</v>
      </c>
      <c r="P261" s="353">
        <f t="shared" si="5"/>
        <v>2025</v>
      </c>
      <c r="Q261" s="354"/>
      <c r="R261" s="354"/>
      <c r="S261" s="354"/>
      <c r="T261" s="354"/>
      <c r="U261" s="354"/>
      <c r="V261" s="354">
        <f t="shared" si="6"/>
        <v>1899</v>
      </c>
    </row>
    <row r="262" ht="11.25" customHeight="1">
      <c r="A262" s="170" t="s">
        <v>682</v>
      </c>
      <c r="B262" s="348">
        <v>45854.0</v>
      </c>
      <c r="C262" s="170" t="s">
        <v>347</v>
      </c>
      <c r="D262" s="349" t="s">
        <v>694</v>
      </c>
      <c r="E262" s="170">
        <v>68.0</v>
      </c>
      <c r="F262" s="170">
        <v>778.0</v>
      </c>
      <c r="G262" s="170">
        <v>480.0</v>
      </c>
      <c r="H262" s="170" t="s">
        <v>695</v>
      </c>
      <c r="I262" s="349" t="s">
        <v>696</v>
      </c>
      <c r="J262" s="350">
        <v>0.6145833333333334</v>
      </c>
      <c r="K262" s="350">
        <v>0.75</v>
      </c>
      <c r="L262" s="351">
        <f t="shared" si="1"/>
        <v>99.036288</v>
      </c>
      <c r="M262" s="352" t="str">
        <f t="shared" si="2"/>
        <v>HOLING</v>
      </c>
      <c r="N262" s="353">
        <f t="shared" si="3"/>
        <v>16</v>
      </c>
      <c r="O262" s="353">
        <f t="shared" si="4"/>
        <v>7</v>
      </c>
      <c r="P262" s="353">
        <f t="shared" si="5"/>
        <v>2025</v>
      </c>
      <c r="Q262" s="354"/>
      <c r="R262" s="354"/>
      <c r="S262" s="354"/>
      <c r="T262" s="354"/>
      <c r="U262" s="354"/>
      <c r="V262" s="354">
        <f t="shared" si="6"/>
        <v>1899</v>
      </c>
    </row>
    <row r="263" ht="11.25" customHeight="1">
      <c r="A263" s="170" t="s">
        <v>682</v>
      </c>
      <c r="B263" s="348">
        <v>45854.0</v>
      </c>
      <c r="C263" s="170"/>
      <c r="D263" s="170"/>
      <c r="E263" s="170"/>
      <c r="F263" s="170"/>
      <c r="G263" s="170"/>
      <c r="H263" s="170" t="s">
        <v>715</v>
      </c>
      <c r="I263" s="349" t="s">
        <v>703</v>
      </c>
      <c r="J263" s="350">
        <v>0.3958333333333333</v>
      </c>
      <c r="K263" s="350">
        <v>0.4166666666666667</v>
      </c>
      <c r="L263" s="351">
        <f t="shared" si="1"/>
        <v>0</v>
      </c>
      <c r="M263" s="352" t="str">
        <f t="shared" si="2"/>
        <v/>
      </c>
      <c r="N263" s="353">
        <f t="shared" si="3"/>
        <v>16</v>
      </c>
      <c r="O263" s="353">
        <f t="shared" si="4"/>
        <v>7</v>
      </c>
      <c r="P263" s="353">
        <f t="shared" si="5"/>
        <v>2025</v>
      </c>
      <c r="Q263" s="354"/>
      <c r="R263" s="354"/>
      <c r="S263" s="354"/>
      <c r="T263" s="354"/>
      <c r="U263" s="354"/>
      <c r="V263" s="354">
        <f t="shared" si="6"/>
        <v>1899</v>
      </c>
    </row>
    <row r="264" ht="11.25" customHeight="1">
      <c r="A264" s="170" t="s">
        <v>682</v>
      </c>
      <c r="B264" s="348">
        <v>45854.0</v>
      </c>
      <c r="C264" s="170"/>
      <c r="D264" s="170"/>
      <c r="E264" s="170">
        <v>44.0</v>
      </c>
      <c r="F264" s="170">
        <v>235.0</v>
      </c>
      <c r="G264" s="170"/>
      <c r="H264" s="170" t="s">
        <v>748</v>
      </c>
      <c r="I264" s="349" t="s">
        <v>703</v>
      </c>
      <c r="J264" s="350">
        <v>0.4166666666666667</v>
      </c>
      <c r="K264" s="350">
        <v>0.5</v>
      </c>
      <c r="L264" s="351">
        <f t="shared" si="1"/>
        <v>0</v>
      </c>
      <c r="M264" s="352" t="str">
        <f t="shared" si="2"/>
        <v/>
      </c>
      <c r="N264" s="353">
        <f t="shared" si="3"/>
        <v>16</v>
      </c>
      <c r="O264" s="353">
        <f t="shared" si="4"/>
        <v>7</v>
      </c>
      <c r="P264" s="353">
        <f t="shared" si="5"/>
        <v>2025</v>
      </c>
      <c r="Q264" s="354"/>
      <c r="R264" s="354"/>
      <c r="S264" s="354"/>
      <c r="T264" s="354"/>
      <c r="U264" s="354"/>
      <c r="V264" s="354">
        <f t="shared" si="6"/>
        <v>1899</v>
      </c>
    </row>
    <row r="265" ht="11.25" customHeight="1">
      <c r="A265" s="170" t="s">
        <v>682</v>
      </c>
      <c r="B265" s="348">
        <v>45854.0</v>
      </c>
      <c r="C265" s="170"/>
      <c r="D265" s="170"/>
      <c r="E265" s="170"/>
      <c r="F265" s="170"/>
      <c r="G265" s="170"/>
      <c r="H265" s="170" t="s">
        <v>752</v>
      </c>
      <c r="I265" s="349" t="s">
        <v>703</v>
      </c>
      <c r="J265" s="350">
        <v>0.5</v>
      </c>
      <c r="K265" s="350">
        <v>0.5416666666666666</v>
      </c>
      <c r="L265" s="351">
        <f t="shared" si="1"/>
        <v>0</v>
      </c>
      <c r="M265" s="352" t="str">
        <f t="shared" si="2"/>
        <v/>
      </c>
      <c r="N265" s="353">
        <f t="shared" si="3"/>
        <v>16</v>
      </c>
      <c r="O265" s="353">
        <f t="shared" si="4"/>
        <v>7</v>
      </c>
      <c r="P265" s="353">
        <f t="shared" si="5"/>
        <v>2025</v>
      </c>
      <c r="Q265" s="354"/>
      <c r="R265" s="354"/>
      <c r="S265" s="354"/>
      <c r="T265" s="354"/>
      <c r="U265" s="354"/>
      <c r="V265" s="354">
        <f t="shared" si="6"/>
        <v>1899</v>
      </c>
    </row>
    <row r="266" ht="11.25" customHeight="1">
      <c r="A266" s="170" t="s">
        <v>682</v>
      </c>
      <c r="B266" s="348">
        <v>45854.0</v>
      </c>
      <c r="C266" s="170"/>
      <c r="D266" s="349"/>
      <c r="E266" s="170"/>
      <c r="F266" s="170"/>
      <c r="G266" s="170"/>
      <c r="H266" s="170" t="s">
        <v>746</v>
      </c>
      <c r="I266" s="349" t="s">
        <v>703</v>
      </c>
      <c r="J266" s="350">
        <v>0.5625</v>
      </c>
      <c r="K266" s="350">
        <v>0.625</v>
      </c>
      <c r="L266" s="351">
        <f t="shared" si="1"/>
        <v>0</v>
      </c>
      <c r="M266" s="352" t="str">
        <f t="shared" si="2"/>
        <v/>
      </c>
      <c r="N266" s="353">
        <f t="shared" si="3"/>
        <v>16</v>
      </c>
      <c r="O266" s="353">
        <f t="shared" si="4"/>
        <v>7</v>
      </c>
      <c r="P266" s="353">
        <f t="shared" si="5"/>
        <v>2025</v>
      </c>
      <c r="Q266" s="354"/>
      <c r="R266" s="354"/>
      <c r="S266" s="354"/>
      <c r="T266" s="354"/>
      <c r="U266" s="354"/>
      <c r="V266" s="354">
        <f t="shared" si="6"/>
        <v>1899</v>
      </c>
    </row>
    <row r="267" ht="11.25" customHeight="1">
      <c r="A267" s="170" t="s">
        <v>682</v>
      </c>
      <c r="B267" s="348">
        <v>45854.0</v>
      </c>
      <c r="C267" s="170"/>
      <c r="D267" s="170"/>
      <c r="E267" s="170"/>
      <c r="F267" s="170"/>
      <c r="G267" s="170"/>
      <c r="H267" s="170" t="s">
        <v>753</v>
      </c>
      <c r="I267" s="349" t="s">
        <v>703</v>
      </c>
      <c r="J267" s="350">
        <v>0.625</v>
      </c>
      <c r="K267" s="350">
        <v>0.7916666666666666</v>
      </c>
      <c r="L267" s="351">
        <f t="shared" si="1"/>
        <v>0</v>
      </c>
      <c r="M267" s="352" t="str">
        <f t="shared" si="2"/>
        <v/>
      </c>
      <c r="N267" s="353">
        <f t="shared" si="3"/>
        <v>16</v>
      </c>
      <c r="O267" s="353">
        <f t="shared" si="4"/>
        <v>7</v>
      </c>
      <c r="P267" s="353">
        <f t="shared" si="5"/>
        <v>2025</v>
      </c>
      <c r="Q267" s="354"/>
      <c r="R267" s="354"/>
      <c r="S267" s="354"/>
      <c r="T267" s="354"/>
      <c r="U267" s="354"/>
      <c r="V267" s="354">
        <f t="shared" si="6"/>
        <v>1899</v>
      </c>
    </row>
    <row r="268" ht="11.25" customHeight="1">
      <c r="A268" s="170" t="s">
        <v>682</v>
      </c>
      <c r="B268" s="348">
        <v>45854.0</v>
      </c>
      <c r="C268" s="170"/>
      <c r="D268" s="170"/>
      <c r="E268" s="170"/>
      <c r="F268" s="170"/>
      <c r="G268" s="170"/>
      <c r="H268" s="170" t="s">
        <v>754</v>
      </c>
      <c r="I268" s="349" t="s">
        <v>703</v>
      </c>
      <c r="J268" s="350">
        <v>0.7916666666666666</v>
      </c>
      <c r="K268" s="350">
        <v>0.8333333333333334</v>
      </c>
      <c r="L268" s="351">
        <f t="shared" si="1"/>
        <v>0</v>
      </c>
      <c r="M268" s="352" t="str">
        <f t="shared" si="2"/>
        <v/>
      </c>
      <c r="N268" s="353">
        <f t="shared" si="3"/>
        <v>16</v>
      </c>
      <c r="O268" s="353">
        <f t="shared" si="4"/>
        <v>7</v>
      </c>
      <c r="P268" s="353">
        <f t="shared" si="5"/>
        <v>2025</v>
      </c>
      <c r="Q268" s="354"/>
      <c r="R268" s="354"/>
      <c r="S268" s="354"/>
      <c r="T268" s="354"/>
      <c r="U268" s="354"/>
      <c r="V268" s="354">
        <f t="shared" si="6"/>
        <v>1899</v>
      </c>
    </row>
    <row r="269" ht="11.25" customHeight="1">
      <c r="A269" s="170" t="s">
        <v>682</v>
      </c>
      <c r="B269" s="348">
        <v>45854.0</v>
      </c>
      <c r="C269" s="170" t="s">
        <v>339</v>
      </c>
      <c r="D269" s="170"/>
      <c r="E269" s="170"/>
      <c r="F269" s="170"/>
      <c r="G269" s="170"/>
      <c r="H269" s="170" t="s">
        <v>748</v>
      </c>
      <c r="I269" s="349" t="s">
        <v>705</v>
      </c>
      <c r="J269" s="350">
        <v>0.375</v>
      </c>
      <c r="K269" s="334"/>
      <c r="L269" s="351">
        <f t="shared" si="1"/>
        <v>0</v>
      </c>
      <c r="M269" s="352" t="str">
        <f t="shared" si="2"/>
        <v/>
      </c>
      <c r="N269" s="353">
        <f t="shared" si="3"/>
        <v>16</v>
      </c>
      <c r="O269" s="353">
        <f t="shared" si="4"/>
        <v>7</v>
      </c>
      <c r="P269" s="353">
        <f t="shared" si="5"/>
        <v>2025</v>
      </c>
      <c r="Q269" s="354"/>
      <c r="R269" s="354"/>
      <c r="S269" s="354"/>
      <c r="T269" s="354"/>
      <c r="U269" s="354"/>
      <c r="V269" s="354">
        <f t="shared" si="6"/>
        <v>1899</v>
      </c>
    </row>
    <row r="270" ht="11.25" customHeight="1">
      <c r="A270" s="170" t="s">
        <v>682</v>
      </c>
      <c r="B270" s="348">
        <v>45854.0</v>
      </c>
      <c r="C270" s="170" t="s">
        <v>491</v>
      </c>
      <c r="D270" s="170"/>
      <c r="E270" s="170">
        <v>95.0</v>
      </c>
      <c r="F270" s="170">
        <v>465.0</v>
      </c>
      <c r="G270" s="170">
        <v>200.0</v>
      </c>
      <c r="H270" s="170" t="s">
        <v>748</v>
      </c>
      <c r="I270" s="349" t="s">
        <v>705</v>
      </c>
      <c r="J270" s="334"/>
      <c r="K270" s="334"/>
      <c r="L270" s="351">
        <f t="shared" si="1"/>
        <v>34.4565</v>
      </c>
      <c r="M270" s="352" t="str">
        <f t="shared" si="2"/>
        <v/>
      </c>
      <c r="N270" s="353">
        <f t="shared" si="3"/>
        <v>16</v>
      </c>
      <c r="O270" s="353">
        <f t="shared" si="4"/>
        <v>7</v>
      </c>
      <c r="P270" s="353">
        <f t="shared" si="5"/>
        <v>2025</v>
      </c>
      <c r="Q270" s="354"/>
      <c r="R270" s="354"/>
      <c r="S270" s="354"/>
      <c r="T270" s="354"/>
      <c r="U270" s="354"/>
      <c r="V270" s="354">
        <f t="shared" si="6"/>
        <v>1899</v>
      </c>
    </row>
    <row r="271" ht="11.25" customHeight="1">
      <c r="A271" s="170" t="s">
        <v>682</v>
      </c>
      <c r="B271" s="348">
        <v>45854.0</v>
      </c>
      <c r="C271" s="170"/>
      <c r="D271" s="170"/>
      <c r="E271" s="170">
        <v>95.0</v>
      </c>
      <c r="F271" s="170">
        <v>110.0</v>
      </c>
      <c r="G271" s="170">
        <v>600.0</v>
      </c>
      <c r="H271" s="170" t="s">
        <v>748</v>
      </c>
      <c r="I271" s="349" t="s">
        <v>705</v>
      </c>
      <c r="J271" s="334"/>
      <c r="K271" s="334"/>
      <c r="L271" s="351">
        <f t="shared" si="1"/>
        <v>24.453</v>
      </c>
      <c r="M271" s="352" t="str">
        <f t="shared" si="2"/>
        <v/>
      </c>
      <c r="N271" s="353">
        <f t="shared" si="3"/>
        <v>16</v>
      </c>
      <c r="O271" s="353">
        <f t="shared" si="4"/>
        <v>7</v>
      </c>
      <c r="P271" s="353">
        <f t="shared" si="5"/>
        <v>2025</v>
      </c>
      <c r="Q271" s="354"/>
      <c r="R271" s="354"/>
      <c r="S271" s="354"/>
      <c r="T271" s="354"/>
      <c r="U271" s="354"/>
      <c r="V271" s="354">
        <f t="shared" si="6"/>
        <v>1899</v>
      </c>
    </row>
    <row r="272" ht="11.25" customHeight="1">
      <c r="A272" s="170" t="s">
        <v>682</v>
      </c>
      <c r="B272" s="348">
        <v>45854.0</v>
      </c>
      <c r="C272" s="170" t="s">
        <v>490</v>
      </c>
      <c r="D272" s="170"/>
      <c r="E272" s="170">
        <v>132.0</v>
      </c>
      <c r="F272" s="170">
        <v>713.0</v>
      </c>
      <c r="G272" s="170">
        <v>52.0</v>
      </c>
      <c r="H272" s="170" t="s">
        <v>748</v>
      </c>
      <c r="I272" s="349" t="s">
        <v>705</v>
      </c>
      <c r="J272" s="334"/>
      <c r="K272" s="334"/>
      <c r="L272" s="351">
        <f t="shared" si="1"/>
        <v>19.0867248</v>
      </c>
      <c r="M272" s="352" t="str">
        <f t="shared" si="2"/>
        <v/>
      </c>
      <c r="N272" s="353">
        <f t="shared" si="3"/>
        <v>16</v>
      </c>
      <c r="O272" s="353">
        <f t="shared" si="4"/>
        <v>7</v>
      </c>
      <c r="P272" s="353">
        <f t="shared" si="5"/>
        <v>2025</v>
      </c>
      <c r="Q272" s="354"/>
      <c r="R272" s="354"/>
      <c r="S272" s="354"/>
      <c r="T272" s="354"/>
      <c r="U272" s="354"/>
      <c r="V272" s="354">
        <f t="shared" si="6"/>
        <v>1899</v>
      </c>
    </row>
    <row r="273" ht="11.25" customHeight="1">
      <c r="A273" s="170" t="s">
        <v>682</v>
      </c>
      <c r="B273" s="348">
        <v>45854.0</v>
      </c>
      <c r="C273" s="170"/>
      <c r="D273" s="170"/>
      <c r="E273" s="170">
        <v>132.0</v>
      </c>
      <c r="F273" s="170">
        <v>731.0</v>
      </c>
      <c r="G273" s="170">
        <v>40.0</v>
      </c>
      <c r="H273" s="170" t="s">
        <v>748</v>
      </c>
      <c r="I273" s="349" t="s">
        <v>705</v>
      </c>
      <c r="J273" s="334"/>
      <c r="K273" s="334"/>
      <c r="L273" s="351">
        <f t="shared" si="1"/>
        <v>15.052752</v>
      </c>
      <c r="M273" s="352" t="str">
        <f t="shared" si="2"/>
        <v/>
      </c>
      <c r="N273" s="353">
        <f t="shared" si="3"/>
        <v>16</v>
      </c>
      <c r="O273" s="353">
        <f t="shared" si="4"/>
        <v>7</v>
      </c>
      <c r="P273" s="353">
        <f t="shared" si="5"/>
        <v>2025</v>
      </c>
      <c r="Q273" s="354"/>
      <c r="R273" s="354"/>
      <c r="S273" s="354"/>
      <c r="T273" s="354"/>
      <c r="U273" s="354"/>
      <c r="V273" s="354">
        <f t="shared" si="6"/>
        <v>1899</v>
      </c>
    </row>
    <row r="274" ht="11.25" customHeight="1">
      <c r="A274" s="170" t="s">
        <v>682</v>
      </c>
      <c r="B274" s="348">
        <v>45854.0</v>
      </c>
      <c r="C274" s="170"/>
      <c r="D274" s="170"/>
      <c r="E274" s="170">
        <v>132.0</v>
      </c>
      <c r="F274" s="170">
        <v>755.0</v>
      </c>
      <c r="G274" s="170">
        <v>30.0</v>
      </c>
      <c r="H274" s="170" t="s">
        <v>748</v>
      </c>
      <c r="I274" s="349" t="s">
        <v>705</v>
      </c>
      <c r="J274" s="334"/>
      <c r="K274" s="334"/>
      <c r="L274" s="351">
        <f t="shared" si="1"/>
        <v>11.66022</v>
      </c>
      <c r="M274" s="352" t="str">
        <f t="shared" si="2"/>
        <v/>
      </c>
      <c r="N274" s="353">
        <f t="shared" si="3"/>
        <v>16</v>
      </c>
      <c r="O274" s="353">
        <f t="shared" si="4"/>
        <v>7</v>
      </c>
      <c r="P274" s="353">
        <f t="shared" si="5"/>
        <v>2025</v>
      </c>
      <c r="Q274" s="354"/>
      <c r="R274" s="354"/>
      <c r="S274" s="354"/>
      <c r="T274" s="354"/>
      <c r="U274" s="354"/>
      <c r="V274" s="354">
        <f t="shared" si="6"/>
        <v>1899</v>
      </c>
    </row>
    <row r="275" ht="11.25" customHeight="1">
      <c r="A275" s="170" t="s">
        <v>682</v>
      </c>
      <c r="B275" s="348">
        <v>45854.0</v>
      </c>
      <c r="C275" s="170"/>
      <c r="D275" s="170"/>
      <c r="E275" s="170">
        <v>132.0</v>
      </c>
      <c r="F275" s="170">
        <v>787.0</v>
      </c>
      <c r="G275" s="170">
        <v>26.0</v>
      </c>
      <c r="H275" s="170" t="s">
        <v>748</v>
      </c>
      <c r="I275" s="349" t="s">
        <v>705</v>
      </c>
      <c r="J275" s="334"/>
      <c r="K275" s="334"/>
      <c r="L275" s="351">
        <f t="shared" si="1"/>
        <v>10.5338376</v>
      </c>
      <c r="M275" s="352" t="str">
        <f t="shared" si="2"/>
        <v/>
      </c>
      <c r="N275" s="353">
        <f t="shared" si="3"/>
        <v>16</v>
      </c>
      <c r="O275" s="353">
        <f t="shared" si="4"/>
        <v>7</v>
      </c>
      <c r="P275" s="353">
        <f t="shared" si="5"/>
        <v>2025</v>
      </c>
      <c r="Q275" s="354"/>
      <c r="R275" s="354"/>
      <c r="S275" s="354"/>
      <c r="T275" s="354"/>
      <c r="U275" s="354"/>
      <c r="V275" s="354">
        <f t="shared" si="6"/>
        <v>1899</v>
      </c>
    </row>
    <row r="276" ht="11.25" customHeight="1">
      <c r="A276" s="170" t="s">
        <v>682</v>
      </c>
      <c r="B276" s="348">
        <v>45854.0</v>
      </c>
      <c r="C276" s="170"/>
      <c r="D276" s="170"/>
      <c r="E276" s="170">
        <v>132.0</v>
      </c>
      <c r="F276" s="170">
        <v>825.0</v>
      </c>
      <c r="G276" s="170">
        <v>18.0</v>
      </c>
      <c r="H276" s="170" t="s">
        <v>748</v>
      </c>
      <c r="I276" s="349" t="s">
        <v>705</v>
      </c>
      <c r="J276" s="334"/>
      <c r="K276" s="334"/>
      <c r="L276" s="351">
        <f t="shared" si="1"/>
        <v>7.64478</v>
      </c>
      <c r="M276" s="352" t="str">
        <f t="shared" si="2"/>
        <v/>
      </c>
      <c r="N276" s="353">
        <f t="shared" si="3"/>
        <v>16</v>
      </c>
      <c r="O276" s="353">
        <f t="shared" si="4"/>
        <v>7</v>
      </c>
      <c r="P276" s="353">
        <f t="shared" si="5"/>
        <v>2025</v>
      </c>
      <c r="Q276" s="354"/>
      <c r="R276" s="354"/>
      <c r="S276" s="354"/>
      <c r="T276" s="354"/>
      <c r="U276" s="354"/>
      <c r="V276" s="354">
        <f t="shared" si="6"/>
        <v>1899</v>
      </c>
    </row>
    <row r="277" ht="11.25" customHeight="1">
      <c r="A277" s="170" t="s">
        <v>682</v>
      </c>
      <c r="B277" s="348">
        <v>45854.0</v>
      </c>
      <c r="C277" s="170" t="s">
        <v>358</v>
      </c>
      <c r="D277" s="170"/>
      <c r="E277" s="170">
        <v>75.0</v>
      </c>
      <c r="F277" s="170">
        <v>225.0</v>
      </c>
      <c r="G277" s="170">
        <v>722.0</v>
      </c>
      <c r="H277" s="170" t="s">
        <v>748</v>
      </c>
      <c r="I277" s="349" t="s">
        <v>705</v>
      </c>
      <c r="J277" s="334"/>
      <c r="K277" s="334"/>
      <c r="L277" s="351">
        <f t="shared" si="1"/>
        <v>47.516625</v>
      </c>
      <c r="M277" s="352" t="str">
        <f t="shared" si="2"/>
        <v/>
      </c>
      <c r="N277" s="353">
        <f t="shared" si="3"/>
        <v>16</v>
      </c>
      <c r="O277" s="353">
        <f t="shared" si="4"/>
        <v>7</v>
      </c>
      <c r="P277" s="353">
        <f t="shared" si="5"/>
        <v>2025</v>
      </c>
      <c r="Q277" s="354"/>
      <c r="R277" s="354"/>
      <c r="S277" s="354"/>
      <c r="T277" s="354"/>
      <c r="U277" s="354"/>
      <c r="V277" s="354">
        <f t="shared" si="6"/>
        <v>1899</v>
      </c>
    </row>
    <row r="278" ht="11.25" customHeight="1">
      <c r="A278" s="170" t="s">
        <v>682</v>
      </c>
      <c r="B278" s="348">
        <v>45854.0</v>
      </c>
      <c r="C278" s="170"/>
      <c r="D278" s="170"/>
      <c r="E278" s="170">
        <v>75.0</v>
      </c>
      <c r="F278" s="170">
        <v>150.0</v>
      </c>
      <c r="G278" s="170">
        <v>722.0</v>
      </c>
      <c r="H278" s="170" t="s">
        <v>748</v>
      </c>
      <c r="I278" s="349" t="s">
        <v>705</v>
      </c>
      <c r="J278" s="334"/>
      <c r="K278" s="334"/>
      <c r="L278" s="351">
        <f t="shared" si="1"/>
        <v>31.67775</v>
      </c>
      <c r="M278" s="352" t="str">
        <f t="shared" si="2"/>
        <v/>
      </c>
      <c r="N278" s="353">
        <f t="shared" si="3"/>
        <v>16</v>
      </c>
      <c r="O278" s="353">
        <f t="shared" si="4"/>
        <v>7</v>
      </c>
      <c r="P278" s="353">
        <f t="shared" si="5"/>
        <v>2025</v>
      </c>
      <c r="Q278" s="354"/>
      <c r="R278" s="354"/>
      <c r="S278" s="354"/>
      <c r="T278" s="354"/>
      <c r="U278" s="354"/>
      <c r="V278" s="354">
        <f t="shared" si="6"/>
        <v>1899</v>
      </c>
    </row>
    <row r="279" ht="11.25" customHeight="1">
      <c r="A279" s="170" t="s">
        <v>682</v>
      </c>
      <c r="B279" s="348">
        <v>45854.0</v>
      </c>
      <c r="C279" s="170"/>
      <c r="D279" s="170"/>
      <c r="E279" s="170">
        <v>75.0</v>
      </c>
      <c r="F279" s="170">
        <v>80.0</v>
      </c>
      <c r="G279" s="170">
        <v>515.0</v>
      </c>
      <c r="H279" s="170" t="s">
        <v>748</v>
      </c>
      <c r="I279" s="349" t="s">
        <v>705</v>
      </c>
      <c r="J279" s="334"/>
      <c r="K279" s="334"/>
      <c r="L279" s="351">
        <f t="shared" si="1"/>
        <v>12.051</v>
      </c>
      <c r="M279" s="352" t="str">
        <f t="shared" si="2"/>
        <v/>
      </c>
      <c r="N279" s="353">
        <f t="shared" si="3"/>
        <v>16</v>
      </c>
      <c r="O279" s="353">
        <f t="shared" si="4"/>
        <v>7</v>
      </c>
      <c r="P279" s="353">
        <f t="shared" si="5"/>
        <v>2025</v>
      </c>
      <c r="Q279" s="354"/>
      <c r="R279" s="354"/>
      <c r="S279" s="354"/>
      <c r="T279" s="354"/>
      <c r="U279" s="354"/>
      <c r="V279" s="354">
        <f t="shared" si="6"/>
        <v>1899</v>
      </c>
    </row>
    <row r="280" ht="11.25" customHeight="1">
      <c r="A280" s="170" t="s">
        <v>682</v>
      </c>
      <c r="B280" s="348">
        <v>45854.0</v>
      </c>
      <c r="C280" s="170"/>
      <c r="D280" s="170"/>
      <c r="E280" s="170">
        <v>75.0</v>
      </c>
      <c r="F280" s="170">
        <v>385.0</v>
      </c>
      <c r="G280" s="170">
        <v>250.0</v>
      </c>
      <c r="H280" s="170" t="s">
        <v>748</v>
      </c>
      <c r="I280" s="349" t="s">
        <v>705</v>
      </c>
      <c r="J280" s="334"/>
      <c r="K280" s="350">
        <v>0.8333333333333334</v>
      </c>
      <c r="L280" s="351">
        <f t="shared" si="1"/>
        <v>28.153125</v>
      </c>
      <c r="M280" s="352" t="str">
        <f t="shared" si="2"/>
        <v/>
      </c>
      <c r="N280" s="353">
        <f t="shared" si="3"/>
        <v>16</v>
      </c>
      <c r="O280" s="353">
        <f t="shared" si="4"/>
        <v>7</v>
      </c>
      <c r="P280" s="353">
        <f t="shared" si="5"/>
        <v>2025</v>
      </c>
      <c r="Q280" s="354"/>
      <c r="R280" s="354"/>
      <c r="S280" s="354"/>
      <c r="T280" s="354"/>
      <c r="U280" s="354"/>
      <c r="V280" s="354">
        <f t="shared" si="6"/>
        <v>1899</v>
      </c>
    </row>
    <row r="281" ht="11.25" customHeight="1">
      <c r="A281" s="170" t="s">
        <v>682</v>
      </c>
      <c r="B281" s="348">
        <v>45854.0</v>
      </c>
      <c r="C281" s="170" t="s">
        <v>359</v>
      </c>
      <c r="D281" s="170"/>
      <c r="E281" s="170"/>
      <c r="F281" s="170"/>
      <c r="G281" s="170"/>
      <c r="H281" s="170" t="s">
        <v>715</v>
      </c>
      <c r="I281" s="349" t="s">
        <v>721</v>
      </c>
      <c r="J281" s="350">
        <v>0.3333333333333333</v>
      </c>
      <c r="K281" s="334"/>
      <c r="L281" s="351">
        <f t="shared" si="1"/>
        <v>0</v>
      </c>
      <c r="M281" s="352" t="str">
        <f t="shared" si="2"/>
        <v/>
      </c>
      <c r="N281" s="353">
        <f t="shared" si="3"/>
        <v>16</v>
      </c>
      <c r="O281" s="353">
        <f t="shared" si="4"/>
        <v>7</v>
      </c>
      <c r="P281" s="353">
        <f t="shared" si="5"/>
        <v>2025</v>
      </c>
      <c r="Q281" s="354"/>
      <c r="R281" s="354"/>
      <c r="S281" s="354"/>
      <c r="T281" s="354"/>
      <c r="U281" s="354"/>
      <c r="V281" s="354">
        <f t="shared" si="6"/>
        <v>1899</v>
      </c>
    </row>
    <row r="282" ht="11.25" customHeight="1">
      <c r="A282" s="170" t="s">
        <v>682</v>
      </c>
      <c r="B282" s="348">
        <v>45854.0</v>
      </c>
      <c r="C282" s="170" t="s">
        <v>359</v>
      </c>
      <c r="D282" s="170"/>
      <c r="E282" s="170"/>
      <c r="F282" s="170"/>
      <c r="G282" s="170"/>
      <c r="H282" s="170" t="s">
        <v>715</v>
      </c>
      <c r="I282" s="349" t="s">
        <v>721</v>
      </c>
      <c r="J282" s="334"/>
      <c r="K282" s="334"/>
      <c r="L282" s="351">
        <f t="shared" si="1"/>
        <v>0</v>
      </c>
      <c r="M282" s="352" t="str">
        <f t="shared" si="2"/>
        <v/>
      </c>
      <c r="N282" s="353">
        <f t="shared" si="3"/>
        <v>16</v>
      </c>
      <c r="O282" s="353">
        <f t="shared" si="4"/>
        <v>7</v>
      </c>
      <c r="P282" s="353">
        <f t="shared" si="5"/>
        <v>2025</v>
      </c>
      <c r="Q282" s="354"/>
      <c r="R282" s="354"/>
      <c r="S282" s="354"/>
      <c r="T282" s="354"/>
      <c r="U282" s="354"/>
      <c r="V282" s="354">
        <f t="shared" si="6"/>
        <v>1899</v>
      </c>
    </row>
    <row r="283" ht="11.25" customHeight="1">
      <c r="A283" s="170" t="s">
        <v>682</v>
      </c>
      <c r="B283" s="348">
        <v>45854.0</v>
      </c>
      <c r="C283" s="170" t="s">
        <v>359</v>
      </c>
      <c r="D283" s="170"/>
      <c r="E283" s="170"/>
      <c r="F283" s="170"/>
      <c r="G283" s="170"/>
      <c r="H283" s="170" t="s">
        <v>715</v>
      </c>
      <c r="I283" s="349" t="s">
        <v>721</v>
      </c>
      <c r="J283" s="334"/>
      <c r="K283" s="334"/>
      <c r="L283" s="351">
        <f t="shared" si="1"/>
        <v>0</v>
      </c>
      <c r="M283" s="352" t="str">
        <f t="shared" si="2"/>
        <v/>
      </c>
      <c r="N283" s="353">
        <f t="shared" si="3"/>
        <v>16</v>
      </c>
      <c r="O283" s="353">
        <f t="shared" si="4"/>
        <v>7</v>
      </c>
      <c r="P283" s="353">
        <f t="shared" si="5"/>
        <v>2025</v>
      </c>
      <c r="Q283" s="354"/>
      <c r="R283" s="354"/>
      <c r="S283" s="354"/>
      <c r="T283" s="354"/>
      <c r="U283" s="354"/>
      <c r="V283" s="354">
        <f t="shared" si="6"/>
        <v>1899</v>
      </c>
    </row>
    <row r="284" ht="11.25" customHeight="1">
      <c r="A284" s="170" t="s">
        <v>682</v>
      </c>
      <c r="B284" s="348">
        <v>45854.0</v>
      </c>
      <c r="C284" s="170" t="s">
        <v>498</v>
      </c>
      <c r="D284" s="170"/>
      <c r="E284" s="170"/>
      <c r="F284" s="170"/>
      <c r="G284" s="170"/>
      <c r="H284" s="170" t="s">
        <v>715</v>
      </c>
      <c r="I284" s="349" t="s">
        <v>721</v>
      </c>
      <c r="J284" s="334"/>
      <c r="K284" s="334"/>
      <c r="L284" s="351">
        <f t="shared" si="1"/>
        <v>0</v>
      </c>
      <c r="M284" s="352" t="str">
        <f t="shared" si="2"/>
        <v/>
      </c>
      <c r="N284" s="353">
        <f t="shared" si="3"/>
        <v>16</v>
      </c>
      <c r="O284" s="353">
        <f t="shared" si="4"/>
        <v>7</v>
      </c>
      <c r="P284" s="353">
        <f t="shared" si="5"/>
        <v>2025</v>
      </c>
      <c r="Q284" s="354"/>
      <c r="R284" s="354"/>
      <c r="S284" s="354"/>
      <c r="T284" s="354"/>
      <c r="U284" s="354"/>
      <c r="V284" s="354">
        <f t="shared" si="6"/>
        <v>1899</v>
      </c>
    </row>
    <row r="285" ht="11.25" customHeight="1">
      <c r="A285" s="170" t="s">
        <v>682</v>
      </c>
      <c r="B285" s="348">
        <v>45854.0</v>
      </c>
      <c r="C285" s="170" t="s">
        <v>498</v>
      </c>
      <c r="D285" s="170"/>
      <c r="E285" s="170"/>
      <c r="F285" s="170"/>
      <c r="G285" s="170"/>
      <c r="H285" s="170" t="s">
        <v>715</v>
      </c>
      <c r="I285" s="349" t="s">
        <v>721</v>
      </c>
      <c r="J285" s="334"/>
      <c r="K285" s="334"/>
      <c r="L285" s="351">
        <f t="shared" si="1"/>
        <v>0</v>
      </c>
      <c r="M285" s="352" t="str">
        <f t="shared" si="2"/>
        <v/>
      </c>
      <c r="N285" s="353">
        <f t="shared" si="3"/>
        <v>16</v>
      </c>
      <c r="O285" s="353">
        <f t="shared" si="4"/>
        <v>7</v>
      </c>
      <c r="P285" s="353">
        <f t="shared" si="5"/>
        <v>2025</v>
      </c>
      <c r="Q285" s="354"/>
      <c r="R285" s="354"/>
      <c r="S285" s="354"/>
      <c r="T285" s="354"/>
      <c r="U285" s="354"/>
      <c r="V285" s="354">
        <f t="shared" si="6"/>
        <v>1899</v>
      </c>
    </row>
    <row r="286" ht="11.25" customHeight="1">
      <c r="A286" s="170" t="s">
        <v>682</v>
      </c>
      <c r="B286" s="348">
        <v>45854.0</v>
      </c>
      <c r="C286" s="170"/>
      <c r="D286" s="170"/>
      <c r="E286" s="170"/>
      <c r="F286" s="170"/>
      <c r="G286" s="170"/>
      <c r="H286" s="170" t="s">
        <v>755</v>
      </c>
      <c r="I286" s="349" t="s">
        <v>721</v>
      </c>
      <c r="J286" s="334"/>
      <c r="K286" s="334"/>
      <c r="L286" s="351">
        <f t="shared" si="1"/>
        <v>0</v>
      </c>
      <c r="M286" s="352" t="str">
        <f t="shared" si="2"/>
        <v/>
      </c>
      <c r="N286" s="353">
        <f t="shared" si="3"/>
        <v>16</v>
      </c>
      <c r="O286" s="353">
        <f t="shared" si="4"/>
        <v>7</v>
      </c>
      <c r="P286" s="353">
        <f t="shared" si="5"/>
        <v>2025</v>
      </c>
      <c r="Q286" s="354"/>
      <c r="R286" s="354"/>
      <c r="S286" s="354"/>
      <c r="T286" s="354"/>
      <c r="U286" s="354"/>
      <c r="V286" s="354">
        <f t="shared" si="6"/>
        <v>1899</v>
      </c>
    </row>
    <row r="287" ht="11.25" customHeight="1">
      <c r="A287" s="170" t="s">
        <v>682</v>
      </c>
      <c r="B287" s="348">
        <v>45854.0</v>
      </c>
      <c r="C287" s="170"/>
      <c r="D287" s="170"/>
      <c r="E287" s="170"/>
      <c r="F287" s="170"/>
      <c r="G287" s="170"/>
      <c r="H287" s="170" t="s">
        <v>741</v>
      </c>
      <c r="I287" s="349" t="s">
        <v>721</v>
      </c>
      <c r="J287" s="334"/>
      <c r="K287" s="350">
        <v>0.8333333333333334</v>
      </c>
      <c r="L287" s="351">
        <f t="shared" si="1"/>
        <v>0</v>
      </c>
      <c r="M287" s="352" t="str">
        <f t="shared" si="2"/>
        <v/>
      </c>
      <c r="N287" s="353">
        <f t="shared" si="3"/>
        <v>16</v>
      </c>
      <c r="O287" s="353">
        <f t="shared" si="4"/>
        <v>7</v>
      </c>
      <c r="P287" s="353">
        <f t="shared" si="5"/>
        <v>2025</v>
      </c>
      <c r="Q287" s="354"/>
      <c r="R287" s="354"/>
      <c r="S287" s="354"/>
      <c r="T287" s="354"/>
      <c r="U287" s="354"/>
      <c r="V287" s="354">
        <f t="shared" si="6"/>
        <v>1899</v>
      </c>
    </row>
    <row r="288" ht="11.25" customHeight="1">
      <c r="A288" s="170" t="s">
        <v>682</v>
      </c>
      <c r="B288" s="348">
        <v>45854.0</v>
      </c>
      <c r="C288" s="170" t="s">
        <v>498</v>
      </c>
      <c r="D288" s="349" t="s">
        <v>725</v>
      </c>
      <c r="E288" s="170">
        <v>80.0</v>
      </c>
      <c r="F288" s="170">
        <v>66.0</v>
      </c>
      <c r="G288" s="170">
        <v>1600.0</v>
      </c>
      <c r="H288" s="170"/>
      <c r="I288" s="170"/>
      <c r="J288" s="350">
        <v>0.375</v>
      </c>
      <c r="K288" s="350">
        <v>0.4583333333333333</v>
      </c>
      <c r="L288" s="351">
        <f t="shared" si="1"/>
        <v>32.9472</v>
      </c>
      <c r="M288" s="352" t="str">
        <f t="shared" si="2"/>
        <v>CANWIN</v>
      </c>
      <c r="N288" s="353">
        <f t="shared" si="3"/>
        <v>16</v>
      </c>
      <c r="O288" s="353">
        <f t="shared" si="4"/>
        <v>7</v>
      </c>
      <c r="P288" s="353">
        <f t="shared" si="5"/>
        <v>2025</v>
      </c>
      <c r="Q288" s="354"/>
      <c r="R288" s="354"/>
      <c r="S288" s="354"/>
      <c r="T288" s="354"/>
      <c r="U288" s="354"/>
      <c r="V288" s="354">
        <f t="shared" si="6"/>
        <v>1899</v>
      </c>
    </row>
    <row r="289" ht="11.25" customHeight="1">
      <c r="A289" s="170" t="s">
        <v>682</v>
      </c>
      <c r="B289" s="348">
        <v>45854.0</v>
      </c>
      <c r="C289" s="170" t="s">
        <v>498</v>
      </c>
      <c r="D289" s="349" t="s">
        <v>725</v>
      </c>
      <c r="E289" s="170">
        <v>80.0</v>
      </c>
      <c r="F289" s="170">
        <v>240.0</v>
      </c>
      <c r="G289" s="170">
        <v>80.0</v>
      </c>
      <c r="H289" s="170"/>
      <c r="I289" s="170"/>
      <c r="J289" s="350">
        <v>0.4583333333333333</v>
      </c>
      <c r="K289" s="350">
        <v>0.5277777777777778</v>
      </c>
      <c r="L289" s="351">
        <f t="shared" si="1"/>
        <v>5.9904</v>
      </c>
      <c r="M289" s="352" t="str">
        <f t="shared" si="2"/>
        <v>CANWIN</v>
      </c>
      <c r="N289" s="353">
        <f t="shared" si="3"/>
        <v>16</v>
      </c>
      <c r="O289" s="353">
        <f t="shared" si="4"/>
        <v>7</v>
      </c>
      <c r="P289" s="353">
        <f t="shared" si="5"/>
        <v>2025</v>
      </c>
      <c r="Q289" s="354"/>
      <c r="R289" s="354"/>
      <c r="S289" s="354"/>
      <c r="T289" s="354"/>
      <c r="U289" s="354"/>
      <c r="V289" s="354">
        <f t="shared" si="6"/>
        <v>1899</v>
      </c>
    </row>
    <row r="290" ht="11.25" customHeight="1">
      <c r="A290" s="170" t="s">
        <v>682</v>
      </c>
      <c r="B290" s="348">
        <v>45854.0</v>
      </c>
      <c r="C290" s="170" t="s">
        <v>359</v>
      </c>
      <c r="D290" s="349" t="s">
        <v>725</v>
      </c>
      <c r="E290" s="170">
        <v>75.0</v>
      </c>
      <c r="F290" s="170">
        <v>160.0</v>
      </c>
      <c r="G290" s="170">
        <v>180.0</v>
      </c>
      <c r="H290" s="170"/>
      <c r="I290" s="170"/>
      <c r="J290" s="350">
        <v>0.548611111111111</v>
      </c>
      <c r="K290" s="350">
        <v>0.5833333333333334</v>
      </c>
      <c r="L290" s="351">
        <f t="shared" si="1"/>
        <v>8.424</v>
      </c>
      <c r="M290" s="352" t="str">
        <f t="shared" si="2"/>
        <v>CANWIN</v>
      </c>
      <c r="N290" s="353">
        <f t="shared" si="3"/>
        <v>16</v>
      </c>
      <c r="O290" s="353">
        <f t="shared" si="4"/>
        <v>7</v>
      </c>
      <c r="P290" s="353">
        <f t="shared" si="5"/>
        <v>2025</v>
      </c>
      <c r="Q290" s="354"/>
      <c r="R290" s="354"/>
      <c r="S290" s="354"/>
      <c r="T290" s="354"/>
      <c r="U290" s="354"/>
      <c r="V290" s="354">
        <f t="shared" si="6"/>
        <v>1899</v>
      </c>
    </row>
    <row r="291" ht="11.25" customHeight="1">
      <c r="A291" s="170" t="s">
        <v>682</v>
      </c>
      <c r="B291" s="348">
        <v>45854.0</v>
      </c>
      <c r="C291" s="170" t="s">
        <v>359</v>
      </c>
      <c r="D291" s="349" t="s">
        <v>725</v>
      </c>
      <c r="E291" s="170">
        <v>75.0</v>
      </c>
      <c r="F291" s="170">
        <v>295.0</v>
      </c>
      <c r="G291" s="170">
        <v>90.0</v>
      </c>
      <c r="H291" s="170"/>
      <c r="I291" s="170"/>
      <c r="J291" s="350">
        <v>0.5833333333333334</v>
      </c>
      <c r="K291" s="350">
        <v>0.59375</v>
      </c>
      <c r="L291" s="351">
        <f t="shared" si="1"/>
        <v>7.765875</v>
      </c>
      <c r="M291" s="352" t="str">
        <f t="shared" si="2"/>
        <v>CANWIN</v>
      </c>
      <c r="N291" s="353">
        <f t="shared" si="3"/>
        <v>16</v>
      </c>
      <c r="O291" s="353">
        <f t="shared" si="4"/>
        <v>7</v>
      </c>
      <c r="P291" s="353">
        <f t="shared" si="5"/>
        <v>2025</v>
      </c>
      <c r="Q291" s="354"/>
      <c r="R291" s="354"/>
      <c r="S291" s="354"/>
      <c r="T291" s="354"/>
      <c r="U291" s="354"/>
      <c r="V291" s="354">
        <f t="shared" si="6"/>
        <v>1899</v>
      </c>
    </row>
    <row r="292" ht="11.25" customHeight="1">
      <c r="A292" s="170" t="s">
        <v>682</v>
      </c>
      <c r="B292" s="348">
        <v>45854.0</v>
      </c>
      <c r="C292" s="170" t="s">
        <v>359</v>
      </c>
      <c r="D292" s="349" t="s">
        <v>725</v>
      </c>
      <c r="E292" s="170">
        <v>75.0</v>
      </c>
      <c r="F292" s="170">
        <v>200.0</v>
      </c>
      <c r="G292" s="170">
        <v>270.0</v>
      </c>
      <c r="H292" s="170"/>
      <c r="I292" s="170"/>
      <c r="J292" s="350">
        <v>0.59375</v>
      </c>
      <c r="K292" s="350">
        <v>0.625</v>
      </c>
      <c r="L292" s="351">
        <f t="shared" si="1"/>
        <v>15.795</v>
      </c>
      <c r="M292" s="352" t="str">
        <f t="shared" si="2"/>
        <v>CANWIN</v>
      </c>
      <c r="N292" s="353">
        <f t="shared" si="3"/>
        <v>16</v>
      </c>
      <c r="O292" s="353">
        <f t="shared" si="4"/>
        <v>7</v>
      </c>
      <c r="P292" s="353">
        <f t="shared" si="5"/>
        <v>2025</v>
      </c>
      <c r="Q292" s="354"/>
      <c r="R292" s="354"/>
      <c r="S292" s="354"/>
      <c r="T292" s="354"/>
      <c r="U292" s="354"/>
      <c r="V292" s="354">
        <f t="shared" si="6"/>
        <v>1899</v>
      </c>
    </row>
    <row r="293" ht="11.25" customHeight="1">
      <c r="A293" s="170" t="s">
        <v>682</v>
      </c>
      <c r="B293" s="348">
        <v>45855.0</v>
      </c>
      <c r="C293" s="170" t="s">
        <v>350</v>
      </c>
      <c r="D293" s="349" t="s">
        <v>725</v>
      </c>
      <c r="E293" s="170">
        <v>70.0</v>
      </c>
      <c r="F293" s="170">
        <v>45.0</v>
      </c>
      <c r="G293" s="170">
        <v>4320.0</v>
      </c>
      <c r="H293" s="170"/>
      <c r="I293" s="170"/>
      <c r="J293" s="350">
        <v>0.4270833333333333</v>
      </c>
      <c r="K293" s="350">
        <v>0.513888888888889</v>
      </c>
      <c r="L293" s="351">
        <f t="shared" si="1"/>
        <v>53.0712</v>
      </c>
      <c r="M293" s="352" t="str">
        <f t="shared" si="2"/>
        <v>CANWIN</v>
      </c>
      <c r="N293" s="353">
        <f t="shared" si="3"/>
        <v>17</v>
      </c>
      <c r="O293" s="353">
        <f t="shared" si="4"/>
        <v>7</v>
      </c>
      <c r="P293" s="353">
        <f t="shared" si="5"/>
        <v>2025</v>
      </c>
      <c r="Q293" s="354"/>
      <c r="R293" s="354"/>
      <c r="S293" s="354"/>
      <c r="T293" s="354"/>
      <c r="U293" s="354"/>
      <c r="V293" s="354">
        <f t="shared" si="6"/>
        <v>1899</v>
      </c>
    </row>
    <row r="294" ht="11.25" customHeight="1">
      <c r="A294" s="170" t="s">
        <v>682</v>
      </c>
      <c r="B294" s="348">
        <v>45855.0</v>
      </c>
      <c r="C294" s="170" t="s">
        <v>350</v>
      </c>
      <c r="D294" s="349" t="s">
        <v>725</v>
      </c>
      <c r="E294" s="170">
        <v>70.0</v>
      </c>
      <c r="F294" s="170">
        <v>290.0</v>
      </c>
      <c r="G294" s="170">
        <v>2160.0</v>
      </c>
      <c r="H294" s="170"/>
      <c r="I294" s="170"/>
      <c r="J294" s="350">
        <v>0.5277777777777778</v>
      </c>
      <c r="K294" s="350">
        <v>0.6666666666666666</v>
      </c>
      <c r="L294" s="351">
        <f t="shared" si="1"/>
        <v>171.0072</v>
      </c>
      <c r="M294" s="352" t="str">
        <f t="shared" si="2"/>
        <v>CANWIN</v>
      </c>
      <c r="N294" s="353">
        <f t="shared" si="3"/>
        <v>17</v>
      </c>
      <c r="O294" s="353">
        <f t="shared" si="4"/>
        <v>7</v>
      </c>
      <c r="P294" s="353">
        <f t="shared" si="5"/>
        <v>2025</v>
      </c>
      <c r="Q294" s="354"/>
      <c r="R294" s="354"/>
      <c r="S294" s="354"/>
      <c r="T294" s="354"/>
      <c r="U294" s="354"/>
      <c r="V294" s="354">
        <f t="shared" si="6"/>
        <v>1899</v>
      </c>
    </row>
    <row r="295" ht="11.25" customHeight="1">
      <c r="A295" s="170" t="s">
        <v>682</v>
      </c>
      <c r="B295" s="348">
        <v>45855.0</v>
      </c>
      <c r="C295" s="170"/>
      <c r="D295" s="349"/>
      <c r="E295" s="170"/>
      <c r="F295" s="170"/>
      <c r="G295" s="170"/>
      <c r="H295" s="170" t="s">
        <v>715</v>
      </c>
      <c r="I295" s="349" t="s">
        <v>719</v>
      </c>
      <c r="J295" s="355">
        <v>0.375</v>
      </c>
      <c r="K295" s="355">
        <v>0.75</v>
      </c>
      <c r="L295" s="351">
        <f t="shared" si="1"/>
        <v>0</v>
      </c>
      <c r="M295" s="352" t="str">
        <f t="shared" si="2"/>
        <v/>
      </c>
      <c r="N295" s="353">
        <f t="shared" si="3"/>
        <v>17</v>
      </c>
      <c r="O295" s="353">
        <f t="shared" si="4"/>
        <v>7</v>
      </c>
      <c r="P295" s="353">
        <f t="shared" si="5"/>
        <v>2025</v>
      </c>
      <c r="Q295" s="354"/>
      <c r="R295" s="354"/>
      <c r="S295" s="354"/>
      <c r="T295" s="354"/>
      <c r="U295" s="354"/>
      <c r="V295" s="354">
        <f t="shared" si="6"/>
        <v>1899</v>
      </c>
    </row>
    <row r="296" ht="11.25" customHeight="1">
      <c r="A296" s="170" t="s">
        <v>682</v>
      </c>
      <c r="B296" s="348">
        <v>45855.0</v>
      </c>
      <c r="C296" s="170" t="s">
        <v>756</v>
      </c>
      <c r="D296" s="349" t="s">
        <v>683</v>
      </c>
      <c r="E296" s="170">
        <v>44.0</v>
      </c>
      <c r="F296" s="170">
        <v>235.0</v>
      </c>
      <c r="G296" s="170">
        <v>1500.0</v>
      </c>
      <c r="H296" s="170" t="s">
        <v>712</v>
      </c>
      <c r="I296" s="349" t="s">
        <v>684</v>
      </c>
      <c r="J296" s="350">
        <v>0.3333333333333333</v>
      </c>
      <c r="K296" s="334"/>
      <c r="L296" s="351">
        <f t="shared" si="1"/>
        <v>60.489</v>
      </c>
      <c r="M296" s="352" t="str">
        <f t="shared" si="2"/>
        <v>SHEARING</v>
      </c>
      <c r="N296" s="353">
        <f t="shared" si="3"/>
        <v>17</v>
      </c>
      <c r="O296" s="353">
        <f t="shared" si="4"/>
        <v>7</v>
      </c>
      <c r="P296" s="353">
        <f t="shared" si="5"/>
        <v>2025</v>
      </c>
      <c r="Q296" s="354"/>
      <c r="R296" s="354"/>
      <c r="S296" s="354"/>
      <c r="T296" s="354"/>
      <c r="U296" s="354"/>
      <c r="V296" s="354">
        <f t="shared" si="6"/>
        <v>1899</v>
      </c>
    </row>
    <row r="297" ht="11.25" customHeight="1">
      <c r="A297" s="170" t="s">
        <v>682</v>
      </c>
      <c r="B297" s="348">
        <v>45855.0</v>
      </c>
      <c r="C297" s="170" t="s">
        <v>756</v>
      </c>
      <c r="D297" s="349" t="s">
        <v>683</v>
      </c>
      <c r="E297" s="170">
        <v>38.0</v>
      </c>
      <c r="F297" s="170">
        <v>205.0</v>
      </c>
      <c r="G297" s="170">
        <v>240.0</v>
      </c>
      <c r="H297" s="170" t="s">
        <v>712</v>
      </c>
      <c r="I297" s="349" t="s">
        <v>684</v>
      </c>
      <c r="J297" s="334"/>
      <c r="K297" s="334"/>
      <c r="L297" s="351">
        <f t="shared" si="1"/>
        <v>7.29144</v>
      </c>
      <c r="M297" s="352" t="str">
        <f t="shared" si="2"/>
        <v>SHEARING</v>
      </c>
      <c r="N297" s="353">
        <f t="shared" si="3"/>
        <v>17</v>
      </c>
      <c r="O297" s="353">
        <f t="shared" si="4"/>
        <v>7</v>
      </c>
      <c r="P297" s="353">
        <f t="shared" si="5"/>
        <v>2025</v>
      </c>
      <c r="Q297" s="354"/>
      <c r="R297" s="354"/>
      <c r="S297" s="354"/>
      <c r="T297" s="354"/>
      <c r="U297" s="354"/>
      <c r="V297" s="354">
        <f t="shared" si="6"/>
        <v>1899</v>
      </c>
    </row>
    <row r="298" ht="11.25" customHeight="1">
      <c r="A298" s="170" t="s">
        <v>682</v>
      </c>
      <c r="B298" s="348">
        <v>45855.0</v>
      </c>
      <c r="C298" s="170" t="s">
        <v>756</v>
      </c>
      <c r="D298" s="349" t="s">
        <v>683</v>
      </c>
      <c r="E298" s="170">
        <v>38.0</v>
      </c>
      <c r="F298" s="170">
        <v>113.0</v>
      </c>
      <c r="G298" s="170">
        <v>800.0</v>
      </c>
      <c r="H298" s="170" t="s">
        <v>712</v>
      </c>
      <c r="I298" s="349" t="s">
        <v>684</v>
      </c>
      <c r="J298" s="334"/>
      <c r="K298" s="350">
        <v>0.8333333333333334</v>
      </c>
      <c r="L298" s="351">
        <f t="shared" si="1"/>
        <v>13.39728</v>
      </c>
      <c r="M298" s="352" t="str">
        <f t="shared" si="2"/>
        <v>SHEARING</v>
      </c>
      <c r="N298" s="353">
        <f t="shared" si="3"/>
        <v>17</v>
      </c>
      <c r="O298" s="353">
        <f t="shared" si="4"/>
        <v>7</v>
      </c>
      <c r="P298" s="353">
        <f t="shared" si="5"/>
        <v>2025</v>
      </c>
      <c r="Q298" s="354"/>
      <c r="R298" s="354"/>
      <c r="S298" s="354"/>
      <c r="T298" s="354"/>
      <c r="U298" s="354"/>
      <c r="V298" s="354">
        <f t="shared" si="6"/>
        <v>1899</v>
      </c>
    </row>
    <row r="299" ht="11.25" customHeight="1">
      <c r="A299" s="170" t="s">
        <v>682</v>
      </c>
      <c r="B299" s="348">
        <v>45855.0</v>
      </c>
      <c r="C299" s="170"/>
      <c r="D299" s="349" t="s">
        <v>757</v>
      </c>
      <c r="E299" s="170"/>
      <c r="F299" s="170"/>
      <c r="G299" s="170"/>
      <c r="H299" s="170" t="s">
        <v>689</v>
      </c>
      <c r="I299" s="349" t="s">
        <v>718</v>
      </c>
      <c r="J299" s="355">
        <v>0.3333333333333333</v>
      </c>
      <c r="K299" s="355">
        <v>0.8333333333333334</v>
      </c>
      <c r="L299" s="351">
        <f t="shared" si="1"/>
        <v>0</v>
      </c>
      <c r="M299" s="352" t="str">
        <f t="shared" si="2"/>
        <v>SHEARING</v>
      </c>
      <c r="N299" s="353">
        <f t="shared" si="3"/>
        <v>17</v>
      </c>
      <c r="O299" s="353">
        <f t="shared" si="4"/>
        <v>7</v>
      </c>
      <c r="P299" s="353">
        <f t="shared" si="5"/>
        <v>2025</v>
      </c>
      <c r="Q299" s="354"/>
      <c r="R299" s="354"/>
      <c r="S299" s="354"/>
      <c r="T299" s="354"/>
      <c r="U299" s="354"/>
      <c r="V299" s="354">
        <f t="shared" si="6"/>
        <v>1899</v>
      </c>
    </row>
    <row r="300" ht="11.25" customHeight="1">
      <c r="A300" s="170" t="s">
        <v>682</v>
      </c>
      <c r="B300" s="348">
        <v>45855.0</v>
      </c>
      <c r="C300" s="170" t="s">
        <v>352</v>
      </c>
      <c r="D300" s="349" t="s">
        <v>740</v>
      </c>
      <c r="E300" s="170">
        <v>38.0</v>
      </c>
      <c r="F300" s="170">
        <v>242.0</v>
      </c>
      <c r="G300" s="170">
        <v>1000.0</v>
      </c>
      <c r="H300" s="170" t="s">
        <v>85</v>
      </c>
      <c r="I300" s="349" t="s">
        <v>701</v>
      </c>
      <c r="J300" s="350">
        <v>0.3333333333333333</v>
      </c>
      <c r="K300" s="350">
        <v>0.5104166666666666</v>
      </c>
      <c r="L300" s="351">
        <f t="shared" si="1"/>
        <v>35.8644</v>
      </c>
      <c r="M300" s="352" t="str">
        <f t="shared" si="2"/>
        <v>SHEARING</v>
      </c>
      <c r="N300" s="353">
        <f t="shared" si="3"/>
        <v>17</v>
      </c>
      <c r="O300" s="353">
        <f t="shared" si="4"/>
        <v>7</v>
      </c>
      <c r="P300" s="353">
        <f t="shared" si="5"/>
        <v>2025</v>
      </c>
      <c r="Q300" s="354"/>
      <c r="R300" s="354"/>
      <c r="S300" s="354"/>
      <c r="T300" s="354"/>
      <c r="U300" s="354"/>
      <c r="V300" s="354">
        <f t="shared" si="6"/>
        <v>1899</v>
      </c>
    </row>
    <row r="301" ht="11.25" customHeight="1">
      <c r="A301" s="170" t="s">
        <v>682</v>
      </c>
      <c r="B301" s="348">
        <v>45855.0</v>
      </c>
      <c r="C301" s="170"/>
      <c r="D301" s="170"/>
      <c r="E301" s="170"/>
      <c r="F301" s="170"/>
      <c r="G301" s="170"/>
      <c r="H301" s="170" t="s">
        <v>758</v>
      </c>
      <c r="I301" s="349" t="s">
        <v>701</v>
      </c>
      <c r="J301" s="350">
        <v>0.5208333333333334</v>
      </c>
      <c r="K301" s="350">
        <v>0.65625</v>
      </c>
      <c r="L301" s="351">
        <f t="shared" si="1"/>
        <v>0</v>
      </c>
      <c r="M301" s="352" t="str">
        <f t="shared" si="2"/>
        <v/>
      </c>
      <c r="N301" s="353">
        <f t="shared" si="3"/>
        <v>17</v>
      </c>
      <c r="O301" s="353">
        <f t="shared" si="4"/>
        <v>7</v>
      </c>
      <c r="P301" s="353">
        <f t="shared" si="5"/>
        <v>2025</v>
      </c>
      <c r="Q301" s="354"/>
      <c r="R301" s="354"/>
      <c r="S301" s="354"/>
      <c r="T301" s="354"/>
      <c r="U301" s="354"/>
      <c r="V301" s="354">
        <f t="shared" si="6"/>
        <v>1899</v>
      </c>
    </row>
    <row r="302" ht="11.25" customHeight="1">
      <c r="A302" s="170" t="s">
        <v>682</v>
      </c>
      <c r="B302" s="348">
        <v>45855.0</v>
      </c>
      <c r="C302" s="170" t="s">
        <v>352</v>
      </c>
      <c r="D302" s="349" t="s">
        <v>740</v>
      </c>
      <c r="E302" s="170">
        <v>38.0</v>
      </c>
      <c r="F302" s="170">
        <v>242.0</v>
      </c>
      <c r="G302" s="170">
        <v>1400.0</v>
      </c>
      <c r="H302" s="170" t="s">
        <v>85</v>
      </c>
      <c r="I302" s="349" t="s">
        <v>701</v>
      </c>
      <c r="J302" s="350">
        <v>0.6770833333333334</v>
      </c>
      <c r="K302" s="350">
        <v>0.8333333333333334</v>
      </c>
      <c r="L302" s="351">
        <f t="shared" si="1"/>
        <v>50.21016</v>
      </c>
      <c r="M302" s="352" t="str">
        <f t="shared" si="2"/>
        <v>SHEARING</v>
      </c>
      <c r="N302" s="353">
        <f t="shared" si="3"/>
        <v>17</v>
      </c>
      <c r="O302" s="353">
        <f t="shared" si="4"/>
        <v>7</v>
      </c>
      <c r="P302" s="353">
        <f t="shared" si="5"/>
        <v>2025</v>
      </c>
      <c r="Q302" s="354"/>
      <c r="R302" s="354"/>
      <c r="S302" s="354"/>
      <c r="T302" s="354"/>
      <c r="U302" s="354"/>
      <c r="V302" s="354">
        <f t="shared" si="6"/>
        <v>1899</v>
      </c>
    </row>
    <row r="303" ht="11.25" customHeight="1">
      <c r="A303" s="170" t="s">
        <v>682</v>
      </c>
      <c r="B303" s="348">
        <v>45855.0</v>
      </c>
      <c r="C303" s="170" t="s">
        <v>352</v>
      </c>
      <c r="D303" s="349" t="s">
        <v>699</v>
      </c>
      <c r="E303" s="170">
        <v>145.0</v>
      </c>
      <c r="F303" s="170">
        <v>599.0</v>
      </c>
      <c r="G303" s="170">
        <v>228.0</v>
      </c>
      <c r="H303" s="170" t="s">
        <v>700</v>
      </c>
      <c r="I303" s="349" t="s">
        <v>735</v>
      </c>
      <c r="J303" s="350">
        <v>0.3333333333333333</v>
      </c>
      <c r="K303" s="334"/>
      <c r="L303" s="351">
        <f t="shared" si="1"/>
        <v>77.231466</v>
      </c>
      <c r="M303" s="352" t="str">
        <f t="shared" si="2"/>
        <v>SHEARING</v>
      </c>
      <c r="N303" s="353">
        <f t="shared" si="3"/>
        <v>17</v>
      </c>
      <c r="O303" s="353">
        <f t="shared" si="4"/>
        <v>7</v>
      </c>
      <c r="P303" s="353">
        <f t="shared" si="5"/>
        <v>2025</v>
      </c>
      <c r="Q303" s="354"/>
      <c r="R303" s="354"/>
      <c r="S303" s="354"/>
      <c r="T303" s="354"/>
      <c r="U303" s="354"/>
      <c r="V303" s="354">
        <f t="shared" si="6"/>
        <v>1899</v>
      </c>
    </row>
    <row r="304" ht="11.25" customHeight="1">
      <c r="A304" s="170" t="s">
        <v>682</v>
      </c>
      <c r="B304" s="348">
        <v>45855.0</v>
      </c>
      <c r="C304" s="170" t="s">
        <v>352</v>
      </c>
      <c r="D304" s="349" t="s">
        <v>699</v>
      </c>
      <c r="E304" s="170">
        <v>136.0</v>
      </c>
      <c r="F304" s="170">
        <v>599.0</v>
      </c>
      <c r="G304" s="170">
        <v>150.0</v>
      </c>
      <c r="H304" s="170" t="s">
        <v>700</v>
      </c>
      <c r="I304" s="349" t="s">
        <v>735</v>
      </c>
      <c r="J304" s="334"/>
      <c r="K304" s="334"/>
      <c r="L304" s="351">
        <f t="shared" si="1"/>
        <v>47.65644</v>
      </c>
      <c r="M304" s="352" t="str">
        <f t="shared" si="2"/>
        <v>SHEARING</v>
      </c>
      <c r="N304" s="353">
        <f t="shared" si="3"/>
        <v>17</v>
      </c>
      <c r="O304" s="353">
        <f t="shared" si="4"/>
        <v>7</v>
      </c>
      <c r="P304" s="353">
        <f t="shared" si="5"/>
        <v>2025</v>
      </c>
      <c r="Q304" s="354"/>
      <c r="R304" s="354"/>
      <c r="S304" s="354"/>
      <c r="T304" s="354"/>
      <c r="U304" s="354"/>
      <c r="V304" s="354">
        <f t="shared" si="6"/>
        <v>1899</v>
      </c>
    </row>
    <row r="305" ht="11.25" customHeight="1">
      <c r="A305" s="170" t="s">
        <v>682</v>
      </c>
      <c r="B305" s="348">
        <v>45855.0</v>
      </c>
      <c r="C305" s="170" t="s">
        <v>352</v>
      </c>
      <c r="D305" s="349" t="s">
        <v>699</v>
      </c>
      <c r="E305" s="170">
        <v>123.0</v>
      </c>
      <c r="F305" s="170">
        <v>599.0</v>
      </c>
      <c r="G305" s="170">
        <v>138.0</v>
      </c>
      <c r="H305" s="170" t="s">
        <v>700</v>
      </c>
      <c r="I305" s="349" t="s">
        <v>735</v>
      </c>
      <c r="J305" s="334"/>
      <c r="K305" s="334"/>
      <c r="L305" s="351">
        <f t="shared" si="1"/>
        <v>39.6529614</v>
      </c>
      <c r="M305" s="352" t="str">
        <f t="shared" si="2"/>
        <v>SHEARING</v>
      </c>
      <c r="N305" s="353">
        <f t="shared" si="3"/>
        <v>17</v>
      </c>
      <c r="O305" s="353">
        <f t="shared" si="4"/>
        <v>7</v>
      </c>
      <c r="P305" s="353">
        <f t="shared" si="5"/>
        <v>2025</v>
      </c>
      <c r="Q305" s="354"/>
      <c r="R305" s="354"/>
      <c r="S305" s="354"/>
      <c r="T305" s="354"/>
      <c r="U305" s="354"/>
      <c r="V305" s="354">
        <f t="shared" si="6"/>
        <v>1899</v>
      </c>
    </row>
    <row r="306" ht="11.25" customHeight="1">
      <c r="A306" s="170" t="s">
        <v>682</v>
      </c>
      <c r="B306" s="348">
        <v>45855.0</v>
      </c>
      <c r="C306" s="170" t="s">
        <v>352</v>
      </c>
      <c r="D306" s="349" t="s">
        <v>699</v>
      </c>
      <c r="E306" s="170">
        <v>104.0</v>
      </c>
      <c r="F306" s="170">
        <v>599.0</v>
      </c>
      <c r="G306" s="170">
        <v>132.0</v>
      </c>
      <c r="H306" s="170" t="s">
        <v>700</v>
      </c>
      <c r="I306" s="349" t="s">
        <v>735</v>
      </c>
      <c r="J306" s="334"/>
      <c r="K306" s="334"/>
      <c r="L306" s="351">
        <f t="shared" si="1"/>
        <v>32.0699808</v>
      </c>
      <c r="M306" s="352" t="str">
        <f t="shared" si="2"/>
        <v>SHEARING</v>
      </c>
      <c r="N306" s="353">
        <f t="shared" si="3"/>
        <v>17</v>
      </c>
      <c r="O306" s="353">
        <f t="shared" si="4"/>
        <v>7</v>
      </c>
      <c r="P306" s="353">
        <f t="shared" si="5"/>
        <v>2025</v>
      </c>
      <c r="Q306" s="354"/>
      <c r="R306" s="354"/>
      <c r="S306" s="354"/>
      <c r="T306" s="354"/>
      <c r="U306" s="354"/>
      <c r="V306" s="354">
        <f t="shared" si="6"/>
        <v>1899</v>
      </c>
    </row>
    <row r="307" ht="11.25" customHeight="1">
      <c r="A307" s="170" t="s">
        <v>682</v>
      </c>
      <c r="B307" s="348">
        <v>45855.0</v>
      </c>
      <c r="C307" s="170" t="s">
        <v>352</v>
      </c>
      <c r="D307" s="349" t="s">
        <v>699</v>
      </c>
      <c r="E307" s="170">
        <v>86.0</v>
      </c>
      <c r="F307" s="170">
        <v>599.0</v>
      </c>
      <c r="G307" s="170">
        <v>90.0</v>
      </c>
      <c r="H307" s="170" t="s">
        <v>700</v>
      </c>
      <c r="I307" s="349" t="s">
        <v>735</v>
      </c>
      <c r="J307" s="334"/>
      <c r="K307" s="334"/>
      <c r="L307" s="351">
        <f t="shared" si="1"/>
        <v>18.081414</v>
      </c>
      <c r="M307" s="352" t="str">
        <f t="shared" si="2"/>
        <v>SHEARING</v>
      </c>
      <c r="N307" s="353">
        <f t="shared" si="3"/>
        <v>17</v>
      </c>
      <c r="O307" s="353">
        <f t="shared" si="4"/>
        <v>7</v>
      </c>
      <c r="P307" s="353">
        <f t="shared" si="5"/>
        <v>2025</v>
      </c>
      <c r="Q307" s="354"/>
      <c r="R307" s="354"/>
      <c r="S307" s="354"/>
      <c r="T307" s="354"/>
      <c r="U307" s="354"/>
      <c r="V307" s="354">
        <f t="shared" si="6"/>
        <v>1899</v>
      </c>
    </row>
    <row r="308" ht="11.25" customHeight="1">
      <c r="A308" s="170" t="s">
        <v>682</v>
      </c>
      <c r="B308" s="348">
        <v>45855.0</v>
      </c>
      <c r="C308" s="170" t="s">
        <v>352</v>
      </c>
      <c r="D308" s="349" t="s">
        <v>699</v>
      </c>
      <c r="E308" s="170">
        <v>64.0</v>
      </c>
      <c r="F308" s="170">
        <v>599.0</v>
      </c>
      <c r="G308" s="170">
        <v>78.0</v>
      </c>
      <c r="H308" s="170" t="s">
        <v>700</v>
      </c>
      <c r="I308" s="349" t="s">
        <v>735</v>
      </c>
      <c r="J308" s="334"/>
      <c r="K308" s="334"/>
      <c r="L308" s="351">
        <f t="shared" si="1"/>
        <v>11.6618112</v>
      </c>
      <c r="M308" s="352" t="str">
        <f t="shared" si="2"/>
        <v>SHEARING</v>
      </c>
      <c r="N308" s="353">
        <f t="shared" si="3"/>
        <v>17</v>
      </c>
      <c r="O308" s="353">
        <f t="shared" si="4"/>
        <v>7</v>
      </c>
      <c r="P308" s="353">
        <f t="shared" si="5"/>
        <v>2025</v>
      </c>
      <c r="Q308" s="354"/>
      <c r="R308" s="354"/>
      <c r="S308" s="354"/>
      <c r="T308" s="354"/>
      <c r="U308" s="354"/>
      <c r="V308" s="354">
        <f t="shared" si="6"/>
        <v>1899</v>
      </c>
    </row>
    <row r="309" ht="11.25" customHeight="1">
      <c r="A309" s="170" t="s">
        <v>682</v>
      </c>
      <c r="B309" s="348">
        <v>45855.0</v>
      </c>
      <c r="C309" s="170" t="s">
        <v>352</v>
      </c>
      <c r="D309" s="349" t="s">
        <v>699</v>
      </c>
      <c r="E309" s="170">
        <v>36.0</v>
      </c>
      <c r="F309" s="170">
        <v>599.0</v>
      </c>
      <c r="G309" s="170">
        <v>60.0</v>
      </c>
      <c r="H309" s="170" t="s">
        <v>700</v>
      </c>
      <c r="I309" s="349" t="s">
        <v>735</v>
      </c>
      <c r="J309" s="334"/>
      <c r="K309" s="334"/>
      <c r="L309" s="351">
        <f t="shared" si="1"/>
        <v>5.045976</v>
      </c>
      <c r="M309" s="352" t="str">
        <f t="shared" si="2"/>
        <v>SHEARING</v>
      </c>
      <c r="N309" s="353">
        <f t="shared" si="3"/>
        <v>17</v>
      </c>
      <c r="O309" s="353">
        <f t="shared" si="4"/>
        <v>7</v>
      </c>
      <c r="P309" s="353">
        <f t="shared" si="5"/>
        <v>2025</v>
      </c>
      <c r="Q309" s="354"/>
      <c r="R309" s="354"/>
      <c r="S309" s="354"/>
      <c r="T309" s="354"/>
      <c r="U309" s="354"/>
      <c r="V309" s="354">
        <f t="shared" si="6"/>
        <v>1899</v>
      </c>
    </row>
    <row r="310" ht="11.25" customHeight="1">
      <c r="A310" s="170" t="s">
        <v>682</v>
      </c>
      <c r="B310" s="348">
        <v>45855.0</v>
      </c>
      <c r="C310" s="170" t="s">
        <v>363</v>
      </c>
      <c r="D310" s="349" t="s">
        <v>699</v>
      </c>
      <c r="E310" s="170">
        <v>148.0</v>
      </c>
      <c r="F310" s="170">
        <v>462.0</v>
      </c>
      <c r="G310" s="170">
        <v>2208.0</v>
      </c>
      <c r="H310" s="170" t="s">
        <v>700</v>
      </c>
      <c r="I310" s="349" t="s">
        <v>735</v>
      </c>
      <c r="J310" s="334"/>
      <c r="K310" s="350">
        <v>0.8333333333333334</v>
      </c>
      <c r="L310" s="351">
        <f t="shared" si="1"/>
        <v>588.7994112</v>
      </c>
      <c r="M310" s="352" t="str">
        <f t="shared" si="2"/>
        <v>SHEARING</v>
      </c>
      <c r="N310" s="353">
        <f t="shared" si="3"/>
        <v>17</v>
      </c>
      <c r="O310" s="353">
        <f t="shared" si="4"/>
        <v>7</v>
      </c>
      <c r="P310" s="353">
        <f t="shared" si="5"/>
        <v>2025</v>
      </c>
      <c r="Q310" s="354"/>
      <c r="R310" s="354"/>
      <c r="S310" s="354"/>
      <c r="T310" s="354"/>
      <c r="U310" s="354"/>
      <c r="V310" s="354">
        <f t="shared" si="6"/>
        <v>1899</v>
      </c>
    </row>
    <row r="311" ht="11.25" customHeight="1">
      <c r="A311" s="170" t="s">
        <v>682</v>
      </c>
      <c r="B311" s="348">
        <v>45855.0</v>
      </c>
      <c r="C311" s="170" t="s">
        <v>363</v>
      </c>
      <c r="D311" s="349" t="s">
        <v>727</v>
      </c>
      <c r="E311" s="170">
        <v>148.0</v>
      </c>
      <c r="F311" s="170">
        <v>462.0</v>
      </c>
      <c r="G311" s="170">
        <v>1104.0</v>
      </c>
      <c r="H311" s="170" t="s">
        <v>723</v>
      </c>
      <c r="I311" s="349" t="s">
        <v>692</v>
      </c>
      <c r="J311" s="350">
        <v>0.3333333333333333</v>
      </c>
      <c r="K311" s="334"/>
      <c r="L311" s="351">
        <f t="shared" si="1"/>
        <v>294.3997056</v>
      </c>
      <c r="M311" s="352" t="str">
        <f t="shared" si="2"/>
        <v>SHEARING</v>
      </c>
      <c r="N311" s="353">
        <f t="shared" si="3"/>
        <v>17</v>
      </c>
      <c r="O311" s="353">
        <f t="shared" si="4"/>
        <v>7</v>
      </c>
      <c r="P311" s="353">
        <f t="shared" si="5"/>
        <v>2025</v>
      </c>
      <c r="Q311" s="354"/>
      <c r="R311" s="354"/>
      <c r="S311" s="354"/>
      <c r="T311" s="354"/>
      <c r="U311" s="354"/>
      <c r="V311" s="354">
        <f t="shared" si="6"/>
        <v>1899</v>
      </c>
    </row>
    <row r="312" ht="11.25" customHeight="1">
      <c r="A312" s="170" t="s">
        <v>682</v>
      </c>
      <c r="B312" s="348">
        <v>45855.0</v>
      </c>
      <c r="C312" s="170" t="s">
        <v>363</v>
      </c>
      <c r="D312" s="349" t="s">
        <v>690</v>
      </c>
      <c r="E312" s="170">
        <v>148.0</v>
      </c>
      <c r="F312" s="170">
        <v>462.0</v>
      </c>
      <c r="G312" s="170">
        <v>1104.0</v>
      </c>
      <c r="H312" s="170" t="s">
        <v>85</v>
      </c>
      <c r="I312" s="349" t="s">
        <v>692</v>
      </c>
      <c r="J312" s="334"/>
      <c r="K312" s="334"/>
      <c r="L312" s="351">
        <f t="shared" si="1"/>
        <v>294.3997056</v>
      </c>
      <c r="M312" s="352" t="str">
        <f t="shared" si="2"/>
        <v>SHEARING</v>
      </c>
      <c r="N312" s="353">
        <f t="shared" si="3"/>
        <v>17</v>
      </c>
      <c r="O312" s="353">
        <f t="shared" si="4"/>
        <v>7</v>
      </c>
      <c r="P312" s="353">
        <f t="shared" si="5"/>
        <v>2025</v>
      </c>
      <c r="Q312" s="354"/>
      <c r="R312" s="354"/>
      <c r="S312" s="354"/>
      <c r="T312" s="354"/>
      <c r="U312" s="354"/>
      <c r="V312" s="354">
        <f t="shared" si="6"/>
        <v>1899</v>
      </c>
    </row>
    <row r="313" ht="11.25" customHeight="1">
      <c r="A313" s="170" t="s">
        <v>682</v>
      </c>
      <c r="B313" s="348">
        <v>45855.0</v>
      </c>
      <c r="C313" s="170"/>
      <c r="D313" s="170"/>
      <c r="E313" s="170"/>
      <c r="F313" s="170"/>
      <c r="G313" s="170"/>
      <c r="H313" s="170" t="s">
        <v>759</v>
      </c>
      <c r="I313" s="349" t="s">
        <v>692</v>
      </c>
      <c r="J313" s="334"/>
      <c r="K313" s="334"/>
      <c r="L313" s="351">
        <f t="shared" si="1"/>
        <v>0</v>
      </c>
      <c r="M313" s="352" t="str">
        <f t="shared" si="2"/>
        <v/>
      </c>
      <c r="N313" s="353">
        <f t="shared" si="3"/>
        <v>17</v>
      </c>
      <c r="O313" s="353">
        <f t="shared" si="4"/>
        <v>7</v>
      </c>
      <c r="P313" s="353">
        <f t="shared" si="5"/>
        <v>2025</v>
      </c>
      <c r="Q313" s="354"/>
      <c r="R313" s="354"/>
      <c r="S313" s="354"/>
      <c r="T313" s="354"/>
      <c r="U313" s="354"/>
      <c r="V313" s="354">
        <f t="shared" si="6"/>
        <v>1899</v>
      </c>
    </row>
    <row r="314" ht="11.25" customHeight="1">
      <c r="A314" s="170" t="s">
        <v>682</v>
      </c>
      <c r="B314" s="348">
        <v>45855.0</v>
      </c>
      <c r="C314" s="170"/>
      <c r="D314" s="170"/>
      <c r="E314" s="170"/>
      <c r="F314" s="170"/>
      <c r="G314" s="170"/>
      <c r="H314" s="170" t="s">
        <v>760</v>
      </c>
      <c r="I314" s="349" t="s">
        <v>692</v>
      </c>
      <c r="J314" s="334"/>
      <c r="K314" s="334"/>
      <c r="L314" s="351">
        <f t="shared" si="1"/>
        <v>0</v>
      </c>
      <c r="M314" s="352" t="str">
        <f t="shared" si="2"/>
        <v/>
      </c>
      <c r="N314" s="353">
        <f t="shared" si="3"/>
        <v>17</v>
      </c>
      <c r="O314" s="353">
        <f t="shared" si="4"/>
        <v>7</v>
      </c>
      <c r="P314" s="353">
        <f t="shared" si="5"/>
        <v>2025</v>
      </c>
      <c r="Q314" s="354"/>
      <c r="R314" s="354"/>
      <c r="S314" s="354"/>
      <c r="T314" s="354"/>
      <c r="U314" s="354"/>
      <c r="V314" s="354">
        <f t="shared" si="6"/>
        <v>1899</v>
      </c>
    </row>
    <row r="315" ht="11.25" customHeight="1">
      <c r="A315" s="170" t="s">
        <v>682</v>
      </c>
      <c r="B315" s="348">
        <v>45855.0</v>
      </c>
      <c r="C315" s="170"/>
      <c r="D315" s="349" t="s">
        <v>727</v>
      </c>
      <c r="E315" s="170"/>
      <c r="F315" s="170"/>
      <c r="G315" s="170"/>
      <c r="H315" s="170" t="s">
        <v>761</v>
      </c>
      <c r="I315" s="349" t="s">
        <v>692</v>
      </c>
      <c r="J315" s="334"/>
      <c r="K315" s="350">
        <v>0.8333333333333334</v>
      </c>
      <c r="L315" s="351">
        <f t="shared" si="1"/>
        <v>0</v>
      </c>
      <c r="M315" s="352" t="str">
        <f t="shared" si="2"/>
        <v>SHEARING</v>
      </c>
      <c r="N315" s="353">
        <f t="shared" si="3"/>
        <v>17</v>
      </c>
      <c r="O315" s="353">
        <f t="shared" si="4"/>
        <v>7</v>
      </c>
      <c r="P315" s="353">
        <f t="shared" si="5"/>
        <v>2025</v>
      </c>
      <c r="Q315" s="354"/>
      <c r="R315" s="354"/>
      <c r="S315" s="354"/>
      <c r="T315" s="354"/>
      <c r="U315" s="354"/>
      <c r="V315" s="354">
        <f t="shared" si="6"/>
        <v>1899</v>
      </c>
    </row>
    <row r="316" ht="11.25" customHeight="1">
      <c r="A316" s="170" t="s">
        <v>682</v>
      </c>
      <c r="B316" s="348">
        <v>45855.0</v>
      </c>
      <c r="C316" s="170" t="s">
        <v>756</v>
      </c>
      <c r="D316" s="349" t="s">
        <v>711</v>
      </c>
      <c r="E316" s="170">
        <v>38.0</v>
      </c>
      <c r="F316" s="170">
        <v>226.0</v>
      </c>
      <c r="G316" s="170">
        <v>3230.0</v>
      </c>
      <c r="H316" s="170" t="s">
        <v>712</v>
      </c>
      <c r="I316" s="349" t="s">
        <v>713</v>
      </c>
      <c r="J316" s="350">
        <v>0.3333333333333333</v>
      </c>
      <c r="K316" s="350">
        <v>0.8333333333333334</v>
      </c>
      <c r="L316" s="351">
        <f t="shared" si="1"/>
        <v>108.183036</v>
      </c>
      <c r="M316" s="352" t="str">
        <f t="shared" si="2"/>
        <v>SHEARING</v>
      </c>
      <c r="N316" s="353">
        <f t="shared" si="3"/>
        <v>17</v>
      </c>
      <c r="O316" s="353">
        <f t="shared" si="4"/>
        <v>7</v>
      </c>
      <c r="P316" s="353">
        <f t="shared" si="5"/>
        <v>2025</v>
      </c>
      <c r="Q316" s="354"/>
      <c r="R316" s="354"/>
      <c r="S316" s="354"/>
      <c r="T316" s="354"/>
      <c r="U316" s="354"/>
      <c r="V316" s="354">
        <f t="shared" si="6"/>
        <v>1899</v>
      </c>
    </row>
    <row r="317" ht="11.25" customHeight="1">
      <c r="A317" s="170" t="s">
        <v>682</v>
      </c>
      <c r="B317" s="348">
        <v>45855.0</v>
      </c>
      <c r="C317" s="170" t="s">
        <v>347</v>
      </c>
      <c r="D317" s="349" t="s">
        <v>694</v>
      </c>
      <c r="E317" s="170">
        <v>68.0</v>
      </c>
      <c r="F317" s="170">
        <v>778.0</v>
      </c>
      <c r="G317" s="170">
        <v>885.0</v>
      </c>
      <c r="H317" s="170" t="s">
        <v>695</v>
      </c>
      <c r="I317" s="349" t="s">
        <v>696</v>
      </c>
      <c r="J317" s="350">
        <v>0.375</v>
      </c>
      <c r="K317" s="350">
        <v>0.75</v>
      </c>
      <c r="L317" s="351">
        <f t="shared" si="1"/>
        <v>182.598156</v>
      </c>
      <c r="M317" s="352" t="str">
        <f t="shared" si="2"/>
        <v>HOLING</v>
      </c>
      <c r="N317" s="353">
        <f t="shared" si="3"/>
        <v>17</v>
      </c>
      <c r="O317" s="353">
        <f t="shared" si="4"/>
        <v>7</v>
      </c>
      <c r="P317" s="353">
        <f t="shared" si="5"/>
        <v>2025</v>
      </c>
      <c r="Q317" s="354"/>
      <c r="R317" s="354"/>
      <c r="S317" s="354"/>
      <c r="T317" s="354"/>
      <c r="U317" s="354"/>
      <c r="V317" s="354">
        <f t="shared" si="6"/>
        <v>1899</v>
      </c>
    </row>
    <row r="318" ht="11.25" customHeight="1">
      <c r="A318" s="170" t="s">
        <v>682</v>
      </c>
      <c r="B318" s="348">
        <v>45855.0</v>
      </c>
      <c r="C318" s="170" t="s">
        <v>347</v>
      </c>
      <c r="D318" s="349" t="s">
        <v>697</v>
      </c>
      <c r="E318" s="170">
        <v>60.0</v>
      </c>
      <c r="F318" s="170">
        <v>502.0</v>
      </c>
      <c r="G318" s="170">
        <v>400.0</v>
      </c>
      <c r="H318" s="170" t="s">
        <v>695</v>
      </c>
      <c r="I318" s="349" t="s">
        <v>698</v>
      </c>
      <c r="J318" s="350">
        <v>0.375</v>
      </c>
      <c r="K318" s="334"/>
      <c r="L318" s="351">
        <f t="shared" si="1"/>
        <v>46.9872</v>
      </c>
      <c r="M318" s="352" t="str">
        <f t="shared" si="2"/>
        <v>HOLING</v>
      </c>
      <c r="N318" s="353">
        <f t="shared" si="3"/>
        <v>17</v>
      </c>
      <c r="O318" s="353">
        <f t="shared" si="4"/>
        <v>7</v>
      </c>
      <c r="P318" s="353">
        <f t="shared" si="5"/>
        <v>2025</v>
      </c>
      <c r="Q318" s="354"/>
      <c r="R318" s="354"/>
      <c r="S318" s="354"/>
      <c r="T318" s="354"/>
      <c r="U318" s="354"/>
      <c r="V318" s="354">
        <f t="shared" si="6"/>
        <v>1899</v>
      </c>
    </row>
    <row r="319" ht="11.25" customHeight="1">
      <c r="A319" s="170" t="s">
        <v>682</v>
      </c>
      <c r="B319" s="348">
        <v>45855.0</v>
      </c>
      <c r="C319" s="170" t="s">
        <v>352</v>
      </c>
      <c r="D319" s="349" t="s">
        <v>697</v>
      </c>
      <c r="E319" s="170">
        <v>114.0</v>
      </c>
      <c r="F319" s="170">
        <v>515.0</v>
      </c>
      <c r="G319" s="170">
        <v>38.0</v>
      </c>
      <c r="H319" s="170" t="s">
        <v>695</v>
      </c>
      <c r="I319" s="349" t="s">
        <v>698</v>
      </c>
      <c r="J319" s="334"/>
      <c r="K319" s="334"/>
      <c r="L319" s="351">
        <f t="shared" si="1"/>
        <v>8.700822</v>
      </c>
      <c r="M319" s="352" t="str">
        <f t="shared" si="2"/>
        <v>HOLING</v>
      </c>
      <c r="N319" s="353">
        <f t="shared" si="3"/>
        <v>17</v>
      </c>
      <c r="O319" s="353">
        <f t="shared" si="4"/>
        <v>7</v>
      </c>
      <c r="P319" s="353">
        <f t="shared" si="5"/>
        <v>2025</v>
      </c>
      <c r="Q319" s="354"/>
      <c r="R319" s="354"/>
      <c r="S319" s="354"/>
      <c r="T319" s="354"/>
      <c r="U319" s="354"/>
      <c r="V319" s="354">
        <f t="shared" si="6"/>
        <v>1899</v>
      </c>
    </row>
    <row r="320" ht="11.25" customHeight="1">
      <c r="A320" s="170" t="s">
        <v>682</v>
      </c>
      <c r="B320" s="348">
        <v>45855.0</v>
      </c>
      <c r="C320" s="170" t="s">
        <v>352</v>
      </c>
      <c r="D320" s="349" t="s">
        <v>697</v>
      </c>
      <c r="E320" s="170">
        <v>114.0</v>
      </c>
      <c r="F320" s="170">
        <v>524.0</v>
      </c>
      <c r="G320" s="170">
        <v>25.0</v>
      </c>
      <c r="H320" s="170" t="s">
        <v>695</v>
      </c>
      <c r="I320" s="349" t="s">
        <v>698</v>
      </c>
      <c r="J320" s="334"/>
      <c r="K320" s="334"/>
      <c r="L320" s="351">
        <f t="shared" si="1"/>
        <v>5.82426</v>
      </c>
      <c r="M320" s="352" t="str">
        <f t="shared" si="2"/>
        <v>HOLING</v>
      </c>
      <c r="N320" s="353">
        <f t="shared" si="3"/>
        <v>17</v>
      </c>
      <c r="O320" s="353">
        <f t="shared" si="4"/>
        <v>7</v>
      </c>
      <c r="P320" s="353">
        <f t="shared" si="5"/>
        <v>2025</v>
      </c>
      <c r="Q320" s="354"/>
      <c r="R320" s="354"/>
      <c r="S320" s="354"/>
      <c r="T320" s="354"/>
      <c r="U320" s="354"/>
      <c r="V320" s="354">
        <f t="shared" si="6"/>
        <v>1899</v>
      </c>
    </row>
    <row r="321" ht="11.25" customHeight="1">
      <c r="A321" s="170" t="s">
        <v>682</v>
      </c>
      <c r="B321" s="348">
        <v>45855.0</v>
      </c>
      <c r="C321" s="170" t="s">
        <v>352</v>
      </c>
      <c r="D321" s="349" t="s">
        <v>697</v>
      </c>
      <c r="E321" s="170">
        <v>114.0</v>
      </c>
      <c r="F321" s="170">
        <v>537.0</v>
      </c>
      <c r="G321" s="170">
        <v>23.0</v>
      </c>
      <c r="H321" s="170" t="s">
        <v>695</v>
      </c>
      <c r="I321" s="349" t="s">
        <v>698</v>
      </c>
      <c r="J321" s="334"/>
      <c r="K321" s="334"/>
      <c r="L321" s="351">
        <f t="shared" si="1"/>
        <v>5.4912546</v>
      </c>
      <c r="M321" s="352" t="str">
        <f t="shared" si="2"/>
        <v>HOLING</v>
      </c>
      <c r="N321" s="353">
        <f t="shared" si="3"/>
        <v>17</v>
      </c>
      <c r="O321" s="353">
        <f t="shared" si="4"/>
        <v>7</v>
      </c>
      <c r="P321" s="353">
        <f t="shared" si="5"/>
        <v>2025</v>
      </c>
      <c r="Q321" s="354"/>
      <c r="R321" s="354"/>
      <c r="S321" s="354"/>
      <c r="T321" s="354"/>
      <c r="U321" s="354"/>
      <c r="V321" s="354">
        <f t="shared" si="6"/>
        <v>1899</v>
      </c>
    </row>
    <row r="322" ht="11.25" customHeight="1">
      <c r="A322" s="170" t="s">
        <v>682</v>
      </c>
      <c r="B322" s="348">
        <v>45855.0</v>
      </c>
      <c r="C322" s="170" t="s">
        <v>352</v>
      </c>
      <c r="D322" s="349" t="s">
        <v>697</v>
      </c>
      <c r="E322" s="170">
        <v>114.0</v>
      </c>
      <c r="F322" s="170">
        <v>556.0</v>
      </c>
      <c r="G322" s="170">
        <v>22.0</v>
      </c>
      <c r="H322" s="170" t="s">
        <v>695</v>
      </c>
      <c r="I322" s="349" t="s">
        <v>698</v>
      </c>
      <c r="J322" s="334"/>
      <c r="K322" s="334"/>
      <c r="L322" s="351">
        <f t="shared" si="1"/>
        <v>5.4383472</v>
      </c>
      <c r="M322" s="352" t="str">
        <f t="shared" si="2"/>
        <v>HOLING</v>
      </c>
      <c r="N322" s="353">
        <f t="shared" si="3"/>
        <v>17</v>
      </c>
      <c r="O322" s="353">
        <f t="shared" si="4"/>
        <v>7</v>
      </c>
      <c r="P322" s="353">
        <f t="shared" si="5"/>
        <v>2025</v>
      </c>
      <c r="Q322" s="354"/>
      <c r="R322" s="354"/>
      <c r="S322" s="354"/>
      <c r="T322" s="354"/>
      <c r="U322" s="354"/>
      <c r="V322" s="354">
        <f t="shared" si="6"/>
        <v>1899</v>
      </c>
    </row>
    <row r="323" ht="11.25" customHeight="1">
      <c r="A323" s="170" t="s">
        <v>682</v>
      </c>
      <c r="B323" s="348">
        <v>45855.0</v>
      </c>
      <c r="C323" s="170" t="s">
        <v>352</v>
      </c>
      <c r="D323" s="349" t="s">
        <v>697</v>
      </c>
      <c r="E323" s="170">
        <v>114.0</v>
      </c>
      <c r="F323" s="170">
        <v>574.0</v>
      </c>
      <c r="G323" s="170">
        <v>15.0</v>
      </c>
      <c r="H323" s="170" t="s">
        <v>695</v>
      </c>
      <c r="I323" s="349" t="s">
        <v>698</v>
      </c>
      <c r="J323" s="334"/>
      <c r="K323" s="334"/>
      <c r="L323" s="351">
        <f t="shared" si="1"/>
        <v>3.828006</v>
      </c>
      <c r="M323" s="352" t="str">
        <f t="shared" si="2"/>
        <v>HOLING</v>
      </c>
      <c r="N323" s="353">
        <f t="shared" si="3"/>
        <v>17</v>
      </c>
      <c r="O323" s="353">
        <f t="shared" si="4"/>
        <v>7</v>
      </c>
      <c r="P323" s="353">
        <f t="shared" si="5"/>
        <v>2025</v>
      </c>
      <c r="Q323" s="354"/>
      <c r="R323" s="354"/>
      <c r="S323" s="354"/>
      <c r="T323" s="354"/>
      <c r="U323" s="354"/>
      <c r="V323" s="354">
        <f t="shared" si="6"/>
        <v>1899</v>
      </c>
    </row>
    <row r="324" ht="11.25" customHeight="1">
      <c r="A324" s="170" t="s">
        <v>682</v>
      </c>
      <c r="B324" s="348">
        <v>45855.0</v>
      </c>
      <c r="C324" s="170" t="s">
        <v>352</v>
      </c>
      <c r="D324" s="349" t="s">
        <v>697</v>
      </c>
      <c r="E324" s="170">
        <v>114.0</v>
      </c>
      <c r="F324" s="170">
        <v>596.0</v>
      </c>
      <c r="G324" s="170">
        <v>13.0</v>
      </c>
      <c r="H324" s="170" t="s">
        <v>695</v>
      </c>
      <c r="I324" s="349" t="s">
        <v>698</v>
      </c>
      <c r="J324" s="334"/>
      <c r="K324" s="334"/>
      <c r="L324" s="351">
        <f t="shared" si="1"/>
        <v>3.4447608</v>
      </c>
      <c r="M324" s="352" t="str">
        <f t="shared" si="2"/>
        <v>HOLING</v>
      </c>
      <c r="N324" s="353">
        <f t="shared" si="3"/>
        <v>17</v>
      </c>
      <c r="O324" s="353">
        <f t="shared" si="4"/>
        <v>7</v>
      </c>
      <c r="P324" s="353">
        <f t="shared" si="5"/>
        <v>2025</v>
      </c>
      <c r="Q324" s="354"/>
      <c r="R324" s="354"/>
      <c r="S324" s="354"/>
      <c r="T324" s="354"/>
      <c r="U324" s="354"/>
      <c r="V324" s="354">
        <f t="shared" si="6"/>
        <v>1899</v>
      </c>
    </row>
    <row r="325" ht="11.25" customHeight="1">
      <c r="A325" s="170" t="s">
        <v>682</v>
      </c>
      <c r="B325" s="348">
        <v>45855.0</v>
      </c>
      <c r="C325" s="170" t="s">
        <v>352</v>
      </c>
      <c r="D325" s="349" t="s">
        <v>697</v>
      </c>
      <c r="E325" s="170">
        <v>114.0</v>
      </c>
      <c r="F325" s="170">
        <v>624.0</v>
      </c>
      <c r="G325" s="170">
        <v>10.0</v>
      </c>
      <c r="H325" s="170" t="s">
        <v>695</v>
      </c>
      <c r="I325" s="349" t="s">
        <v>698</v>
      </c>
      <c r="J325" s="334"/>
      <c r="K325" s="334"/>
      <c r="L325" s="351">
        <f t="shared" si="1"/>
        <v>2.774304</v>
      </c>
      <c r="M325" s="352" t="str">
        <f t="shared" si="2"/>
        <v>HOLING</v>
      </c>
      <c r="N325" s="353">
        <f t="shared" si="3"/>
        <v>17</v>
      </c>
      <c r="O325" s="353">
        <f t="shared" si="4"/>
        <v>7</v>
      </c>
      <c r="P325" s="353">
        <f t="shared" si="5"/>
        <v>2025</v>
      </c>
      <c r="Q325" s="354"/>
      <c r="R325" s="354"/>
      <c r="S325" s="354"/>
      <c r="T325" s="354"/>
      <c r="U325" s="354"/>
      <c r="V325" s="354">
        <f t="shared" si="6"/>
        <v>1899</v>
      </c>
    </row>
    <row r="326" ht="11.25" customHeight="1">
      <c r="A326" s="170" t="s">
        <v>682</v>
      </c>
      <c r="B326" s="348">
        <v>45855.0</v>
      </c>
      <c r="C326" s="170" t="s">
        <v>352</v>
      </c>
      <c r="D326" s="349" t="s">
        <v>697</v>
      </c>
      <c r="E326" s="170">
        <v>114.0</v>
      </c>
      <c r="F326" s="170">
        <v>624.0</v>
      </c>
      <c r="G326" s="170">
        <v>10.0</v>
      </c>
      <c r="H326" s="170" t="s">
        <v>695</v>
      </c>
      <c r="I326" s="349" t="s">
        <v>698</v>
      </c>
      <c r="J326" s="334"/>
      <c r="K326" s="334"/>
      <c r="L326" s="351">
        <f t="shared" si="1"/>
        <v>2.774304</v>
      </c>
      <c r="M326" s="352" t="str">
        <f t="shared" si="2"/>
        <v>HOLING</v>
      </c>
      <c r="N326" s="353">
        <f t="shared" si="3"/>
        <v>17</v>
      </c>
      <c r="O326" s="353">
        <f t="shared" si="4"/>
        <v>7</v>
      </c>
      <c r="P326" s="353">
        <f t="shared" si="5"/>
        <v>2025</v>
      </c>
      <c r="Q326" s="354"/>
      <c r="R326" s="354"/>
      <c r="S326" s="354"/>
      <c r="T326" s="354"/>
      <c r="U326" s="354"/>
      <c r="V326" s="354">
        <f t="shared" si="6"/>
        <v>1899</v>
      </c>
    </row>
    <row r="327" ht="11.25" customHeight="1">
      <c r="A327" s="170" t="s">
        <v>682</v>
      </c>
      <c r="B327" s="348">
        <v>45855.0</v>
      </c>
      <c r="C327" s="170" t="s">
        <v>352</v>
      </c>
      <c r="D327" s="349" t="s">
        <v>697</v>
      </c>
      <c r="E327" s="170">
        <v>114.0</v>
      </c>
      <c r="F327" s="170">
        <v>596.0</v>
      </c>
      <c r="G327" s="170">
        <v>13.0</v>
      </c>
      <c r="H327" s="170" t="s">
        <v>695</v>
      </c>
      <c r="I327" s="349" t="s">
        <v>698</v>
      </c>
      <c r="J327" s="334"/>
      <c r="K327" s="334"/>
      <c r="L327" s="351">
        <f t="shared" si="1"/>
        <v>3.4447608</v>
      </c>
      <c r="M327" s="352" t="str">
        <f t="shared" si="2"/>
        <v>HOLING</v>
      </c>
      <c r="N327" s="353">
        <f t="shared" si="3"/>
        <v>17</v>
      </c>
      <c r="O327" s="353">
        <f t="shared" si="4"/>
        <v>7</v>
      </c>
      <c r="P327" s="353">
        <f t="shared" si="5"/>
        <v>2025</v>
      </c>
      <c r="Q327" s="354"/>
      <c r="R327" s="354"/>
      <c r="S327" s="354"/>
      <c r="T327" s="354"/>
      <c r="U327" s="354"/>
      <c r="V327" s="354">
        <f t="shared" si="6"/>
        <v>1899</v>
      </c>
    </row>
    <row r="328" ht="11.25" customHeight="1">
      <c r="A328" s="170" t="s">
        <v>682</v>
      </c>
      <c r="B328" s="348">
        <v>45855.0</v>
      </c>
      <c r="C328" s="170" t="s">
        <v>352</v>
      </c>
      <c r="D328" s="349" t="s">
        <v>697</v>
      </c>
      <c r="E328" s="170">
        <v>114.0</v>
      </c>
      <c r="F328" s="170">
        <v>574.0</v>
      </c>
      <c r="G328" s="170">
        <v>15.0</v>
      </c>
      <c r="H328" s="170" t="s">
        <v>695</v>
      </c>
      <c r="I328" s="349" t="s">
        <v>698</v>
      </c>
      <c r="J328" s="334"/>
      <c r="K328" s="334"/>
      <c r="L328" s="351">
        <f t="shared" si="1"/>
        <v>3.828006</v>
      </c>
      <c r="M328" s="352" t="str">
        <f t="shared" si="2"/>
        <v>HOLING</v>
      </c>
      <c r="N328" s="353">
        <f t="shared" si="3"/>
        <v>17</v>
      </c>
      <c r="O328" s="353">
        <f t="shared" si="4"/>
        <v>7</v>
      </c>
      <c r="P328" s="353">
        <f t="shared" si="5"/>
        <v>2025</v>
      </c>
      <c r="Q328" s="354"/>
      <c r="R328" s="354"/>
      <c r="S328" s="354"/>
      <c r="T328" s="354"/>
      <c r="U328" s="354"/>
      <c r="V328" s="354">
        <f t="shared" si="6"/>
        <v>1899</v>
      </c>
    </row>
    <row r="329" ht="11.25" customHeight="1">
      <c r="A329" s="170" t="s">
        <v>682</v>
      </c>
      <c r="B329" s="348">
        <v>45855.0</v>
      </c>
      <c r="C329" s="170" t="s">
        <v>352</v>
      </c>
      <c r="D329" s="349" t="s">
        <v>697</v>
      </c>
      <c r="E329" s="170">
        <v>114.0</v>
      </c>
      <c r="F329" s="170">
        <v>556.0</v>
      </c>
      <c r="G329" s="170">
        <v>22.0</v>
      </c>
      <c r="H329" s="170" t="s">
        <v>695</v>
      </c>
      <c r="I329" s="349" t="s">
        <v>698</v>
      </c>
      <c r="J329" s="334"/>
      <c r="K329" s="334"/>
      <c r="L329" s="351">
        <f t="shared" si="1"/>
        <v>5.4383472</v>
      </c>
      <c r="M329" s="352" t="str">
        <f t="shared" si="2"/>
        <v>HOLING</v>
      </c>
      <c r="N329" s="353">
        <f t="shared" si="3"/>
        <v>17</v>
      </c>
      <c r="O329" s="353">
        <f t="shared" si="4"/>
        <v>7</v>
      </c>
      <c r="P329" s="353">
        <f t="shared" si="5"/>
        <v>2025</v>
      </c>
      <c r="Q329" s="354"/>
      <c r="R329" s="354"/>
      <c r="S329" s="354"/>
      <c r="T329" s="354"/>
      <c r="U329" s="354"/>
      <c r="V329" s="354">
        <f t="shared" si="6"/>
        <v>1899</v>
      </c>
    </row>
    <row r="330" ht="11.25" customHeight="1">
      <c r="A330" s="170" t="s">
        <v>682</v>
      </c>
      <c r="B330" s="348">
        <v>45855.0</v>
      </c>
      <c r="C330" s="170" t="s">
        <v>352</v>
      </c>
      <c r="D330" s="349" t="s">
        <v>697</v>
      </c>
      <c r="E330" s="170">
        <v>114.0</v>
      </c>
      <c r="F330" s="170">
        <v>537.0</v>
      </c>
      <c r="G330" s="170">
        <v>23.0</v>
      </c>
      <c r="H330" s="170" t="s">
        <v>695</v>
      </c>
      <c r="I330" s="349" t="s">
        <v>698</v>
      </c>
      <c r="J330" s="334"/>
      <c r="K330" s="334"/>
      <c r="L330" s="351">
        <f t="shared" si="1"/>
        <v>5.4912546</v>
      </c>
      <c r="M330" s="352" t="str">
        <f t="shared" si="2"/>
        <v>HOLING</v>
      </c>
      <c r="N330" s="353">
        <f t="shared" si="3"/>
        <v>17</v>
      </c>
      <c r="O330" s="353">
        <f t="shared" si="4"/>
        <v>7</v>
      </c>
      <c r="P330" s="353">
        <f t="shared" si="5"/>
        <v>2025</v>
      </c>
      <c r="Q330" s="354"/>
      <c r="R330" s="354"/>
      <c r="S330" s="354"/>
      <c r="T330" s="354"/>
      <c r="U330" s="354"/>
      <c r="V330" s="354">
        <f t="shared" si="6"/>
        <v>1899</v>
      </c>
    </row>
    <row r="331" ht="11.25" customHeight="1">
      <c r="A331" s="170" t="s">
        <v>682</v>
      </c>
      <c r="B331" s="348">
        <v>45855.0</v>
      </c>
      <c r="C331" s="170" t="s">
        <v>352</v>
      </c>
      <c r="D331" s="349" t="s">
        <v>697</v>
      </c>
      <c r="E331" s="170">
        <v>114.0</v>
      </c>
      <c r="F331" s="170">
        <v>524.0</v>
      </c>
      <c r="G331" s="170">
        <v>25.0</v>
      </c>
      <c r="H331" s="170" t="s">
        <v>695</v>
      </c>
      <c r="I331" s="349" t="s">
        <v>698</v>
      </c>
      <c r="J331" s="334"/>
      <c r="K331" s="334"/>
      <c r="L331" s="351">
        <f t="shared" si="1"/>
        <v>5.82426</v>
      </c>
      <c r="M331" s="352" t="str">
        <f t="shared" si="2"/>
        <v>HOLING</v>
      </c>
      <c r="N331" s="353">
        <f t="shared" si="3"/>
        <v>17</v>
      </c>
      <c r="O331" s="353">
        <f t="shared" si="4"/>
        <v>7</v>
      </c>
      <c r="P331" s="353">
        <f t="shared" si="5"/>
        <v>2025</v>
      </c>
      <c r="Q331" s="354"/>
      <c r="R331" s="354"/>
      <c r="S331" s="354"/>
      <c r="T331" s="354"/>
      <c r="U331" s="354"/>
      <c r="V331" s="354">
        <f t="shared" si="6"/>
        <v>1899</v>
      </c>
    </row>
    <row r="332" ht="11.25" customHeight="1">
      <c r="A332" s="170" t="s">
        <v>682</v>
      </c>
      <c r="B332" s="348">
        <v>45855.0</v>
      </c>
      <c r="C332" s="170" t="s">
        <v>352</v>
      </c>
      <c r="D332" s="349" t="s">
        <v>697</v>
      </c>
      <c r="E332" s="170">
        <v>114.0</v>
      </c>
      <c r="F332" s="170">
        <v>515.38</v>
      </c>
      <c r="G332" s="170">
        <v>0.0</v>
      </c>
      <c r="H332" s="170" t="s">
        <v>695</v>
      </c>
      <c r="I332" s="349" t="s">
        <v>698</v>
      </c>
      <c r="J332" s="334"/>
      <c r="K332" s="350">
        <v>0.75</v>
      </c>
      <c r="L332" s="351">
        <f t="shared" si="1"/>
        <v>0</v>
      </c>
      <c r="M332" s="352" t="str">
        <f t="shared" si="2"/>
        <v>HOLING</v>
      </c>
      <c r="N332" s="353">
        <f t="shared" si="3"/>
        <v>17</v>
      </c>
      <c r="O332" s="353">
        <f t="shared" si="4"/>
        <v>7</v>
      </c>
      <c r="P332" s="353">
        <f t="shared" si="5"/>
        <v>2025</v>
      </c>
      <c r="Q332" s="354"/>
      <c r="R332" s="354"/>
      <c r="S332" s="354"/>
      <c r="T332" s="354"/>
      <c r="U332" s="354"/>
      <c r="V332" s="354">
        <f t="shared" si="6"/>
        <v>1899</v>
      </c>
    </row>
    <row r="333" ht="11.25" customHeight="1">
      <c r="A333" s="170" t="s">
        <v>682</v>
      </c>
      <c r="B333" s="348">
        <v>45855.0</v>
      </c>
      <c r="C333" s="170" t="s">
        <v>347</v>
      </c>
      <c r="D333" s="349" t="s">
        <v>706</v>
      </c>
      <c r="E333" s="170">
        <v>68.0</v>
      </c>
      <c r="F333" s="170">
        <v>267.5</v>
      </c>
      <c r="G333" s="170">
        <v>50.0</v>
      </c>
      <c r="H333" s="170" t="s">
        <v>695</v>
      </c>
      <c r="I333" s="349" t="s">
        <v>709</v>
      </c>
      <c r="J333" s="350">
        <v>0.375</v>
      </c>
      <c r="K333" s="334"/>
      <c r="L333" s="351">
        <f t="shared" si="1"/>
        <v>3.54705</v>
      </c>
      <c r="M333" s="352" t="str">
        <f t="shared" si="2"/>
        <v>HOLING</v>
      </c>
      <c r="N333" s="353">
        <f t="shared" si="3"/>
        <v>17</v>
      </c>
      <c r="O333" s="353">
        <f t="shared" si="4"/>
        <v>7</v>
      </c>
      <c r="P333" s="353">
        <f t="shared" si="5"/>
        <v>2025</v>
      </c>
      <c r="Q333" s="354"/>
      <c r="R333" s="354"/>
      <c r="S333" s="354"/>
      <c r="T333" s="354"/>
      <c r="U333" s="354"/>
      <c r="V333" s="354">
        <f t="shared" si="6"/>
        <v>1899</v>
      </c>
    </row>
    <row r="334" ht="11.25" customHeight="1">
      <c r="A334" s="170" t="s">
        <v>682</v>
      </c>
      <c r="B334" s="348">
        <v>45855.0</v>
      </c>
      <c r="C334" s="170" t="s">
        <v>346</v>
      </c>
      <c r="D334" s="349" t="s">
        <v>706</v>
      </c>
      <c r="E334" s="170">
        <v>70.0</v>
      </c>
      <c r="F334" s="170">
        <v>110.0</v>
      </c>
      <c r="G334" s="170">
        <v>128.0</v>
      </c>
      <c r="H334" s="170" t="s">
        <v>695</v>
      </c>
      <c r="I334" s="349" t="s">
        <v>709</v>
      </c>
      <c r="J334" s="334"/>
      <c r="K334" s="334"/>
      <c r="L334" s="351">
        <f t="shared" si="1"/>
        <v>3.84384</v>
      </c>
      <c r="M334" s="352" t="str">
        <f t="shared" si="2"/>
        <v>HOLING</v>
      </c>
      <c r="N334" s="353">
        <f t="shared" si="3"/>
        <v>17</v>
      </c>
      <c r="O334" s="353">
        <f t="shared" si="4"/>
        <v>7</v>
      </c>
      <c r="P334" s="353">
        <f t="shared" si="5"/>
        <v>2025</v>
      </c>
      <c r="Q334" s="354"/>
      <c r="R334" s="354"/>
      <c r="S334" s="354"/>
      <c r="T334" s="354"/>
      <c r="U334" s="354"/>
      <c r="V334" s="354">
        <f t="shared" si="6"/>
        <v>1899</v>
      </c>
    </row>
    <row r="335" ht="11.25" customHeight="1">
      <c r="A335" s="170" t="s">
        <v>682</v>
      </c>
      <c r="B335" s="348">
        <v>45855.0</v>
      </c>
      <c r="C335" s="170" t="s">
        <v>346</v>
      </c>
      <c r="D335" s="349" t="s">
        <v>706</v>
      </c>
      <c r="E335" s="170">
        <v>47.0</v>
      </c>
      <c r="F335" s="170">
        <v>109.0</v>
      </c>
      <c r="G335" s="170">
        <v>700.0</v>
      </c>
      <c r="H335" s="170" t="s">
        <v>695</v>
      </c>
      <c r="I335" s="349" t="s">
        <v>709</v>
      </c>
      <c r="J335" s="334"/>
      <c r="K335" s="350">
        <v>0.75</v>
      </c>
      <c r="L335" s="351">
        <f t="shared" si="1"/>
        <v>13.98579</v>
      </c>
      <c r="M335" s="352" t="str">
        <f t="shared" si="2"/>
        <v>HOLING</v>
      </c>
      <c r="N335" s="353">
        <f t="shared" si="3"/>
        <v>17</v>
      </c>
      <c r="O335" s="353">
        <f t="shared" si="4"/>
        <v>7</v>
      </c>
      <c r="P335" s="353">
        <f t="shared" si="5"/>
        <v>2025</v>
      </c>
      <c r="Q335" s="354"/>
      <c r="R335" s="354"/>
      <c r="S335" s="354"/>
      <c r="T335" s="354"/>
      <c r="U335" s="354"/>
      <c r="V335" s="354">
        <f t="shared" si="6"/>
        <v>1899</v>
      </c>
    </row>
    <row r="336" ht="11.25" customHeight="1">
      <c r="A336" s="170" t="s">
        <v>682</v>
      </c>
      <c r="B336" s="348">
        <v>45855.0</v>
      </c>
      <c r="C336" s="170"/>
      <c r="D336" s="170"/>
      <c r="E336" s="170"/>
      <c r="F336" s="170"/>
      <c r="G336" s="170">
        <v>175.0</v>
      </c>
      <c r="H336" s="170" t="s">
        <v>762</v>
      </c>
      <c r="I336" s="349" t="s">
        <v>703</v>
      </c>
      <c r="J336" s="350">
        <v>0.375</v>
      </c>
      <c r="K336" s="350">
        <v>0.8333333333333334</v>
      </c>
      <c r="L336" s="351">
        <f t="shared" si="1"/>
        <v>0</v>
      </c>
      <c r="M336" s="352" t="str">
        <f t="shared" si="2"/>
        <v/>
      </c>
      <c r="N336" s="353">
        <f t="shared" si="3"/>
        <v>17</v>
      </c>
      <c r="O336" s="353">
        <f t="shared" si="4"/>
        <v>7</v>
      </c>
      <c r="P336" s="353">
        <f t="shared" si="5"/>
        <v>2025</v>
      </c>
      <c r="Q336" s="354"/>
      <c r="R336" s="354"/>
      <c r="S336" s="354"/>
      <c r="T336" s="354"/>
      <c r="U336" s="354"/>
      <c r="V336" s="354">
        <f t="shared" si="6"/>
        <v>1899</v>
      </c>
    </row>
    <row r="337" ht="11.25" customHeight="1">
      <c r="A337" s="170" t="s">
        <v>682</v>
      </c>
      <c r="B337" s="348">
        <v>45855.0</v>
      </c>
      <c r="C337" s="170"/>
      <c r="D337" s="170"/>
      <c r="E337" s="170"/>
      <c r="F337" s="170"/>
      <c r="G337" s="170">
        <v>175.0</v>
      </c>
      <c r="H337" s="170" t="s">
        <v>762</v>
      </c>
      <c r="I337" s="349" t="s">
        <v>705</v>
      </c>
      <c r="J337" s="350">
        <v>0.375</v>
      </c>
      <c r="K337" s="350">
        <v>0.8333333333333334</v>
      </c>
      <c r="L337" s="351">
        <f t="shared" si="1"/>
        <v>0</v>
      </c>
      <c r="M337" s="352" t="str">
        <f t="shared" si="2"/>
        <v/>
      </c>
      <c r="N337" s="353">
        <f t="shared" si="3"/>
        <v>17</v>
      </c>
      <c r="O337" s="353">
        <f t="shared" si="4"/>
        <v>7</v>
      </c>
      <c r="P337" s="353">
        <f t="shared" si="5"/>
        <v>2025</v>
      </c>
      <c r="Q337" s="354"/>
      <c r="R337" s="354"/>
      <c r="S337" s="354"/>
      <c r="T337" s="354"/>
      <c r="U337" s="354"/>
      <c r="V337" s="354">
        <f t="shared" si="6"/>
        <v>1899</v>
      </c>
    </row>
    <row r="338" ht="11.25" customHeight="1">
      <c r="A338" s="170" t="s">
        <v>682</v>
      </c>
      <c r="B338" s="348">
        <v>45855.0</v>
      </c>
      <c r="C338" s="170" t="s">
        <v>352</v>
      </c>
      <c r="D338" s="349"/>
      <c r="E338" s="170"/>
      <c r="F338" s="170"/>
      <c r="G338" s="170"/>
      <c r="H338" s="170" t="s">
        <v>689</v>
      </c>
      <c r="I338" s="349" t="s">
        <v>687</v>
      </c>
      <c r="J338" s="350">
        <v>0.3333333333333333</v>
      </c>
      <c r="K338" s="334"/>
      <c r="L338" s="351">
        <f t="shared" si="1"/>
        <v>0</v>
      </c>
      <c r="M338" s="352" t="str">
        <f t="shared" si="2"/>
        <v/>
      </c>
      <c r="N338" s="353">
        <f t="shared" si="3"/>
        <v>17</v>
      </c>
      <c r="O338" s="353">
        <f t="shared" si="4"/>
        <v>7</v>
      </c>
      <c r="P338" s="353">
        <f t="shared" si="5"/>
        <v>2025</v>
      </c>
      <c r="Q338" s="354"/>
      <c r="R338" s="354"/>
      <c r="S338" s="354"/>
      <c r="T338" s="354"/>
      <c r="U338" s="354"/>
      <c r="V338" s="354">
        <f t="shared" si="6"/>
        <v>1899</v>
      </c>
    </row>
    <row r="339" ht="11.25" customHeight="1">
      <c r="A339" s="170" t="s">
        <v>682</v>
      </c>
      <c r="B339" s="348">
        <v>45855.0</v>
      </c>
      <c r="C339" s="170" t="s">
        <v>756</v>
      </c>
      <c r="D339" s="349" t="s">
        <v>685</v>
      </c>
      <c r="E339" s="170">
        <v>38.0</v>
      </c>
      <c r="F339" s="170">
        <v>113.0</v>
      </c>
      <c r="G339" s="170">
        <v>6046.0</v>
      </c>
      <c r="H339" s="170" t="s">
        <v>712</v>
      </c>
      <c r="I339" s="349" t="s">
        <v>687</v>
      </c>
      <c r="J339" s="334"/>
      <c r="K339" s="350">
        <v>0.8333333333333334</v>
      </c>
      <c r="L339" s="351">
        <f t="shared" si="1"/>
        <v>101.2499436</v>
      </c>
      <c r="M339" s="352" t="str">
        <f t="shared" si="2"/>
        <v>SHEARING</v>
      </c>
      <c r="N339" s="353">
        <f t="shared" si="3"/>
        <v>17</v>
      </c>
      <c r="O339" s="353">
        <f t="shared" si="4"/>
        <v>7</v>
      </c>
      <c r="P339" s="353">
        <f t="shared" si="5"/>
        <v>2025</v>
      </c>
      <c r="Q339" s="354"/>
      <c r="R339" s="354"/>
      <c r="S339" s="354"/>
      <c r="T339" s="354"/>
      <c r="U339" s="354"/>
      <c r="V339" s="354">
        <f t="shared" si="6"/>
        <v>1899</v>
      </c>
    </row>
    <row r="340" ht="11.25" customHeight="1">
      <c r="A340" s="170" t="s">
        <v>682</v>
      </c>
      <c r="B340" s="348">
        <v>45856.0</v>
      </c>
      <c r="C340" s="170" t="s">
        <v>756</v>
      </c>
      <c r="D340" s="349" t="s">
        <v>685</v>
      </c>
      <c r="E340" s="170">
        <v>38.0</v>
      </c>
      <c r="F340" s="170">
        <v>113.0</v>
      </c>
      <c r="G340" s="170">
        <v>5320.0</v>
      </c>
      <c r="H340" s="170" t="s">
        <v>712</v>
      </c>
      <c r="I340" s="349" t="s">
        <v>687</v>
      </c>
      <c r="J340" s="350">
        <v>0.3333333333333333</v>
      </c>
      <c r="K340" s="350">
        <v>0.6875</v>
      </c>
      <c r="L340" s="351">
        <f t="shared" si="1"/>
        <v>89.091912</v>
      </c>
      <c r="M340" s="352" t="str">
        <f t="shared" si="2"/>
        <v>SHEARING</v>
      </c>
      <c r="N340" s="353">
        <f t="shared" si="3"/>
        <v>18</v>
      </c>
      <c r="O340" s="353">
        <f t="shared" si="4"/>
        <v>7</v>
      </c>
      <c r="P340" s="353">
        <f t="shared" si="5"/>
        <v>2025</v>
      </c>
      <c r="Q340" s="354"/>
      <c r="R340" s="354"/>
      <c r="S340" s="354"/>
      <c r="T340" s="354"/>
      <c r="U340" s="354"/>
      <c r="V340" s="354">
        <f t="shared" si="6"/>
        <v>1899</v>
      </c>
    </row>
    <row r="341" ht="11.25" customHeight="1">
      <c r="A341" s="170" t="s">
        <v>682</v>
      </c>
      <c r="B341" s="348">
        <v>45856.0</v>
      </c>
      <c r="C341" s="170"/>
      <c r="D341" s="349"/>
      <c r="E341" s="170"/>
      <c r="F341" s="170"/>
      <c r="G341" s="170"/>
      <c r="H341" s="170" t="s">
        <v>689</v>
      </c>
      <c r="I341" s="349" t="s">
        <v>687</v>
      </c>
      <c r="J341" s="350">
        <v>0.6875</v>
      </c>
      <c r="K341" s="350">
        <v>0.3333333333333333</v>
      </c>
      <c r="L341" s="351">
        <f t="shared" si="1"/>
        <v>0</v>
      </c>
      <c r="M341" s="352" t="str">
        <f t="shared" si="2"/>
        <v/>
      </c>
      <c r="N341" s="353">
        <f t="shared" si="3"/>
        <v>18</v>
      </c>
      <c r="O341" s="353">
        <f t="shared" si="4"/>
        <v>7</v>
      </c>
      <c r="P341" s="353">
        <f t="shared" si="5"/>
        <v>2025</v>
      </c>
      <c r="Q341" s="354"/>
      <c r="R341" s="354"/>
      <c r="S341" s="354"/>
      <c r="T341" s="354"/>
      <c r="U341" s="354"/>
      <c r="V341" s="354">
        <f t="shared" si="6"/>
        <v>1899</v>
      </c>
    </row>
    <row r="342" ht="11.25" customHeight="1">
      <c r="A342" s="170" t="s">
        <v>682</v>
      </c>
      <c r="B342" s="348">
        <v>45856.0</v>
      </c>
      <c r="C342" s="170"/>
      <c r="D342" s="349"/>
      <c r="E342" s="170"/>
      <c r="F342" s="170"/>
      <c r="G342" s="170"/>
      <c r="H342" s="170" t="s">
        <v>689</v>
      </c>
      <c r="I342" s="349" t="s">
        <v>684</v>
      </c>
      <c r="J342" s="350">
        <v>0.3333333333333333</v>
      </c>
      <c r="K342" s="350">
        <v>0.8333333333333334</v>
      </c>
      <c r="L342" s="351">
        <f t="shared" si="1"/>
        <v>0</v>
      </c>
      <c r="M342" s="352" t="str">
        <f t="shared" si="2"/>
        <v/>
      </c>
      <c r="N342" s="353">
        <f t="shared" si="3"/>
        <v>18</v>
      </c>
      <c r="O342" s="353">
        <f t="shared" si="4"/>
        <v>7</v>
      </c>
      <c r="P342" s="353">
        <f t="shared" si="5"/>
        <v>2025</v>
      </c>
      <c r="Q342" s="354"/>
      <c r="R342" s="354"/>
      <c r="S342" s="354"/>
      <c r="T342" s="354"/>
      <c r="U342" s="354"/>
      <c r="V342" s="354">
        <f t="shared" si="6"/>
        <v>1899</v>
      </c>
    </row>
    <row r="343" ht="11.25" customHeight="1">
      <c r="A343" s="170" t="s">
        <v>682</v>
      </c>
      <c r="B343" s="348">
        <v>45856.0</v>
      </c>
      <c r="C343" s="170" t="s">
        <v>756</v>
      </c>
      <c r="D343" s="349" t="s">
        <v>711</v>
      </c>
      <c r="E343" s="170">
        <v>38.0</v>
      </c>
      <c r="F343" s="170">
        <v>226.0</v>
      </c>
      <c r="G343" s="170">
        <v>3230.0</v>
      </c>
      <c r="H343" s="170" t="s">
        <v>712</v>
      </c>
      <c r="I343" s="349" t="s">
        <v>713</v>
      </c>
      <c r="J343" s="350">
        <v>0.3333333333333333</v>
      </c>
      <c r="K343" s="334"/>
      <c r="L343" s="351">
        <f t="shared" si="1"/>
        <v>108.183036</v>
      </c>
      <c r="M343" s="352" t="str">
        <f t="shared" si="2"/>
        <v>SHEARING</v>
      </c>
      <c r="N343" s="353">
        <f t="shared" si="3"/>
        <v>18</v>
      </c>
      <c r="O343" s="353">
        <f t="shared" si="4"/>
        <v>7</v>
      </c>
      <c r="P343" s="353">
        <f t="shared" si="5"/>
        <v>2025</v>
      </c>
      <c r="Q343" s="354"/>
      <c r="R343" s="354"/>
      <c r="S343" s="354"/>
      <c r="T343" s="354"/>
      <c r="U343" s="354"/>
      <c r="V343" s="354">
        <f t="shared" si="6"/>
        <v>1899</v>
      </c>
    </row>
    <row r="344" ht="11.25" customHeight="1">
      <c r="A344" s="170" t="s">
        <v>682</v>
      </c>
      <c r="B344" s="348">
        <v>45856.0</v>
      </c>
      <c r="C344" s="170" t="s">
        <v>482</v>
      </c>
      <c r="D344" s="349" t="s">
        <v>711</v>
      </c>
      <c r="E344" s="170">
        <v>50.0</v>
      </c>
      <c r="F344" s="170">
        <v>180.0</v>
      </c>
      <c r="G344" s="170">
        <v>110.0</v>
      </c>
      <c r="H344" s="170" t="s">
        <v>712</v>
      </c>
      <c r="I344" s="349" t="s">
        <v>713</v>
      </c>
      <c r="J344" s="334"/>
      <c r="K344" s="334"/>
      <c r="L344" s="351">
        <f t="shared" si="1"/>
        <v>3.861</v>
      </c>
      <c r="M344" s="352" t="str">
        <f t="shared" si="2"/>
        <v>SHEARING</v>
      </c>
      <c r="N344" s="353">
        <f t="shared" si="3"/>
        <v>18</v>
      </c>
      <c r="O344" s="353">
        <f t="shared" si="4"/>
        <v>7</v>
      </c>
      <c r="P344" s="353">
        <f t="shared" si="5"/>
        <v>2025</v>
      </c>
      <c r="Q344" s="354"/>
      <c r="R344" s="354"/>
      <c r="S344" s="354"/>
      <c r="T344" s="354"/>
      <c r="U344" s="354"/>
      <c r="V344" s="354">
        <f t="shared" si="6"/>
        <v>1899</v>
      </c>
    </row>
    <row r="345" ht="11.25" customHeight="1">
      <c r="A345" s="170" t="s">
        <v>682</v>
      </c>
      <c r="B345" s="348">
        <v>45856.0</v>
      </c>
      <c r="C345" s="170" t="s">
        <v>482</v>
      </c>
      <c r="D345" s="349" t="s">
        <v>711</v>
      </c>
      <c r="E345" s="170">
        <v>50.0</v>
      </c>
      <c r="F345" s="170">
        <v>115.0</v>
      </c>
      <c r="G345" s="170">
        <v>220.0</v>
      </c>
      <c r="H345" s="170" t="s">
        <v>712</v>
      </c>
      <c r="I345" s="349" t="s">
        <v>713</v>
      </c>
      <c r="J345" s="334"/>
      <c r="K345" s="334"/>
      <c r="L345" s="351">
        <f t="shared" si="1"/>
        <v>4.9335</v>
      </c>
      <c r="M345" s="352" t="str">
        <f t="shared" si="2"/>
        <v>SHEARING</v>
      </c>
      <c r="N345" s="353">
        <f t="shared" si="3"/>
        <v>18</v>
      </c>
      <c r="O345" s="353">
        <f t="shared" si="4"/>
        <v>7</v>
      </c>
      <c r="P345" s="353">
        <f t="shared" si="5"/>
        <v>2025</v>
      </c>
      <c r="Q345" s="354"/>
      <c r="R345" s="354"/>
      <c r="S345" s="354"/>
      <c r="T345" s="354"/>
      <c r="U345" s="354"/>
      <c r="V345" s="354">
        <f t="shared" si="6"/>
        <v>1899</v>
      </c>
    </row>
    <row r="346" ht="11.25" customHeight="1">
      <c r="A346" s="170" t="s">
        <v>682</v>
      </c>
      <c r="B346" s="348">
        <v>45856.0</v>
      </c>
      <c r="C346" s="170" t="s">
        <v>482</v>
      </c>
      <c r="D346" s="349" t="s">
        <v>711</v>
      </c>
      <c r="E346" s="170">
        <v>50.0</v>
      </c>
      <c r="F346" s="170">
        <v>270.0</v>
      </c>
      <c r="G346" s="170">
        <v>330.0</v>
      </c>
      <c r="H346" s="170" t="s">
        <v>712</v>
      </c>
      <c r="I346" s="349" t="s">
        <v>713</v>
      </c>
      <c r="J346" s="334"/>
      <c r="K346" s="350">
        <v>0.8333333333333334</v>
      </c>
      <c r="L346" s="351">
        <f t="shared" si="1"/>
        <v>17.3745</v>
      </c>
      <c r="M346" s="352" t="str">
        <f t="shared" si="2"/>
        <v>SHEARING</v>
      </c>
      <c r="N346" s="353">
        <f t="shared" si="3"/>
        <v>18</v>
      </c>
      <c r="O346" s="353">
        <f t="shared" si="4"/>
        <v>7</v>
      </c>
      <c r="P346" s="353">
        <f t="shared" si="5"/>
        <v>2025</v>
      </c>
      <c r="Q346" s="354"/>
      <c r="R346" s="354"/>
      <c r="S346" s="354"/>
      <c r="T346" s="354"/>
      <c r="U346" s="354"/>
      <c r="V346" s="354">
        <f t="shared" si="6"/>
        <v>1899</v>
      </c>
    </row>
    <row r="347" ht="11.25" customHeight="1">
      <c r="A347" s="170" t="s">
        <v>682</v>
      </c>
      <c r="B347" s="348">
        <v>45856.0</v>
      </c>
      <c r="C347" s="170" t="s">
        <v>352</v>
      </c>
      <c r="D347" s="349" t="s">
        <v>740</v>
      </c>
      <c r="E347" s="170">
        <v>38.0</v>
      </c>
      <c r="F347" s="170">
        <v>242.0</v>
      </c>
      <c r="G347" s="170">
        <v>420.0</v>
      </c>
      <c r="H347" s="170" t="s">
        <v>85</v>
      </c>
      <c r="I347" s="349" t="s">
        <v>701</v>
      </c>
      <c r="J347" s="350">
        <v>0.3333333333333333</v>
      </c>
      <c r="K347" s="350">
        <v>0.375</v>
      </c>
      <c r="L347" s="351">
        <f t="shared" si="1"/>
        <v>15.063048</v>
      </c>
      <c r="M347" s="352" t="str">
        <f t="shared" si="2"/>
        <v>SHEARING</v>
      </c>
      <c r="N347" s="353">
        <f t="shared" si="3"/>
        <v>18</v>
      </c>
      <c r="O347" s="353">
        <f t="shared" si="4"/>
        <v>7</v>
      </c>
      <c r="P347" s="353">
        <f t="shared" si="5"/>
        <v>2025</v>
      </c>
      <c r="Q347" s="354"/>
      <c r="R347" s="354"/>
      <c r="S347" s="354"/>
      <c r="T347" s="354"/>
      <c r="U347" s="354"/>
      <c r="V347" s="354">
        <f t="shared" si="6"/>
        <v>1899</v>
      </c>
    </row>
    <row r="348" ht="11.25" customHeight="1">
      <c r="A348" s="170" t="s">
        <v>682</v>
      </c>
      <c r="B348" s="348">
        <v>45856.0</v>
      </c>
      <c r="C348" s="170" t="s">
        <v>364</v>
      </c>
      <c r="D348" s="349" t="s">
        <v>690</v>
      </c>
      <c r="E348" s="170">
        <v>167.0</v>
      </c>
      <c r="F348" s="170">
        <v>646.0</v>
      </c>
      <c r="G348" s="170">
        <v>52.0</v>
      </c>
      <c r="H348" s="170" t="s">
        <v>85</v>
      </c>
      <c r="I348" s="349" t="s">
        <v>701</v>
      </c>
      <c r="J348" s="350">
        <v>0.3819444444444444</v>
      </c>
      <c r="K348" s="334"/>
      <c r="L348" s="351">
        <f t="shared" si="1"/>
        <v>21.8784696</v>
      </c>
      <c r="M348" s="352" t="str">
        <f t="shared" si="2"/>
        <v>SHEARING</v>
      </c>
      <c r="N348" s="353">
        <f t="shared" si="3"/>
        <v>18</v>
      </c>
      <c r="O348" s="353">
        <f t="shared" si="4"/>
        <v>7</v>
      </c>
      <c r="P348" s="353">
        <f t="shared" si="5"/>
        <v>2025</v>
      </c>
      <c r="Q348" s="354"/>
      <c r="R348" s="354"/>
      <c r="S348" s="354"/>
      <c r="T348" s="354"/>
      <c r="U348" s="354"/>
      <c r="V348" s="354">
        <f t="shared" si="6"/>
        <v>1899</v>
      </c>
    </row>
    <row r="349" ht="11.25" customHeight="1">
      <c r="A349" s="170" t="s">
        <v>682</v>
      </c>
      <c r="B349" s="348">
        <v>45856.0</v>
      </c>
      <c r="C349" s="170" t="s">
        <v>364</v>
      </c>
      <c r="D349" s="349" t="s">
        <v>690</v>
      </c>
      <c r="E349" s="170">
        <v>149.0</v>
      </c>
      <c r="F349" s="170">
        <v>646.0</v>
      </c>
      <c r="G349" s="170">
        <v>40.0</v>
      </c>
      <c r="H349" s="170" t="s">
        <v>85</v>
      </c>
      <c r="I349" s="349" t="s">
        <v>701</v>
      </c>
      <c r="J349" s="334"/>
      <c r="K349" s="334"/>
      <c r="L349" s="351">
        <f t="shared" si="1"/>
        <v>15.015624</v>
      </c>
      <c r="M349" s="352" t="str">
        <f t="shared" si="2"/>
        <v>SHEARING</v>
      </c>
      <c r="N349" s="353">
        <f t="shared" si="3"/>
        <v>18</v>
      </c>
      <c r="O349" s="353">
        <f t="shared" si="4"/>
        <v>7</v>
      </c>
      <c r="P349" s="353">
        <f t="shared" si="5"/>
        <v>2025</v>
      </c>
      <c r="Q349" s="354"/>
      <c r="R349" s="354"/>
      <c r="S349" s="354"/>
      <c r="T349" s="354"/>
      <c r="U349" s="354"/>
      <c r="V349" s="354">
        <f t="shared" si="6"/>
        <v>1899</v>
      </c>
    </row>
    <row r="350" ht="11.25" customHeight="1">
      <c r="A350" s="170" t="s">
        <v>682</v>
      </c>
      <c r="B350" s="348">
        <v>45856.0</v>
      </c>
      <c r="C350" s="170" t="s">
        <v>364</v>
      </c>
      <c r="D350" s="349" t="s">
        <v>690</v>
      </c>
      <c r="E350" s="170">
        <v>125.0</v>
      </c>
      <c r="F350" s="170">
        <v>646.0</v>
      </c>
      <c r="G350" s="170">
        <v>30.0</v>
      </c>
      <c r="H350" s="170" t="s">
        <v>85</v>
      </c>
      <c r="I350" s="349" t="s">
        <v>701</v>
      </c>
      <c r="J350" s="334"/>
      <c r="K350" s="334"/>
      <c r="L350" s="351">
        <f t="shared" si="1"/>
        <v>9.44775</v>
      </c>
      <c r="M350" s="352" t="str">
        <f t="shared" si="2"/>
        <v>SHEARING</v>
      </c>
      <c r="N350" s="353">
        <f t="shared" si="3"/>
        <v>18</v>
      </c>
      <c r="O350" s="353">
        <f t="shared" si="4"/>
        <v>7</v>
      </c>
      <c r="P350" s="353">
        <f t="shared" si="5"/>
        <v>2025</v>
      </c>
      <c r="Q350" s="354"/>
      <c r="R350" s="354"/>
      <c r="S350" s="354"/>
      <c r="T350" s="354"/>
      <c r="U350" s="354"/>
      <c r="V350" s="354">
        <f t="shared" si="6"/>
        <v>1899</v>
      </c>
    </row>
    <row r="351" ht="11.25" customHeight="1">
      <c r="A351" s="170" t="s">
        <v>682</v>
      </c>
      <c r="B351" s="348">
        <v>45856.0</v>
      </c>
      <c r="C351" s="170" t="s">
        <v>364</v>
      </c>
      <c r="D351" s="349" t="s">
        <v>690</v>
      </c>
      <c r="E351" s="170">
        <v>93.0</v>
      </c>
      <c r="F351" s="170">
        <v>646.0</v>
      </c>
      <c r="G351" s="170">
        <v>26.0</v>
      </c>
      <c r="H351" s="170" t="s">
        <v>85</v>
      </c>
      <c r="I351" s="349" t="s">
        <v>701</v>
      </c>
      <c r="J351" s="334"/>
      <c r="K351" s="334"/>
      <c r="L351" s="351">
        <f t="shared" si="1"/>
        <v>6.0919092</v>
      </c>
      <c r="M351" s="352" t="str">
        <f t="shared" si="2"/>
        <v>SHEARING</v>
      </c>
      <c r="N351" s="353">
        <f t="shared" si="3"/>
        <v>18</v>
      </c>
      <c r="O351" s="353">
        <f t="shared" si="4"/>
        <v>7</v>
      </c>
      <c r="P351" s="353">
        <f t="shared" si="5"/>
        <v>2025</v>
      </c>
      <c r="Q351" s="354"/>
      <c r="R351" s="354"/>
      <c r="S351" s="354"/>
      <c r="T351" s="354"/>
      <c r="U351" s="354"/>
      <c r="V351" s="354">
        <f t="shared" si="6"/>
        <v>1899</v>
      </c>
    </row>
    <row r="352" ht="11.25" customHeight="1">
      <c r="A352" s="170" t="s">
        <v>682</v>
      </c>
      <c r="B352" s="348">
        <v>45856.0</v>
      </c>
      <c r="C352" s="170" t="s">
        <v>364</v>
      </c>
      <c r="D352" s="349" t="s">
        <v>690</v>
      </c>
      <c r="E352" s="170">
        <v>55.0</v>
      </c>
      <c r="F352" s="170">
        <v>646.0</v>
      </c>
      <c r="G352" s="170">
        <v>18.0</v>
      </c>
      <c r="H352" s="170" t="s">
        <v>85</v>
      </c>
      <c r="I352" s="349" t="s">
        <v>701</v>
      </c>
      <c r="J352" s="334"/>
      <c r="K352" s="334"/>
      <c r="L352" s="351">
        <f t="shared" si="1"/>
        <v>2.494206</v>
      </c>
      <c r="M352" s="352" t="str">
        <f t="shared" si="2"/>
        <v>SHEARING</v>
      </c>
      <c r="N352" s="353">
        <f t="shared" si="3"/>
        <v>18</v>
      </c>
      <c r="O352" s="353">
        <f t="shared" si="4"/>
        <v>7</v>
      </c>
      <c r="P352" s="353">
        <f t="shared" si="5"/>
        <v>2025</v>
      </c>
      <c r="Q352" s="354"/>
      <c r="R352" s="354"/>
      <c r="S352" s="354"/>
      <c r="T352" s="354"/>
      <c r="U352" s="354"/>
      <c r="V352" s="354">
        <f t="shared" si="6"/>
        <v>1899</v>
      </c>
    </row>
    <row r="353" ht="11.25" customHeight="1">
      <c r="A353" s="170" t="s">
        <v>682</v>
      </c>
      <c r="B353" s="348">
        <v>45856.0</v>
      </c>
      <c r="C353" s="170" t="s">
        <v>364</v>
      </c>
      <c r="D353" s="349" t="s">
        <v>690</v>
      </c>
      <c r="E353" s="170">
        <v>66.0</v>
      </c>
      <c r="F353" s="170">
        <v>554.0</v>
      </c>
      <c r="G353" s="170">
        <v>166.0</v>
      </c>
      <c r="H353" s="170" t="s">
        <v>85</v>
      </c>
      <c r="I353" s="349" t="s">
        <v>701</v>
      </c>
      <c r="J353" s="334"/>
      <c r="K353" s="334"/>
      <c r="L353" s="351">
        <f t="shared" si="1"/>
        <v>23.6715336</v>
      </c>
      <c r="M353" s="352" t="str">
        <f t="shared" si="2"/>
        <v>SHEARING</v>
      </c>
      <c r="N353" s="353">
        <f t="shared" si="3"/>
        <v>18</v>
      </c>
      <c r="O353" s="353">
        <f t="shared" si="4"/>
        <v>7</v>
      </c>
      <c r="P353" s="353">
        <f t="shared" si="5"/>
        <v>2025</v>
      </c>
      <c r="Q353" s="354"/>
      <c r="R353" s="354"/>
      <c r="S353" s="354"/>
      <c r="T353" s="354"/>
      <c r="U353" s="354"/>
      <c r="V353" s="354">
        <f t="shared" si="6"/>
        <v>1899</v>
      </c>
    </row>
    <row r="354" ht="11.25" customHeight="1">
      <c r="A354" s="170" t="s">
        <v>682</v>
      </c>
      <c r="B354" s="348">
        <v>45856.0</v>
      </c>
      <c r="C354" s="170" t="s">
        <v>364</v>
      </c>
      <c r="D354" s="349" t="s">
        <v>690</v>
      </c>
      <c r="E354" s="170">
        <v>66.0</v>
      </c>
      <c r="F354" s="170">
        <v>259.5</v>
      </c>
      <c r="G354" s="170">
        <v>104.0</v>
      </c>
      <c r="H354" s="170" t="s">
        <v>85</v>
      </c>
      <c r="I354" s="349" t="s">
        <v>701</v>
      </c>
      <c r="J354" s="334"/>
      <c r="K354" s="334"/>
      <c r="L354" s="351">
        <f t="shared" si="1"/>
        <v>6.9467112</v>
      </c>
      <c r="M354" s="352" t="str">
        <f t="shared" si="2"/>
        <v>SHEARING</v>
      </c>
      <c r="N354" s="353">
        <f t="shared" si="3"/>
        <v>18</v>
      </c>
      <c r="O354" s="353">
        <f t="shared" si="4"/>
        <v>7</v>
      </c>
      <c r="P354" s="353">
        <f t="shared" si="5"/>
        <v>2025</v>
      </c>
      <c r="Q354" s="354"/>
      <c r="R354" s="354"/>
      <c r="S354" s="354"/>
      <c r="T354" s="354"/>
      <c r="U354" s="354"/>
      <c r="V354" s="354">
        <f t="shared" si="6"/>
        <v>1899</v>
      </c>
    </row>
    <row r="355" ht="11.25" customHeight="1">
      <c r="A355" s="170" t="s">
        <v>682</v>
      </c>
      <c r="B355" s="348">
        <v>45856.0</v>
      </c>
      <c r="C355" s="170" t="s">
        <v>364</v>
      </c>
      <c r="D355" s="349" t="s">
        <v>690</v>
      </c>
      <c r="E355" s="170">
        <v>66.0</v>
      </c>
      <c r="F355" s="170">
        <v>268.5</v>
      </c>
      <c r="G355" s="170">
        <v>80.0</v>
      </c>
      <c r="H355" s="170" t="s">
        <v>85</v>
      </c>
      <c r="I355" s="349" t="s">
        <v>701</v>
      </c>
      <c r="J355" s="334"/>
      <c r="K355" s="334"/>
      <c r="L355" s="351">
        <f t="shared" si="1"/>
        <v>5.528952</v>
      </c>
      <c r="M355" s="352" t="str">
        <f t="shared" si="2"/>
        <v>SHEARING</v>
      </c>
      <c r="N355" s="353">
        <f t="shared" si="3"/>
        <v>18</v>
      </c>
      <c r="O355" s="353">
        <f t="shared" si="4"/>
        <v>7</v>
      </c>
      <c r="P355" s="353">
        <f t="shared" si="5"/>
        <v>2025</v>
      </c>
      <c r="Q355" s="354"/>
      <c r="R355" s="354"/>
      <c r="S355" s="354"/>
      <c r="T355" s="354"/>
      <c r="U355" s="354"/>
      <c r="V355" s="354">
        <f t="shared" si="6"/>
        <v>1899</v>
      </c>
    </row>
    <row r="356" ht="11.25" customHeight="1">
      <c r="A356" s="170" t="s">
        <v>682</v>
      </c>
      <c r="B356" s="348">
        <v>45856.0</v>
      </c>
      <c r="C356" s="170" t="s">
        <v>364</v>
      </c>
      <c r="D356" s="349" t="s">
        <v>690</v>
      </c>
      <c r="E356" s="170">
        <v>66.0</v>
      </c>
      <c r="F356" s="170">
        <v>280.5</v>
      </c>
      <c r="G356" s="170">
        <v>52.0</v>
      </c>
      <c r="H356" s="170" t="s">
        <v>85</v>
      </c>
      <c r="I356" s="349" t="s">
        <v>701</v>
      </c>
      <c r="J356" s="334"/>
      <c r="K356" s="334"/>
      <c r="L356" s="351">
        <f t="shared" si="1"/>
        <v>3.7544364</v>
      </c>
      <c r="M356" s="352" t="str">
        <f t="shared" si="2"/>
        <v>SHEARING</v>
      </c>
      <c r="N356" s="353">
        <f t="shared" si="3"/>
        <v>18</v>
      </c>
      <c r="O356" s="353">
        <f t="shared" si="4"/>
        <v>7</v>
      </c>
      <c r="P356" s="353">
        <f t="shared" si="5"/>
        <v>2025</v>
      </c>
      <c r="Q356" s="354"/>
      <c r="R356" s="354"/>
      <c r="S356" s="354"/>
      <c r="T356" s="354"/>
      <c r="U356" s="354"/>
      <c r="V356" s="354">
        <f t="shared" si="6"/>
        <v>1899</v>
      </c>
    </row>
    <row r="357" ht="11.25" customHeight="1">
      <c r="A357" s="170" t="s">
        <v>682</v>
      </c>
      <c r="B357" s="348">
        <v>45856.0</v>
      </c>
      <c r="C357" s="170" t="s">
        <v>364</v>
      </c>
      <c r="D357" s="349" t="s">
        <v>690</v>
      </c>
      <c r="E357" s="170">
        <v>66.0</v>
      </c>
      <c r="F357" s="170">
        <v>296.5</v>
      </c>
      <c r="G357" s="170">
        <v>36.0</v>
      </c>
      <c r="H357" s="170" t="s">
        <v>85</v>
      </c>
      <c r="I357" s="349" t="s">
        <v>701</v>
      </c>
      <c r="J357" s="334"/>
      <c r="K357" s="334"/>
      <c r="L357" s="351">
        <f t="shared" si="1"/>
        <v>2.7474876</v>
      </c>
      <c r="M357" s="352" t="str">
        <f t="shared" si="2"/>
        <v>SHEARING</v>
      </c>
      <c r="N357" s="353">
        <f t="shared" si="3"/>
        <v>18</v>
      </c>
      <c r="O357" s="353">
        <f t="shared" si="4"/>
        <v>7</v>
      </c>
      <c r="P357" s="353">
        <f t="shared" si="5"/>
        <v>2025</v>
      </c>
      <c r="Q357" s="354"/>
      <c r="R357" s="354"/>
      <c r="S357" s="354"/>
      <c r="T357" s="354"/>
      <c r="U357" s="354"/>
      <c r="V357" s="354">
        <f t="shared" si="6"/>
        <v>1899</v>
      </c>
    </row>
    <row r="358" ht="11.25" customHeight="1">
      <c r="A358" s="170" t="s">
        <v>682</v>
      </c>
      <c r="B358" s="348">
        <v>45856.0</v>
      </c>
      <c r="C358" s="170" t="s">
        <v>364</v>
      </c>
      <c r="D358" s="349" t="s">
        <v>690</v>
      </c>
      <c r="E358" s="170">
        <v>66.0</v>
      </c>
      <c r="F358" s="170">
        <v>646.0</v>
      </c>
      <c r="G358" s="170">
        <v>332.0</v>
      </c>
      <c r="H358" s="170" t="s">
        <v>85</v>
      </c>
      <c r="I358" s="349" t="s">
        <v>701</v>
      </c>
      <c r="J358" s="334"/>
      <c r="K358" s="334"/>
      <c r="L358" s="351">
        <f t="shared" si="1"/>
        <v>55.2050928</v>
      </c>
      <c r="M358" s="352" t="str">
        <f t="shared" si="2"/>
        <v>SHEARING</v>
      </c>
      <c r="N358" s="353">
        <f t="shared" si="3"/>
        <v>18</v>
      </c>
      <c r="O358" s="353">
        <f t="shared" si="4"/>
        <v>7</v>
      </c>
      <c r="P358" s="353">
        <f t="shared" si="5"/>
        <v>2025</v>
      </c>
      <c r="Q358" s="354"/>
      <c r="R358" s="354"/>
      <c r="S358" s="354"/>
      <c r="T358" s="354"/>
      <c r="U358" s="354"/>
      <c r="V358" s="354">
        <f t="shared" si="6"/>
        <v>1899</v>
      </c>
    </row>
    <row r="359" ht="11.25" customHeight="1">
      <c r="A359" s="170" t="s">
        <v>682</v>
      </c>
      <c r="B359" s="348">
        <v>45856.0</v>
      </c>
      <c r="C359" s="170" t="s">
        <v>493</v>
      </c>
      <c r="D359" s="349" t="s">
        <v>690</v>
      </c>
      <c r="E359" s="170">
        <v>64.0</v>
      </c>
      <c r="F359" s="170">
        <v>310.5</v>
      </c>
      <c r="G359" s="170">
        <v>72.0</v>
      </c>
      <c r="H359" s="170" t="s">
        <v>85</v>
      </c>
      <c r="I359" s="349" t="s">
        <v>701</v>
      </c>
      <c r="J359" s="334"/>
      <c r="K359" s="334"/>
      <c r="L359" s="351">
        <f t="shared" si="1"/>
        <v>5.5800576</v>
      </c>
      <c r="M359" s="352" t="str">
        <f t="shared" si="2"/>
        <v>SHEARING</v>
      </c>
      <c r="N359" s="353">
        <f t="shared" si="3"/>
        <v>18</v>
      </c>
      <c r="O359" s="353">
        <f t="shared" si="4"/>
        <v>7</v>
      </c>
      <c r="P359" s="353">
        <f t="shared" si="5"/>
        <v>2025</v>
      </c>
      <c r="Q359" s="354"/>
      <c r="R359" s="354"/>
      <c r="S359" s="354"/>
      <c r="T359" s="354"/>
      <c r="U359" s="354"/>
      <c r="V359" s="354">
        <f t="shared" si="6"/>
        <v>1899</v>
      </c>
    </row>
    <row r="360" ht="11.25" customHeight="1">
      <c r="A360" s="170" t="s">
        <v>682</v>
      </c>
      <c r="B360" s="348">
        <v>45856.0</v>
      </c>
      <c r="C360" s="170" t="s">
        <v>493</v>
      </c>
      <c r="D360" s="349" t="s">
        <v>690</v>
      </c>
      <c r="E360" s="170">
        <v>64.0</v>
      </c>
      <c r="F360" s="170">
        <v>291.5</v>
      </c>
      <c r="G360" s="170">
        <v>100.0</v>
      </c>
      <c r="H360" s="170" t="s">
        <v>85</v>
      </c>
      <c r="I360" s="349" t="s">
        <v>701</v>
      </c>
      <c r="J360" s="334"/>
      <c r="K360" s="334"/>
      <c r="L360" s="351">
        <f t="shared" si="1"/>
        <v>7.27584</v>
      </c>
      <c r="M360" s="352" t="str">
        <f t="shared" si="2"/>
        <v>SHEARING</v>
      </c>
      <c r="N360" s="353">
        <f t="shared" si="3"/>
        <v>18</v>
      </c>
      <c r="O360" s="353">
        <f t="shared" si="4"/>
        <v>7</v>
      </c>
      <c r="P360" s="353">
        <f t="shared" si="5"/>
        <v>2025</v>
      </c>
      <c r="Q360" s="354"/>
      <c r="R360" s="354"/>
      <c r="S360" s="354"/>
      <c r="T360" s="354"/>
      <c r="U360" s="354"/>
      <c r="V360" s="354">
        <f t="shared" si="6"/>
        <v>1899</v>
      </c>
    </row>
    <row r="361" ht="11.25" customHeight="1">
      <c r="A361" s="170" t="s">
        <v>682</v>
      </c>
      <c r="B361" s="348">
        <v>45856.0</v>
      </c>
      <c r="C361" s="170" t="s">
        <v>493</v>
      </c>
      <c r="D361" s="349" t="s">
        <v>690</v>
      </c>
      <c r="E361" s="170">
        <v>64.0</v>
      </c>
      <c r="F361" s="170">
        <v>276.5</v>
      </c>
      <c r="G361" s="170">
        <v>120.0</v>
      </c>
      <c r="H361" s="170" t="s">
        <v>85</v>
      </c>
      <c r="I361" s="349" t="s">
        <v>701</v>
      </c>
      <c r="J361" s="334"/>
      <c r="K361" s="334"/>
      <c r="L361" s="351">
        <f t="shared" si="1"/>
        <v>8.281728</v>
      </c>
      <c r="M361" s="352" t="str">
        <f t="shared" si="2"/>
        <v>SHEARING</v>
      </c>
      <c r="N361" s="353">
        <f t="shared" si="3"/>
        <v>18</v>
      </c>
      <c r="O361" s="353">
        <f t="shared" si="4"/>
        <v>7</v>
      </c>
      <c r="P361" s="353">
        <f t="shared" si="5"/>
        <v>2025</v>
      </c>
      <c r="Q361" s="354"/>
      <c r="R361" s="354"/>
      <c r="S361" s="354"/>
      <c r="T361" s="354"/>
      <c r="U361" s="354"/>
      <c r="V361" s="354">
        <f t="shared" si="6"/>
        <v>1899</v>
      </c>
    </row>
    <row r="362" ht="11.25" customHeight="1">
      <c r="A362" s="170" t="s">
        <v>682</v>
      </c>
      <c r="B362" s="348">
        <v>45856.0</v>
      </c>
      <c r="C362" s="170" t="s">
        <v>493</v>
      </c>
      <c r="D362" s="349" t="s">
        <v>690</v>
      </c>
      <c r="E362" s="170">
        <v>64.0</v>
      </c>
      <c r="F362" s="170">
        <v>264.5</v>
      </c>
      <c r="G362" s="170">
        <v>148.0</v>
      </c>
      <c r="H362" s="170" t="s">
        <v>85</v>
      </c>
      <c r="I362" s="349" t="s">
        <v>701</v>
      </c>
      <c r="J362" s="334"/>
      <c r="K362" s="334"/>
      <c r="L362" s="351">
        <f t="shared" si="1"/>
        <v>9.7708416</v>
      </c>
      <c r="M362" s="352" t="str">
        <f t="shared" si="2"/>
        <v>SHEARING</v>
      </c>
      <c r="N362" s="353">
        <f t="shared" si="3"/>
        <v>18</v>
      </c>
      <c r="O362" s="353">
        <f t="shared" si="4"/>
        <v>7</v>
      </c>
      <c r="P362" s="353">
        <f t="shared" si="5"/>
        <v>2025</v>
      </c>
      <c r="Q362" s="354"/>
      <c r="R362" s="354"/>
      <c r="S362" s="354"/>
      <c r="T362" s="354"/>
      <c r="U362" s="354"/>
      <c r="V362" s="354">
        <f t="shared" si="6"/>
        <v>1899</v>
      </c>
    </row>
    <row r="363" ht="11.25" customHeight="1">
      <c r="A363" s="170" t="s">
        <v>682</v>
      </c>
      <c r="B363" s="348">
        <v>45856.0</v>
      </c>
      <c r="C363" s="170" t="s">
        <v>493</v>
      </c>
      <c r="D363" s="349" t="s">
        <v>690</v>
      </c>
      <c r="E363" s="170">
        <v>64.0</v>
      </c>
      <c r="F363" s="170">
        <v>546.0</v>
      </c>
      <c r="G363" s="170">
        <v>324.0</v>
      </c>
      <c r="H363" s="170" t="s">
        <v>85</v>
      </c>
      <c r="I363" s="349" t="s">
        <v>701</v>
      </c>
      <c r="J363" s="334"/>
      <c r="K363" s="334"/>
      <c r="L363" s="351">
        <f t="shared" si="1"/>
        <v>44.1552384</v>
      </c>
      <c r="M363" s="352" t="str">
        <f t="shared" si="2"/>
        <v>SHEARING</v>
      </c>
      <c r="N363" s="353">
        <f t="shared" si="3"/>
        <v>18</v>
      </c>
      <c r="O363" s="353">
        <f t="shared" si="4"/>
        <v>7</v>
      </c>
      <c r="P363" s="353">
        <f t="shared" si="5"/>
        <v>2025</v>
      </c>
      <c r="Q363" s="354"/>
      <c r="R363" s="354"/>
      <c r="S363" s="354"/>
      <c r="T363" s="354"/>
      <c r="U363" s="354"/>
      <c r="V363" s="354">
        <f t="shared" si="6"/>
        <v>1899</v>
      </c>
    </row>
    <row r="364" ht="11.25" customHeight="1">
      <c r="A364" s="170" t="s">
        <v>682</v>
      </c>
      <c r="B364" s="348">
        <v>45856.0</v>
      </c>
      <c r="C364" s="170" t="s">
        <v>492</v>
      </c>
      <c r="D364" s="349" t="s">
        <v>690</v>
      </c>
      <c r="E364" s="170">
        <v>129.0</v>
      </c>
      <c r="F364" s="170">
        <v>411.0</v>
      </c>
      <c r="G364" s="170">
        <v>40.0</v>
      </c>
      <c r="H364" s="170" t="s">
        <v>85</v>
      </c>
      <c r="I364" s="349" t="s">
        <v>701</v>
      </c>
      <c r="J364" s="334"/>
      <c r="K364" s="334"/>
      <c r="L364" s="351">
        <f t="shared" si="1"/>
        <v>8.270964</v>
      </c>
      <c r="M364" s="352" t="str">
        <f t="shared" si="2"/>
        <v>SHEARING</v>
      </c>
      <c r="N364" s="353">
        <f t="shared" si="3"/>
        <v>18</v>
      </c>
      <c r="O364" s="353">
        <f t="shared" si="4"/>
        <v>7</v>
      </c>
      <c r="P364" s="353">
        <f t="shared" si="5"/>
        <v>2025</v>
      </c>
      <c r="Q364" s="354"/>
      <c r="R364" s="354"/>
      <c r="S364" s="354"/>
      <c r="T364" s="354"/>
      <c r="U364" s="354"/>
      <c r="V364" s="354">
        <f t="shared" si="6"/>
        <v>1899</v>
      </c>
    </row>
    <row r="365" ht="11.25" customHeight="1">
      <c r="A365" s="170" t="s">
        <v>682</v>
      </c>
      <c r="B365" s="348">
        <v>45856.0</v>
      </c>
      <c r="C365" s="170" t="s">
        <v>492</v>
      </c>
      <c r="D365" s="349" t="s">
        <v>690</v>
      </c>
      <c r="E365" s="170">
        <v>115.0</v>
      </c>
      <c r="F365" s="170">
        <v>411.0</v>
      </c>
      <c r="G365" s="170">
        <v>31.0</v>
      </c>
      <c r="H365" s="170" t="s">
        <v>85</v>
      </c>
      <c r="I365" s="349" t="s">
        <v>701</v>
      </c>
      <c r="J365" s="334"/>
      <c r="K365" s="334"/>
      <c r="L365" s="351">
        <f t="shared" si="1"/>
        <v>5.7143385</v>
      </c>
      <c r="M365" s="352" t="str">
        <f t="shared" si="2"/>
        <v>SHEARING</v>
      </c>
      <c r="N365" s="353">
        <f t="shared" si="3"/>
        <v>18</v>
      </c>
      <c r="O365" s="353">
        <f t="shared" si="4"/>
        <v>7</v>
      </c>
      <c r="P365" s="353">
        <f t="shared" si="5"/>
        <v>2025</v>
      </c>
      <c r="Q365" s="354"/>
      <c r="R365" s="354"/>
      <c r="S365" s="354"/>
      <c r="T365" s="354"/>
      <c r="U365" s="354"/>
      <c r="V365" s="354">
        <f t="shared" si="6"/>
        <v>1899</v>
      </c>
    </row>
    <row r="366" ht="11.25" customHeight="1">
      <c r="A366" s="170" t="s">
        <v>682</v>
      </c>
      <c r="B366" s="348">
        <v>45856.0</v>
      </c>
      <c r="C366" s="170" t="s">
        <v>492</v>
      </c>
      <c r="D366" s="349" t="s">
        <v>690</v>
      </c>
      <c r="E366" s="170">
        <v>96.0</v>
      </c>
      <c r="F366" s="170">
        <v>411.0</v>
      </c>
      <c r="G366" s="170">
        <v>24.0</v>
      </c>
      <c r="H366" s="170" t="s">
        <v>85</v>
      </c>
      <c r="I366" s="349" t="s">
        <v>701</v>
      </c>
      <c r="J366" s="334"/>
      <c r="K366" s="334"/>
      <c r="L366" s="351">
        <f t="shared" si="1"/>
        <v>3.6930816</v>
      </c>
      <c r="M366" s="352" t="str">
        <f t="shared" si="2"/>
        <v>SHEARING</v>
      </c>
      <c r="N366" s="353">
        <f t="shared" si="3"/>
        <v>18</v>
      </c>
      <c r="O366" s="353">
        <f t="shared" si="4"/>
        <v>7</v>
      </c>
      <c r="P366" s="353">
        <f t="shared" si="5"/>
        <v>2025</v>
      </c>
      <c r="Q366" s="354"/>
      <c r="R366" s="354"/>
      <c r="S366" s="354"/>
      <c r="T366" s="354"/>
      <c r="U366" s="354"/>
      <c r="V366" s="354">
        <f t="shared" si="6"/>
        <v>1899</v>
      </c>
    </row>
    <row r="367" ht="11.25" customHeight="1">
      <c r="A367" s="170" t="s">
        <v>682</v>
      </c>
      <c r="B367" s="348">
        <v>45856.0</v>
      </c>
      <c r="C367" s="170" t="s">
        <v>492</v>
      </c>
      <c r="D367" s="349" t="s">
        <v>690</v>
      </c>
      <c r="E367" s="170">
        <v>72.0</v>
      </c>
      <c r="F367" s="170">
        <v>411.0</v>
      </c>
      <c r="G367" s="170">
        <v>19.0</v>
      </c>
      <c r="H367" s="170" t="s">
        <v>85</v>
      </c>
      <c r="I367" s="349" t="s">
        <v>701</v>
      </c>
      <c r="J367" s="334"/>
      <c r="K367" s="334"/>
      <c r="L367" s="351">
        <f t="shared" si="1"/>
        <v>2.1927672</v>
      </c>
      <c r="M367" s="352" t="str">
        <f t="shared" si="2"/>
        <v>SHEARING</v>
      </c>
      <c r="N367" s="353">
        <f t="shared" si="3"/>
        <v>18</v>
      </c>
      <c r="O367" s="353">
        <f t="shared" si="4"/>
        <v>7</v>
      </c>
      <c r="P367" s="353">
        <f t="shared" si="5"/>
        <v>2025</v>
      </c>
      <c r="Q367" s="354"/>
      <c r="R367" s="354"/>
      <c r="S367" s="354"/>
      <c r="T367" s="354"/>
      <c r="U367" s="354"/>
      <c r="V367" s="354">
        <f t="shared" si="6"/>
        <v>1899</v>
      </c>
    </row>
    <row r="368" ht="11.25" customHeight="1">
      <c r="A368" s="170" t="s">
        <v>682</v>
      </c>
      <c r="B368" s="348">
        <v>45856.0</v>
      </c>
      <c r="C368" s="170" t="s">
        <v>492</v>
      </c>
      <c r="D368" s="349" t="s">
        <v>690</v>
      </c>
      <c r="E368" s="170">
        <v>42.0</v>
      </c>
      <c r="F368" s="170">
        <v>411.0</v>
      </c>
      <c r="G368" s="170">
        <v>14.0</v>
      </c>
      <c r="H368" s="170" t="s">
        <v>85</v>
      </c>
      <c r="I368" s="349" t="s">
        <v>701</v>
      </c>
      <c r="J368" s="334"/>
      <c r="K368" s="350">
        <v>0.8333333333333334</v>
      </c>
      <c r="L368" s="351">
        <f t="shared" si="1"/>
        <v>0.9425052</v>
      </c>
      <c r="M368" s="352" t="str">
        <f t="shared" si="2"/>
        <v>SHEARING</v>
      </c>
      <c r="N368" s="353">
        <f t="shared" si="3"/>
        <v>18</v>
      </c>
      <c r="O368" s="353">
        <f t="shared" si="4"/>
        <v>7</v>
      </c>
      <c r="P368" s="353">
        <f t="shared" si="5"/>
        <v>2025</v>
      </c>
      <c r="Q368" s="354"/>
      <c r="R368" s="354"/>
      <c r="S368" s="354"/>
      <c r="T368" s="354"/>
      <c r="U368" s="354"/>
      <c r="V368" s="354">
        <f t="shared" si="6"/>
        <v>1899</v>
      </c>
    </row>
    <row r="369" ht="11.25" customHeight="1">
      <c r="A369" s="170" t="s">
        <v>682</v>
      </c>
      <c r="B369" s="348">
        <v>45856.0</v>
      </c>
      <c r="C369" s="170" t="s">
        <v>492</v>
      </c>
      <c r="D369" s="349"/>
      <c r="E369" s="170"/>
      <c r="F369" s="170"/>
      <c r="G369" s="170"/>
      <c r="H369" s="170" t="s">
        <v>689</v>
      </c>
      <c r="I369" s="349" t="s">
        <v>718</v>
      </c>
      <c r="J369" s="350">
        <v>0.3333333333333333</v>
      </c>
      <c r="K369" s="334"/>
      <c r="L369" s="351">
        <f t="shared" si="1"/>
        <v>0</v>
      </c>
      <c r="M369" s="352" t="str">
        <f t="shared" si="2"/>
        <v/>
      </c>
      <c r="N369" s="353">
        <f t="shared" si="3"/>
        <v>18</v>
      </c>
      <c r="O369" s="353">
        <f t="shared" si="4"/>
        <v>7</v>
      </c>
      <c r="P369" s="353">
        <f t="shared" si="5"/>
        <v>2025</v>
      </c>
      <c r="Q369" s="354"/>
      <c r="R369" s="354"/>
      <c r="S369" s="354"/>
      <c r="T369" s="354"/>
      <c r="U369" s="354"/>
      <c r="V369" s="354">
        <f t="shared" si="6"/>
        <v>1899</v>
      </c>
    </row>
    <row r="370" ht="11.25" customHeight="1">
      <c r="A370" s="170" t="s">
        <v>682</v>
      </c>
      <c r="B370" s="348">
        <v>45856.0</v>
      </c>
      <c r="C370" s="170" t="s">
        <v>364</v>
      </c>
      <c r="D370" s="349"/>
      <c r="E370" s="170"/>
      <c r="F370" s="170"/>
      <c r="G370" s="170"/>
      <c r="H370" s="170" t="s">
        <v>689</v>
      </c>
      <c r="I370" s="349" t="s">
        <v>718</v>
      </c>
      <c r="J370" s="334"/>
      <c r="K370" s="334"/>
      <c r="L370" s="351">
        <f t="shared" si="1"/>
        <v>0</v>
      </c>
      <c r="M370" s="352" t="str">
        <f t="shared" si="2"/>
        <v/>
      </c>
      <c r="N370" s="353">
        <f t="shared" si="3"/>
        <v>18</v>
      </c>
      <c r="O370" s="353">
        <f t="shared" si="4"/>
        <v>7</v>
      </c>
      <c r="P370" s="353">
        <f t="shared" si="5"/>
        <v>2025</v>
      </c>
      <c r="Q370" s="354"/>
      <c r="R370" s="354"/>
      <c r="S370" s="354"/>
      <c r="T370" s="354"/>
      <c r="U370" s="354"/>
      <c r="V370" s="354">
        <f t="shared" si="6"/>
        <v>1899</v>
      </c>
    </row>
    <row r="371" ht="11.25" customHeight="1">
      <c r="A371" s="170" t="s">
        <v>682</v>
      </c>
      <c r="B371" s="348">
        <v>45856.0</v>
      </c>
      <c r="C371" s="170" t="s">
        <v>493</v>
      </c>
      <c r="D371" s="349"/>
      <c r="E371" s="170"/>
      <c r="F371" s="170"/>
      <c r="G371" s="170"/>
      <c r="H371" s="170" t="s">
        <v>689</v>
      </c>
      <c r="I371" s="349" t="s">
        <v>718</v>
      </c>
      <c r="J371" s="334"/>
      <c r="K371" s="350">
        <v>0.8333333333333334</v>
      </c>
      <c r="L371" s="351">
        <f t="shared" si="1"/>
        <v>0</v>
      </c>
      <c r="M371" s="352" t="str">
        <f t="shared" si="2"/>
        <v/>
      </c>
      <c r="N371" s="353">
        <f t="shared" si="3"/>
        <v>18</v>
      </c>
      <c r="O371" s="353">
        <f t="shared" si="4"/>
        <v>7</v>
      </c>
      <c r="P371" s="353">
        <f t="shared" si="5"/>
        <v>2025</v>
      </c>
      <c r="Q371" s="354"/>
      <c r="R371" s="354"/>
      <c r="S371" s="354"/>
      <c r="T371" s="354"/>
      <c r="U371" s="354"/>
      <c r="V371" s="354">
        <f t="shared" si="6"/>
        <v>1899</v>
      </c>
    </row>
    <row r="372" ht="11.25" customHeight="1">
      <c r="A372" s="170" t="s">
        <v>682</v>
      </c>
      <c r="B372" s="348">
        <v>45856.0</v>
      </c>
      <c r="C372" s="170"/>
      <c r="D372" s="349"/>
      <c r="E372" s="170"/>
      <c r="F372" s="170"/>
      <c r="G372" s="170"/>
      <c r="H372" s="170" t="s">
        <v>715</v>
      </c>
      <c r="I372" s="349" t="s">
        <v>719</v>
      </c>
      <c r="J372" s="355">
        <v>0.375</v>
      </c>
      <c r="K372" s="355">
        <v>0.75</v>
      </c>
      <c r="L372" s="351">
        <f t="shared" si="1"/>
        <v>0</v>
      </c>
      <c r="M372" s="352" t="str">
        <f t="shared" si="2"/>
        <v/>
      </c>
      <c r="N372" s="353">
        <f t="shared" si="3"/>
        <v>18</v>
      </c>
      <c r="O372" s="353">
        <f t="shared" si="4"/>
        <v>7</v>
      </c>
      <c r="P372" s="353">
        <f t="shared" si="5"/>
        <v>2025</v>
      </c>
      <c r="Q372" s="354"/>
      <c r="R372" s="354"/>
      <c r="S372" s="354"/>
      <c r="T372" s="354"/>
      <c r="U372" s="354"/>
      <c r="V372" s="354">
        <f t="shared" si="6"/>
        <v>1899</v>
      </c>
    </row>
    <row r="373" ht="11.25" customHeight="1">
      <c r="A373" s="170" t="s">
        <v>682</v>
      </c>
      <c r="B373" s="348">
        <v>45856.0</v>
      </c>
      <c r="C373" s="170" t="s">
        <v>364</v>
      </c>
      <c r="D373" s="349" t="s">
        <v>699</v>
      </c>
      <c r="E373" s="170">
        <v>167.0</v>
      </c>
      <c r="F373" s="170">
        <v>646.0</v>
      </c>
      <c r="G373" s="170">
        <v>104.0</v>
      </c>
      <c r="H373" s="170" t="s">
        <v>700</v>
      </c>
      <c r="I373" s="349" t="s">
        <v>735</v>
      </c>
      <c r="J373" s="350">
        <v>0.3333333333333333</v>
      </c>
      <c r="K373" s="334"/>
      <c r="L373" s="351">
        <f t="shared" si="1"/>
        <v>43.7569392</v>
      </c>
      <c r="M373" s="352" t="str">
        <f t="shared" si="2"/>
        <v>SHEARING</v>
      </c>
      <c r="N373" s="353">
        <f t="shared" si="3"/>
        <v>18</v>
      </c>
      <c r="O373" s="353">
        <f t="shared" si="4"/>
        <v>7</v>
      </c>
      <c r="P373" s="353">
        <f t="shared" si="5"/>
        <v>2025</v>
      </c>
      <c r="Q373" s="354"/>
      <c r="R373" s="354"/>
      <c r="S373" s="354"/>
      <c r="T373" s="354"/>
      <c r="U373" s="354"/>
      <c r="V373" s="354">
        <f t="shared" si="6"/>
        <v>1899</v>
      </c>
    </row>
    <row r="374" ht="11.25" customHeight="1">
      <c r="A374" s="170" t="s">
        <v>682</v>
      </c>
      <c r="B374" s="348">
        <v>45856.0</v>
      </c>
      <c r="C374" s="170" t="s">
        <v>364</v>
      </c>
      <c r="D374" s="349" t="s">
        <v>699</v>
      </c>
      <c r="E374" s="170">
        <v>149.0</v>
      </c>
      <c r="F374" s="170">
        <v>646.0</v>
      </c>
      <c r="G374" s="170">
        <v>80.0</v>
      </c>
      <c r="H374" s="170" t="s">
        <v>700</v>
      </c>
      <c r="I374" s="349" t="s">
        <v>735</v>
      </c>
      <c r="J374" s="334"/>
      <c r="K374" s="334"/>
      <c r="L374" s="351">
        <f t="shared" si="1"/>
        <v>30.031248</v>
      </c>
      <c r="M374" s="352" t="str">
        <f t="shared" si="2"/>
        <v>SHEARING</v>
      </c>
      <c r="N374" s="353">
        <f t="shared" si="3"/>
        <v>18</v>
      </c>
      <c r="O374" s="353">
        <f t="shared" si="4"/>
        <v>7</v>
      </c>
      <c r="P374" s="353">
        <f t="shared" si="5"/>
        <v>2025</v>
      </c>
      <c r="Q374" s="354"/>
      <c r="R374" s="354"/>
      <c r="S374" s="354"/>
      <c r="T374" s="354"/>
      <c r="U374" s="354"/>
      <c r="V374" s="354">
        <f t="shared" si="6"/>
        <v>1899</v>
      </c>
    </row>
    <row r="375" ht="11.25" customHeight="1">
      <c r="A375" s="170" t="s">
        <v>682</v>
      </c>
      <c r="B375" s="348">
        <v>45856.0</v>
      </c>
      <c r="C375" s="170" t="s">
        <v>364</v>
      </c>
      <c r="D375" s="349" t="s">
        <v>699</v>
      </c>
      <c r="E375" s="170">
        <v>125.0</v>
      </c>
      <c r="F375" s="170">
        <v>646.0</v>
      </c>
      <c r="G375" s="170">
        <v>60.0</v>
      </c>
      <c r="H375" s="170" t="s">
        <v>700</v>
      </c>
      <c r="I375" s="349" t="s">
        <v>735</v>
      </c>
      <c r="J375" s="334"/>
      <c r="K375" s="334"/>
      <c r="L375" s="351">
        <f t="shared" si="1"/>
        <v>18.8955</v>
      </c>
      <c r="M375" s="352" t="str">
        <f t="shared" si="2"/>
        <v>SHEARING</v>
      </c>
      <c r="N375" s="353">
        <f t="shared" si="3"/>
        <v>18</v>
      </c>
      <c r="O375" s="353">
        <f t="shared" si="4"/>
        <v>7</v>
      </c>
      <c r="P375" s="353">
        <f t="shared" si="5"/>
        <v>2025</v>
      </c>
      <c r="Q375" s="354"/>
      <c r="R375" s="354"/>
      <c r="S375" s="354"/>
      <c r="T375" s="354"/>
      <c r="U375" s="354"/>
      <c r="V375" s="354">
        <f t="shared" si="6"/>
        <v>1899</v>
      </c>
    </row>
    <row r="376" ht="11.25" customHeight="1">
      <c r="A376" s="170" t="s">
        <v>682</v>
      </c>
      <c r="B376" s="348">
        <v>45856.0</v>
      </c>
      <c r="C376" s="170" t="s">
        <v>364</v>
      </c>
      <c r="D376" s="349" t="s">
        <v>699</v>
      </c>
      <c r="E376" s="170">
        <v>93.0</v>
      </c>
      <c r="F376" s="170">
        <v>646.0</v>
      </c>
      <c r="G376" s="170">
        <v>52.0</v>
      </c>
      <c r="H376" s="170" t="s">
        <v>700</v>
      </c>
      <c r="I376" s="349" t="s">
        <v>735</v>
      </c>
      <c r="J376" s="334"/>
      <c r="K376" s="334"/>
      <c r="L376" s="351">
        <f t="shared" si="1"/>
        <v>12.1838184</v>
      </c>
      <c r="M376" s="352" t="str">
        <f t="shared" si="2"/>
        <v>SHEARING</v>
      </c>
      <c r="N376" s="353">
        <f t="shared" si="3"/>
        <v>18</v>
      </c>
      <c r="O376" s="353">
        <f t="shared" si="4"/>
        <v>7</v>
      </c>
      <c r="P376" s="353">
        <f t="shared" si="5"/>
        <v>2025</v>
      </c>
      <c r="Q376" s="354"/>
      <c r="R376" s="354"/>
      <c r="S376" s="354"/>
      <c r="T376" s="354"/>
      <c r="U376" s="354"/>
      <c r="V376" s="354">
        <f t="shared" si="6"/>
        <v>1899</v>
      </c>
    </row>
    <row r="377" ht="11.25" customHeight="1">
      <c r="A377" s="170" t="s">
        <v>682</v>
      </c>
      <c r="B377" s="348">
        <v>45856.0</v>
      </c>
      <c r="C377" s="170" t="s">
        <v>364</v>
      </c>
      <c r="D377" s="349" t="s">
        <v>699</v>
      </c>
      <c r="E377" s="170">
        <v>55.0</v>
      </c>
      <c r="F377" s="170">
        <v>646.0</v>
      </c>
      <c r="G377" s="170">
        <v>36.0</v>
      </c>
      <c r="H377" s="170" t="s">
        <v>700</v>
      </c>
      <c r="I377" s="349" t="s">
        <v>735</v>
      </c>
      <c r="J377" s="334"/>
      <c r="K377" s="334"/>
      <c r="L377" s="351">
        <f t="shared" si="1"/>
        <v>4.988412</v>
      </c>
      <c r="M377" s="352" t="str">
        <f t="shared" si="2"/>
        <v>SHEARING</v>
      </c>
      <c r="N377" s="353">
        <f t="shared" si="3"/>
        <v>18</v>
      </c>
      <c r="O377" s="353">
        <f t="shared" si="4"/>
        <v>7</v>
      </c>
      <c r="P377" s="353">
        <f t="shared" si="5"/>
        <v>2025</v>
      </c>
      <c r="Q377" s="354"/>
      <c r="R377" s="354"/>
      <c r="S377" s="354"/>
      <c r="T377" s="354"/>
      <c r="U377" s="354"/>
      <c r="V377" s="354">
        <f t="shared" si="6"/>
        <v>1899</v>
      </c>
    </row>
    <row r="378" ht="11.25" customHeight="1">
      <c r="A378" s="170" t="s">
        <v>682</v>
      </c>
      <c r="B378" s="348">
        <v>45856.0</v>
      </c>
      <c r="C378" s="170" t="s">
        <v>364</v>
      </c>
      <c r="D378" s="349" t="s">
        <v>699</v>
      </c>
      <c r="E378" s="170">
        <v>66.0</v>
      </c>
      <c r="F378" s="170">
        <v>259.5</v>
      </c>
      <c r="G378" s="170">
        <v>332.0</v>
      </c>
      <c r="H378" s="170" t="s">
        <v>700</v>
      </c>
      <c r="I378" s="349" t="s">
        <v>735</v>
      </c>
      <c r="J378" s="334"/>
      <c r="K378" s="334"/>
      <c r="L378" s="351">
        <f t="shared" si="1"/>
        <v>22.1760396</v>
      </c>
      <c r="M378" s="352" t="str">
        <f t="shared" si="2"/>
        <v>SHEARING</v>
      </c>
      <c r="N378" s="353">
        <f t="shared" si="3"/>
        <v>18</v>
      </c>
      <c r="O378" s="353">
        <f t="shared" si="4"/>
        <v>7</v>
      </c>
      <c r="P378" s="353">
        <f t="shared" si="5"/>
        <v>2025</v>
      </c>
      <c r="Q378" s="354"/>
      <c r="R378" s="354"/>
      <c r="S378" s="354"/>
      <c r="T378" s="354"/>
      <c r="U378" s="354"/>
      <c r="V378" s="354">
        <f t="shared" si="6"/>
        <v>1899</v>
      </c>
    </row>
    <row r="379" ht="11.25" customHeight="1">
      <c r="A379" s="170" t="s">
        <v>682</v>
      </c>
      <c r="B379" s="348">
        <v>45856.0</v>
      </c>
      <c r="C379" s="170" t="s">
        <v>364</v>
      </c>
      <c r="D379" s="349" t="s">
        <v>699</v>
      </c>
      <c r="E379" s="170">
        <v>66.0</v>
      </c>
      <c r="F379" s="170">
        <v>268.5</v>
      </c>
      <c r="G379" s="170">
        <v>208.0</v>
      </c>
      <c r="H379" s="170" t="s">
        <v>700</v>
      </c>
      <c r="I379" s="349" t="s">
        <v>735</v>
      </c>
      <c r="J379" s="334"/>
      <c r="K379" s="334"/>
      <c r="L379" s="351">
        <f t="shared" si="1"/>
        <v>14.3752752</v>
      </c>
      <c r="M379" s="352" t="str">
        <f t="shared" si="2"/>
        <v>SHEARING</v>
      </c>
      <c r="N379" s="353">
        <f t="shared" si="3"/>
        <v>18</v>
      </c>
      <c r="O379" s="353">
        <f t="shared" si="4"/>
        <v>7</v>
      </c>
      <c r="P379" s="353">
        <f t="shared" si="5"/>
        <v>2025</v>
      </c>
      <c r="Q379" s="354"/>
      <c r="R379" s="354"/>
      <c r="S379" s="354"/>
      <c r="T379" s="354"/>
      <c r="U379" s="354"/>
      <c r="V379" s="354">
        <f t="shared" si="6"/>
        <v>1899</v>
      </c>
    </row>
    <row r="380" ht="11.25" customHeight="1">
      <c r="A380" s="170" t="s">
        <v>682</v>
      </c>
      <c r="B380" s="348">
        <v>45856.0</v>
      </c>
      <c r="C380" s="170" t="s">
        <v>364</v>
      </c>
      <c r="D380" s="349" t="s">
        <v>699</v>
      </c>
      <c r="E380" s="170">
        <v>66.0</v>
      </c>
      <c r="F380" s="170">
        <v>280.5</v>
      </c>
      <c r="G380" s="170">
        <v>160.0</v>
      </c>
      <c r="H380" s="170" t="s">
        <v>700</v>
      </c>
      <c r="I380" s="349" t="s">
        <v>735</v>
      </c>
      <c r="J380" s="334"/>
      <c r="K380" s="334"/>
      <c r="L380" s="351">
        <f t="shared" si="1"/>
        <v>11.552112</v>
      </c>
      <c r="M380" s="352" t="str">
        <f t="shared" si="2"/>
        <v>SHEARING</v>
      </c>
      <c r="N380" s="353">
        <f t="shared" si="3"/>
        <v>18</v>
      </c>
      <c r="O380" s="353">
        <f t="shared" si="4"/>
        <v>7</v>
      </c>
      <c r="P380" s="353">
        <f t="shared" si="5"/>
        <v>2025</v>
      </c>
      <c r="Q380" s="354"/>
      <c r="R380" s="354"/>
      <c r="S380" s="354"/>
      <c r="T380" s="354"/>
      <c r="U380" s="354"/>
      <c r="V380" s="354">
        <f t="shared" si="6"/>
        <v>1899</v>
      </c>
    </row>
    <row r="381" ht="11.25" customHeight="1">
      <c r="A381" s="170" t="s">
        <v>682</v>
      </c>
      <c r="B381" s="348">
        <v>45856.0</v>
      </c>
      <c r="C381" s="170" t="s">
        <v>364</v>
      </c>
      <c r="D381" s="349" t="s">
        <v>699</v>
      </c>
      <c r="E381" s="170">
        <v>66.0</v>
      </c>
      <c r="F381" s="170">
        <v>296.0</v>
      </c>
      <c r="G381" s="170">
        <v>120.0</v>
      </c>
      <c r="H381" s="170" t="s">
        <v>700</v>
      </c>
      <c r="I381" s="349" t="s">
        <v>735</v>
      </c>
      <c r="J381" s="334"/>
      <c r="K381" s="334"/>
      <c r="L381" s="351">
        <f t="shared" si="1"/>
        <v>9.142848</v>
      </c>
      <c r="M381" s="352" t="str">
        <f t="shared" si="2"/>
        <v>SHEARING</v>
      </c>
      <c r="N381" s="353">
        <f t="shared" si="3"/>
        <v>18</v>
      </c>
      <c r="O381" s="353">
        <f t="shared" si="4"/>
        <v>7</v>
      </c>
      <c r="P381" s="353">
        <f t="shared" si="5"/>
        <v>2025</v>
      </c>
      <c r="Q381" s="354"/>
      <c r="R381" s="354"/>
      <c r="S381" s="354"/>
      <c r="T381" s="354"/>
      <c r="U381" s="354"/>
      <c r="V381" s="354">
        <f t="shared" si="6"/>
        <v>1899</v>
      </c>
    </row>
    <row r="382" ht="11.25" customHeight="1">
      <c r="A382" s="170" t="s">
        <v>682</v>
      </c>
      <c r="B382" s="348">
        <v>45856.0</v>
      </c>
      <c r="C382" s="170" t="s">
        <v>364</v>
      </c>
      <c r="D382" s="349" t="s">
        <v>699</v>
      </c>
      <c r="E382" s="170">
        <v>66.0</v>
      </c>
      <c r="F382" s="170">
        <v>5.0</v>
      </c>
      <c r="G382" s="170">
        <v>104.0</v>
      </c>
      <c r="H382" s="170" t="s">
        <v>700</v>
      </c>
      <c r="I382" s="349" t="s">
        <v>735</v>
      </c>
      <c r="J382" s="334"/>
      <c r="K382" s="334"/>
      <c r="L382" s="351">
        <f t="shared" si="1"/>
        <v>0.133848</v>
      </c>
      <c r="M382" s="352" t="str">
        <f t="shared" si="2"/>
        <v>SHEARING</v>
      </c>
      <c r="N382" s="353">
        <f t="shared" si="3"/>
        <v>18</v>
      </c>
      <c r="O382" s="353">
        <f t="shared" si="4"/>
        <v>7</v>
      </c>
      <c r="P382" s="353">
        <f t="shared" si="5"/>
        <v>2025</v>
      </c>
      <c r="Q382" s="354"/>
      <c r="R382" s="354"/>
      <c r="S382" s="354"/>
      <c r="T382" s="354"/>
      <c r="U382" s="354"/>
      <c r="V382" s="354">
        <f t="shared" si="6"/>
        <v>1899</v>
      </c>
    </row>
    <row r="383" ht="11.25" customHeight="1">
      <c r="A383" s="170" t="s">
        <v>682</v>
      </c>
      <c r="B383" s="348">
        <v>45856.0</v>
      </c>
      <c r="C383" s="170" t="s">
        <v>364</v>
      </c>
      <c r="D383" s="349" t="s">
        <v>699</v>
      </c>
      <c r="E383" s="170">
        <v>66.0</v>
      </c>
      <c r="F383" s="170">
        <v>315.5</v>
      </c>
      <c r="G383" s="170">
        <v>72.0</v>
      </c>
      <c r="H383" s="170" t="s">
        <v>700</v>
      </c>
      <c r="I383" s="349" t="s">
        <v>735</v>
      </c>
      <c r="J383" s="334"/>
      <c r="K383" s="334"/>
      <c r="L383" s="351">
        <f t="shared" si="1"/>
        <v>5.8470984</v>
      </c>
      <c r="M383" s="352" t="str">
        <f t="shared" si="2"/>
        <v>SHEARING</v>
      </c>
      <c r="N383" s="353">
        <f t="shared" si="3"/>
        <v>18</v>
      </c>
      <c r="O383" s="353">
        <f t="shared" si="4"/>
        <v>7</v>
      </c>
      <c r="P383" s="353">
        <f t="shared" si="5"/>
        <v>2025</v>
      </c>
      <c r="Q383" s="354"/>
      <c r="R383" s="354"/>
      <c r="S383" s="354"/>
      <c r="T383" s="354"/>
      <c r="U383" s="354"/>
      <c r="V383" s="354">
        <f t="shared" si="6"/>
        <v>1899</v>
      </c>
    </row>
    <row r="384" ht="11.25" customHeight="1">
      <c r="A384" s="170" t="s">
        <v>682</v>
      </c>
      <c r="B384" s="348">
        <v>45856.0</v>
      </c>
      <c r="C384" s="170" t="s">
        <v>364</v>
      </c>
      <c r="D384" s="349" t="s">
        <v>699</v>
      </c>
      <c r="E384" s="170">
        <v>66.0</v>
      </c>
      <c r="F384" s="170">
        <v>646.0</v>
      </c>
      <c r="G384" s="170">
        <v>664.0</v>
      </c>
      <c r="H384" s="170" t="s">
        <v>700</v>
      </c>
      <c r="I384" s="349" t="s">
        <v>735</v>
      </c>
      <c r="J384" s="334"/>
      <c r="K384" s="334"/>
      <c r="L384" s="351">
        <f t="shared" si="1"/>
        <v>110.4101856</v>
      </c>
      <c r="M384" s="352" t="str">
        <f t="shared" si="2"/>
        <v>SHEARING</v>
      </c>
      <c r="N384" s="353">
        <f t="shared" si="3"/>
        <v>18</v>
      </c>
      <c r="O384" s="353">
        <f t="shared" si="4"/>
        <v>7</v>
      </c>
      <c r="P384" s="353">
        <f t="shared" si="5"/>
        <v>2025</v>
      </c>
      <c r="Q384" s="354"/>
      <c r="R384" s="354"/>
      <c r="S384" s="354"/>
      <c r="T384" s="354"/>
      <c r="U384" s="354"/>
      <c r="V384" s="354">
        <f t="shared" si="6"/>
        <v>1899</v>
      </c>
    </row>
    <row r="385" ht="11.25" customHeight="1">
      <c r="A385" s="170" t="s">
        <v>682</v>
      </c>
      <c r="B385" s="348">
        <v>45856.0</v>
      </c>
      <c r="C385" s="170" t="s">
        <v>492</v>
      </c>
      <c r="D385" s="349" t="s">
        <v>699</v>
      </c>
      <c r="E385" s="170">
        <v>129.0</v>
      </c>
      <c r="F385" s="170">
        <v>411.0</v>
      </c>
      <c r="G385" s="170">
        <v>80.0</v>
      </c>
      <c r="H385" s="170" t="s">
        <v>700</v>
      </c>
      <c r="I385" s="349" t="s">
        <v>735</v>
      </c>
      <c r="J385" s="334"/>
      <c r="K385" s="334"/>
      <c r="L385" s="351">
        <f t="shared" si="1"/>
        <v>16.541928</v>
      </c>
      <c r="M385" s="352" t="str">
        <f t="shared" si="2"/>
        <v>SHEARING</v>
      </c>
      <c r="N385" s="353">
        <f t="shared" si="3"/>
        <v>18</v>
      </c>
      <c r="O385" s="353">
        <f t="shared" si="4"/>
        <v>7</v>
      </c>
      <c r="P385" s="353">
        <f t="shared" si="5"/>
        <v>2025</v>
      </c>
      <c r="Q385" s="354"/>
      <c r="R385" s="354"/>
      <c r="S385" s="354"/>
      <c r="T385" s="354"/>
      <c r="U385" s="354"/>
      <c r="V385" s="354">
        <f t="shared" si="6"/>
        <v>1899</v>
      </c>
    </row>
    <row r="386" ht="11.25" customHeight="1">
      <c r="A386" s="170" t="s">
        <v>682</v>
      </c>
      <c r="B386" s="348">
        <v>45856.0</v>
      </c>
      <c r="C386" s="170" t="s">
        <v>492</v>
      </c>
      <c r="D386" s="349" t="s">
        <v>699</v>
      </c>
      <c r="E386" s="170">
        <v>115.0</v>
      </c>
      <c r="F386" s="170">
        <v>411.0</v>
      </c>
      <c r="G386" s="170">
        <v>62.0</v>
      </c>
      <c r="H386" s="170" t="s">
        <v>700</v>
      </c>
      <c r="I386" s="349" t="s">
        <v>735</v>
      </c>
      <c r="J386" s="334"/>
      <c r="K386" s="334"/>
      <c r="L386" s="351">
        <f t="shared" si="1"/>
        <v>11.428677</v>
      </c>
      <c r="M386" s="352" t="str">
        <f t="shared" si="2"/>
        <v>SHEARING</v>
      </c>
      <c r="N386" s="353">
        <f t="shared" si="3"/>
        <v>18</v>
      </c>
      <c r="O386" s="353">
        <f t="shared" si="4"/>
        <v>7</v>
      </c>
      <c r="P386" s="353">
        <f t="shared" si="5"/>
        <v>2025</v>
      </c>
      <c r="Q386" s="354"/>
      <c r="R386" s="354"/>
      <c r="S386" s="354"/>
      <c r="T386" s="354"/>
      <c r="U386" s="354"/>
      <c r="V386" s="354">
        <f t="shared" si="6"/>
        <v>1899</v>
      </c>
    </row>
    <row r="387" ht="11.25" customHeight="1">
      <c r="A387" s="170" t="s">
        <v>682</v>
      </c>
      <c r="B387" s="348">
        <v>45856.0</v>
      </c>
      <c r="C387" s="170" t="s">
        <v>492</v>
      </c>
      <c r="D387" s="349" t="s">
        <v>699</v>
      </c>
      <c r="E387" s="170">
        <v>96.0</v>
      </c>
      <c r="F387" s="170">
        <v>411.0</v>
      </c>
      <c r="G387" s="170">
        <v>48.0</v>
      </c>
      <c r="H387" s="170" t="s">
        <v>700</v>
      </c>
      <c r="I387" s="349" t="s">
        <v>735</v>
      </c>
      <c r="J387" s="334"/>
      <c r="K387" s="334"/>
      <c r="L387" s="351">
        <f t="shared" si="1"/>
        <v>7.3861632</v>
      </c>
      <c r="M387" s="352" t="str">
        <f t="shared" si="2"/>
        <v>SHEARING</v>
      </c>
      <c r="N387" s="353">
        <f t="shared" si="3"/>
        <v>18</v>
      </c>
      <c r="O387" s="353">
        <f t="shared" si="4"/>
        <v>7</v>
      </c>
      <c r="P387" s="353">
        <f t="shared" si="5"/>
        <v>2025</v>
      </c>
      <c r="Q387" s="354"/>
      <c r="R387" s="354"/>
      <c r="S387" s="354"/>
      <c r="T387" s="354"/>
      <c r="U387" s="354"/>
      <c r="V387" s="354">
        <f t="shared" si="6"/>
        <v>1899</v>
      </c>
    </row>
    <row r="388" ht="11.25" customHeight="1">
      <c r="A388" s="170" t="s">
        <v>682</v>
      </c>
      <c r="B388" s="348">
        <v>45856.0</v>
      </c>
      <c r="C388" s="170" t="s">
        <v>492</v>
      </c>
      <c r="D388" s="349" t="s">
        <v>699</v>
      </c>
      <c r="E388" s="170">
        <v>72.0</v>
      </c>
      <c r="F388" s="170">
        <v>411.0</v>
      </c>
      <c r="G388" s="170">
        <v>38.0</v>
      </c>
      <c r="H388" s="170" t="s">
        <v>700</v>
      </c>
      <c r="I388" s="349" t="s">
        <v>735</v>
      </c>
      <c r="J388" s="334"/>
      <c r="K388" s="334"/>
      <c r="L388" s="351">
        <f t="shared" si="1"/>
        <v>4.3855344</v>
      </c>
      <c r="M388" s="352" t="str">
        <f t="shared" si="2"/>
        <v>SHEARING</v>
      </c>
      <c r="N388" s="353">
        <f t="shared" si="3"/>
        <v>18</v>
      </c>
      <c r="O388" s="353">
        <f t="shared" si="4"/>
        <v>7</v>
      </c>
      <c r="P388" s="353">
        <f t="shared" si="5"/>
        <v>2025</v>
      </c>
      <c r="Q388" s="354"/>
      <c r="R388" s="354"/>
      <c r="S388" s="354"/>
      <c r="T388" s="354"/>
      <c r="U388" s="354"/>
      <c r="V388" s="354">
        <f t="shared" si="6"/>
        <v>1899</v>
      </c>
    </row>
    <row r="389" ht="11.25" customHeight="1">
      <c r="A389" s="170" t="s">
        <v>682</v>
      </c>
      <c r="B389" s="348">
        <v>45856.0</v>
      </c>
      <c r="C389" s="170" t="s">
        <v>492</v>
      </c>
      <c r="D389" s="349" t="s">
        <v>699</v>
      </c>
      <c r="E389" s="170">
        <v>42.0</v>
      </c>
      <c r="F389" s="170">
        <v>411.0</v>
      </c>
      <c r="G389" s="170">
        <v>28.0</v>
      </c>
      <c r="H389" s="170" t="s">
        <v>700</v>
      </c>
      <c r="I389" s="349" t="s">
        <v>735</v>
      </c>
      <c r="J389" s="334"/>
      <c r="K389" s="350">
        <v>0.8333333333333334</v>
      </c>
      <c r="L389" s="351">
        <f t="shared" si="1"/>
        <v>1.8850104</v>
      </c>
      <c r="M389" s="352" t="str">
        <f t="shared" si="2"/>
        <v>SHEARING</v>
      </c>
      <c r="N389" s="353">
        <f t="shared" si="3"/>
        <v>18</v>
      </c>
      <c r="O389" s="353">
        <f t="shared" si="4"/>
        <v>7</v>
      </c>
      <c r="P389" s="353">
        <f t="shared" si="5"/>
        <v>2025</v>
      </c>
      <c r="Q389" s="354"/>
      <c r="R389" s="354"/>
      <c r="S389" s="354"/>
      <c r="T389" s="354"/>
      <c r="U389" s="354"/>
      <c r="V389" s="354">
        <f t="shared" si="6"/>
        <v>1899</v>
      </c>
    </row>
    <row r="390" ht="11.25" customHeight="1">
      <c r="A390" s="170" t="s">
        <v>682</v>
      </c>
      <c r="B390" s="348">
        <v>45856.0</v>
      </c>
      <c r="C390" s="170" t="s">
        <v>347</v>
      </c>
      <c r="D390" s="170"/>
      <c r="E390" s="170"/>
      <c r="F390" s="170"/>
      <c r="G390" s="170"/>
      <c r="H390" s="170" t="s">
        <v>762</v>
      </c>
      <c r="I390" s="349" t="s">
        <v>705</v>
      </c>
      <c r="J390" s="350">
        <v>0.375</v>
      </c>
      <c r="K390" s="334"/>
      <c r="L390" s="351">
        <f t="shared" si="1"/>
        <v>0</v>
      </c>
      <c r="M390" s="352" t="str">
        <f t="shared" si="2"/>
        <v/>
      </c>
      <c r="N390" s="353">
        <f t="shared" si="3"/>
        <v>18</v>
      </c>
      <c r="O390" s="353">
        <f t="shared" si="4"/>
        <v>7</v>
      </c>
      <c r="P390" s="353">
        <f t="shared" si="5"/>
        <v>2025</v>
      </c>
      <c r="Q390" s="354"/>
      <c r="R390" s="354"/>
      <c r="S390" s="354"/>
      <c r="T390" s="354"/>
      <c r="U390" s="354"/>
      <c r="V390" s="354">
        <f t="shared" si="6"/>
        <v>1899</v>
      </c>
    </row>
    <row r="391" ht="11.25" customHeight="1">
      <c r="A391" s="170" t="s">
        <v>682</v>
      </c>
      <c r="B391" s="348">
        <v>45856.0</v>
      </c>
      <c r="C391" s="170" t="s">
        <v>366</v>
      </c>
      <c r="D391" s="170"/>
      <c r="E391" s="170"/>
      <c r="F391" s="170"/>
      <c r="G391" s="170"/>
      <c r="H391" s="170" t="s">
        <v>763</v>
      </c>
      <c r="I391" s="349" t="s">
        <v>705</v>
      </c>
      <c r="J391" s="334"/>
      <c r="K391" s="350">
        <v>0.8333333333333334</v>
      </c>
      <c r="L391" s="351">
        <f t="shared" si="1"/>
        <v>0</v>
      </c>
      <c r="M391" s="352" t="str">
        <f t="shared" si="2"/>
        <v/>
      </c>
      <c r="N391" s="353">
        <f t="shared" si="3"/>
        <v>18</v>
      </c>
      <c r="O391" s="353">
        <f t="shared" si="4"/>
        <v>7</v>
      </c>
      <c r="P391" s="353">
        <f t="shared" si="5"/>
        <v>2025</v>
      </c>
      <c r="Q391" s="354"/>
      <c r="R391" s="354"/>
      <c r="S391" s="354"/>
      <c r="T391" s="354"/>
      <c r="U391" s="354"/>
      <c r="V391" s="354">
        <f t="shared" si="6"/>
        <v>1899</v>
      </c>
    </row>
    <row r="392" ht="11.25" customHeight="1">
      <c r="A392" s="170" t="s">
        <v>682</v>
      </c>
      <c r="B392" s="348">
        <v>45856.0</v>
      </c>
      <c r="C392" s="170" t="s">
        <v>347</v>
      </c>
      <c r="D392" s="170"/>
      <c r="E392" s="170"/>
      <c r="F392" s="170"/>
      <c r="G392" s="170"/>
      <c r="H392" s="170" t="s">
        <v>762</v>
      </c>
      <c r="I392" s="349" t="s">
        <v>703</v>
      </c>
      <c r="J392" s="350">
        <v>0.375</v>
      </c>
      <c r="K392" s="334"/>
      <c r="L392" s="351">
        <f t="shared" si="1"/>
        <v>0</v>
      </c>
      <c r="M392" s="352" t="str">
        <f t="shared" si="2"/>
        <v/>
      </c>
      <c r="N392" s="353">
        <f t="shared" si="3"/>
        <v>18</v>
      </c>
      <c r="O392" s="353">
        <f t="shared" si="4"/>
        <v>7</v>
      </c>
      <c r="P392" s="353">
        <f t="shared" si="5"/>
        <v>2025</v>
      </c>
      <c r="Q392" s="354"/>
      <c r="R392" s="354"/>
      <c r="S392" s="354"/>
      <c r="T392" s="354"/>
      <c r="U392" s="354"/>
      <c r="V392" s="354">
        <f t="shared" si="6"/>
        <v>1899</v>
      </c>
    </row>
    <row r="393" ht="11.25" customHeight="1">
      <c r="A393" s="170" t="s">
        <v>682</v>
      </c>
      <c r="B393" s="348">
        <v>45856.0</v>
      </c>
      <c r="C393" s="170" t="s">
        <v>366</v>
      </c>
      <c r="D393" s="170"/>
      <c r="E393" s="170"/>
      <c r="F393" s="170"/>
      <c r="G393" s="170"/>
      <c r="H393" s="170" t="s">
        <v>763</v>
      </c>
      <c r="I393" s="349" t="s">
        <v>703</v>
      </c>
      <c r="J393" s="334"/>
      <c r="K393" s="350">
        <v>0.8333333333333334</v>
      </c>
      <c r="L393" s="351">
        <f t="shared" si="1"/>
        <v>0</v>
      </c>
      <c r="M393" s="352" t="str">
        <f t="shared" si="2"/>
        <v/>
      </c>
      <c r="N393" s="353">
        <f t="shared" si="3"/>
        <v>18</v>
      </c>
      <c r="O393" s="353">
        <f t="shared" si="4"/>
        <v>7</v>
      </c>
      <c r="P393" s="353">
        <f t="shared" si="5"/>
        <v>2025</v>
      </c>
      <c r="Q393" s="354"/>
      <c r="R393" s="354"/>
      <c r="S393" s="354"/>
      <c r="T393" s="354"/>
      <c r="U393" s="354"/>
      <c r="V393" s="354">
        <f t="shared" si="6"/>
        <v>1899</v>
      </c>
    </row>
    <row r="394" ht="11.25" customHeight="1">
      <c r="A394" s="170" t="s">
        <v>682</v>
      </c>
      <c r="B394" s="348">
        <v>45856.0</v>
      </c>
      <c r="C394" s="170" t="s">
        <v>346</v>
      </c>
      <c r="D394" s="349" t="s">
        <v>706</v>
      </c>
      <c r="E394" s="170">
        <v>70.0</v>
      </c>
      <c r="F394" s="170">
        <v>110.0</v>
      </c>
      <c r="G394" s="170">
        <v>2720.0</v>
      </c>
      <c r="H394" s="170" t="s">
        <v>695</v>
      </c>
      <c r="I394" s="349" t="s">
        <v>709</v>
      </c>
      <c r="J394" s="350">
        <v>0.375</v>
      </c>
      <c r="K394" s="350">
        <v>0.75</v>
      </c>
      <c r="L394" s="351">
        <f t="shared" si="1"/>
        <v>81.6816</v>
      </c>
      <c r="M394" s="352" t="str">
        <f t="shared" si="2"/>
        <v>HOLING</v>
      </c>
      <c r="N394" s="353">
        <f t="shared" si="3"/>
        <v>18</v>
      </c>
      <c r="O394" s="353">
        <f t="shared" si="4"/>
        <v>7</v>
      </c>
      <c r="P394" s="353">
        <f t="shared" si="5"/>
        <v>2025</v>
      </c>
      <c r="Q394" s="354"/>
      <c r="R394" s="354"/>
      <c r="S394" s="354"/>
      <c r="T394" s="354"/>
      <c r="U394" s="354"/>
      <c r="V394" s="354">
        <f t="shared" si="6"/>
        <v>1899</v>
      </c>
    </row>
    <row r="395" ht="11.25" customHeight="1">
      <c r="A395" s="170" t="s">
        <v>682</v>
      </c>
      <c r="B395" s="348">
        <v>45856.0</v>
      </c>
      <c r="C395" s="170" t="s">
        <v>352</v>
      </c>
      <c r="D395" s="349" t="s">
        <v>697</v>
      </c>
      <c r="E395" s="170">
        <v>145.0</v>
      </c>
      <c r="F395" s="170">
        <v>599.0</v>
      </c>
      <c r="G395" s="170">
        <v>114.0</v>
      </c>
      <c r="H395" s="170" t="s">
        <v>695</v>
      </c>
      <c r="I395" s="349" t="s">
        <v>698</v>
      </c>
      <c r="J395" s="334"/>
      <c r="K395" s="334"/>
      <c r="L395" s="351">
        <f t="shared" si="1"/>
        <v>38.615733</v>
      </c>
      <c r="M395" s="352" t="str">
        <f t="shared" si="2"/>
        <v>HOLING</v>
      </c>
      <c r="N395" s="353">
        <f t="shared" si="3"/>
        <v>18</v>
      </c>
      <c r="O395" s="353">
        <f t="shared" si="4"/>
        <v>7</v>
      </c>
      <c r="P395" s="353">
        <f t="shared" si="5"/>
        <v>2025</v>
      </c>
      <c r="Q395" s="354"/>
      <c r="R395" s="354"/>
      <c r="S395" s="354"/>
      <c r="T395" s="354"/>
      <c r="U395" s="354"/>
      <c r="V395" s="354">
        <f t="shared" si="6"/>
        <v>1899</v>
      </c>
    </row>
    <row r="396" ht="11.25" customHeight="1">
      <c r="A396" s="170" t="s">
        <v>682</v>
      </c>
      <c r="B396" s="348">
        <v>45856.0</v>
      </c>
      <c r="C396" s="170" t="s">
        <v>352</v>
      </c>
      <c r="D396" s="349" t="s">
        <v>697</v>
      </c>
      <c r="E396" s="170">
        <v>136.0</v>
      </c>
      <c r="F396" s="170">
        <v>599.0</v>
      </c>
      <c r="G396" s="170">
        <v>75.0</v>
      </c>
      <c r="H396" s="170" t="s">
        <v>695</v>
      </c>
      <c r="I396" s="349" t="s">
        <v>698</v>
      </c>
      <c r="J396" s="334"/>
      <c r="K396" s="334"/>
      <c r="L396" s="351">
        <f t="shared" si="1"/>
        <v>23.82822</v>
      </c>
      <c r="M396" s="352" t="str">
        <f t="shared" si="2"/>
        <v>HOLING</v>
      </c>
      <c r="N396" s="353">
        <f t="shared" si="3"/>
        <v>18</v>
      </c>
      <c r="O396" s="353">
        <f t="shared" si="4"/>
        <v>7</v>
      </c>
      <c r="P396" s="353">
        <f t="shared" si="5"/>
        <v>2025</v>
      </c>
      <c r="Q396" s="354"/>
      <c r="R396" s="354"/>
      <c r="S396" s="354"/>
      <c r="T396" s="354"/>
      <c r="U396" s="354"/>
      <c r="V396" s="354">
        <f t="shared" si="6"/>
        <v>1899</v>
      </c>
    </row>
    <row r="397" ht="11.25" customHeight="1">
      <c r="A397" s="170" t="s">
        <v>682</v>
      </c>
      <c r="B397" s="348">
        <v>45856.0</v>
      </c>
      <c r="C397" s="170" t="s">
        <v>352</v>
      </c>
      <c r="D397" s="349" t="s">
        <v>697</v>
      </c>
      <c r="E397" s="170">
        <v>123.0</v>
      </c>
      <c r="F397" s="170">
        <v>599.0</v>
      </c>
      <c r="G397" s="170">
        <v>69.0</v>
      </c>
      <c r="H397" s="170" t="s">
        <v>695</v>
      </c>
      <c r="I397" s="349" t="s">
        <v>698</v>
      </c>
      <c r="J397" s="334"/>
      <c r="K397" s="334"/>
      <c r="L397" s="351">
        <f t="shared" si="1"/>
        <v>19.8264807</v>
      </c>
      <c r="M397" s="352" t="str">
        <f t="shared" si="2"/>
        <v>HOLING</v>
      </c>
      <c r="N397" s="353">
        <f t="shared" si="3"/>
        <v>18</v>
      </c>
      <c r="O397" s="353">
        <f t="shared" si="4"/>
        <v>7</v>
      </c>
      <c r="P397" s="353">
        <f t="shared" si="5"/>
        <v>2025</v>
      </c>
      <c r="Q397" s="354"/>
      <c r="R397" s="354"/>
      <c r="S397" s="354"/>
      <c r="T397" s="354"/>
      <c r="U397" s="354"/>
      <c r="V397" s="354">
        <f t="shared" si="6"/>
        <v>1899</v>
      </c>
    </row>
    <row r="398" ht="11.25" customHeight="1">
      <c r="A398" s="170" t="s">
        <v>682</v>
      </c>
      <c r="B398" s="348">
        <v>45856.0</v>
      </c>
      <c r="C398" s="170" t="s">
        <v>352</v>
      </c>
      <c r="D398" s="349" t="s">
        <v>697</v>
      </c>
      <c r="E398" s="170">
        <v>104.0</v>
      </c>
      <c r="F398" s="170">
        <v>599.0</v>
      </c>
      <c r="G398" s="170">
        <v>66.0</v>
      </c>
      <c r="H398" s="170" t="s">
        <v>695</v>
      </c>
      <c r="I398" s="349" t="s">
        <v>698</v>
      </c>
      <c r="J398" s="334"/>
      <c r="K398" s="334"/>
      <c r="L398" s="351">
        <f t="shared" si="1"/>
        <v>16.0349904</v>
      </c>
      <c r="M398" s="352" t="str">
        <f t="shared" si="2"/>
        <v>HOLING</v>
      </c>
      <c r="N398" s="353">
        <f t="shared" si="3"/>
        <v>18</v>
      </c>
      <c r="O398" s="353">
        <f t="shared" si="4"/>
        <v>7</v>
      </c>
      <c r="P398" s="353">
        <f t="shared" si="5"/>
        <v>2025</v>
      </c>
      <c r="Q398" s="354"/>
      <c r="R398" s="354"/>
      <c r="S398" s="354"/>
      <c r="T398" s="354"/>
      <c r="U398" s="354"/>
      <c r="V398" s="354">
        <f t="shared" si="6"/>
        <v>1899</v>
      </c>
    </row>
    <row r="399" ht="11.25" customHeight="1">
      <c r="A399" s="170" t="s">
        <v>682</v>
      </c>
      <c r="B399" s="348">
        <v>45856.0</v>
      </c>
      <c r="C399" s="170" t="s">
        <v>352</v>
      </c>
      <c r="D399" s="349" t="s">
        <v>697</v>
      </c>
      <c r="E399" s="170">
        <v>86.0</v>
      </c>
      <c r="F399" s="170">
        <v>599.0</v>
      </c>
      <c r="G399" s="170">
        <v>45.0</v>
      </c>
      <c r="H399" s="170" t="s">
        <v>695</v>
      </c>
      <c r="I399" s="349" t="s">
        <v>698</v>
      </c>
      <c r="J399" s="334"/>
      <c r="K399" s="334"/>
      <c r="L399" s="351">
        <f t="shared" si="1"/>
        <v>9.040707</v>
      </c>
      <c r="M399" s="352" t="str">
        <f t="shared" si="2"/>
        <v>HOLING</v>
      </c>
      <c r="N399" s="353">
        <f t="shared" si="3"/>
        <v>18</v>
      </c>
      <c r="O399" s="353">
        <f t="shared" si="4"/>
        <v>7</v>
      </c>
      <c r="P399" s="353">
        <f t="shared" si="5"/>
        <v>2025</v>
      </c>
      <c r="Q399" s="354"/>
      <c r="R399" s="354"/>
      <c r="S399" s="354"/>
      <c r="T399" s="354"/>
      <c r="U399" s="354"/>
      <c r="V399" s="354">
        <f t="shared" si="6"/>
        <v>1899</v>
      </c>
    </row>
    <row r="400" ht="11.25" customHeight="1">
      <c r="A400" s="170" t="s">
        <v>682</v>
      </c>
      <c r="B400" s="348">
        <v>45856.0</v>
      </c>
      <c r="C400" s="170" t="s">
        <v>352</v>
      </c>
      <c r="D400" s="349" t="s">
        <v>697</v>
      </c>
      <c r="E400" s="170">
        <v>64.0</v>
      </c>
      <c r="F400" s="170">
        <v>599.0</v>
      </c>
      <c r="G400" s="170">
        <v>39.0</v>
      </c>
      <c r="H400" s="170" t="s">
        <v>695</v>
      </c>
      <c r="I400" s="349" t="s">
        <v>698</v>
      </c>
      <c r="J400" s="334"/>
      <c r="K400" s="334"/>
      <c r="L400" s="351">
        <f t="shared" si="1"/>
        <v>5.8309056</v>
      </c>
      <c r="M400" s="352" t="str">
        <f t="shared" si="2"/>
        <v>HOLING</v>
      </c>
      <c r="N400" s="353">
        <f t="shared" si="3"/>
        <v>18</v>
      </c>
      <c r="O400" s="353">
        <f t="shared" si="4"/>
        <v>7</v>
      </c>
      <c r="P400" s="353">
        <f t="shared" si="5"/>
        <v>2025</v>
      </c>
      <c r="Q400" s="354"/>
      <c r="R400" s="354"/>
      <c r="S400" s="354"/>
      <c r="T400" s="354"/>
      <c r="U400" s="354"/>
      <c r="V400" s="354">
        <f t="shared" si="6"/>
        <v>1899</v>
      </c>
    </row>
    <row r="401" ht="11.25" customHeight="1">
      <c r="A401" s="170" t="s">
        <v>682</v>
      </c>
      <c r="B401" s="348">
        <v>45856.0</v>
      </c>
      <c r="C401" s="170" t="s">
        <v>352</v>
      </c>
      <c r="D401" s="349" t="s">
        <v>697</v>
      </c>
      <c r="E401" s="170">
        <v>36.0</v>
      </c>
      <c r="F401" s="170">
        <v>599.0</v>
      </c>
      <c r="G401" s="170">
        <v>30.0</v>
      </c>
      <c r="H401" s="170" t="s">
        <v>695</v>
      </c>
      <c r="I401" s="349" t="s">
        <v>698</v>
      </c>
      <c r="J401" s="334"/>
      <c r="K401" s="334"/>
      <c r="L401" s="351">
        <f t="shared" si="1"/>
        <v>2.522988</v>
      </c>
      <c r="M401" s="352" t="str">
        <f t="shared" si="2"/>
        <v>HOLING</v>
      </c>
      <c r="N401" s="353">
        <f t="shared" si="3"/>
        <v>18</v>
      </c>
      <c r="O401" s="353">
        <f t="shared" si="4"/>
        <v>7</v>
      </c>
      <c r="P401" s="353">
        <f t="shared" si="5"/>
        <v>2025</v>
      </c>
      <c r="Q401" s="354"/>
      <c r="R401" s="354"/>
      <c r="S401" s="354"/>
      <c r="T401" s="354"/>
      <c r="U401" s="354"/>
      <c r="V401" s="354">
        <f t="shared" si="6"/>
        <v>1899</v>
      </c>
    </row>
    <row r="402" ht="11.25" customHeight="1">
      <c r="A402" s="170" t="s">
        <v>682</v>
      </c>
      <c r="B402" s="348">
        <v>45856.0</v>
      </c>
      <c r="C402" s="170" t="s">
        <v>346</v>
      </c>
      <c r="D402" s="349" t="s">
        <v>697</v>
      </c>
      <c r="E402" s="170">
        <v>110.0</v>
      </c>
      <c r="F402" s="170">
        <v>580.0</v>
      </c>
      <c r="G402" s="170">
        <v>450.0</v>
      </c>
      <c r="H402" s="170" t="s">
        <v>695</v>
      </c>
      <c r="I402" s="349" t="s">
        <v>698</v>
      </c>
      <c r="J402" s="334"/>
      <c r="K402" s="334"/>
      <c r="L402" s="351">
        <f t="shared" si="1"/>
        <v>111.969</v>
      </c>
      <c r="M402" s="352" t="str">
        <f t="shared" si="2"/>
        <v>HOLING</v>
      </c>
      <c r="N402" s="353">
        <f t="shared" si="3"/>
        <v>18</v>
      </c>
      <c r="O402" s="353">
        <f t="shared" si="4"/>
        <v>7</v>
      </c>
      <c r="P402" s="353">
        <f t="shared" si="5"/>
        <v>2025</v>
      </c>
      <c r="Q402" s="354"/>
      <c r="R402" s="354"/>
      <c r="S402" s="354"/>
      <c r="T402" s="354"/>
      <c r="U402" s="354"/>
      <c r="V402" s="354">
        <f t="shared" si="6"/>
        <v>1899</v>
      </c>
    </row>
    <row r="403" ht="11.25" customHeight="1">
      <c r="A403" s="170" t="s">
        <v>682</v>
      </c>
      <c r="B403" s="348">
        <v>45856.0</v>
      </c>
      <c r="C403" s="170" t="s">
        <v>346</v>
      </c>
      <c r="D403" s="349" t="s">
        <v>697</v>
      </c>
      <c r="E403" s="170">
        <v>110.0</v>
      </c>
      <c r="F403" s="170">
        <v>580.0</v>
      </c>
      <c r="G403" s="170">
        <v>450.0</v>
      </c>
      <c r="H403" s="170" t="s">
        <v>695</v>
      </c>
      <c r="I403" s="349" t="s">
        <v>698</v>
      </c>
      <c r="J403" s="334"/>
      <c r="K403" s="334"/>
      <c r="L403" s="351">
        <f t="shared" si="1"/>
        <v>111.969</v>
      </c>
      <c r="M403" s="352" t="str">
        <f t="shared" si="2"/>
        <v>HOLING</v>
      </c>
      <c r="N403" s="353">
        <f t="shared" si="3"/>
        <v>18</v>
      </c>
      <c r="O403" s="353">
        <f t="shared" si="4"/>
        <v>7</v>
      </c>
      <c r="P403" s="353">
        <f t="shared" si="5"/>
        <v>2025</v>
      </c>
      <c r="Q403" s="354"/>
      <c r="R403" s="354"/>
      <c r="S403" s="354"/>
      <c r="T403" s="354"/>
      <c r="U403" s="354"/>
      <c r="V403" s="354">
        <f t="shared" si="6"/>
        <v>1899</v>
      </c>
    </row>
    <row r="404" ht="11.25" customHeight="1">
      <c r="A404" s="170" t="s">
        <v>682</v>
      </c>
      <c r="B404" s="348">
        <v>45856.0</v>
      </c>
      <c r="C404" s="170" t="s">
        <v>347</v>
      </c>
      <c r="D404" s="349" t="s">
        <v>694</v>
      </c>
      <c r="E404" s="170">
        <v>68.0</v>
      </c>
      <c r="F404" s="170">
        <v>778.0</v>
      </c>
      <c r="G404" s="170">
        <v>895.0</v>
      </c>
      <c r="H404" s="170" t="s">
        <v>695</v>
      </c>
      <c r="I404" s="349" t="s">
        <v>696</v>
      </c>
      <c r="J404" s="350">
        <v>0.375</v>
      </c>
      <c r="K404" s="334"/>
      <c r="L404" s="351">
        <f t="shared" si="1"/>
        <v>184.661412</v>
      </c>
      <c r="M404" s="352" t="str">
        <f t="shared" si="2"/>
        <v>HOLING</v>
      </c>
      <c r="N404" s="353">
        <f t="shared" si="3"/>
        <v>18</v>
      </c>
      <c r="O404" s="353">
        <f t="shared" si="4"/>
        <v>7</v>
      </c>
      <c r="P404" s="353">
        <f t="shared" si="5"/>
        <v>2025</v>
      </c>
      <c r="Q404" s="354"/>
      <c r="R404" s="354"/>
      <c r="S404" s="354"/>
      <c r="T404" s="354"/>
      <c r="U404" s="354"/>
      <c r="V404" s="354">
        <f t="shared" si="6"/>
        <v>1899</v>
      </c>
    </row>
    <row r="405" ht="11.25" customHeight="1">
      <c r="A405" s="170" t="s">
        <v>682</v>
      </c>
      <c r="B405" s="348">
        <v>45856.0</v>
      </c>
      <c r="C405" s="170" t="s">
        <v>346</v>
      </c>
      <c r="D405" s="349" t="s">
        <v>694</v>
      </c>
      <c r="E405" s="170">
        <v>110.0</v>
      </c>
      <c r="F405" s="170">
        <v>580.0</v>
      </c>
      <c r="G405" s="170">
        <v>450.0</v>
      </c>
      <c r="H405" s="170" t="s">
        <v>695</v>
      </c>
      <c r="I405" s="349" t="s">
        <v>696</v>
      </c>
      <c r="J405" s="334"/>
      <c r="K405" s="350">
        <v>0.75</v>
      </c>
      <c r="L405" s="351">
        <f t="shared" si="1"/>
        <v>111.969</v>
      </c>
      <c r="M405" s="352" t="str">
        <f t="shared" si="2"/>
        <v>HOLING</v>
      </c>
      <c r="N405" s="353">
        <f t="shared" si="3"/>
        <v>18</v>
      </c>
      <c r="O405" s="353">
        <f t="shared" si="4"/>
        <v>7</v>
      </c>
      <c r="P405" s="353">
        <f t="shared" si="5"/>
        <v>2025</v>
      </c>
      <c r="Q405" s="354"/>
      <c r="R405" s="354"/>
      <c r="S405" s="354"/>
      <c r="T405" s="354"/>
      <c r="U405" s="354"/>
      <c r="V405" s="354">
        <f t="shared" si="6"/>
        <v>1899</v>
      </c>
    </row>
    <row r="406" ht="11.25" customHeight="1">
      <c r="A406" s="170" t="s">
        <v>682</v>
      </c>
      <c r="B406" s="348">
        <v>45856.0</v>
      </c>
      <c r="C406" s="170" t="s">
        <v>364</v>
      </c>
      <c r="D406" s="349" t="s">
        <v>727</v>
      </c>
      <c r="E406" s="170">
        <v>167.0</v>
      </c>
      <c r="F406" s="170">
        <v>646.0</v>
      </c>
      <c r="G406" s="170">
        <v>52.0</v>
      </c>
      <c r="H406" s="170" t="s">
        <v>723</v>
      </c>
      <c r="I406" s="349" t="s">
        <v>692</v>
      </c>
      <c r="J406" s="350">
        <v>0.3333333333333333</v>
      </c>
      <c r="K406" s="334"/>
      <c r="L406" s="351">
        <f t="shared" si="1"/>
        <v>21.8784696</v>
      </c>
      <c r="M406" s="352" t="str">
        <f t="shared" si="2"/>
        <v>SHEARING</v>
      </c>
      <c r="N406" s="353">
        <f t="shared" si="3"/>
        <v>18</v>
      </c>
      <c r="O406" s="353">
        <f t="shared" si="4"/>
        <v>7</v>
      </c>
      <c r="P406" s="353">
        <f t="shared" si="5"/>
        <v>2025</v>
      </c>
      <c r="Q406" s="354"/>
      <c r="R406" s="354"/>
      <c r="S406" s="354"/>
      <c r="T406" s="354"/>
      <c r="U406" s="354"/>
      <c r="V406" s="354">
        <f t="shared" si="6"/>
        <v>1899</v>
      </c>
    </row>
    <row r="407" ht="11.25" customHeight="1">
      <c r="A407" s="170" t="s">
        <v>682</v>
      </c>
      <c r="B407" s="348">
        <v>45856.0</v>
      </c>
      <c r="C407" s="170" t="s">
        <v>364</v>
      </c>
      <c r="D407" s="349" t="s">
        <v>727</v>
      </c>
      <c r="E407" s="170">
        <v>149.0</v>
      </c>
      <c r="F407" s="170">
        <v>646.0</v>
      </c>
      <c r="G407" s="170">
        <v>40.0</v>
      </c>
      <c r="H407" s="170" t="s">
        <v>723</v>
      </c>
      <c r="I407" s="349" t="s">
        <v>692</v>
      </c>
      <c r="J407" s="334"/>
      <c r="K407" s="334"/>
      <c r="L407" s="351">
        <f t="shared" si="1"/>
        <v>15.015624</v>
      </c>
      <c r="M407" s="352" t="str">
        <f t="shared" si="2"/>
        <v>SHEARING</v>
      </c>
      <c r="N407" s="353">
        <f t="shared" si="3"/>
        <v>18</v>
      </c>
      <c r="O407" s="353">
        <f t="shared" si="4"/>
        <v>7</v>
      </c>
      <c r="P407" s="353">
        <f t="shared" si="5"/>
        <v>2025</v>
      </c>
      <c r="Q407" s="354"/>
      <c r="R407" s="354"/>
      <c r="S407" s="354"/>
      <c r="T407" s="354"/>
      <c r="U407" s="354"/>
      <c r="V407" s="354">
        <f t="shared" si="6"/>
        <v>1899</v>
      </c>
    </row>
    <row r="408" ht="11.25" customHeight="1">
      <c r="A408" s="170" t="s">
        <v>682</v>
      </c>
      <c r="B408" s="348">
        <v>45856.0</v>
      </c>
      <c r="C408" s="170" t="s">
        <v>364</v>
      </c>
      <c r="D408" s="349" t="s">
        <v>727</v>
      </c>
      <c r="E408" s="170">
        <v>125.0</v>
      </c>
      <c r="F408" s="170">
        <v>646.0</v>
      </c>
      <c r="G408" s="170">
        <v>30.0</v>
      </c>
      <c r="H408" s="170" t="s">
        <v>723</v>
      </c>
      <c r="I408" s="349" t="s">
        <v>692</v>
      </c>
      <c r="J408" s="334"/>
      <c r="K408" s="334"/>
      <c r="L408" s="351">
        <f t="shared" si="1"/>
        <v>9.44775</v>
      </c>
      <c r="M408" s="352" t="str">
        <f t="shared" si="2"/>
        <v>SHEARING</v>
      </c>
      <c r="N408" s="353">
        <f t="shared" si="3"/>
        <v>18</v>
      </c>
      <c r="O408" s="353">
        <f t="shared" si="4"/>
        <v>7</v>
      </c>
      <c r="P408" s="353">
        <f t="shared" si="5"/>
        <v>2025</v>
      </c>
      <c r="Q408" s="354"/>
      <c r="R408" s="354"/>
      <c r="S408" s="354"/>
      <c r="T408" s="354"/>
      <c r="U408" s="354"/>
      <c r="V408" s="354">
        <f t="shared" si="6"/>
        <v>1899</v>
      </c>
    </row>
    <row r="409" ht="11.25" customHeight="1">
      <c r="A409" s="170" t="s">
        <v>682</v>
      </c>
      <c r="B409" s="348">
        <v>45856.0</v>
      </c>
      <c r="C409" s="170" t="s">
        <v>364</v>
      </c>
      <c r="D409" s="349" t="s">
        <v>727</v>
      </c>
      <c r="E409" s="170">
        <v>93.0</v>
      </c>
      <c r="F409" s="170">
        <v>646.0</v>
      </c>
      <c r="G409" s="170">
        <v>26.0</v>
      </c>
      <c r="H409" s="170" t="s">
        <v>723</v>
      </c>
      <c r="I409" s="349" t="s">
        <v>692</v>
      </c>
      <c r="J409" s="334"/>
      <c r="K409" s="334"/>
      <c r="L409" s="351">
        <f t="shared" si="1"/>
        <v>6.0919092</v>
      </c>
      <c r="M409" s="352" t="str">
        <f t="shared" si="2"/>
        <v>SHEARING</v>
      </c>
      <c r="N409" s="353">
        <f t="shared" si="3"/>
        <v>18</v>
      </c>
      <c r="O409" s="353">
        <f t="shared" si="4"/>
        <v>7</v>
      </c>
      <c r="P409" s="353">
        <f t="shared" si="5"/>
        <v>2025</v>
      </c>
      <c r="Q409" s="354"/>
      <c r="R409" s="354"/>
      <c r="S409" s="354"/>
      <c r="T409" s="354"/>
      <c r="U409" s="354"/>
      <c r="V409" s="354">
        <f t="shared" si="6"/>
        <v>1899</v>
      </c>
    </row>
    <row r="410" ht="11.25" customHeight="1">
      <c r="A410" s="170" t="s">
        <v>682</v>
      </c>
      <c r="B410" s="348">
        <v>45856.0</v>
      </c>
      <c r="C410" s="170" t="s">
        <v>364</v>
      </c>
      <c r="D410" s="349" t="s">
        <v>727</v>
      </c>
      <c r="E410" s="170">
        <v>55.0</v>
      </c>
      <c r="F410" s="170">
        <v>646.0</v>
      </c>
      <c r="G410" s="170">
        <v>18.0</v>
      </c>
      <c r="H410" s="170" t="s">
        <v>723</v>
      </c>
      <c r="I410" s="349" t="s">
        <v>692</v>
      </c>
      <c r="J410" s="334"/>
      <c r="K410" s="334"/>
      <c r="L410" s="351">
        <f t="shared" si="1"/>
        <v>2.494206</v>
      </c>
      <c r="M410" s="352" t="str">
        <f t="shared" si="2"/>
        <v>SHEARING</v>
      </c>
      <c r="N410" s="353">
        <f t="shared" si="3"/>
        <v>18</v>
      </c>
      <c r="O410" s="353">
        <f t="shared" si="4"/>
        <v>7</v>
      </c>
      <c r="P410" s="353">
        <f t="shared" si="5"/>
        <v>2025</v>
      </c>
      <c r="Q410" s="354"/>
      <c r="R410" s="354"/>
      <c r="S410" s="354"/>
      <c r="T410" s="354"/>
      <c r="U410" s="354"/>
      <c r="V410" s="354">
        <f t="shared" si="6"/>
        <v>1899</v>
      </c>
    </row>
    <row r="411" ht="11.25" customHeight="1">
      <c r="A411" s="170" t="s">
        <v>682</v>
      </c>
      <c r="B411" s="348">
        <v>45856.0</v>
      </c>
      <c r="C411" s="170" t="s">
        <v>364</v>
      </c>
      <c r="D411" s="349" t="s">
        <v>727</v>
      </c>
      <c r="E411" s="170">
        <v>66.0</v>
      </c>
      <c r="F411" s="170">
        <v>554.0</v>
      </c>
      <c r="G411" s="170">
        <v>166.0</v>
      </c>
      <c r="H411" s="170" t="s">
        <v>723</v>
      </c>
      <c r="I411" s="349" t="s">
        <v>692</v>
      </c>
      <c r="J411" s="334"/>
      <c r="K411" s="334"/>
      <c r="L411" s="351">
        <f t="shared" si="1"/>
        <v>23.6715336</v>
      </c>
      <c r="M411" s="352" t="str">
        <f t="shared" si="2"/>
        <v>SHEARING</v>
      </c>
      <c r="N411" s="353">
        <f t="shared" si="3"/>
        <v>18</v>
      </c>
      <c r="O411" s="353">
        <f t="shared" si="4"/>
        <v>7</v>
      </c>
      <c r="P411" s="353">
        <f t="shared" si="5"/>
        <v>2025</v>
      </c>
      <c r="Q411" s="354"/>
      <c r="R411" s="354"/>
      <c r="S411" s="354"/>
      <c r="T411" s="354"/>
      <c r="U411" s="354"/>
      <c r="V411" s="354">
        <f t="shared" si="6"/>
        <v>1899</v>
      </c>
    </row>
    <row r="412" ht="11.25" customHeight="1">
      <c r="A412" s="170" t="s">
        <v>682</v>
      </c>
      <c r="B412" s="348">
        <v>45856.0</v>
      </c>
      <c r="C412" s="170" t="s">
        <v>364</v>
      </c>
      <c r="D412" s="349" t="s">
        <v>727</v>
      </c>
      <c r="E412" s="170">
        <v>66.0</v>
      </c>
      <c r="F412" s="170">
        <v>259.5</v>
      </c>
      <c r="G412" s="170">
        <v>104.0</v>
      </c>
      <c r="H412" s="170" t="s">
        <v>723</v>
      </c>
      <c r="I412" s="349" t="s">
        <v>692</v>
      </c>
      <c r="J412" s="334"/>
      <c r="K412" s="334"/>
      <c r="L412" s="351">
        <f t="shared" si="1"/>
        <v>6.9467112</v>
      </c>
      <c r="M412" s="352" t="str">
        <f t="shared" si="2"/>
        <v>SHEARING</v>
      </c>
      <c r="N412" s="353">
        <f t="shared" si="3"/>
        <v>18</v>
      </c>
      <c r="O412" s="353">
        <f t="shared" si="4"/>
        <v>7</v>
      </c>
      <c r="P412" s="353">
        <f t="shared" si="5"/>
        <v>2025</v>
      </c>
      <c r="Q412" s="354"/>
      <c r="R412" s="354"/>
      <c r="S412" s="354"/>
      <c r="T412" s="354"/>
      <c r="U412" s="354"/>
      <c r="V412" s="354">
        <f t="shared" si="6"/>
        <v>1899</v>
      </c>
    </row>
    <row r="413" ht="11.25" customHeight="1">
      <c r="A413" s="170" t="s">
        <v>682</v>
      </c>
      <c r="B413" s="348">
        <v>45856.0</v>
      </c>
      <c r="C413" s="170" t="s">
        <v>364</v>
      </c>
      <c r="D413" s="349" t="s">
        <v>727</v>
      </c>
      <c r="E413" s="170">
        <v>66.0</v>
      </c>
      <c r="F413" s="170">
        <v>268.5</v>
      </c>
      <c r="G413" s="170">
        <v>80.0</v>
      </c>
      <c r="H413" s="170" t="s">
        <v>723</v>
      </c>
      <c r="I413" s="349" t="s">
        <v>692</v>
      </c>
      <c r="J413" s="334"/>
      <c r="K413" s="334"/>
      <c r="L413" s="351">
        <f t="shared" si="1"/>
        <v>5.528952</v>
      </c>
      <c r="M413" s="352" t="str">
        <f t="shared" si="2"/>
        <v>SHEARING</v>
      </c>
      <c r="N413" s="353">
        <f t="shared" si="3"/>
        <v>18</v>
      </c>
      <c r="O413" s="353">
        <f t="shared" si="4"/>
        <v>7</v>
      </c>
      <c r="P413" s="353">
        <f t="shared" si="5"/>
        <v>2025</v>
      </c>
      <c r="Q413" s="354"/>
      <c r="R413" s="354"/>
      <c r="S413" s="354"/>
      <c r="T413" s="354"/>
      <c r="U413" s="354"/>
      <c r="V413" s="354">
        <f t="shared" si="6"/>
        <v>1899</v>
      </c>
    </row>
    <row r="414" ht="11.25" customHeight="1">
      <c r="A414" s="170" t="s">
        <v>682</v>
      </c>
      <c r="B414" s="348">
        <v>45856.0</v>
      </c>
      <c r="C414" s="170" t="s">
        <v>364</v>
      </c>
      <c r="D414" s="349" t="s">
        <v>727</v>
      </c>
      <c r="E414" s="170">
        <v>66.0</v>
      </c>
      <c r="F414" s="170">
        <v>280.5</v>
      </c>
      <c r="G414" s="170">
        <v>60.0</v>
      </c>
      <c r="H414" s="170" t="s">
        <v>723</v>
      </c>
      <c r="I414" s="349" t="s">
        <v>692</v>
      </c>
      <c r="J414" s="334"/>
      <c r="K414" s="334"/>
      <c r="L414" s="351">
        <f t="shared" si="1"/>
        <v>4.332042</v>
      </c>
      <c r="M414" s="352" t="str">
        <f t="shared" si="2"/>
        <v>SHEARING</v>
      </c>
      <c r="N414" s="353">
        <f t="shared" si="3"/>
        <v>18</v>
      </c>
      <c r="O414" s="353">
        <f t="shared" si="4"/>
        <v>7</v>
      </c>
      <c r="P414" s="353">
        <f t="shared" si="5"/>
        <v>2025</v>
      </c>
      <c r="Q414" s="354"/>
      <c r="R414" s="354"/>
      <c r="S414" s="354"/>
      <c r="T414" s="354"/>
      <c r="U414" s="354"/>
      <c r="V414" s="354">
        <f t="shared" si="6"/>
        <v>1899</v>
      </c>
    </row>
    <row r="415" ht="11.25" customHeight="1">
      <c r="A415" s="170" t="s">
        <v>682</v>
      </c>
      <c r="B415" s="348">
        <v>45856.0</v>
      </c>
      <c r="C415" s="170" t="s">
        <v>364</v>
      </c>
      <c r="D415" s="349" t="s">
        <v>727</v>
      </c>
      <c r="E415" s="170">
        <v>66.0</v>
      </c>
      <c r="F415" s="170">
        <v>296.5</v>
      </c>
      <c r="G415" s="170">
        <v>52.0</v>
      </c>
      <c r="H415" s="170" t="s">
        <v>723</v>
      </c>
      <c r="I415" s="349" t="s">
        <v>692</v>
      </c>
      <c r="J415" s="334"/>
      <c r="K415" s="334"/>
      <c r="L415" s="351">
        <f t="shared" si="1"/>
        <v>3.9685932</v>
      </c>
      <c r="M415" s="352" t="str">
        <f t="shared" si="2"/>
        <v>SHEARING</v>
      </c>
      <c r="N415" s="353">
        <f t="shared" si="3"/>
        <v>18</v>
      </c>
      <c r="O415" s="353">
        <f t="shared" si="4"/>
        <v>7</v>
      </c>
      <c r="P415" s="353">
        <f t="shared" si="5"/>
        <v>2025</v>
      </c>
      <c r="Q415" s="354"/>
      <c r="R415" s="354"/>
      <c r="S415" s="354"/>
      <c r="T415" s="354"/>
      <c r="U415" s="354"/>
      <c r="V415" s="354">
        <f t="shared" si="6"/>
        <v>1899</v>
      </c>
    </row>
    <row r="416" ht="11.25" customHeight="1">
      <c r="A416" s="170" t="s">
        <v>682</v>
      </c>
      <c r="B416" s="348">
        <v>45856.0</v>
      </c>
      <c r="C416" s="170" t="s">
        <v>364</v>
      </c>
      <c r="D416" s="349" t="s">
        <v>727</v>
      </c>
      <c r="E416" s="170">
        <v>66.0</v>
      </c>
      <c r="F416" s="170">
        <v>315.5</v>
      </c>
      <c r="G416" s="170">
        <v>36.0</v>
      </c>
      <c r="H416" s="170" t="s">
        <v>723</v>
      </c>
      <c r="I416" s="349" t="s">
        <v>692</v>
      </c>
      <c r="J416" s="334"/>
      <c r="K416" s="334"/>
      <c r="L416" s="351">
        <f t="shared" si="1"/>
        <v>2.9235492</v>
      </c>
      <c r="M416" s="352" t="str">
        <f t="shared" si="2"/>
        <v>SHEARING</v>
      </c>
      <c r="N416" s="353">
        <f t="shared" si="3"/>
        <v>18</v>
      </c>
      <c r="O416" s="353">
        <f t="shared" si="4"/>
        <v>7</v>
      </c>
      <c r="P416" s="353">
        <f t="shared" si="5"/>
        <v>2025</v>
      </c>
      <c r="Q416" s="354"/>
      <c r="R416" s="354"/>
      <c r="S416" s="354"/>
      <c r="T416" s="354"/>
      <c r="U416" s="354"/>
      <c r="V416" s="354">
        <f t="shared" si="6"/>
        <v>1899</v>
      </c>
    </row>
    <row r="417" ht="11.25" customHeight="1">
      <c r="A417" s="170" t="s">
        <v>682</v>
      </c>
      <c r="B417" s="348">
        <v>45856.0</v>
      </c>
      <c r="C417" s="170" t="s">
        <v>364</v>
      </c>
      <c r="D417" s="349" t="s">
        <v>727</v>
      </c>
      <c r="E417" s="170">
        <v>66.0</v>
      </c>
      <c r="F417" s="170">
        <v>646.0</v>
      </c>
      <c r="G417" s="170">
        <v>332.0</v>
      </c>
      <c r="H417" s="170" t="s">
        <v>723</v>
      </c>
      <c r="I417" s="349" t="s">
        <v>692</v>
      </c>
      <c r="J417" s="334"/>
      <c r="K417" s="334"/>
      <c r="L417" s="351">
        <f t="shared" si="1"/>
        <v>55.2050928</v>
      </c>
      <c r="M417" s="352" t="str">
        <f t="shared" si="2"/>
        <v>SHEARING</v>
      </c>
      <c r="N417" s="353">
        <f t="shared" si="3"/>
        <v>18</v>
      </c>
      <c r="O417" s="353">
        <f t="shared" si="4"/>
        <v>7</v>
      </c>
      <c r="P417" s="353">
        <f t="shared" si="5"/>
        <v>2025</v>
      </c>
      <c r="Q417" s="354"/>
      <c r="R417" s="354"/>
      <c r="S417" s="354"/>
      <c r="T417" s="354"/>
      <c r="U417" s="354"/>
      <c r="V417" s="354">
        <f t="shared" si="6"/>
        <v>1899</v>
      </c>
    </row>
    <row r="418" ht="11.25" customHeight="1">
      <c r="A418" s="170" t="s">
        <v>682</v>
      </c>
      <c r="B418" s="348">
        <v>45856.0</v>
      </c>
      <c r="C418" s="170" t="s">
        <v>493</v>
      </c>
      <c r="D418" s="349" t="s">
        <v>727</v>
      </c>
      <c r="E418" s="170">
        <v>162.0</v>
      </c>
      <c r="F418" s="170">
        <v>589.0</v>
      </c>
      <c r="G418" s="170">
        <v>104.0</v>
      </c>
      <c r="H418" s="170" t="s">
        <v>85</v>
      </c>
      <c r="I418" s="349" t="s">
        <v>692</v>
      </c>
      <c r="J418" s="334"/>
      <c r="K418" s="334"/>
      <c r="L418" s="351">
        <f t="shared" si="1"/>
        <v>38.7015408</v>
      </c>
      <c r="M418" s="352" t="str">
        <f t="shared" si="2"/>
        <v>SHEARING</v>
      </c>
      <c r="N418" s="353">
        <f t="shared" si="3"/>
        <v>18</v>
      </c>
      <c r="O418" s="353">
        <f t="shared" si="4"/>
        <v>7</v>
      </c>
      <c r="P418" s="353">
        <f t="shared" si="5"/>
        <v>2025</v>
      </c>
      <c r="Q418" s="354"/>
      <c r="R418" s="354"/>
      <c r="S418" s="354"/>
      <c r="T418" s="354"/>
      <c r="U418" s="354"/>
      <c r="V418" s="354">
        <f t="shared" si="6"/>
        <v>1899</v>
      </c>
    </row>
    <row r="419" ht="11.25" customHeight="1">
      <c r="A419" s="170" t="s">
        <v>682</v>
      </c>
      <c r="B419" s="348">
        <v>45856.0</v>
      </c>
      <c r="C419" s="170" t="s">
        <v>493</v>
      </c>
      <c r="D419" s="349" t="s">
        <v>727</v>
      </c>
      <c r="E419" s="170">
        <v>145.0</v>
      </c>
      <c r="F419" s="170">
        <v>589.0</v>
      </c>
      <c r="G419" s="170">
        <v>74.0</v>
      </c>
      <c r="H419" s="170" t="s">
        <v>85</v>
      </c>
      <c r="I419" s="349" t="s">
        <v>692</v>
      </c>
      <c r="J419" s="334"/>
      <c r="K419" s="334"/>
      <c r="L419" s="351">
        <f t="shared" si="1"/>
        <v>24.647883</v>
      </c>
      <c r="M419" s="352" t="str">
        <f t="shared" si="2"/>
        <v>SHEARING</v>
      </c>
      <c r="N419" s="353">
        <f t="shared" si="3"/>
        <v>18</v>
      </c>
      <c r="O419" s="353">
        <f t="shared" si="4"/>
        <v>7</v>
      </c>
      <c r="P419" s="353">
        <f t="shared" si="5"/>
        <v>2025</v>
      </c>
      <c r="Q419" s="354"/>
      <c r="R419" s="354"/>
      <c r="S419" s="354"/>
      <c r="T419" s="354"/>
      <c r="U419" s="354"/>
      <c r="V419" s="354">
        <f t="shared" si="6"/>
        <v>1899</v>
      </c>
    </row>
    <row r="420" ht="11.25" customHeight="1">
      <c r="A420" s="170" t="s">
        <v>682</v>
      </c>
      <c r="B420" s="348">
        <v>45856.0</v>
      </c>
      <c r="C420" s="170" t="s">
        <v>493</v>
      </c>
      <c r="D420" s="349" t="s">
        <v>727</v>
      </c>
      <c r="E420" s="170">
        <v>121.0</v>
      </c>
      <c r="F420" s="170">
        <v>589.0</v>
      </c>
      <c r="G420" s="170">
        <v>60.0</v>
      </c>
      <c r="H420" s="170" t="s">
        <v>85</v>
      </c>
      <c r="I420" s="349" t="s">
        <v>692</v>
      </c>
      <c r="J420" s="334"/>
      <c r="K420" s="334"/>
      <c r="L420" s="351">
        <f t="shared" si="1"/>
        <v>16.676946</v>
      </c>
      <c r="M420" s="352" t="str">
        <f t="shared" si="2"/>
        <v>SHEARING</v>
      </c>
      <c r="N420" s="353">
        <f t="shared" si="3"/>
        <v>18</v>
      </c>
      <c r="O420" s="353">
        <f t="shared" si="4"/>
        <v>7</v>
      </c>
      <c r="P420" s="353">
        <f t="shared" si="5"/>
        <v>2025</v>
      </c>
      <c r="Q420" s="354"/>
      <c r="R420" s="354"/>
      <c r="S420" s="354"/>
      <c r="T420" s="354"/>
      <c r="U420" s="354"/>
      <c r="V420" s="354">
        <f t="shared" si="6"/>
        <v>1899</v>
      </c>
    </row>
    <row r="421" ht="11.25" customHeight="1">
      <c r="A421" s="170" t="s">
        <v>682</v>
      </c>
      <c r="B421" s="348">
        <v>45856.0</v>
      </c>
      <c r="C421" s="170" t="s">
        <v>493</v>
      </c>
      <c r="D421" s="349" t="s">
        <v>727</v>
      </c>
      <c r="E421" s="170">
        <v>91.0</v>
      </c>
      <c r="F421" s="170">
        <v>589.0</v>
      </c>
      <c r="G421" s="170">
        <v>50.0</v>
      </c>
      <c r="H421" s="170" t="s">
        <v>85</v>
      </c>
      <c r="I421" s="349" t="s">
        <v>692</v>
      </c>
      <c r="J421" s="334"/>
      <c r="K421" s="334"/>
      <c r="L421" s="351">
        <f t="shared" si="1"/>
        <v>10.451805</v>
      </c>
      <c r="M421" s="352" t="str">
        <f t="shared" si="2"/>
        <v>SHEARING</v>
      </c>
      <c r="N421" s="353">
        <f t="shared" si="3"/>
        <v>18</v>
      </c>
      <c r="O421" s="353">
        <f t="shared" si="4"/>
        <v>7</v>
      </c>
      <c r="P421" s="353">
        <f t="shared" si="5"/>
        <v>2025</v>
      </c>
      <c r="Q421" s="354"/>
      <c r="R421" s="354"/>
      <c r="S421" s="354"/>
      <c r="T421" s="354"/>
      <c r="U421" s="354"/>
      <c r="V421" s="354">
        <f t="shared" si="6"/>
        <v>1899</v>
      </c>
    </row>
    <row r="422" ht="11.25" customHeight="1">
      <c r="A422" s="170" t="s">
        <v>682</v>
      </c>
      <c r="B422" s="348">
        <v>45856.0</v>
      </c>
      <c r="C422" s="170" t="s">
        <v>493</v>
      </c>
      <c r="D422" s="349" t="s">
        <v>727</v>
      </c>
      <c r="E422" s="170">
        <v>53.0</v>
      </c>
      <c r="F422" s="170">
        <v>589.0</v>
      </c>
      <c r="G422" s="170">
        <v>36.0</v>
      </c>
      <c r="H422" s="170" t="s">
        <v>85</v>
      </c>
      <c r="I422" s="349" t="s">
        <v>692</v>
      </c>
      <c r="J422" s="334"/>
      <c r="K422" s="334"/>
      <c r="L422" s="351">
        <f t="shared" si="1"/>
        <v>4.3828668</v>
      </c>
      <c r="M422" s="352" t="str">
        <f t="shared" si="2"/>
        <v>SHEARING</v>
      </c>
      <c r="N422" s="353">
        <f t="shared" si="3"/>
        <v>18</v>
      </c>
      <c r="O422" s="353">
        <f t="shared" si="4"/>
        <v>7</v>
      </c>
      <c r="P422" s="353">
        <f t="shared" si="5"/>
        <v>2025</v>
      </c>
      <c r="Q422" s="354"/>
      <c r="R422" s="354"/>
      <c r="S422" s="354"/>
      <c r="T422" s="354"/>
      <c r="U422" s="354"/>
      <c r="V422" s="354">
        <f t="shared" si="6"/>
        <v>1899</v>
      </c>
    </row>
    <row r="423" ht="11.25" customHeight="1">
      <c r="A423" s="170" t="s">
        <v>682</v>
      </c>
      <c r="B423" s="348">
        <v>45856.0</v>
      </c>
      <c r="C423" s="170" t="s">
        <v>493</v>
      </c>
      <c r="D423" s="349" t="s">
        <v>727</v>
      </c>
      <c r="E423" s="170">
        <v>64.0</v>
      </c>
      <c r="F423" s="170">
        <v>546.0</v>
      </c>
      <c r="G423" s="170">
        <v>324.0</v>
      </c>
      <c r="H423" s="170" t="s">
        <v>85</v>
      </c>
      <c r="I423" s="349" t="s">
        <v>692</v>
      </c>
      <c r="J423" s="334"/>
      <c r="K423" s="334"/>
      <c r="L423" s="351">
        <f t="shared" si="1"/>
        <v>44.1552384</v>
      </c>
      <c r="M423" s="352" t="str">
        <f t="shared" si="2"/>
        <v>SHEARING</v>
      </c>
      <c r="N423" s="353">
        <f t="shared" si="3"/>
        <v>18</v>
      </c>
      <c r="O423" s="353">
        <f t="shared" si="4"/>
        <v>7</v>
      </c>
      <c r="P423" s="353">
        <f t="shared" si="5"/>
        <v>2025</v>
      </c>
      <c r="Q423" s="354"/>
      <c r="R423" s="354"/>
      <c r="S423" s="354"/>
      <c r="T423" s="354"/>
      <c r="U423" s="354"/>
      <c r="V423" s="354">
        <f t="shared" si="6"/>
        <v>1899</v>
      </c>
    </row>
    <row r="424" ht="11.25" customHeight="1">
      <c r="A424" s="170" t="s">
        <v>682</v>
      </c>
      <c r="B424" s="348">
        <v>45856.0</v>
      </c>
      <c r="C424" s="170" t="s">
        <v>493</v>
      </c>
      <c r="D424" s="349" t="s">
        <v>727</v>
      </c>
      <c r="E424" s="170">
        <v>64.0</v>
      </c>
      <c r="F424" s="170">
        <v>256.0</v>
      </c>
      <c r="G424" s="170">
        <v>208.0</v>
      </c>
      <c r="H424" s="170" t="s">
        <v>85</v>
      </c>
      <c r="I424" s="349" t="s">
        <v>692</v>
      </c>
      <c r="J424" s="334"/>
      <c r="K424" s="334"/>
      <c r="L424" s="351">
        <f t="shared" si="1"/>
        <v>13.2907008</v>
      </c>
      <c r="M424" s="352" t="str">
        <f t="shared" si="2"/>
        <v>SHEARING</v>
      </c>
      <c r="N424" s="353">
        <f t="shared" si="3"/>
        <v>18</v>
      </c>
      <c r="O424" s="353">
        <f t="shared" si="4"/>
        <v>7</v>
      </c>
      <c r="P424" s="353">
        <f t="shared" si="5"/>
        <v>2025</v>
      </c>
      <c r="Q424" s="354"/>
      <c r="R424" s="354"/>
      <c r="S424" s="354"/>
      <c r="T424" s="354"/>
      <c r="U424" s="354"/>
      <c r="V424" s="354">
        <f t="shared" si="6"/>
        <v>1899</v>
      </c>
    </row>
    <row r="425" ht="11.25" customHeight="1">
      <c r="A425" s="170" t="s">
        <v>682</v>
      </c>
      <c r="B425" s="348">
        <v>45856.0</v>
      </c>
      <c r="C425" s="170" t="s">
        <v>493</v>
      </c>
      <c r="D425" s="349" t="s">
        <v>727</v>
      </c>
      <c r="E425" s="170">
        <v>64.0</v>
      </c>
      <c r="F425" s="170">
        <v>264.5</v>
      </c>
      <c r="G425" s="170">
        <v>148.0</v>
      </c>
      <c r="H425" s="170" t="s">
        <v>85</v>
      </c>
      <c r="I425" s="349" t="s">
        <v>692</v>
      </c>
      <c r="J425" s="334"/>
      <c r="K425" s="334"/>
      <c r="L425" s="351">
        <f t="shared" si="1"/>
        <v>9.7708416</v>
      </c>
      <c r="M425" s="352" t="str">
        <f t="shared" si="2"/>
        <v>SHEARING</v>
      </c>
      <c r="N425" s="353">
        <f t="shared" si="3"/>
        <v>18</v>
      </c>
      <c r="O425" s="353">
        <f t="shared" si="4"/>
        <v>7</v>
      </c>
      <c r="P425" s="353">
        <f t="shared" si="5"/>
        <v>2025</v>
      </c>
      <c r="Q425" s="354"/>
      <c r="R425" s="354"/>
      <c r="S425" s="354"/>
      <c r="T425" s="354"/>
      <c r="U425" s="354"/>
      <c r="V425" s="354">
        <f t="shared" si="6"/>
        <v>1899</v>
      </c>
    </row>
    <row r="426" ht="11.25" customHeight="1">
      <c r="A426" s="170" t="s">
        <v>682</v>
      </c>
      <c r="B426" s="348">
        <v>45856.0</v>
      </c>
      <c r="C426" s="170" t="s">
        <v>493</v>
      </c>
      <c r="D426" s="349" t="s">
        <v>727</v>
      </c>
      <c r="E426" s="170">
        <v>64.0</v>
      </c>
      <c r="F426" s="170">
        <v>276.5</v>
      </c>
      <c r="G426" s="170">
        <v>120.0</v>
      </c>
      <c r="H426" s="170" t="s">
        <v>85</v>
      </c>
      <c r="I426" s="349" t="s">
        <v>692</v>
      </c>
      <c r="J426" s="334"/>
      <c r="K426" s="334"/>
      <c r="L426" s="351">
        <f t="shared" si="1"/>
        <v>8.281728</v>
      </c>
      <c r="M426" s="352" t="str">
        <f t="shared" si="2"/>
        <v>SHEARING</v>
      </c>
      <c r="N426" s="353">
        <f t="shared" si="3"/>
        <v>18</v>
      </c>
      <c r="O426" s="353">
        <f t="shared" si="4"/>
        <v>7</v>
      </c>
      <c r="P426" s="353">
        <f t="shared" si="5"/>
        <v>2025</v>
      </c>
      <c r="Q426" s="354"/>
      <c r="R426" s="354"/>
      <c r="S426" s="354"/>
      <c r="T426" s="354"/>
      <c r="U426" s="354"/>
      <c r="V426" s="354">
        <f t="shared" si="6"/>
        <v>1899</v>
      </c>
    </row>
    <row r="427" ht="11.25" customHeight="1">
      <c r="A427" s="170" t="s">
        <v>682</v>
      </c>
      <c r="B427" s="348">
        <v>45856.0</v>
      </c>
      <c r="C427" s="170" t="s">
        <v>493</v>
      </c>
      <c r="D427" s="349" t="s">
        <v>727</v>
      </c>
      <c r="E427" s="170">
        <v>64.0</v>
      </c>
      <c r="F427" s="170">
        <v>191.5</v>
      </c>
      <c r="G427" s="170">
        <v>100.0</v>
      </c>
      <c r="H427" s="170" t="s">
        <v>85</v>
      </c>
      <c r="I427" s="349" t="s">
        <v>692</v>
      </c>
      <c r="J427" s="334"/>
      <c r="K427" s="334"/>
      <c r="L427" s="351">
        <f t="shared" si="1"/>
        <v>4.77984</v>
      </c>
      <c r="M427" s="352" t="str">
        <f t="shared" si="2"/>
        <v>SHEARING</v>
      </c>
      <c r="N427" s="353">
        <f t="shared" si="3"/>
        <v>18</v>
      </c>
      <c r="O427" s="353">
        <f t="shared" si="4"/>
        <v>7</v>
      </c>
      <c r="P427" s="353">
        <f t="shared" si="5"/>
        <v>2025</v>
      </c>
      <c r="Q427" s="354"/>
      <c r="R427" s="354"/>
      <c r="S427" s="354"/>
      <c r="T427" s="354"/>
      <c r="U427" s="354"/>
      <c r="V427" s="354">
        <f t="shared" si="6"/>
        <v>1899</v>
      </c>
    </row>
    <row r="428" ht="11.25" customHeight="1">
      <c r="A428" s="170" t="s">
        <v>682</v>
      </c>
      <c r="B428" s="348">
        <v>45856.0</v>
      </c>
      <c r="C428" s="170" t="s">
        <v>493</v>
      </c>
      <c r="D428" s="349" t="s">
        <v>727</v>
      </c>
      <c r="E428" s="170">
        <v>64.0</v>
      </c>
      <c r="F428" s="170">
        <v>310.5</v>
      </c>
      <c r="G428" s="170">
        <v>72.0</v>
      </c>
      <c r="H428" s="170" t="s">
        <v>85</v>
      </c>
      <c r="I428" s="349" t="s">
        <v>692</v>
      </c>
      <c r="J428" s="334"/>
      <c r="K428" s="334"/>
      <c r="L428" s="351">
        <f t="shared" si="1"/>
        <v>5.5800576</v>
      </c>
      <c r="M428" s="352" t="str">
        <f t="shared" si="2"/>
        <v>SHEARING</v>
      </c>
      <c r="N428" s="353">
        <f t="shared" si="3"/>
        <v>18</v>
      </c>
      <c r="O428" s="353">
        <f t="shared" si="4"/>
        <v>7</v>
      </c>
      <c r="P428" s="353">
        <f t="shared" si="5"/>
        <v>2025</v>
      </c>
      <c r="Q428" s="354"/>
      <c r="R428" s="354"/>
      <c r="S428" s="354"/>
      <c r="T428" s="354"/>
      <c r="U428" s="354"/>
      <c r="V428" s="354">
        <f t="shared" si="6"/>
        <v>1899</v>
      </c>
    </row>
    <row r="429" ht="11.25" customHeight="1">
      <c r="A429" s="170" t="s">
        <v>682</v>
      </c>
      <c r="B429" s="348">
        <v>45856.0</v>
      </c>
      <c r="C429" s="170" t="s">
        <v>493</v>
      </c>
      <c r="D429" s="349" t="s">
        <v>727</v>
      </c>
      <c r="E429" s="170">
        <v>64.0</v>
      </c>
      <c r="F429" s="170">
        <v>589.0</v>
      </c>
      <c r="G429" s="170">
        <v>648.0</v>
      </c>
      <c r="H429" s="170" t="s">
        <v>85</v>
      </c>
      <c r="I429" s="349" t="s">
        <v>692</v>
      </c>
      <c r="J429" s="334"/>
      <c r="K429" s="334"/>
      <c r="L429" s="351">
        <f t="shared" si="1"/>
        <v>95.2653312</v>
      </c>
      <c r="M429" s="352" t="str">
        <f t="shared" si="2"/>
        <v>SHEARING</v>
      </c>
      <c r="N429" s="353">
        <f t="shared" si="3"/>
        <v>18</v>
      </c>
      <c r="O429" s="353">
        <f t="shared" si="4"/>
        <v>7</v>
      </c>
      <c r="P429" s="353">
        <f t="shared" si="5"/>
        <v>2025</v>
      </c>
      <c r="Q429" s="354"/>
      <c r="R429" s="354"/>
      <c r="S429" s="354"/>
      <c r="T429" s="354"/>
      <c r="U429" s="354"/>
      <c r="V429" s="354">
        <f t="shared" si="6"/>
        <v>1899</v>
      </c>
    </row>
    <row r="430" ht="11.25" customHeight="1">
      <c r="A430" s="170" t="s">
        <v>682</v>
      </c>
      <c r="B430" s="348">
        <v>45856.0</v>
      </c>
      <c r="C430" s="170" t="s">
        <v>492</v>
      </c>
      <c r="D430" s="349" t="s">
        <v>727</v>
      </c>
      <c r="E430" s="170">
        <v>129.0</v>
      </c>
      <c r="F430" s="170">
        <v>411.0</v>
      </c>
      <c r="G430" s="170">
        <v>40.0</v>
      </c>
      <c r="H430" s="170" t="s">
        <v>85</v>
      </c>
      <c r="I430" s="349" t="s">
        <v>692</v>
      </c>
      <c r="J430" s="334"/>
      <c r="K430" s="334"/>
      <c r="L430" s="351">
        <f t="shared" si="1"/>
        <v>8.270964</v>
      </c>
      <c r="M430" s="352" t="str">
        <f t="shared" si="2"/>
        <v>SHEARING</v>
      </c>
      <c r="N430" s="353">
        <f t="shared" si="3"/>
        <v>18</v>
      </c>
      <c r="O430" s="353">
        <f t="shared" si="4"/>
        <v>7</v>
      </c>
      <c r="P430" s="353">
        <f t="shared" si="5"/>
        <v>2025</v>
      </c>
      <c r="Q430" s="354"/>
      <c r="R430" s="354"/>
      <c r="S430" s="354"/>
      <c r="T430" s="354"/>
      <c r="U430" s="354"/>
      <c r="V430" s="354">
        <f t="shared" si="6"/>
        <v>1899</v>
      </c>
    </row>
    <row r="431" ht="11.25" customHeight="1">
      <c r="A431" s="170" t="s">
        <v>682</v>
      </c>
      <c r="B431" s="348">
        <v>45856.0</v>
      </c>
      <c r="C431" s="170" t="s">
        <v>492</v>
      </c>
      <c r="D431" s="349" t="s">
        <v>727</v>
      </c>
      <c r="E431" s="170">
        <v>115.0</v>
      </c>
      <c r="F431" s="170">
        <v>411.0</v>
      </c>
      <c r="G431" s="170">
        <v>31.0</v>
      </c>
      <c r="H431" s="170" t="s">
        <v>85</v>
      </c>
      <c r="I431" s="349" t="s">
        <v>692</v>
      </c>
      <c r="J431" s="334"/>
      <c r="K431" s="334"/>
      <c r="L431" s="351">
        <f t="shared" si="1"/>
        <v>5.7143385</v>
      </c>
      <c r="M431" s="352" t="str">
        <f t="shared" si="2"/>
        <v>SHEARING</v>
      </c>
      <c r="N431" s="353">
        <f t="shared" si="3"/>
        <v>18</v>
      </c>
      <c r="O431" s="353">
        <f t="shared" si="4"/>
        <v>7</v>
      </c>
      <c r="P431" s="353">
        <f t="shared" si="5"/>
        <v>2025</v>
      </c>
      <c r="Q431" s="354"/>
      <c r="R431" s="354"/>
      <c r="S431" s="354"/>
      <c r="T431" s="354"/>
      <c r="U431" s="354"/>
      <c r="V431" s="354">
        <f t="shared" si="6"/>
        <v>1899</v>
      </c>
    </row>
    <row r="432" ht="11.25" customHeight="1">
      <c r="A432" s="170" t="s">
        <v>682</v>
      </c>
      <c r="B432" s="348">
        <v>45856.0</v>
      </c>
      <c r="C432" s="170" t="s">
        <v>492</v>
      </c>
      <c r="D432" s="349" t="s">
        <v>727</v>
      </c>
      <c r="E432" s="170">
        <v>96.0</v>
      </c>
      <c r="F432" s="170">
        <v>411.0</v>
      </c>
      <c r="G432" s="170">
        <v>24.0</v>
      </c>
      <c r="H432" s="170" t="s">
        <v>85</v>
      </c>
      <c r="I432" s="349" t="s">
        <v>692</v>
      </c>
      <c r="J432" s="334"/>
      <c r="K432" s="334"/>
      <c r="L432" s="351">
        <f t="shared" si="1"/>
        <v>3.6930816</v>
      </c>
      <c r="M432" s="352" t="str">
        <f t="shared" si="2"/>
        <v>SHEARING</v>
      </c>
      <c r="N432" s="353">
        <f t="shared" si="3"/>
        <v>18</v>
      </c>
      <c r="O432" s="353">
        <f t="shared" si="4"/>
        <v>7</v>
      </c>
      <c r="P432" s="353">
        <f t="shared" si="5"/>
        <v>2025</v>
      </c>
      <c r="Q432" s="354"/>
      <c r="R432" s="354"/>
      <c r="S432" s="354"/>
      <c r="T432" s="354"/>
      <c r="U432" s="354"/>
      <c r="V432" s="354">
        <f t="shared" si="6"/>
        <v>1899</v>
      </c>
    </row>
    <row r="433" ht="11.25" customHeight="1">
      <c r="A433" s="170" t="s">
        <v>682</v>
      </c>
      <c r="B433" s="348">
        <v>45856.0</v>
      </c>
      <c r="C433" s="170" t="s">
        <v>492</v>
      </c>
      <c r="D433" s="349" t="s">
        <v>727</v>
      </c>
      <c r="E433" s="170">
        <v>72.0</v>
      </c>
      <c r="F433" s="170">
        <v>411.0</v>
      </c>
      <c r="G433" s="170">
        <v>19.0</v>
      </c>
      <c r="H433" s="170" t="s">
        <v>85</v>
      </c>
      <c r="I433" s="349" t="s">
        <v>692</v>
      </c>
      <c r="J433" s="334"/>
      <c r="K433" s="334"/>
      <c r="L433" s="351">
        <f t="shared" si="1"/>
        <v>2.1927672</v>
      </c>
      <c r="M433" s="352" t="str">
        <f t="shared" si="2"/>
        <v>SHEARING</v>
      </c>
      <c r="N433" s="353">
        <f t="shared" si="3"/>
        <v>18</v>
      </c>
      <c r="O433" s="353">
        <f t="shared" si="4"/>
        <v>7</v>
      </c>
      <c r="P433" s="353">
        <f t="shared" si="5"/>
        <v>2025</v>
      </c>
      <c r="Q433" s="354"/>
      <c r="R433" s="354"/>
      <c r="S433" s="354"/>
      <c r="T433" s="354"/>
      <c r="U433" s="354"/>
      <c r="V433" s="354">
        <f t="shared" si="6"/>
        <v>1899</v>
      </c>
    </row>
    <row r="434" ht="11.25" customHeight="1">
      <c r="A434" s="170" t="s">
        <v>682</v>
      </c>
      <c r="B434" s="348">
        <v>45856.0</v>
      </c>
      <c r="C434" s="170" t="s">
        <v>492</v>
      </c>
      <c r="D434" s="349" t="s">
        <v>727</v>
      </c>
      <c r="E434" s="170">
        <v>42.0</v>
      </c>
      <c r="F434" s="170">
        <v>411.0</v>
      </c>
      <c r="G434" s="170">
        <v>14.0</v>
      </c>
      <c r="H434" s="170" t="s">
        <v>85</v>
      </c>
      <c r="I434" s="349" t="s">
        <v>692</v>
      </c>
      <c r="J434" s="334"/>
      <c r="K434" s="334"/>
      <c r="L434" s="351">
        <f t="shared" si="1"/>
        <v>0.9425052</v>
      </c>
      <c r="M434" s="352" t="str">
        <f t="shared" si="2"/>
        <v>SHEARING</v>
      </c>
      <c r="N434" s="353">
        <f t="shared" si="3"/>
        <v>18</v>
      </c>
      <c r="O434" s="353">
        <f t="shared" si="4"/>
        <v>7</v>
      </c>
      <c r="P434" s="353">
        <f t="shared" si="5"/>
        <v>2025</v>
      </c>
      <c r="Q434" s="354"/>
      <c r="R434" s="354"/>
      <c r="S434" s="354"/>
      <c r="T434" s="354"/>
      <c r="U434" s="354"/>
      <c r="V434" s="354">
        <f t="shared" si="6"/>
        <v>1899</v>
      </c>
    </row>
    <row r="435" ht="11.25" customHeight="1">
      <c r="A435" s="170" t="s">
        <v>682</v>
      </c>
      <c r="B435" s="348">
        <v>45856.0</v>
      </c>
      <c r="C435" s="170" t="s">
        <v>492</v>
      </c>
      <c r="D435" s="349" t="s">
        <v>727</v>
      </c>
      <c r="E435" s="170">
        <v>51.0</v>
      </c>
      <c r="F435" s="170">
        <v>459.0</v>
      </c>
      <c r="G435" s="170">
        <v>128.0</v>
      </c>
      <c r="H435" s="170" t="s">
        <v>85</v>
      </c>
      <c r="I435" s="349" t="s">
        <v>692</v>
      </c>
      <c r="J435" s="334"/>
      <c r="K435" s="334"/>
      <c r="L435" s="351">
        <f t="shared" si="1"/>
        <v>11.6857728</v>
      </c>
      <c r="M435" s="352" t="str">
        <f t="shared" si="2"/>
        <v>SHEARING</v>
      </c>
      <c r="N435" s="353">
        <f t="shared" si="3"/>
        <v>18</v>
      </c>
      <c r="O435" s="353">
        <f t="shared" si="4"/>
        <v>7</v>
      </c>
      <c r="P435" s="353">
        <f t="shared" si="5"/>
        <v>2025</v>
      </c>
      <c r="Q435" s="354"/>
      <c r="R435" s="354"/>
      <c r="S435" s="354"/>
      <c r="T435" s="354"/>
      <c r="U435" s="354"/>
      <c r="V435" s="354">
        <f t="shared" si="6"/>
        <v>1899</v>
      </c>
    </row>
    <row r="436" ht="11.25" customHeight="1">
      <c r="A436" s="170" t="s">
        <v>682</v>
      </c>
      <c r="B436" s="348">
        <v>45856.0</v>
      </c>
      <c r="C436" s="170" t="s">
        <v>492</v>
      </c>
      <c r="D436" s="349" t="s">
        <v>727</v>
      </c>
      <c r="E436" s="170">
        <v>51.0</v>
      </c>
      <c r="F436" s="170">
        <v>216.0</v>
      </c>
      <c r="G436" s="170">
        <v>80.0</v>
      </c>
      <c r="H436" s="170" t="s">
        <v>85</v>
      </c>
      <c r="I436" s="349" t="s">
        <v>692</v>
      </c>
      <c r="J436" s="334"/>
      <c r="K436" s="334"/>
      <c r="L436" s="351">
        <f t="shared" si="1"/>
        <v>3.436992</v>
      </c>
      <c r="M436" s="352" t="str">
        <f t="shared" si="2"/>
        <v>SHEARING</v>
      </c>
      <c r="N436" s="353">
        <f t="shared" si="3"/>
        <v>18</v>
      </c>
      <c r="O436" s="353">
        <f t="shared" si="4"/>
        <v>7</v>
      </c>
      <c r="P436" s="353">
        <f t="shared" si="5"/>
        <v>2025</v>
      </c>
      <c r="Q436" s="354"/>
      <c r="R436" s="354"/>
      <c r="S436" s="354"/>
      <c r="T436" s="354"/>
      <c r="U436" s="354"/>
      <c r="V436" s="354">
        <f t="shared" si="6"/>
        <v>1899</v>
      </c>
    </row>
    <row r="437" ht="11.25" customHeight="1">
      <c r="A437" s="170" t="s">
        <v>682</v>
      </c>
      <c r="B437" s="348">
        <v>45856.0</v>
      </c>
      <c r="C437" s="170" t="s">
        <v>492</v>
      </c>
      <c r="D437" s="349" t="s">
        <v>727</v>
      </c>
      <c r="E437" s="170">
        <v>51.0</v>
      </c>
      <c r="F437" s="170">
        <v>223.0</v>
      </c>
      <c r="G437" s="170">
        <v>62.0</v>
      </c>
      <c r="H437" s="170" t="s">
        <v>85</v>
      </c>
      <c r="I437" s="349" t="s">
        <v>692</v>
      </c>
      <c r="J437" s="334"/>
      <c r="K437" s="334"/>
      <c r="L437" s="351">
        <f t="shared" si="1"/>
        <v>2.7499914</v>
      </c>
      <c r="M437" s="352" t="str">
        <f t="shared" si="2"/>
        <v>SHEARING</v>
      </c>
      <c r="N437" s="353">
        <f t="shared" si="3"/>
        <v>18</v>
      </c>
      <c r="O437" s="353">
        <f t="shared" si="4"/>
        <v>7</v>
      </c>
      <c r="P437" s="353">
        <f t="shared" si="5"/>
        <v>2025</v>
      </c>
      <c r="Q437" s="354"/>
      <c r="R437" s="354"/>
      <c r="S437" s="354"/>
      <c r="T437" s="354"/>
      <c r="U437" s="354"/>
      <c r="V437" s="354">
        <f t="shared" si="6"/>
        <v>1899</v>
      </c>
    </row>
    <row r="438" ht="11.25" customHeight="1">
      <c r="A438" s="170" t="s">
        <v>682</v>
      </c>
      <c r="B438" s="348">
        <v>45856.0</v>
      </c>
      <c r="C438" s="170" t="s">
        <v>492</v>
      </c>
      <c r="D438" s="349" t="s">
        <v>727</v>
      </c>
      <c r="E438" s="170">
        <v>51.0</v>
      </c>
      <c r="F438" s="170">
        <v>232.5</v>
      </c>
      <c r="G438" s="170">
        <v>48.0</v>
      </c>
      <c r="H438" s="170" t="s">
        <v>85</v>
      </c>
      <c r="I438" s="349" t="s">
        <v>692</v>
      </c>
      <c r="J438" s="334"/>
      <c r="K438" s="334"/>
      <c r="L438" s="351">
        <f t="shared" si="1"/>
        <v>2.219724</v>
      </c>
      <c r="M438" s="352" t="str">
        <f t="shared" si="2"/>
        <v>SHEARING</v>
      </c>
      <c r="N438" s="353">
        <f t="shared" si="3"/>
        <v>18</v>
      </c>
      <c r="O438" s="353">
        <f t="shared" si="4"/>
        <v>7</v>
      </c>
      <c r="P438" s="353">
        <f t="shared" si="5"/>
        <v>2025</v>
      </c>
      <c r="Q438" s="354"/>
      <c r="R438" s="354"/>
      <c r="S438" s="354"/>
      <c r="T438" s="354"/>
      <c r="U438" s="354"/>
      <c r="V438" s="354">
        <f t="shared" si="6"/>
        <v>1899</v>
      </c>
    </row>
    <row r="439" ht="11.25" customHeight="1">
      <c r="A439" s="170" t="s">
        <v>682</v>
      </c>
      <c r="B439" s="348">
        <v>45856.0</v>
      </c>
      <c r="C439" s="170" t="s">
        <v>492</v>
      </c>
      <c r="D439" s="349" t="s">
        <v>727</v>
      </c>
      <c r="E439" s="170">
        <v>51.0</v>
      </c>
      <c r="F439" s="170">
        <v>244.5</v>
      </c>
      <c r="G439" s="170">
        <v>38.0</v>
      </c>
      <c r="H439" s="170" t="s">
        <v>85</v>
      </c>
      <c r="I439" s="349" t="s">
        <v>692</v>
      </c>
      <c r="J439" s="334"/>
      <c r="K439" s="334"/>
      <c r="L439" s="351">
        <f t="shared" si="1"/>
        <v>1.8479799</v>
      </c>
      <c r="M439" s="352" t="str">
        <f t="shared" si="2"/>
        <v>SHEARING</v>
      </c>
      <c r="N439" s="353">
        <f t="shared" si="3"/>
        <v>18</v>
      </c>
      <c r="O439" s="353">
        <f t="shared" si="4"/>
        <v>7</v>
      </c>
      <c r="P439" s="353">
        <f t="shared" si="5"/>
        <v>2025</v>
      </c>
      <c r="Q439" s="354"/>
      <c r="R439" s="354"/>
      <c r="S439" s="354"/>
      <c r="T439" s="354"/>
      <c r="U439" s="354"/>
      <c r="V439" s="354">
        <f t="shared" si="6"/>
        <v>1899</v>
      </c>
    </row>
    <row r="440" ht="11.25" customHeight="1">
      <c r="A440" s="170" t="s">
        <v>682</v>
      </c>
      <c r="B440" s="348">
        <v>45856.0</v>
      </c>
      <c r="C440" s="170" t="s">
        <v>492</v>
      </c>
      <c r="D440" s="349" t="s">
        <v>727</v>
      </c>
      <c r="E440" s="170">
        <v>51.0</v>
      </c>
      <c r="F440" s="170">
        <v>259.5</v>
      </c>
      <c r="G440" s="170">
        <v>28.0</v>
      </c>
      <c r="H440" s="170" t="s">
        <v>85</v>
      </c>
      <c r="I440" s="349" t="s">
        <v>692</v>
      </c>
      <c r="J440" s="334"/>
      <c r="K440" s="334"/>
      <c r="L440" s="351">
        <f t="shared" si="1"/>
        <v>1.4452074</v>
      </c>
      <c r="M440" s="352" t="str">
        <f t="shared" si="2"/>
        <v>SHEARING</v>
      </c>
      <c r="N440" s="353">
        <f t="shared" si="3"/>
        <v>18</v>
      </c>
      <c r="O440" s="353">
        <f t="shared" si="4"/>
        <v>7</v>
      </c>
      <c r="P440" s="353">
        <f t="shared" si="5"/>
        <v>2025</v>
      </c>
      <c r="Q440" s="354"/>
      <c r="R440" s="354"/>
      <c r="S440" s="354"/>
      <c r="T440" s="354"/>
      <c r="U440" s="354"/>
      <c r="V440" s="354">
        <f t="shared" si="6"/>
        <v>1899</v>
      </c>
    </row>
    <row r="441" ht="11.25" customHeight="1">
      <c r="A441" s="170" t="s">
        <v>682</v>
      </c>
      <c r="B441" s="348">
        <v>45856.0</v>
      </c>
      <c r="C441" s="170" t="s">
        <v>492</v>
      </c>
      <c r="D441" s="349" t="s">
        <v>727</v>
      </c>
      <c r="E441" s="170">
        <v>51.0</v>
      </c>
      <c r="F441" s="170">
        <v>411.0</v>
      </c>
      <c r="G441" s="170">
        <v>256.0</v>
      </c>
      <c r="H441" s="170" t="s">
        <v>85</v>
      </c>
      <c r="I441" s="349" t="s">
        <v>692</v>
      </c>
      <c r="J441" s="334"/>
      <c r="K441" s="350">
        <v>0.8333333333333334</v>
      </c>
      <c r="L441" s="351">
        <f t="shared" si="1"/>
        <v>20.9274624</v>
      </c>
      <c r="M441" s="352" t="str">
        <f t="shared" si="2"/>
        <v>SHEARING</v>
      </c>
      <c r="N441" s="353">
        <f t="shared" si="3"/>
        <v>18</v>
      </c>
      <c r="O441" s="353">
        <f t="shared" si="4"/>
        <v>7</v>
      </c>
      <c r="P441" s="353">
        <f t="shared" si="5"/>
        <v>2025</v>
      </c>
      <c r="Q441" s="354"/>
      <c r="R441" s="354"/>
      <c r="S441" s="354"/>
      <c r="T441" s="354"/>
      <c r="U441" s="354"/>
      <c r="V441" s="354">
        <f t="shared" si="6"/>
        <v>1899</v>
      </c>
    </row>
    <row r="442" ht="11.25" customHeight="1">
      <c r="A442" s="170" t="s">
        <v>682</v>
      </c>
      <c r="B442" s="348">
        <v>45856.0</v>
      </c>
      <c r="C442" s="170" t="s">
        <v>366</v>
      </c>
      <c r="D442" s="170"/>
      <c r="E442" s="170"/>
      <c r="F442" s="170"/>
      <c r="G442" s="170"/>
      <c r="H442" s="170" t="s">
        <v>731</v>
      </c>
      <c r="I442" s="349" t="s">
        <v>721</v>
      </c>
      <c r="J442" s="350">
        <v>0.3333333333333333</v>
      </c>
      <c r="K442" s="334"/>
      <c r="L442" s="351">
        <f t="shared" si="1"/>
        <v>0</v>
      </c>
      <c r="M442" s="352" t="str">
        <f t="shared" si="2"/>
        <v/>
      </c>
      <c r="N442" s="353">
        <f t="shared" si="3"/>
        <v>18</v>
      </c>
      <c r="O442" s="353">
        <f t="shared" si="4"/>
        <v>7</v>
      </c>
      <c r="P442" s="353">
        <f t="shared" si="5"/>
        <v>2025</v>
      </c>
      <c r="Q442" s="354"/>
      <c r="R442" s="354"/>
      <c r="S442" s="354"/>
      <c r="T442" s="354"/>
      <c r="U442" s="354"/>
      <c r="V442" s="354">
        <f t="shared" si="6"/>
        <v>1899</v>
      </c>
    </row>
    <row r="443" ht="11.25" customHeight="1">
      <c r="A443" s="170" t="s">
        <v>682</v>
      </c>
      <c r="B443" s="348">
        <v>45856.0</v>
      </c>
      <c r="C443" s="170"/>
      <c r="D443" s="170"/>
      <c r="E443" s="170"/>
      <c r="F443" s="170"/>
      <c r="G443" s="170"/>
      <c r="H443" s="170" t="s">
        <v>746</v>
      </c>
      <c r="I443" s="349" t="s">
        <v>721</v>
      </c>
      <c r="J443" s="334"/>
      <c r="K443" s="334"/>
      <c r="L443" s="351">
        <f t="shared" si="1"/>
        <v>0</v>
      </c>
      <c r="M443" s="352" t="str">
        <f t="shared" si="2"/>
        <v/>
      </c>
      <c r="N443" s="353">
        <f t="shared" si="3"/>
        <v>18</v>
      </c>
      <c r="O443" s="353">
        <f t="shared" si="4"/>
        <v>7</v>
      </c>
      <c r="P443" s="353">
        <f t="shared" si="5"/>
        <v>2025</v>
      </c>
      <c r="Q443" s="354"/>
      <c r="R443" s="354"/>
      <c r="S443" s="354"/>
      <c r="T443" s="354"/>
      <c r="U443" s="354"/>
      <c r="V443" s="354">
        <f t="shared" si="6"/>
        <v>1899</v>
      </c>
    </row>
    <row r="444" ht="11.25" customHeight="1">
      <c r="A444" s="170" t="s">
        <v>682</v>
      </c>
      <c r="B444" s="348">
        <v>45856.0</v>
      </c>
      <c r="C444" s="170"/>
      <c r="D444" s="170"/>
      <c r="E444" s="170"/>
      <c r="F444" s="170"/>
      <c r="G444" s="170"/>
      <c r="H444" s="170" t="s">
        <v>764</v>
      </c>
      <c r="I444" s="349" t="s">
        <v>721</v>
      </c>
      <c r="J444" s="334"/>
      <c r="K444" s="334"/>
      <c r="L444" s="351">
        <f t="shared" si="1"/>
        <v>0</v>
      </c>
      <c r="M444" s="352" t="str">
        <f t="shared" si="2"/>
        <v/>
      </c>
      <c r="N444" s="353">
        <f t="shared" si="3"/>
        <v>18</v>
      </c>
      <c r="O444" s="353">
        <f t="shared" si="4"/>
        <v>7</v>
      </c>
      <c r="P444" s="353">
        <f t="shared" si="5"/>
        <v>2025</v>
      </c>
      <c r="Q444" s="354"/>
      <c r="R444" s="354"/>
      <c r="S444" s="354"/>
      <c r="T444" s="354"/>
      <c r="U444" s="354"/>
      <c r="V444" s="354">
        <f t="shared" si="6"/>
        <v>1899</v>
      </c>
    </row>
    <row r="445" ht="11.25" customHeight="1">
      <c r="A445" s="170" t="s">
        <v>682</v>
      </c>
      <c r="B445" s="348">
        <v>45856.0</v>
      </c>
      <c r="C445" s="170"/>
      <c r="D445" s="170"/>
      <c r="E445" s="170"/>
      <c r="F445" s="170"/>
      <c r="G445" s="170"/>
      <c r="H445" s="170" t="s">
        <v>765</v>
      </c>
      <c r="I445" s="349" t="s">
        <v>721</v>
      </c>
      <c r="J445" s="334"/>
      <c r="K445" s="334"/>
      <c r="L445" s="351">
        <f t="shared" si="1"/>
        <v>0</v>
      </c>
      <c r="M445" s="352" t="str">
        <f t="shared" si="2"/>
        <v/>
      </c>
      <c r="N445" s="353">
        <f t="shared" si="3"/>
        <v>18</v>
      </c>
      <c r="O445" s="353">
        <f t="shared" si="4"/>
        <v>7</v>
      </c>
      <c r="P445" s="353">
        <f t="shared" si="5"/>
        <v>2025</v>
      </c>
      <c r="Q445" s="354"/>
      <c r="R445" s="354"/>
      <c r="S445" s="354"/>
      <c r="T445" s="354"/>
      <c r="U445" s="354"/>
      <c r="V445" s="354">
        <f t="shared" si="6"/>
        <v>1899</v>
      </c>
    </row>
    <row r="446" ht="11.25" customHeight="1">
      <c r="A446" s="170" t="s">
        <v>682</v>
      </c>
      <c r="B446" s="348">
        <v>45856.0</v>
      </c>
      <c r="C446" s="170" t="s">
        <v>366</v>
      </c>
      <c r="D446" s="349" t="s">
        <v>725</v>
      </c>
      <c r="E446" s="170">
        <v>75.0</v>
      </c>
      <c r="F446" s="170">
        <v>160.0</v>
      </c>
      <c r="G446" s="170">
        <v>300.0</v>
      </c>
      <c r="H446" s="170"/>
      <c r="I446" s="349"/>
      <c r="J446" s="350">
        <v>0.7083333333333334</v>
      </c>
      <c r="K446" s="350">
        <v>0.7291666666666666</v>
      </c>
      <c r="L446" s="351">
        <f t="shared" si="1"/>
        <v>14.04</v>
      </c>
      <c r="M446" s="352" t="str">
        <f t="shared" si="2"/>
        <v>CANWIN</v>
      </c>
      <c r="N446" s="353">
        <f t="shared" si="3"/>
        <v>18</v>
      </c>
      <c r="O446" s="353">
        <f t="shared" si="4"/>
        <v>7</v>
      </c>
      <c r="P446" s="353">
        <f t="shared" si="5"/>
        <v>2025</v>
      </c>
      <c r="Q446" s="354"/>
      <c r="R446" s="354"/>
      <c r="S446" s="354"/>
      <c r="T446" s="354"/>
      <c r="U446" s="354"/>
      <c r="V446" s="354">
        <f t="shared" si="6"/>
        <v>1899</v>
      </c>
    </row>
    <row r="447" ht="11.25" customHeight="1">
      <c r="A447" s="170" t="s">
        <v>682</v>
      </c>
      <c r="B447" s="348">
        <v>45856.0</v>
      </c>
      <c r="C447" s="170" t="s">
        <v>366</v>
      </c>
      <c r="D447" s="349" t="s">
        <v>725</v>
      </c>
      <c r="E447" s="170">
        <v>75.0</v>
      </c>
      <c r="F447" s="170">
        <v>150.0</v>
      </c>
      <c r="G447" s="170">
        <v>150.0</v>
      </c>
      <c r="H447" s="170"/>
      <c r="I447" s="349"/>
      <c r="J447" s="350">
        <v>0.7291666666666666</v>
      </c>
      <c r="K447" s="350">
        <v>0.7395833333333334</v>
      </c>
      <c r="L447" s="351">
        <f t="shared" si="1"/>
        <v>6.58125</v>
      </c>
      <c r="M447" s="352" t="str">
        <f t="shared" si="2"/>
        <v>CANWIN</v>
      </c>
      <c r="N447" s="353">
        <f t="shared" si="3"/>
        <v>18</v>
      </c>
      <c r="O447" s="353">
        <f t="shared" si="4"/>
        <v>7</v>
      </c>
      <c r="P447" s="353">
        <f t="shared" si="5"/>
        <v>2025</v>
      </c>
      <c r="Q447" s="354"/>
      <c r="R447" s="354"/>
      <c r="S447" s="354"/>
      <c r="T447" s="354"/>
      <c r="U447" s="354"/>
      <c r="V447" s="354">
        <f t="shared" si="6"/>
        <v>1899</v>
      </c>
    </row>
    <row r="448" ht="11.25" customHeight="1">
      <c r="A448" s="170" t="s">
        <v>682</v>
      </c>
      <c r="B448" s="348">
        <v>45856.0</v>
      </c>
      <c r="C448" s="170" t="s">
        <v>366</v>
      </c>
      <c r="D448" s="349" t="s">
        <v>725</v>
      </c>
      <c r="E448" s="170">
        <v>75.0</v>
      </c>
      <c r="F448" s="170">
        <v>450.0</v>
      </c>
      <c r="G448" s="170">
        <v>450.0</v>
      </c>
      <c r="H448" s="170"/>
      <c r="I448" s="349"/>
      <c r="J448" s="350">
        <v>0.7395833333333334</v>
      </c>
      <c r="K448" s="350">
        <v>0.7708333333333334</v>
      </c>
      <c r="L448" s="351">
        <f t="shared" si="1"/>
        <v>59.23125</v>
      </c>
      <c r="M448" s="352" t="str">
        <f t="shared" si="2"/>
        <v>CANWIN</v>
      </c>
      <c r="N448" s="353">
        <f t="shared" si="3"/>
        <v>18</v>
      </c>
      <c r="O448" s="353">
        <f t="shared" si="4"/>
        <v>7</v>
      </c>
      <c r="P448" s="353">
        <f t="shared" si="5"/>
        <v>2025</v>
      </c>
      <c r="Q448" s="354"/>
      <c r="R448" s="354"/>
      <c r="S448" s="354"/>
      <c r="T448" s="354"/>
      <c r="U448" s="354"/>
      <c r="V448" s="354">
        <f t="shared" si="6"/>
        <v>1899</v>
      </c>
    </row>
    <row r="449" ht="11.25" customHeight="1">
      <c r="A449" s="170" t="s">
        <v>682</v>
      </c>
      <c r="B449" s="348">
        <v>45857.0</v>
      </c>
      <c r="C449" s="170" t="s">
        <v>756</v>
      </c>
      <c r="D449" s="349" t="s">
        <v>708</v>
      </c>
      <c r="E449" s="170">
        <v>44.0</v>
      </c>
      <c r="F449" s="170">
        <v>235.0</v>
      </c>
      <c r="G449" s="170">
        <v>940.0</v>
      </c>
      <c r="H449" s="170" t="s">
        <v>695</v>
      </c>
      <c r="I449" s="170" t="s">
        <v>766</v>
      </c>
      <c r="J449" s="350">
        <v>0.3333333333333333</v>
      </c>
      <c r="K449" s="334"/>
      <c r="L449" s="351">
        <f t="shared" si="1"/>
        <v>37.90644</v>
      </c>
      <c r="M449" s="352" t="str">
        <f t="shared" si="2"/>
        <v>HOLING</v>
      </c>
      <c r="N449" s="353">
        <f t="shared" si="3"/>
        <v>19</v>
      </c>
      <c r="O449" s="353">
        <f t="shared" si="4"/>
        <v>7</v>
      </c>
      <c r="P449" s="353">
        <f t="shared" si="5"/>
        <v>2025</v>
      </c>
      <c r="Q449" s="354"/>
      <c r="R449" s="354"/>
      <c r="S449" s="354"/>
      <c r="T449" s="354"/>
      <c r="U449" s="354"/>
      <c r="V449" s="354">
        <f t="shared" si="6"/>
        <v>1899</v>
      </c>
    </row>
    <row r="450" ht="11.25" customHeight="1">
      <c r="A450" s="170" t="s">
        <v>682</v>
      </c>
      <c r="B450" s="348">
        <v>45857.0</v>
      </c>
      <c r="C450" s="170"/>
      <c r="D450" s="170"/>
      <c r="E450" s="170"/>
      <c r="F450" s="170"/>
      <c r="G450" s="170"/>
      <c r="H450" s="170" t="s">
        <v>767</v>
      </c>
      <c r="I450" s="170" t="s">
        <v>766</v>
      </c>
      <c r="J450" s="334"/>
      <c r="K450" s="350">
        <v>0.8333333333333334</v>
      </c>
      <c r="L450" s="351">
        <f t="shared" si="1"/>
        <v>0</v>
      </c>
      <c r="M450" s="352" t="str">
        <f t="shared" si="2"/>
        <v/>
      </c>
      <c r="N450" s="353">
        <f t="shared" si="3"/>
        <v>19</v>
      </c>
      <c r="O450" s="353">
        <f t="shared" si="4"/>
        <v>7</v>
      </c>
      <c r="P450" s="353">
        <f t="shared" si="5"/>
        <v>2025</v>
      </c>
      <c r="Q450" s="354"/>
      <c r="R450" s="354"/>
      <c r="S450" s="354"/>
      <c r="T450" s="354"/>
      <c r="U450" s="354"/>
      <c r="V450" s="354">
        <f t="shared" si="6"/>
        <v>1899</v>
      </c>
    </row>
    <row r="451" ht="11.25" customHeight="1">
      <c r="A451" s="170" t="s">
        <v>682</v>
      </c>
      <c r="B451" s="348">
        <v>45857.0</v>
      </c>
      <c r="C451" s="170" t="s">
        <v>756</v>
      </c>
      <c r="D451" s="349" t="s">
        <v>685</v>
      </c>
      <c r="E451" s="170">
        <v>38.0</v>
      </c>
      <c r="F451" s="170">
        <v>113.0</v>
      </c>
      <c r="G451" s="170">
        <v>5580.0</v>
      </c>
      <c r="H451" s="170" t="s">
        <v>712</v>
      </c>
      <c r="I451" s="349" t="s">
        <v>687</v>
      </c>
      <c r="J451" s="350">
        <v>0.3333333333333333</v>
      </c>
      <c r="K451" s="350">
        <v>0.8333333333333334</v>
      </c>
      <c r="L451" s="351">
        <f t="shared" si="1"/>
        <v>93.446028</v>
      </c>
      <c r="M451" s="352" t="str">
        <f t="shared" si="2"/>
        <v>SHEARING</v>
      </c>
      <c r="N451" s="353">
        <f t="shared" si="3"/>
        <v>19</v>
      </c>
      <c r="O451" s="353">
        <f t="shared" si="4"/>
        <v>7</v>
      </c>
      <c r="P451" s="353">
        <f t="shared" si="5"/>
        <v>2025</v>
      </c>
      <c r="Q451" s="354"/>
      <c r="R451" s="354"/>
      <c r="S451" s="354"/>
      <c r="T451" s="354"/>
      <c r="U451" s="354"/>
      <c r="V451" s="354">
        <f t="shared" si="6"/>
        <v>1899</v>
      </c>
    </row>
    <row r="452" ht="11.25" customHeight="1">
      <c r="A452" s="170" t="s">
        <v>682</v>
      </c>
      <c r="B452" s="348">
        <v>45857.0</v>
      </c>
      <c r="C452" s="170" t="s">
        <v>493</v>
      </c>
      <c r="D452" s="349"/>
      <c r="E452" s="170"/>
      <c r="F452" s="170"/>
      <c r="G452" s="170"/>
      <c r="H452" s="170" t="s">
        <v>689</v>
      </c>
      <c r="I452" s="170" t="s">
        <v>709</v>
      </c>
      <c r="J452" s="350">
        <v>0.375</v>
      </c>
      <c r="K452" s="350">
        <v>0.75</v>
      </c>
      <c r="L452" s="351">
        <f t="shared" si="1"/>
        <v>0</v>
      </c>
      <c r="M452" s="352" t="str">
        <f t="shared" si="2"/>
        <v/>
      </c>
      <c r="N452" s="353">
        <f t="shared" si="3"/>
        <v>19</v>
      </c>
      <c r="O452" s="353">
        <f t="shared" si="4"/>
        <v>7</v>
      </c>
      <c r="P452" s="353">
        <f t="shared" si="5"/>
        <v>2025</v>
      </c>
      <c r="Q452" s="354"/>
      <c r="R452" s="354"/>
      <c r="S452" s="354"/>
      <c r="T452" s="354"/>
      <c r="U452" s="354"/>
      <c r="V452" s="354">
        <f t="shared" si="6"/>
        <v>1899</v>
      </c>
    </row>
    <row r="453" ht="11.25" customHeight="1">
      <c r="A453" s="170" t="s">
        <v>682</v>
      </c>
      <c r="B453" s="348">
        <v>45857.0</v>
      </c>
      <c r="C453" s="170" t="s">
        <v>363</v>
      </c>
      <c r="D453" s="349" t="s">
        <v>694</v>
      </c>
      <c r="E453" s="170">
        <v>148.0</v>
      </c>
      <c r="F453" s="170">
        <v>462.0</v>
      </c>
      <c r="G453" s="170">
        <v>135.0</v>
      </c>
      <c r="H453" s="170" t="s">
        <v>695</v>
      </c>
      <c r="I453" s="349" t="s">
        <v>696</v>
      </c>
      <c r="J453" s="350">
        <v>0.375</v>
      </c>
      <c r="K453" s="334"/>
      <c r="L453" s="351">
        <f t="shared" si="1"/>
        <v>35.999964</v>
      </c>
      <c r="M453" s="352" t="str">
        <f t="shared" si="2"/>
        <v>HOLING</v>
      </c>
      <c r="N453" s="353">
        <f t="shared" si="3"/>
        <v>19</v>
      </c>
      <c r="O453" s="353">
        <f t="shared" si="4"/>
        <v>7</v>
      </c>
      <c r="P453" s="353">
        <f t="shared" si="5"/>
        <v>2025</v>
      </c>
      <c r="Q453" s="354"/>
      <c r="R453" s="354"/>
      <c r="S453" s="354"/>
      <c r="T453" s="354"/>
      <c r="U453" s="354"/>
      <c r="V453" s="354">
        <f t="shared" si="6"/>
        <v>1899</v>
      </c>
    </row>
    <row r="454" ht="11.25" customHeight="1">
      <c r="A454" s="170" t="s">
        <v>682</v>
      </c>
      <c r="B454" s="348">
        <v>45857.0</v>
      </c>
      <c r="C454" s="170" t="s">
        <v>346</v>
      </c>
      <c r="D454" s="349" t="s">
        <v>694</v>
      </c>
      <c r="E454" s="170">
        <v>110.0</v>
      </c>
      <c r="F454" s="170">
        <v>580.0</v>
      </c>
      <c r="G454" s="170">
        <v>740.0</v>
      </c>
      <c r="H454" s="170" t="s">
        <v>695</v>
      </c>
      <c r="I454" s="349" t="s">
        <v>696</v>
      </c>
      <c r="J454" s="334"/>
      <c r="K454" s="350">
        <v>0.75</v>
      </c>
      <c r="L454" s="351">
        <f t="shared" si="1"/>
        <v>184.1268</v>
      </c>
      <c r="M454" s="352" t="str">
        <f t="shared" si="2"/>
        <v>HOLING</v>
      </c>
      <c r="N454" s="353">
        <f t="shared" si="3"/>
        <v>19</v>
      </c>
      <c r="O454" s="353">
        <f t="shared" si="4"/>
        <v>7</v>
      </c>
      <c r="P454" s="353">
        <f t="shared" si="5"/>
        <v>2025</v>
      </c>
      <c r="Q454" s="354"/>
      <c r="R454" s="354"/>
      <c r="S454" s="354"/>
      <c r="T454" s="354"/>
      <c r="U454" s="354"/>
      <c r="V454" s="354">
        <f t="shared" si="6"/>
        <v>1899</v>
      </c>
    </row>
    <row r="455" ht="11.25" customHeight="1">
      <c r="A455" s="170" t="s">
        <v>682</v>
      </c>
      <c r="B455" s="348">
        <v>45857.0</v>
      </c>
      <c r="C455" s="170" t="s">
        <v>346</v>
      </c>
      <c r="D455" s="349" t="s">
        <v>697</v>
      </c>
      <c r="E455" s="170">
        <v>110.0</v>
      </c>
      <c r="F455" s="170">
        <v>580.0</v>
      </c>
      <c r="G455" s="170">
        <v>740.0</v>
      </c>
      <c r="H455" s="170" t="s">
        <v>695</v>
      </c>
      <c r="I455" s="349" t="s">
        <v>698</v>
      </c>
      <c r="J455" s="350">
        <v>0.375</v>
      </c>
      <c r="K455" s="334"/>
      <c r="L455" s="351">
        <f t="shared" si="1"/>
        <v>184.1268</v>
      </c>
      <c r="M455" s="352" t="str">
        <f t="shared" si="2"/>
        <v>HOLING</v>
      </c>
      <c r="N455" s="353">
        <f t="shared" si="3"/>
        <v>19</v>
      </c>
      <c r="O455" s="353">
        <f t="shared" si="4"/>
        <v>7</v>
      </c>
      <c r="P455" s="353">
        <f t="shared" si="5"/>
        <v>2025</v>
      </c>
      <c r="Q455" s="354"/>
      <c r="R455" s="354"/>
      <c r="S455" s="354"/>
      <c r="T455" s="354"/>
      <c r="U455" s="354"/>
      <c r="V455" s="354">
        <f t="shared" si="6"/>
        <v>1899</v>
      </c>
    </row>
    <row r="456" ht="11.25" customHeight="1">
      <c r="A456" s="170" t="s">
        <v>682</v>
      </c>
      <c r="B456" s="348">
        <v>45857.0</v>
      </c>
      <c r="C456" s="170" t="s">
        <v>482</v>
      </c>
      <c r="D456" s="349" t="s">
        <v>706</v>
      </c>
      <c r="E456" s="170">
        <v>50.0</v>
      </c>
      <c r="F456" s="170">
        <v>270.0</v>
      </c>
      <c r="G456" s="170">
        <v>260.0</v>
      </c>
      <c r="H456" s="170" t="s">
        <v>695</v>
      </c>
      <c r="I456" s="349" t="s">
        <v>698</v>
      </c>
      <c r="J456" s="334"/>
      <c r="K456" s="350">
        <v>0.75</v>
      </c>
      <c r="L456" s="351">
        <f t="shared" si="1"/>
        <v>13.689</v>
      </c>
      <c r="M456" s="352" t="str">
        <f t="shared" si="2"/>
        <v>HOLING</v>
      </c>
      <c r="N456" s="353">
        <f t="shared" si="3"/>
        <v>19</v>
      </c>
      <c r="O456" s="353">
        <f t="shared" si="4"/>
        <v>7</v>
      </c>
      <c r="P456" s="353">
        <f t="shared" si="5"/>
        <v>2025</v>
      </c>
      <c r="Q456" s="354"/>
      <c r="R456" s="354"/>
      <c r="S456" s="354"/>
      <c r="T456" s="354"/>
      <c r="U456" s="354"/>
      <c r="V456" s="354">
        <f t="shared" si="6"/>
        <v>1899</v>
      </c>
    </row>
    <row r="457" ht="11.25" customHeight="1">
      <c r="A457" s="170" t="s">
        <v>682</v>
      </c>
      <c r="B457" s="348">
        <v>45857.0</v>
      </c>
      <c r="C457" s="170" t="s">
        <v>493</v>
      </c>
      <c r="D457" s="349" t="s">
        <v>683</v>
      </c>
      <c r="E457" s="170">
        <v>162.0</v>
      </c>
      <c r="F457" s="170">
        <v>589.0</v>
      </c>
      <c r="G457" s="170">
        <v>104.0</v>
      </c>
      <c r="H457" s="170" t="s">
        <v>85</v>
      </c>
      <c r="I457" s="349" t="s">
        <v>684</v>
      </c>
      <c r="J457" s="350">
        <v>0.3333333333333333</v>
      </c>
      <c r="K457" s="334"/>
      <c r="L457" s="351">
        <f t="shared" si="1"/>
        <v>38.7015408</v>
      </c>
      <c r="M457" s="352" t="str">
        <f t="shared" si="2"/>
        <v>SHEARING</v>
      </c>
      <c r="N457" s="353">
        <f t="shared" si="3"/>
        <v>19</v>
      </c>
      <c r="O457" s="353">
        <f t="shared" si="4"/>
        <v>7</v>
      </c>
      <c r="P457" s="353">
        <f t="shared" si="5"/>
        <v>2025</v>
      </c>
      <c r="Q457" s="354"/>
      <c r="R457" s="354"/>
      <c r="S457" s="354"/>
      <c r="T457" s="354"/>
      <c r="U457" s="354"/>
      <c r="V457" s="354">
        <f t="shared" si="6"/>
        <v>1899</v>
      </c>
    </row>
    <row r="458" ht="11.25" customHeight="1">
      <c r="A458" s="170" t="s">
        <v>682</v>
      </c>
      <c r="B458" s="348">
        <v>45857.0</v>
      </c>
      <c r="C458" s="170" t="s">
        <v>493</v>
      </c>
      <c r="D458" s="349" t="s">
        <v>683</v>
      </c>
      <c r="E458" s="170">
        <v>145.0</v>
      </c>
      <c r="F458" s="170">
        <v>589.0</v>
      </c>
      <c r="G458" s="170">
        <v>74.0</v>
      </c>
      <c r="H458" s="170" t="s">
        <v>85</v>
      </c>
      <c r="I458" s="349" t="s">
        <v>684</v>
      </c>
      <c r="J458" s="334"/>
      <c r="K458" s="334"/>
      <c r="L458" s="351">
        <f t="shared" si="1"/>
        <v>24.647883</v>
      </c>
      <c r="M458" s="352" t="str">
        <f t="shared" si="2"/>
        <v>SHEARING</v>
      </c>
      <c r="N458" s="353">
        <f t="shared" si="3"/>
        <v>19</v>
      </c>
      <c r="O458" s="353">
        <f t="shared" si="4"/>
        <v>7</v>
      </c>
      <c r="P458" s="353">
        <f t="shared" si="5"/>
        <v>2025</v>
      </c>
      <c r="Q458" s="354"/>
      <c r="R458" s="354"/>
      <c r="S458" s="354"/>
      <c r="T458" s="354"/>
      <c r="U458" s="354"/>
      <c r="V458" s="354">
        <f t="shared" si="6"/>
        <v>1899</v>
      </c>
    </row>
    <row r="459" ht="11.25" customHeight="1">
      <c r="A459" s="170" t="s">
        <v>682</v>
      </c>
      <c r="B459" s="348">
        <v>45857.0</v>
      </c>
      <c r="C459" s="170" t="s">
        <v>493</v>
      </c>
      <c r="D459" s="349" t="s">
        <v>683</v>
      </c>
      <c r="E459" s="170">
        <v>121.0</v>
      </c>
      <c r="F459" s="170">
        <v>589.0</v>
      </c>
      <c r="G459" s="170">
        <v>60.0</v>
      </c>
      <c r="H459" s="170" t="s">
        <v>85</v>
      </c>
      <c r="I459" s="349" t="s">
        <v>684</v>
      </c>
      <c r="J459" s="334"/>
      <c r="K459" s="334"/>
      <c r="L459" s="351">
        <f t="shared" si="1"/>
        <v>16.676946</v>
      </c>
      <c r="M459" s="352" t="str">
        <f t="shared" si="2"/>
        <v>SHEARING</v>
      </c>
      <c r="N459" s="353">
        <f t="shared" si="3"/>
        <v>19</v>
      </c>
      <c r="O459" s="353">
        <f t="shared" si="4"/>
        <v>7</v>
      </c>
      <c r="P459" s="353">
        <f t="shared" si="5"/>
        <v>2025</v>
      </c>
      <c r="Q459" s="354"/>
      <c r="R459" s="354"/>
      <c r="S459" s="354"/>
      <c r="T459" s="354"/>
      <c r="U459" s="354"/>
      <c r="V459" s="354">
        <f t="shared" si="6"/>
        <v>1899</v>
      </c>
    </row>
    <row r="460" ht="11.25" customHeight="1">
      <c r="A460" s="170" t="s">
        <v>682</v>
      </c>
      <c r="B460" s="348">
        <v>45857.0</v>
      </c>
      <c r="C460" s="170" t="s">
        <v>493</v>
      </c>
      <c r="D460" s="349" t="s">
        <v>683</v>
      </c>
      <c r="E460" s="170">
        <v>91.0</v>
      </c>
      <c r="F460" s="170">
        <v>589.0</v>
      </c>
      <c r="G460" s="170">
        <v>50.0</v>
      </c>
      <c r="H460" s="170" t="s">
        <v>85</v>
      </c>
      <c r="I460" s="349" t="s">
        <v>684</v>
      </c>
      <c r="J460" s="334"/>
      <c r="K460" s="334"/>
      <c r="L460" s="351">
        <f t="shared" si="1"/>
        <v>10.451805</v>
      </c>
      <c r="M460" s="352" t="str">
        <f t="shared" si="2"/>
        <v>SHEARING</v>
      </c>
      <c r="N460" s="353">
        <f t="shared" si="3"/>
        <v>19</v>
      </c>
      <c r="O460" s="353">
        <f t="shared" si="4"/>
        <v>7</v>
      </c>
      <c r="P460" s="353">
        <f t="shared" si="5"/>
        <v>2025</v>
      </c>
      <c r="Q460" s="354"/>
      <c r="R460" s="354"/>
      <c r="S460" s="354"/>
      <c r="T460" s="354"/>
      <c r="U460" s="354"/>
      <c r="V460" s="354">
        <f t="shared" si="6"/>
        <v>1899</v>
      </c>
    </row>
    <row r="461" ht="11.25" customHeight="1">
      <c r="A461" s="170" t="s">
        <v>682</v>
      </c>
      <c r="B461" s="348">
        <v>45857.0</v>
      </c>
      <c r="C461" s="170" t="s">
        <v>493</v>
      </c>
      <c r="D461" s="349" t="s">
        <v>683</v>
      </c>
      <c r="E461" s="170">
        <v>53.0</v>
      </c>
      <c r="F461" s="170">
        <v>589.0</v>
      </c>
      <c r="G461" s="170">
        <v>36.0</v>
      </c>
      <c r="H461" s="170" t="s">
        <v>85</v>
      </c>
      <c r="I461" s="349" t="s">
        <v>684</v>
      </c>
      <c r="J461" s="334"/>
      <c r="K461" s="334"/>
      <c r="L461" s="351">
        <f t="shared" si="1"/>
        <v>4.3828668</v>
      </c>
      <c r="M461" s="352" t="str">
        <f t="shared" si="2"/>
        <v>SHEARING</v>
      </c>
      <c r="N461" s="353">
        <f t="shared" si="3"/>
        <v>19</v>
      </c>
      <c r="O461" s="353">
        <f t="shared" si="4"/>
        <v>7</v>
      </c>
      <c r="P461" s="353">
        <f t="shared" si="5"/>
        <v>2025</v>
      </c>
      <c r="Q461" s="354"/>
      <c r="R461" s="354"/>
      <c r="S461" s="354"/>
      <c r="T461" s="354"/>
      <c r="U461" s="354"/>
      <c r="V461" s="354">
        <f t="shared" si="6"/>
        <v>1899</v>
      </c>
    </row>
    <row r="462" ht="11.25" customHeight="1">
      <c r="A462" s="170" t="s">
        <v>682</v>
      </c>
      <c r="B462" s="348">
        <v>45857.0</v>
      </c>
      <c r="C462" s="170" t="s">
        <v>493</v>
      </c>
      <c r="D462" s="349" t="s">
        <v>683</v>
      </c>
      <c r="E462" s="170">
        <v>64.0</v>
      </c>
      <c r="F462" s="170">
        <v>589.0</v>
      </c>
      <c r="G462" s="170">
        <v>550.0</v>
      </c>
      <c r="H462" s="170" t="s">
        <v>85</v>
      </c>
      <c r="I462" s="349" t="s">
        <v>684</v>
      </c>
      <c r="J462" s="334"/>
      <c r="K462" s="334"/>
      <c r="L462" s="351">
        <f t="shared" si="1"/>
        <v>80.85792</v>
      </c>
      <c r="M462" s="352" t="str">
        <f t="shared" si="2"/>
        <v>SHEARING</v>
      </c>
      <c r="N462" s="353">
        <f t="shared" si="3"/>
        <v>19</v>
      </c>
      <c r="O462" s="353">
        <f t="shared" si="4"/>
        <v>7</v>
      </c>
      <c r="P462" s="353">
        <f t="shared" si="5"/>
        <v>2025</v>
      </c>
      <c r="Q462" s="354"/>
      <c r="R462" s="354"/>
      <c r="S462" s="354"/>
      <c r="T462" s="354"/>
      <c r="U462" s="354"/>
      <c r="V462" s="354">
        <f t="shared" si="6"/>
        <v>1899</v>
      </c>
    </row>
    <row r="463" ht="11.25" customHeight="1">
      <c r="A463" s="170" t="s">
        <v>682</v>
      </c>
      <c r="B463" s="348">
        <v>45857.0</v>
      </c>
      <c r="C463" s="170"/>
      <c r="D463" s="170"/>
      <c r="E463" s="170"/>
      <c r="F463" s="170"/>
      <c r="G463" s="170"/>
      <c r="H463" s="170" t="s">
        <v>689</v>
      </c>
      <c r="I463" s="349" t="s">
        <v>684</v>
      </c>
      <c r="J463" s="334"/>
      <c r="K463" s="350">
        <v>0.8333333333333334</v>
      </c>
      <c r="L463" s="351">
        <f t="shared" si="1"/>
        <v>0</v>
      </c>
      <c r="M463" s="352" t="str">
        <f t="shared" si="2"/>
        <v/>
      </c>
      <c r="N463" s="353">
        <f t="shared" si="3"/>
        <v>19</v>
      </c>
      <c r="O463" s="353">
        <f t="shared" si="4"/>
        <v>7</v>
      </c>
      <c r="P463" s="353">
        <f t="shared" si="5"/>
        <v>2025</v>
      </c>
      <c r="Q463" s="354"/>
      <c r="R463" s="354"/>
      <c r="S463" s="354"/>
      <c r="T463" s="354"/>
      <c r="U463" s="354"/>
      <c r="V463" s="354">
        <f t="shared" si="6"/>
        <v>1899</v>
      </c>
    </row>
    <row r="464" ht="11.25" customHeight="1">
      <c r="A464" s="170" t="s">
        <v>682</v>
      </c>
      <c r="B464" s="348">
        <v>45857.0</v>
      </c>
      <c r="C464" s="170" t="s">
        <v>492</v>
      </c>
      <c r="D464" s="349" t="s">
        <v>699</v>
      </c>
      <c r="E464" s="170">
        <v>51.0</v>
      </c>
      <c r="F464" s="170">
        <v>459.0</v>
      </c>
      <c r="G464" s="170">
        <v>256.0</v>
      </c>
      <c r="H464" s="170" t="s">
        <v>700</v>
      </c>
      <c r="I464" s="349" t="s">
        <v>735</v>
      </c>
      <c r="J464" s="350">
        <v>0.3333333333333333</v>
      </c>
      <c r="K464" s="334"/>
      <c r="L464" s="351">
        <f t="shared" si="1"/>
        <v>23.3715456</v>
      </c>
      <c r="M464" s="352" t="str">
        <f t="shared" si="2"/>
        <v>SHEARING</v>
      </c>
      <c r="N464" s="353">
        <f t="shared" si="3"/>
        <v>19</v>
      </c>
      <c r="O464" s="353">
        <f t="shared" si="4"/>
        <v>7</v>
      </c>
      <c r="P464" s="353">
        <f t="shared" si="5"/>
        <v>2025</v>
      </c>
      <c r="Q464" s="354"/>
      <c r="R464" s="354"/>
      <c r="S464" s="354"/>
      <c r="T464" s="354"/>
      <c r="U464" s="354"/>
      <c r="V464" s="354">
        <f t="shared" si="6"/>
        <v>1899</v>
      </c>
    </row>
    <row r="465" ht="11.25" customHeight="1">
      <c r="A465" s="170" t="s">
        <v>682</v>
      </c>
      <c r="B465" s="348">
        <v>45857.0</v>
      </c>
      <c r="C465" s="170" t="s">
        <v>492</v>
      </c>
      <c r="D465" s="349" t="s">
        <v>699</v>
      </c>
      <c r="E465" s="170">
        <v>51.0</v>
      </c>
      <c r="F465" s="170">
        <v>216.0</v>
      </c>
      <c r="G465" s="170">
        <v>160.0</v>
      </c>
      <c r="H465" s="170" t="s">
        <v>700</v>
      </c>
      <c r="I465" s="349" t="s">
        <v>735</v>
      </c>
      <c r="J465" s="334"/>
      <c r="K465" s="334"/>
      <c r="L465" s="351">
        <f t="shared" si="1"/>
        <v>6.873984</v>
      </c>
      <c r="M465" s="352" t="str">
        <f t="shared" si="2"/>
        <v>SHEARING</v>
      </c>
      <c r="N465" s="353">
        <f t="shared" si="3"/>
        <v>19</v>
      </c>
      <c r="O465" s="353">
        <f t="shared" si="4"/>
        <v>7</v>
      </c>
      <c r="P465" s="353">
        <f t="shared" si="5"/>
        <v>2025</v>
      </c>
      <c r="Q465" s="354"/>
      <c r="R465" s="354"/>
      <c r="S465" s="354"/>
      <c r="T465" s="354"/>
      <c r="U465" s="354"/>
      <c r="V465" s="354">
        <f t="shared" si="6"/>
        <v>1899</v>
      </c>
    </row>
    <row r="466" ht="11.25" customHeight="1">
      <c r="A466" s="170" t="s">
        <v>682</v>
      </c>
      <c r="B466" s="348">
        <v>45857.0</v>
      </c>
      <c r="C466" s="170" t="s">
        <v>492</v>
      </c>
      <c r="D466" s="349" t="s">
        <v>699</v>
      </c>
      <c r="E466" s="170">
        <v>51.0</v>
      </c>
      <c r="F466" s="170">
        <v>223.0</v>
      </c>
      <c r="G466" s="170">
        <v>124.0</v>
      </c>
      <c r="H466" s="170" t="s">
        <v>700</v>
      </c>
      <c r="I466" s="349" t="s">
        <v>735</v>
      </c>
      <c r="J466" s="334"/>
      <c r="K466" s="334"/>
      <c r="L466" s="351">
        <f t="shared" si="1"/>
        <v>5.4999828</v>
      </c>
      <c r="M466" s="352" t="str">
        <f t="shared" si="2"/>
        <v>SHEARING</v>
      </c>
      <c r="N466" s="353">
        <f t="shared" si="3"/>
        <v>19</v>
      </c>
      <c r="O466" s="353">
        <f t="shared" si="4"/>
        <v>7</v>
      </c>
      <c r="P466" s="353">
        <f t="shared" si="5"/>
        <v>2025</v>
      </c>
      <c r="Q466" s="354"/>
      <c r="R466" s="354"/>
      <c r="S466" s="354"/>
      <c r="T466" s="354"/>
      <c r="U466" s="354"/>
      <c r="V466" s="354">
        <f t="shared" si="6"/>
        <v>1899</v>
      </c>
    </row>
    <row r="467" ht="11.25" customHeight="1">
      <c r="A467" s="170" t="s">
        <v>682</v>
      </c>
      <c r="B467" s="348">
        <v>45857.0</v>
      </c>
      <c r="C467" s="170" t="s">
        <v>492</v>
      </c>
      <c r="D467" s="349" t="s">
        <v>699</v>
      </c>
      <c r="E467" s="170">
        <v>51.0</v>
      </c>
      <c r="F467" s="170">
        <v>232.5</v>
      </c>
      <c r="G467" s="170">
        <v>96.0</v>
      </c>
      <c r="H467" s="170" t="s">
        <v>700</v>
      </c>
      <c r="I467" s="349" t="s">
        <v>735</v>
      </c>
      <c r="J467" s="334"/>
      <c r="K467" s="334"/>
      <c r="L467" s="351">
        <f t="shared" si="1"/>
        <v>4.439448</v>
      </c>
      <c r="M467" s="352" t="str">
        <f t="shared" si="2"/>
        <v>SHEARING</v>
      </c>
      <c r="N467" s="353">
        <f t="shared" si="3"/>
        <v>19</v>
      </c>
      <c r="O467" s="353">
        <f t="shared" si="4"/>
        <v>7</v>
      </c>
      <c r="P467" s="353">
        <f t="shared" si="5"/>
        <v>2025</v>
      </c>
      <c r="Q467" s="354"/>
      <c r="R467" s="354"/>
      <c r="S467" s="354"/>
      <c r="T467" s="354"/>
      <c r="U467" s="354"/>
      <c r="V467" s="354">
        <f t="shared" si="6"/>
        <v>1899</v>
      </c>
    </row>
    <row r="468" ht="11.25" customHeight="1">
      <c r="A468" s="170" t="s">
        <v>682</v>
      </c>
      <c r="B468" s="348">
        <v>45857.0</v>
      </c>
      <c r="C468" s="170" t="s">
        <v>492</v>
      </c>
      <c r="D468" s="349" t="s">
        <v>699</v>
      </c>
      <c r="E468" s="170">
        <v>51.0</v>
      </c>
      <c r="F468" s="170">
        <v>244.5</v>
      </c>
      <c r="G468" s="170">
        <v>76.0</v>
      </c>
      <c r="H468" s="170" t="s">
        <v>700</v>
      </c>
      <c r="I468" s="349" t="s">
        <v>735</v>
      </c>
      <c r="J468" s="334"/>
      <c r="K468" s="334"/>
      <c r="L468" s="351">
        <f t="shared" si="1"/>
        <v>3.6959598</v>
      </c>
      <c r="M468" s="352" t="str">
        <f t="shared" si="2"/>
        <v>SHEARING</v>
      </c>
      <c r="N468" s="353">
        <f t="shared" si="3"/>
        <v>19</v>
      </c>
      <c r="O468" s="353">
        <f t="shared" si="4"/>
        <v>7</v>
      </c>
      <c r="P468" s="353">
        <f t="shared" si="5"/>
        <v>2025</v>
      </c>
      <c r="Q468" s="354"/>
      <c r="R468" s="354"/>
      <c r="S468" s="354"/>
      <c r="T468" s="354"/>
      <c r="U468" s="354"/>
      <c r="V468" s="354">
        <f t="shared" si="6"/>
        <v>1899</v>
      </c>
    </row>
    <row r="469" ht="11.25" customHeight="1">
      <c r="A469" s="170" t="s">
        <v>682</v>
      </c>
      <c r="B469" s="348">
        <v>45857.0</v>
      </c>
      <c r="C469" s="170" t="s">
        <v>492</v>
      </c>
      <c r="D469" s="349" t="s">
        <v>699</v>
      </c>
      <c r="E469" s="170">
        <v>51.0</v>
      </c>
      <c r="F469" s="170">
        <v>259.5</v>
      </c>
      <c r="G469" s="170">
        <v>56.0</v>
      </c>
      <c r="H469" s="170" t="s">
        <v>700</v>
      </c>
      <c r="I469" s="349" t="s">
        <v>735</v>
      </c>
      <c r="J469" s="334"/>
      <c r="K469" s="334"/>
      <c r="L469" s="351">
        <f t="shared" si="1"/>
        <v>2.8904148</v>
      </c>
      <c r="M469" s="352" t="str">
        <f t="shared" si="2"/>
        <v>SHEARING</v>
      </c>
      <c r="N469" s="353">
        <f t="shared" si="3"/>
        <v>19</v>
      </c>
      <c r="O469" s="353">
        <f t="shared" si="4"/>
        <v>7</v>
      </c>
      <c r="P469" s="353">
        <f t="shared" si="5"/>
        <v>2025</v>
      </c>
      <c r="Q469" s="354"/>
      <c r="R469" s="354"/>
      <c r="S469" s="354"/>
      <c r="T469" s="354"/>
      <c r="U469" s="354"/>
      <c r="V469" s="354">
        <f t="shared" si="6"/>
        <v>1899</v>
      </c>
    </row>
    <row r="470" ht="11.25" customHeight="1">
      <c r="A470" s="170" t="s">
        <v>682</v>
      </c>
      <c r="B470" s="348">
        <v>45857.0</v>
      </c>
      <c r="C470" s="170" t="s">
        <v>492</v>
      </c>
      <c r="D470" s="349" t="s">
        <v>699</v>
      </c>
      <c r="E470" s="170">
        <v>51.0</v>
      </c>
      <c r="F470" s="170">
        <v>411.0</v>
      </c>
      <c r="G470" s="170">
        <v>512.0</v>
      </c>
      <c r="H470" s="170" t="s">
        <v>700</v>
      </c>
      <c r="I470" s="349" t="s">
        <v>735</v>
      </c>
      <c r="J470" s="334"/>
      <c r="K470" s="334"/>
      <c r="L470" s="351">
        <f t="shared" si="1"/>
        <v>41.8549248</v>
      </c>
      <c r="M470" s="352" t="str">
        <f t="shared" si="2"/>
        <v>SHEARING</v>
      </c>
      <c r="N470" s="353">
        <f t="shared" si="3"/>
        <v>19</v>
      </c>
      <c r="O470" s="353">
        <f t="shared" si="4"/>
        <v>7</v>
      </c>
      <c r="P470" s="353">
        <f t="shared" si="5"/>
        <v>2025</v>
      </c>
      <c r="Q470" s="354"/>
      <c r="R470" s="354"/>
      <c r="S470" s="354"/>
      <c r="T470" s="354"/>
      <c r="U470" s="354"/>
      <c r="V470" s="354">
        <f t="shared" si="6"/>
        <v>1899</v>
      </c>
    </row>
    <row r="471" ht="11.25" customHeight="1">
      <c r="A471" s="170" t="s">
        <v>682</v>
      </c>
      <c r="B471" s="348">
        <v>45857.0</v>
      </c>
      <c r="C471" s="170" t="s">
        <v>493</v>
      </c>
      <c r="D471" s="349" t="s">
        <v>699</v>
      </c>
      <c r="E471" s="170">
        <v>162.0</v>
      </c>
      <c r="F471" s="170">
        <v>589.0</v>
      </c>
      <c r="G471" s="170">
        <v>208.0</v>
      </c>
      <c r="H471" s="170" t="s">
        <v>700</v>
      </c>
      <c r="I471" s="349" t="s">
        <v>735</v>
      </c>
      <c r="J471" s="334"/>
      <c r="K471" s="334"/>
      <c r="L471" s="351">
        <f t="shared" si="1"/>
        <v>77.4030816</v>
      </c>
      <c r="M471" s="352" t="str">
        <f t="shared" si="2"/>
        <v>SHEARING</v>
      </c>
      <c r="N471" s="353">
        <f t="shared" si="3"/>
        <v>19</v>
      </c>
      <c r="O471" s="353">
        <f t="shared" si="4"/>
        <v>7</v>
      </c>
      <c r="P471" s="353">
        <f t="shared" si="5"/>
        <v>2025</v>
      </c>
      <c r="Q471" s="354"/>
      <c r="R471" s="354"/>
      <c r="S471" s="354"/>
      <c r="T471" s="354"/>
      <c r="U471" s="354"/>
      <c r="V471" s="354">
        <f t="shared" si="6"/>
        <v>1899</v>
      </c>
    </row>
    <row r="472" ht="11.25" customHeight="1">
      <c r="A472" s="170" t="s">
        <v>682</v>
      </c>
      <c r="B472" s="348">
        <v>45857.0</v>
      </c>
      <c r="C472" s="170" t="s">
        <v>493</v>
      </c>
      <c r="D472" s="349" t="s">
        <v>699</v>
      </c>
      <c r="E472" s="170">
        <v>145.0</v>
      </c>
      <c r="F472" s="170">
        <v>589.0</v>
      </c>
      <c r="G472" s="170">
        <v>148.0</v>
      </c>
      <c r="H472" s="170" t="s">
        <v>700</v>
      </c>
      <c r="I472" s="349" t="s">
        <v>735</v>
      </c>
      <c r="J472" s="334"/>
      <c r="K472" s="334"/>
      <c r="L472" s="351">
        <f t="shared" si="1"/>
        <v>49.295766</v>
      </c>
      <c r="M472" s="352" t="str">
        <f t="shared" si="2"/>
        <v>SHEARING</v>
      </c>
      <c r="N472" s="353">
        <f t="shared" si="3"/>
        <v>19</v>
      </c>
      <c r="O472" s="353">
        <f t="shared" si="4"/>
        <v>7</v>
      </c>
      <c r="P472" s="353">
        <f t="shared" si="5"/>
        <v>2025</v>
      </c>
      <c r="Q472" s="354"/>
      <c r="R472" s="354"/>
      <c r="S472" s="354"/>
      <c r="T472" s="354"/>
      <c r="U472" s="354"/>
      <c r="V472" s="354">
        <f t="shared" si="6"/>
        <v>1899</v>
      </c>
    </row>
    <row r="473" ht="11.25" customHeight="1">
      <c r="A473" s="170" t="s">
        <v>682</v>
      </c>
      <c r="B473" s="348">
        <v>45857.0</v>
      </c>
      <c r="C473" s="170" t="s">
        <v>493</v>
      </c>
      <c r="D473" s="349" t="s">
        <v>699</v>
      </c>
      <c r="E473" s="170">
        <v>121.0</v>
      </c>
      <c r="F473" s="170">
        <v>589.0</v>
      </c>
      <c r="G473" s="170">
        <v>120.0</v>
      </c>
      <c r="H473" s="170" t="s">
        <v>700</v>
      </c>
      <c r="I473" s="349" t="s">
        <v>735</v>
      </c>
      <c r="J473" s="334"/>
      <c r="K473" s="334"/>
      <c r="L473" s="351">
        <f t="shared" si="1"/>
        <v>33.353892</v>
      </c>
      <c r="M473" s="352" t="str">
        <f t="shared" si="2"/>
        <v>SHEARING</v>
      </c>
      <c r="N473" s="353">
        <f t="shared" si="3"/>
        <v>19</v>
      </c>
      <c r="O473" s="353">
        <f t="shared" si="4"/>
        <v>7</v>
      </c>
      <c r="P473" s="353">
        <f t="shared" si="5"/>
        <v>2025</v>
      </c>
      <c r="Q473" s="354"/>
      <c r="R473" s="354"/>
      <c r="S473" s="354"/>
      <c r="T473" s="354"/>
      <c r="U473" s="354"/>
      <c r="V473" s="354">
        <f t="shared" si="6"/>
        <v>1899</v>
      </c>
    </row>
    <row r="474" ht="11.25" customHeight="1">
      <c r="A474" s="170" t="s">
        <v>682</v>
      </c>
      <c r="B474" s="348">
        <v>45857.0</v>
      </c>
      <c r="C474" s="170" t="s">
        <v>493</v>
      </c>
      <c r="D474" s="349" t="s">
        <v>699</v>
      </c>
      <c r="E474" s="170">
        <v>91.0</v>
      </c>
      <c r="F474" s="170">
        <v>589.0</v>
      </c>
      <c r="G474" s="170">
        <v>100.0</v>
      </c>
      <c r="H474" s="170" t="s">
        <v>700</v>
      </c>
      <c r="I474" s="349" t="s">
        <v>735</v>
      </c>
      <c r="J474" s="334"/>
      <c r="K474" s="334"/>
      <c r="L474" s="351">
        <f t="shared" si="1"/>
        <v>20.90361</v>
      </c>
      <c r="M474" s="352" t="str">
        <f t="shared" si="2"/>
        <v>SHEARING</v>
      </c>
      <c r="N474" s="353">
        <f t="shared" si="3"/>
        <v>19</v>
      </c>
      <c r="O474" s="353">
        <f t="shared" si="4"/>
        <v>7</v>
      </c>
      <c r="P474" s="353">
        <f t="shared" si="5"/>
        <v>2025</v>
      </c>
      <c r="Q474" s="354"/>
      <c r="R474" s="354"/>
      <c r="S474" s="354"/>
      <c r="T474" s="354"/>
      <c r="U474" s="354"/>
      <c r="V474" s="354">
        <f t="shared" si="6"/>
        <v>1899</v>
      </c>
    </row>
    <row r="475" ht="11.25" customHeight="1">
      <c r="A475" s="170" t="s">
        <v>682</v>
      </c>
      <c r="B475" s="348">
        <v>45857.0</v>
      </c>
      <c r="C475" s="170" t="s">
        <v>493</v>
      </c>
      <c r="D475" s="349" t="s">
        <v>699</v>
      </c>
      <c r="E475" s="170">
        <v>53.0</v>
      </c>
      <c r="F475" s="170">
        <v>589.0</v>
      </c>
      <c r="G475" s="170">
        <v>72.0</v>
      </c>
      <c r="H475" s="170" t="s">
        <v>700</v>
      </c>
      <c r="I475" s="349" t="s">
        <v>735</v>
      </c>
      <c r="J475" s="334"/>
      <c r="K475" s="334"/>
      <c r="L475" s="351">
        <f t="shared" si="1"/>
        <v>8.7657336</v>
      </c>
      <c r="M475" s="352" t="str">
        <f t="shared" si="2"/>
        <v>SHEARING</v>
      </c>
      <c r="N475" s="353">
        <f t="shared" si="3"/>
        <v>19</v>
      </c>
      <c r="O475" s="353">
        <f t="shared" si="4"/>
        <v>7</v>
      </c>
      <c r="P475" s="353">
        <f t="shared" si="5"/>
        <v>2025</v>
      </c>
      <c r="Q475" s="354"/>
      <c r="R475" s="354"/>
      <c r="S475" s="354"/>
      <c r="T475" s="354"/>
      <c r="U475" s="354"/>
      <c r="V475" s="354">
        <f t="shared" si="6"/>
        <v>1899</v>
      </c>
    </row>
    <row r="476" ht="11.25" customHeight="1">
      <c r="A476" s="170" t="s">
        <v>682</v>
      </c>
      <c r="B476" s="348">
        <v>45857.0</v>
      </c>
      <c r="C476" s="170" t="s">
        <v>493</v>
      </c>
      <c r="D476" s="349" t="s">
        <v>699</v>
      </c>
      <c r="E476" s="170">
        <v>64.0</v>
      </c>
      <c r="F476" s="170">
        <v>589.0</v>
      </c>
      <c r="G476" s="170">
        <v>546.0</v>
      </c>
      <c r="H476" s="170" t="s">
        <v>700</v>
      </c>
      <c r="I476" s="349" t="s">
        <v>735</v>
      </c>
      <c r="J476" s="334"/>
      <c r="K476" s="350">
        <v>0.8333333333333334</v>
      </c>
      <c r="L476" s="351">
        <f t="shared" si="1"/>
        <v>80.2698624</v>
      </c>
      <c r="M476" s="352" t="str">
        <f t="shared" si="2"/>
        <v>SHEARING</v>
      </c>
      <c r="N476" s="353">
        <f t="shared" si="3"/>
        <v>19</v>
      </c>
      <c r="O476" s="353">
        <f t="shared" si="4"/>
        <v>7</v>
      </c>
      <c r="P476" s="353">
        <f t="shared" si="5"/>
        <v>2025</v>
      </c>
      <c r="Q476" s="354"/>
      <c r="R476" s="354"/>
      <c r="S476" s="354"/>
      <c r="T476" s="354"/>
      <c r="U476" s="354"/>
      <c r="V476" s="354">
        <f t="shared" si="6"/>
        <v>1899</v>
      </c>
    </row>
    <row r="477" ht="11.25" customHeight="1">
      <c r="A477" s="170" t="s">
        <v>682</v>
      </c>
      <c r="B477" s="348">
        <v>45857.0</v>
      </c>
      <c r="C477" s="170" t="s">
        <v>365</v>
      </c>
      <c r="D477" s="349" t="s">
        <v>727</v>
      </c>
      <c r="E477" s="170">
        <v>90.0</v>
      </c>
      <c r="F477" s="170">
        <v>270.0</v>
      </c>
      <c r="G477" s="170">
        <v>1020.0</v>
      </c>
      <c r="H477" s="170" t="s">
        <v>723</v>
      </c>
      <c r="I477" s="349" t="s">
        <v>692</v>
      </c>
      <c r="J477" s="350">
        <v>0.3333333333333333</v>
      </c>
      <c r="K477" s="334"/>
      <c r="L477" s="351">
        <f t="shared" si="1"/>
        <v>96.6654</v>
      </c>
      <c r="M477" s="352" t="str">
        <f t="shared" si="2"/>
        <v>SHEARING</v>
      </c>
      <c r="N477" s="353">
        <f t="shared" si="3"/>
        <v>19</v>
      </c>
      <c r="O477" s="353">
        <f t="shared" si="4"/>
        <v>7</v>
      </c>
      <c r="P477" s="353">
        <f t="shared" si="5"/>
        <v>2025</v>
      </c>
      <c r="Q477" s="354"/>
      <c r="R477" s="354"/>
      <c r="S477" s="354"/>
      <c r="T477" s="354"/>
      <c r="U477" s="354"/>
      <c r="V477" s="354">
        <f t="shared" si="6"/>
        <v>1899</v>
      </c>
    </row>
    <row r="478" ht="11.25" customHeight="1">
      <c r="A478" s="170" t="s">
        <v>682</v>
      </c>
      <c r="B478" s="348">
        <v>45857.0</v>
      </c>
      <c r="C478" s="170" t="s">
        <v>365</v>
      </c>
      <c r="D478" s="349" t="s">
        <v>727</v>
      </c>
      <c r="E478" s="170">
        <v>90.0</v>
      </c>
      <c r="F478" s="170">
        <v>190.0</v>
      </c>
      <c r="G478" s="170">
        <v>1020.0</v>
      </c>
      <c r="H478" s="170" t="s">
        <v>723</v>
      </c>
      <c r="I478" s="349" t="s">
        <v>692</v>
      </c>
      <c r="J478" s="334"/>
      <c r="K478" s="334"/>
      <c r="L478" s="351">
        <f t="shared" si="1"/>
        <v>68.0238</v>
      </c>
      <c r="M478" s="352" t="str">
        <f t="shared" si="2"/>
        <v>SHEARING</v>
      </c>
      <c r="N478" s="353">
        <f t="shared" si="3"/>
        <v>19</v>
      </c>
      <c r="O478" s="353">
        <f t="shared" si="4"/>
        <v>7</v>
      </c>
      <c r="P478" s="353">
        <f t="shared" si="5"/>
        <v>2025</v>
      </c>
      <c r="Q478" s="354"/>
      <c r="R478" s="354"/>
      <c r="S478" s="354"/>
      <c r="T478" s="354"/>
      <c r="U478" s="354"/>
      <c r="V478" s="354">
        <f t="shared" si="6"/>
        <v>1899</v>
      </c>
    </row>
    <row r="479" ht="11.25" customHeight="1">
      <c r="A479" s="170" t="s">
        <v>682</v>
      </c>
      <c r="B479" s="348">
        <v>45857.0</v>
      </c>
      <c r="C479" s="170" t="s">
        <v>365</v>
      </c>
      <c r="D479" s="349" t="s">
        <v>727</v>
      </c>
      <c r="E479" s="170">
        <v>70.0</v>
      </c>
      <c r="F479" s="170">
        <v>230.0</v>
      </c>
      <c r="G479" s="170">
        <v>900.0</v>
      </c>
      <c r="H479" s="170" t="s">
        <v>723</v>
      </c>
      <c r="I479" s="349" t="s">
        <v>692</v>
      </c>
      <c r="J479" s="334"/>
      <c r="K479" s="334"/>
      <c r="L479" s="351">
        <f t="shared" si="1"/>
        <v>56.511</v>
      </c>
      <c r="M479" s="352" t="str">
        <f t="shared" si="2"/>
        <v>SHEARING</v>
      </c>
      <c r="N479" s="353">
        <f t="shared" si="3"/>
        <v>19</v>
      </c>
      <c r="O479" s="353">
        <f t="shared" si="4"/>
        <v>7</v>
      </c>
      <c r="P479" s="353">
        <f t="shared" si="5"/>
        <v>2025</v>
      </c>
      <c r="Q479" s="354"/>
      <c r="R479" s="354"/>
      <c r="S479" s="354"/>
      <c r="T479" s="354"/>
      <c r="U479" s="354"/>
      <c r="V479" s="354">
        <f t="shared" si="6"/>
        <v>1899</v>
      </c>
    </row>
    <row r="480" ht="11.25" customHeight="1">
      <c r="A480" s="170" t="s">
        <v>682</v>
      </c>
      <c r="B480" s="348">
        <v>45857.0</v>
      </c>
      <c r="C480" s="170" t="s">
        <v>365</v>
      </c>
      <c r="D480" s="349" t="s">
        <v>727</v>
      </c>
      <c r="E480" s="170">
        <v>70.0</v>
      </c>
      <c r="F480" s="170">
        <v>190.0</v>
      </c>
      <c r="G480" s="170">
        <v>900.0</v>
      </c>
      <c r="H480" s="170" t="s">
        <v>723</v>
      </c>
      <c r="I480" s="349" t="s">
        <v>692</v>
      </c>
      <c r="J480" s="334"/>
      <c r="K480" s="334"/>
      <c r="L480" s="351">
        <f t="shared" si="1"/>
        <v>46.683</v>
      </c>
      <c r="M480" s="352" t="str">
        <f t="shared" si="2"/>
        <v>SHEARING</v>
      </c>
      <c r="N480" s="353">
        <f t="shared" si="3"/>
        <v>19</v>
      </c>
      <c r="O480" s="353">
        <f t="shared" si="4"/>
        <v>7</v>
      </c>
      <c r="P480" s="353">
        <f t="shared" si="5"/>
        <v>2025</v>
      </c>
      <c r="Q480" s="354"/>
      <c r="R480" s="354"/>
      <c r="S480" s="354"/>
      <c r="T480" s="354"/>
      <c r="U480" s="354"/>
      <c r="V480" s="354">
        <f t="shared" si="6"/>
        <v>1899</v>
      </c>
    </row>
    <row r="481" ht="11.25" customHeight="1">
      <c r="A481" s="170" t="s">
        <v>682</v>
      </c>
      <c r="B481" s="348">
        <v>45857.0</v>
      </c>
      <c r="C481" s="170" t="s">
        <v>483</v>
      </c>
      <c r="D481" s="349" t="s">
        <v>740</v>
      </c>
      <c r="E481" s="170">
        <v>50.0</v>
      </c>
      <c r="F481" s="170">
        <v>190.0</v>
      </c>
      <c r="G481" s="170">
        <v>160.0</v>
      </c>
      <c r="H481" s="170" t="s">
        <v>85</v>
      </c>
      <c r="I481" s="349" t="s">
        <v>692</v>
      </c>
      <c r="J481" s="334"/>
      <c r="K481" s="334"/>
      <c r="L481" s="351">
        <f t="shared" si="1"/>
        <v>5.928</v>
      </c>
      <c r="M481" s="352" t="str">
        <f t="shared" si="2"/>
        <v>SHEARING</v>
      </c>
      <c r="N481" s="353">
        <f t="shared" si="3"/>
        <v>19</v>
      </c>
      <c r="O481" s="353">
        <f t="shared" si="4"/>
        <v>7</v>
      </c>
      <c r="P481" s="353">
        <f t="shared" si="5"/>
        <v>2025</v>
      </c>
      <c r="Q481" s="354"/>
      <c r="R481" s="354"/>
      <c r="S481" s="354"/>
      <c r="T481" s="354"/>
      <c r="U481" s="354"/>
      <c r="V481" s="354">
        <f t="shared" si="6"/>
        <v>1899</v>
      </c>
    </row>
    <row r="482" ht="11.25" customHeight="1">
      <c r="A482" s="170" t="s">
        <v>682</v>
      </c>
      <c r="B482" s="348">
        <v>45857.0</v>
      </c>
      <c r="C482" s="170" t="s">
        <v>483</v>
      </c>
      <c r="D482" s="349" t="s">
        <v>740</v>
      </c>
      <c r="E482" s="170">
        <v>50.0</v>
      </c>
      <c r="F482" s="170">
        <v>120.0</v>
      </c>
      <c r="G482" s="170">
        <v>320.0</v>
      </c>
      <c r="H482" s="170" t="s">
        <v>85</v>
      </c>
      <c r="I482" s="349" t="s">
        <v>692</v>
      </c>
      <c r="J482" s="334"/>
      <c r="K482" s="334"/>
      <c r="L482" s="351">
        <f t="shared" si="1"/>
        <v>7.488</v>
      </c>
      <c r="M482" s="352" t="str">
        <f t="shared" si="2"/>
        <v>SHEARING</v>
      </c>
      <c r="N482" s="353">
        <f t="shared" si="3"/>
        <v>19</v>
      </c>
      <c r="O482" s="353">
        <f t="shared" si="4"/>
        <v>7</v>
      </c>
      <c r="P482" s="353">
        <f t="shared" si="5"/>
        <v>2025</v>
      </c>
      <c r="Q482" s="354"/>
      <c r="R482" s="354"/>
      <c r="S482" s="354"/>
      <c r="T482" s="354"/>
      <c r="U482" s="354"/>
      <c r="V482" s="354">
        <f t="shared" si="6"/>
        <v>1899</v>
      </c>
    </row>
    <row r="483" ht="11.25" customHeight="1">
      <c r="A483" s="170" t="s">
        <v>682</v>
      </c>
      <c r="B483" s="348">
        <v>45857.0</v>
      </c>
      <c r="C483" s="170" t="s">
        <v>483</v>
      </c>
      <c r="D483" s="349" t="s">
        <v>740</v>
      </c>
      <c r="E483" s="170">
        <v>50.0</v>
      </c>
      <c r="F483" s="170">
        <v>225.0</v>
      </c>
      <c r="G483" s="170">
        <v>480.0</v>
      </c>
      <c r="H483" s="170" t="s">
        <v>85</v>
      </c>
      <c r="I483" s="349" t="s">
        <v>692</v>
      </c>
      <c r="J483" s="334"/>
      <c r="K483" s="334"/>
      <c r="L483" s="351">
        <f t="shared" si="1"/>
        <v>21.06</v>
      </c>
      <c r="M483" s="352" t="str">
        <f t="shared" si="2"/>
        <v>SHEARING</v>
      </c>
      <c r="N483" s="353">
        <f t="shared" si="3"/>
        <v>19</v>
      </c>
      <c r="O483" s="353">
        <f t="shared" si="4"/>
        <v>7</v>
      </c>
      <c r="P483" s="353">
        <f t="shared" si="5"/>
        <v>2025</v>
      </c>
      <c r="Q483" s="354"/>
      <c r="R483" s="354"/>
      <c r="S483" s="354"/>
      <c r="T483" s="354"/>
      <c r="U483" s="354"/>
      <c r="V483" s="354">
        <f t="shared" si="6"/>
        <v>1899</v>
      </c>
    </row>
    <row r="484" ht="11.25" customHeight="1">
      <c r="A484" s="170" t="s">
        <v>682</v>
      </c>
      <c r="B484" s="348">
        <v>45857.0</v>
      </c>
      <c r="C484" s="170" t="s">
        <v>482</v>
      </c>
      <c r="D484" s="349" t="s">
        <v>740</v>
      </c>
      <c r="E484" s="170">
        <v>50.0</v>
      </c>
      <c r="F484" s="170">
        <v>180.0</v>
      </c>
      <c r="G484" s="170">
        <v>110.0</v>
      </c>
      <c r="H484" s="170" t="s">
        <v>85</v>
      </c>
      <c r="I484" s="349" t="s">
        <v>692</v>
      </c>
      <c r="J484" s="334"/>
      <c r="K484" s="334"/>
      <c r="L484" s="351">
        <f t="shared" si="1"/>
        <v>3.861</v>
      </c>
      <c r="M484" s="352" t="str">
        <f t="shared" si="2"/>
        <v>SHEARING</v>
      </c>
      <c r="N484" s="353">
        <f t="shared" si="3"/>
        <v>19</v>
      </c>
      <c r="O484" s="353">
        <f t="shared" si="4"/>
        <v>7</v>
      </c>
      <c r="P484" s="353">
        <f t="shared" si="5"/>
        <v>2025</v>
      </c>
      <c r="Q484" s="354"/>
      <c r="R484" s="354"/>
      <c r="S484" s="354"/>
      <c r="T484" s="354"/>
      <c r="U484" s="354"/>
      <c r="V484" s="354">
        <f t="shared" si="6"/>
        <v>1899</v>
      </c>
    </row>
    <row r="485" ht="11.25" customHeight="1">
      <c r="A485" s="170" t="s">
        <v>682</v>
      </c>
      <c r="B485" s="348">
        <v>45857.0</v>
      </c>
      <c r="C485" s="170" t="s">
        <v>482</v>
      </c>
      <c r="D485" s="349" t="s">
        <v>740</v>
      </c>
      <c r="E485" s="170">
        <v>50.0</v>
      </c>
      <c r="F485" s="170">
        <v>115.0</v>
      </c>
      <c r="G485" s="170">
        <v>220.0</v>
      </c>
      <c r="H485" s="170" t="s">
        <v>85</v>
      </c>
      <c r="I485" s="349" t="s">
        <v>692</v>
      </c>
      <c r="J485" s="334"/>
      <c r="K485" s="334"/>
      <c r="L485" s="351">
        <f t="shared" si="1"/>
        <v>4.9335</v>
      </c>
      <c r="M485" s="352" t="str">
        <f t="shared" si="2"/>
        <v>SHEARING</v>
      </c>
      <c r="N485" s="353">
        <f t="shared" si="3"/>
        <v>19</v>
      </c>
      <c r="O485" s="353">
        <f t="shared" si="4"/>
        <v>7</v>
      </c>
      <c r="P485" s="353">
        <f t="shared" si="5"/>
        <v>2025</v>
      </c>
      <c r="Q485" s="354"/>
      <c r="R485" s="354"/>
      <c r="S485" s="354"/>
      <c r="T485" s="354"/>
      <c r="U485" s="354"/>
      <c r="V485" s="354">
        <f t="shared" si="6"/>
        <v>1899</v>
      </c>
    </row>
    <row r="486" ht="11.25" customHeight="1">
      <c r="A486" s="170" t="s">
        <v>682</v>
      </c>
      <c r="B486" s="348">
        <v>45857.0</v>
      </c>
      <c r="C486" s="170" t="s">
        <v>482</v>
      </c>
      <c r="D486" s="349" t="s">
        <v>740</v>
      </c>
      <c r="E486" s="170">
        <v>50.0</v>
      </c>
      <c r="F486" s="170">
        <v>270.0</v>
      </c>
      <c r="G486" s="170">
        <v>330.0</v>
      </c>
      <c r="H486" s="170" t="s">
        <v>85</v>
      </c>
      <c r="I486" s="349" t="s">
        <v>692</v>
      </c>
      <c r="J486" s="334"/>
      <c r="K486" s="334"/>
      <c r="L486" s="351">
        <f t="shared" si="1"/>
        <v>17.3745</v>
      </c>
      <c r="M486" s="352" t="str">
        <f t="shared" si="2"/>
        <v>SHEARING</v>
      </c>
      <c r="N486" s="353">
        <f t="shared" si="3"/>
        <v>19</v>
      </c>
      <c r="O486" s="353">
        <f t="shared" si="4"/>
        <v>7</v>
      </c>
      <c r="P486" s="353">
        <f t="shared" si="5"/>
        <v>2025</v>
      </c>
      <c r="Q486" s="354"/>
      <c r="R486" s="354"/>
      <c r="S486" s="354"/>
      <c r="T486" s="354"/>
      <c r="U486" s="354"/>
      <c r="V486" s="354">
        <f t="shared" si="6"/>
        <v>1899</v>
      </c>
    </row>
    <row r="487" ht="11.25" customHeight="1">
      <c r="A487" s="170" t="s">
        <v>682</v>
      </c>
      <c r="B487" s="348">
        <v>45857.0</v>
      </c>
      <c r="C487" s="170" t="s">
        <v>494</v>
      </c>
      <c r="D487" s="349" t="s">
        <v>740</v>
      </c>
      <c r="E487" s="170">
        <v>60.0</v>
      </c>
      <c r="F487" s="170">
        <v>125.0</v>
      </c>
      <c r="G487" s="170">
        <v>130.0</v>
      </c>
      <c r="H487" s="170" t="s">
        <v>85</v>
      </c>
      <c r="I487" s="349" t="s">
        <v>692</v>
      </c>
      <c r="J487" s="334"/>
      <c r="K487" s="350"/>
      <c r="L487" s="351">
        <f t="shared" si="1"/>
        <v>3.8025</v>
      </c>
      <c r="M487" s="352" t="str">
        <f t="shared" si="2"/>
        <v>SHEARING</v>
      </c>
      <c r="N487" s="353">
        <f t="shared" si="3"/>
        <v>19</v>
      </c>
      <c r="O487" s="353">
        <f t="shared" si="4"/>
        <v>7</v>
      </c>
      <c r="P487" s="353">
        <f t="shared" si="5"/>
        <v>2025</v>
      </c>
      <c r="Q487" s="354"/>
      <c r="R487" s="354"/>
      <c r="S487" s="354"/>
      <c r="T487" s="354"/>
      <c r="U487" s="354"/>
      <c r="V487" s="354">
        <f t="shared" si="6"/>
        <v>1899</v>
      </c>
    </row>
    <row r="488" ht="11.25" customHeight="1">
      <c r="A488" s="170" t="s">
        <v>682</v>
      </c>
      <c r="B488" s="348">
        <v>45857.0</v>
      </c>
      <c r="C488" s="170"/>
      <c r="D488" s="170"/>
      <c r="E488" s="170"/>
      <c r="F488" s="170"/>
      <c r="G488" s="170"/>
      <c r="H488" s="170" t="s">
        <v>768</v>
      </c>
      <c r="I488" s="349" t="s">
        <v>692</v>
      </c>
      <c r="J488" s="350"/>
      <c r="K488" s="350">
        <v>0.8333333333333334</v>
      </c>
      <c r="L488" s="351"/>
      <c r="M488" s="352" t="str">
        <f t="shared" si="2"/>
        <v/>
      </c>
      <c r="N488" s="353">
        <f t="shared" si="3"/>
        <v>19</v>
      </c>
      <c r="O488" s="353">
        <f t="shared" si="4"/>
        <v>7</v>
      </c>
      <c r="P488" s="353">
        <f t="shared" si="5"/>
        <v>2025</v>
      </c>
      <c r="Q488" s="354"/>
      <c r="R488" s="354"/>
      <c r="S488" s="354"/>
      <c r="T488" s="354"/>
      <c r="U488" s="354"/>
      <c r="V488" s="354">
        <f t="shared" si="6"/>
        <v>1899</v>
      </c>
    </row>
    <row r="489" ht="11.25" customHeight="1">
      <c r="A489" s="170" t="s">
        <v>682</v>
      </c>
      <c r="B489" s="348">
        <v>45857.0</v>
      </c>
      <c r="C489" s="170"/>
      <c r="D489" s="349"/>
      <c r="E489" s="170"/>
      <c r="F489" s="170"/>
      <c r="G489" s="170"/>
      <c r="H489" s="170" t="s">
        <v>715</v>
      </c>
      <c r="I489" s="349" t="s">
        <v>719</v>
      </c>
      <c r="J489" s="355">
        <v>0.375</v>
      </c>
      <c r="K489" s="355">
        <v>0.75</v>
      </c>
      <c r="L489" s="351">
        <f t="shared" ref="L489:L550" si="7">E489*F489*G489*0.5*0.78/100000</f>
        <v>0</v>
      </c>
      <c r="M489" s="352" t="str">
        <f t="shared" si="2"/>
        <v/>
      </c>
      <c r="N489" s="353">
        <f t="shared" si="3"/>
        <v>19</v>
      </c>
      <c r="O489" s="353">
        <f t="shared" si="4"/>
        <v>7</v>
      </c>
      <c r="P489" s="353">
        <f t="shared" si="5"/>
        <v>2025</v>
      </c>
      <c r="Q489" s="354"/>
      <c r="R489" s="354"/>
      <c r="S489" s="354"/>
      <c r="T489" s="354"/>
      <c r="U489" s="354"/>
      <c r="V489" s="354">
        <f t="shared" si="6"/>
        <v>1899</v>
      </c>
    </row>
    <row r="490" ht="11.25" customHeight="1">
      <c r="A490" s="170" t="s">
        <v>682</v>
      </c>
      <c r="B490" s="348">
        <v>45857.0</v>
      </c>
      <c r="C490" s="170" t="s">
        <v>493</v>
      </c>
      <c r="D490" s="349"/>
      <c r="E490" s="170"/>
      <c r="F490" s="170"/>
      <c r="G490" s="170"/>
      <c r="H490" s="170" t="s">
        <v>689</v>
      </c>
      <c r="I490" s="349" t="s">
        <v>718</v>
      </c>
      <c r="J490" s="350">
        <v>0.3333333333333333</v>
      </c>
      <c r="K490" s="334"/>
      <c r="L490" s="351">
        <f t="shared" si="7"/>
        <v>0</v>
      </c>
      <c r="M490" s="352" t="str">
        <f t="shared" si="2"/>
        <v/>
      </c>
      <c r="N490" s="353">
        <f t="shared" si="3"/>
        <v>19</v>
      </c>
      <c r="O490" s="353">
        <f t="shared" si="4"/>
        <v>7</v>
      </c>
      <c r="P490" s="353">
        <f t="shared" si="5"/>
        <v>2025</v>
      </c>
      <c r="Q490" s="354"/>
      <c r="R490" s="354"/>
      <c r="S490" s="354"/>
      <c r="T490" s="354"/>
      <c r="U490" s="354"/>
      <c r="V490" s="354">
        <f t="shared" si="6"/>
        <v>1899</v>
      </c>
    </row>
    <row r="491" ht="11.25" customHeight="1">
      <c r="A491" s="170" t="s">
        <v>682</v>
      </c>
      <c r="B491" s="348">
        <v>45857.0</v>
      </c>
      <c r="C491" s="170" t="s">
        <v>365</v>
      </c>
      <c r="D491" s="349"/>
      <c r="E491" s="170"/>
      <c r="F491" s="170"/>
      <c r="G491" s="170"/>
      <c r="H491" s="170" t="s">
        <v>689</v>
      </c>
      <c r="I491" s="349" t="s">
        <v>718</v>
      </c>
      <c r="J491" s="334"/>
      <c r="K491" s="350">
        <v>0.8333333333333334</v>
      </c>
      <c r="L491" s="351">
        <f t="shared" si="7"/>
        <v>0</v>
      </c>
      <c r="M491" s="352" t="str">
        <f t="shared" si="2"/>
        <v/>
      </c>
      <c r="N491" s="353">
        <f t="shared" si="3"/>
        <v>19</v>
      </c>
      <c r="O491" s="353">
        <f t="shared" si="4"/>
        <v>7</v>
      </c>
      <c r="P491" s="353">
        <f t="shared" si="5"/>
        <v>2025</v>
      </c>
      <c r="Q491" s="354"/>
      <c r="R491" s="354"/>
      <c r="S491" s="354"/>
      <c r="T491" s="354"/>
      <c r="U491" s="354"/>
      <c r="V491" s="354">
        <f t="shared" si="6"/>
        <v>1899</v>
      </c>
    </row>
    <row r="492" ht="11.25" customHeight="1">
      <c r="A492" s="170" t="s">
        <v>682</v>
      </c>
      <c r="B492" s="348">
        <v>45857.0</v>
      </c>
      <c r="C492" s="170" t="s">
        <v>495</v>
      </c>
      <c r="D492" s="349" t="s">
        <v>711</v>
      </c>
      <c r="E492" s="170">
        <v>40.0</v>
      </c>
      <c r="F492" s="170">
        <v>200.0</v>
      </c>
      <c r="G492" s="170">
        <v>500.0</v>
      </c>
      <c r="H492" s="170" t="s">
        <v>712</v>
      </c>
      <c r="I492" s="349" t="s">
        <v>713</v>
      </c>
      <c r="J492" s="350">
        <v>0.3333333333333333</v>
      </c>
      <c r="K492" s="334"/>
      <c r="L492" s="351">
        <f t="shared" si="7"/>
        <v>15.6</v>
      </c>
      <c r="M492" s="352" t="str">
        <f t="shared" si="2"/>
        <v>SHEARING</v>
      </c>
      <c r="N492" s="353">
        <f t="shared" si="3"/>
        <v>19</v>
      </c>
      <c r="O492" s="353">
        <f t="shared" si="4"/>
        <v>7</v>
      </c>
      <c r="P492" s="353">
        <f t="shared" si="5"/>
        <v>2025</v>
      </c>
      <c r="Q492" s="354"/>
      <c r="R492" s="354"/>
      <c r="S492" s="354"/>
      <c r="T492" s="354"/>
      <c r="U492" s="354"/>
      <c r="V492" s="354">
        <f t="shared" si="6"/>
        <v>1899</v>
      </c>
    </row>
    <row r="493" ht="11.25" customHeight="1">
      <c r="A493" s="170" t="s">
        <v>682</v>
      </c>
      <c r="B493" s="348">
        <v>45857.0</v>
      </c>
      <c r="C493" s="170" t="s">
        <v>495</v>
      </c>
      <c r="D493" s="349" t="s">
        <v>711</v>
      </c>
      <c r="E493" s="170">
        <v>40.0</v>
      </c>
      <c r="F493" s="170">
        <v>140.0</v>
      </c>
      <c r="G493" s="170">
        <v>170.0</v>
      </c>
      <c r="H493" s="170" t="s">
        <v>712</v>
      </c>
      <c r="I493" s="349" t="s">
        <v>713</v>
      </c>
      <c r="J493" s="334"/>
      <c r="K493" s="334"/>
      <c r="L493" s="351">
        <f t="shared" si="7"/>
        <v>3.7128</v>
      </c>
      <c r="M493" s="352" t="str">
        <f t="shared" si="2"/>
        <v>SHEARING</v>
      </c>
      <c r="N493" s="353">
        <f t="shared" si="3"/>
        <v>19</v>
      </c>
      <c r="O493" s="353">
        <f t="shared" si="4"/>
        <v>7</v>
      </c>
      <c r="P493" s="353">
        <f t="shared" si="5"/>
        <v>2025</v>
      </c>
      <c r="Q493" s="354"/>
      <c r="R493" s="354"/>
      <c r="S493" s="354"/>
      <c r="T493" s="354"/>
      <c r="U493" s="354"/>
      <c r="V493" s="354">
        <f t="shared" si="6"/>
        <v>1899</v>
      </c>
    </row>
    <row r="494" ht="11.25" customHeight="1">
      <c r="A494" s="170" t="s">
        <v>682</v>
      </c>
      <c r="B494" s="348">
        <v>45857.0</v>
      </c>
      <c r="C494" s="170" t="s">
        <v>495</v>
      </c>
      <c r="D494" s="349" t="s">
        <v>711</v>
      </c>
      <c r="E494" s="170">
        <v>40.0</v>
      </c>
      <c r="F494" s="170">
        <v>90.0</v>
      </c>
      <c r="G494" s="170">
        <v>330.0</v>
      </c>
      <c r="H494" s="170" t="s">
        <v>712</v>
      </c>
      <c r="I494" s="349" t="s">
        <v>713</v>
      </c>
      <c r="J494" s="334"/>
      <c r="K494" s="334"/>
      <c r="L494" s="351">
        <f t="shared" si="7"/>
        <v>4.6332</v>
      </c>
      <c r="M494" s="352" t="str">
        <f t="shared" si="2"/>
        <v>SHEARING</v>
      </c>
      <c r="N494" s="353">
        <f t="shared" si="3"/>
        <v>19</v>
      </c>
      <c r="O494" s="353">
        <f t="shared" si="4"/>
        <v>7</v>
      </c>
      <c r="P494" s="353">
        <f t="shared" si="5"/>
        <v>2025</v>
      </c>
      <c r="Q494" s="354"/>
      <c r="R494" s="354"/>
      <c r="S494" s="354"/>
      <c r="T494" s="354"/>
      <c r="U494" s="354"/>
      <c r="V494" s="354">
        <f t="shared" si="6"/>
        <v>1899</v>
      </c>
    </row>
    <row r="495" ht="11.25" customHeight="1">
      <c r="A495" s="170" t="s">
        <v>682</v>
      </c>
      <c r="B495" s="348">
        <v>45857.0</v>
      </c>
      <c r="C495" s="170" t="s">
        <v>365</v>
      </c>
      <c r="D495" s="349" t="s">
        <v>711</v>
      </c>
      <c r="E495" s="170">
        <v>70.0</v>
      </c>
      <c r="F495" s="170">
        <v>230.0</v>
      </c>
      <c r="G495" s="170">
        <v>1800.0</v>
      </c>
      <c r="H495" s="170" t="s">
        <v>712</v>
      </c>
      <c r="I495" s="349" t="s">
        <v>713</v>
      </c>
      <c r="J495" s="334"/>
      <c r="K495" s="350">
        <v>0.25</v>
      </c>
      <c r="L495" s="351">
        <f t="shared" si="7"/>
        <v>113.022</v>
      </c>
      <c r="M495" s="352" t="str">
        <f t="shared" si="2"/>
        <v>SHEARING</v>
      </c>
      <c r="N495" s="353">
        <f t="shared" si="3"/>
        <v>19</v>
      </c>
      <c r="O495" s="353">
        <f t="shared" si="4"/>
        <v>7</v>
      </c>
      <c r="P495" s="353">
        <f t="shared" si="5"/>
        <v>2025</v>
      </c>
      <c r="Q495" s="354"/>
      <c r="R495" s="354"/>
      <c r="S495" s="354"/>
      <c r="T495" s="354"/>
      <c r="U495" s="354"/>
      <c r="V495" s="354">
        <f t="shared" si="6"/>
        <v>1899</v>
      </c>
    </row>
    <row r="496" ht="11.25" customHeight="1">
      <c r="A496" s="170" t="s">
        <v>682</v>
      </c>
      <c r="B496" s="348">
        <v>45857.0</v>
      </c>
      <c r="C496" s="170" t="s">
        <v>493</v>
      </c>
      <c r="D496" s="349" t="s">
        <v>690</v>
      </c>
      <c r="E496" s="170">
        <v>64.0</v>
      </c>
      <c r="F496" s="170">
        <v>259.0</v>
      </c>
      <c r="G496" s="170">
        <v>208.0</v>
      </c>
      <c r="H496" s="170" t="s">
        <v>85</v>
      </c>
      <c r="I496" s="349" t="s">
        <v>701</v>
      </c>
      <c r="J496" s="350">
        <v>0.3333333333333333</v>
      </c>
      <c r="K496" s="334"/>
      <c r="L496" s="351">
        <f t="shared" si="7"/>
        <v>13.4464512</v>
      </c>
      <c r="M496" s="352" t="str">
        <f t="shared" si="2"/>
        <v>SHEARING</v>
      </c>
      <c r="N496" s="353">
        <f t="shared" si="3"/>
        <v>19</v>
      </c>
      <c r="O496" s="353">
        <f t="shared" si="4"/>
        <v>7</v>
      </c>
      <c r="P496" s="353">
        <f t="shared" si="5"/>
        <v>2025</v>
      </c>
      <c r="Q496" s="354"/>
      <c r="R496" s="354"/>
      <c r="S496" s="354"/>
      <c r="T496" s="354"/>
      <c r="U496" s="354"/>
      <c r="V496" s="354">
        <f t="shared" si="6"/>
        <v>1899</v>
      </c>
    </row>
    <row r="497" ht="11.25" customHeight="1">
      <c r="A497" s="170" t="s">
        <v>682</v>
      </c>
      <c r="B497" s="348">
        <v>45857.0</v>
      </c>
      <c r="C497" s="170" t="s">
        <v>493</v>
      </c>
      <c r="D497" s="349" t="s">
        <v>690</v>
      </c>
      <c r="E497" s="170">
        <v>64.0</v>
      </c>
      <c r="F497" s="170">
        <v>589.0</v>
      </c>
      <c r="G497" s="170">
        <v>85.0</v>
      </c>
      <c r="H497" s="170" t="s">
        <v>85</v>
      </c>
      <c r="I497" s="349" t="s">
        <v>701</v>
      </c>
      <c r="J497" s="334"/>
      <c r="K497" s="334"/>
      <c r="L497" s="351">
        <f t="shared" si="7"/>
        <v>12.496224</v>
      </c>
      <c r="M497" s="352" t="str">
        <f t="shared" si="2"/>
        <v>SHEARING</v>
      </c>
      <c r="N497" s="353">
        <f t="shared" si="3"/>
        <v>19</v>
      </c>
      <c r="O497" s="353">
        <f t="shared" si="4"/>
        <v>7</v>
      </c>
      <c r="P497" s="353">
        <f t="shared" si="5"/>
        <v>2025</v>
      </c>
      <c r="Q497" s="354"/>
      <c r="R497" s="354"/>
      <c r="S497" s="354"/>
      <c r="T497" s="354"/>
      <c r="U497" s="354"/>
      <c r="V497" s="354">
        <f t="shared" si="6"/>
        <v>1899</v>
      </c>
    </row>
    <row r="498" ht="11.25" customHeight="1">
      <c r="A498" s="170" t="s">
        <v>682</v>
      </c>
      <c r="B498" s="348">
        <v>45857.0</v>
      </c>
      <c r="C498" s="170" t="s">
        <v>365</v>
      </c>
      <c r="D498" s="349" t="s">
        <v>690</v>
      </c>
      <c r="E498" s="170">
        <v>70.0</v>
      </c>
      <c r="F498" s="170">
        <v>230.0</v>
      </c>
      <c r="G498" s="170">
        <v>900.0</v>
      </c>
      <c r="H498" s="170" t="s">
        <v>85</v>
      </c>
      <c r="I498" s="349" t="s">
        <v>701</v>
      </c>
      <c r="J498" s="334"/>
      <c r="K498" s="334"/>
      <c r="L498" s="351">
        <f t="shared" si="7"/>
        <v>56.511</v>
      </c>
      <c r="M498" s="352" t="str">
        <f t="shared" si="2"/>
        <v>SHEARING</v>
      </c>
      <c r="N498" s="353">
        <f t="shared" si="3"/>
        <v>19</v>
      </c>
      <c r="O498" s="353">
        <f t="shared" si="4"/>
        <v>7</v>
      </c>
      <c r="P498" s="353">
        <f t="shared" si="5"/>
        <v>2025</v>
      </c>
      <c r="Q498" s="354"/>
      <c r="R498" s="354"/>
      <c r="S498" s="354"/>
      <c r="T498" s="354"/>
      <c r="U498" s="354"/>
      <c r="V498" s="354">
        <f t="shared" si="6"/>
        <v>1899</v>
      </c>
    </row>
    <row r="499" ht="11.25" customHeight="1">
      <c r="A499" s="170" t="s">
        <v>682</v>
      </c>
      <c r="B499" s="348">
        <v>45857.0</v>
      </c>
      <c r="C499" s="170" t="s">
        <v>365</v>
      </c>
      <c r="D499" s="349" t="s">
        <v>690</v>
      </c>
      <c r="E499" s="170">
        <v>70.0</v>
      </c>
      <c r="F499" s="170">
        <v>190.0</v>
      </c>
      <c r="G499" s="170">
        <v>900.0</v>
      </c>
      <c r="H499" s="170" t="s">
        <v>85</v>
      </c>
      <c r="I499" s="349" t="s">
        <v>701</v>
      </c>
      <c r="J499" s="334"/>
      <c r="K499" s="334"/>
      <c r="L499" s="351">
        <f t="shared" si="7"/>
        <v>46.683</v>
      </c>
      <c r="M499" s="352" t="str">
        <f t="shared" si="2"/>
        <v>SHEARING</v>
      </c>
      <c r="N499" s="353">
        <f t="shared" si="3"/>
        <v>19</v>
      </c>
      <c r="O499" s="353">
        <f t="shared" si="4"/>
        <v>7</v>
      </c>
      <c r="P499" s="353">
        <f t="shared" si="5"/>
        <v>2025</v>
      </c>
      <c r="Q499" s="354"/>
      <c r="R499" s="354"/>
      <c r="S499" s="354"/>
      <c r="T499" s="354"/>
      <c r="U499" s="354"/>
      <c r="V499" s="354">
        <f t="shared" si="6"/>
        <v>1899</v>
      </c>
    </row>
    <row r="500" ht="11.25" customHeight="1">
      <c r="A500" s="170" t="s">
        <v>682</v>
      </c>
      <c r="B500" s="348">
        <v>45857.0</v>
      </c>
      <c r="C500" s="170" t="s">
        <v>365</v>
      </c>
      <c r="D500" s="349" t="s">
        <v>690</v>
      </c>
      <c r="E500" s="170">
        <v>90.0</v>
      </c>
      <c r="F500" s="170">
        <v>190.0</v>
      </c>
      <c r="G500" s="170">
        <v>1020.0</v>
      </c>
      <c r="H500" s="170" t="s">
        <v>85</v>
      </c>
      <c r="I500" s="349" t="s">
        <v>701</v>
      </c>
      <c r="J500" s="334"/>
      <c r="K500" s="334"/>
      <c r="L500" s="351">
        <f t="shared" si="7"/>
        <v>68.0238</v>
      </c>
      <c r="M500" s="352" t="str">
        <f t="shared" si="2"/>
        <v>SHEARING</v>
      </c>
      <c r="N500" s="353">
        <f t="shared" si="3"/>
        <v>19</v>
      </c>
      <c r="O500" s="353">
        <f t="shared" si="4"/>
        <v>7</v>
      </c>
      <c r="P500" s="353">
        <f t="shared" si="5"/>
        <v>2025</v>
      </c>
      <c r="Q500" s="354"/>
      <c r="R500" s="354"/>
      <c r="S500" s="354"/>
      <c r="T500" s="354"/>
      <c r="U500" s="354"/>
      <c r="V500" s="354">
        <f t="shared" si="6"/>
        <v>1899</v>
      </c>
    </row>
    <row r="501" ht="11.25" customHeight="1">
      <c r="A501" s="170" t="s">
        <v>682</v>
      </c>
      <c r="B501" s="348">
        <v>45857.0</v>
      </c>
      <c r="C501" s="170" t="s">
        <v>365</v>
      </c>
      <c r="D501" s="349" t="s">
        <v>690</v>
      </c>
      <c r="E501" s="170">
        <v>90.0</v>
      </c>
      <c r="F501" s="170">
        <v>270.0</v>
      </c>
      <c r="G501" s="170">
        <v>1020.0</v>
      </c>
      <c r="H501" s="170" t="s">
        <v>85</v>
      </c>
      <c r="I501" s="349" t="s">
        <v>701</v>
      </c>
      <c r="J501" s="334"/>
      <c r="K501" s="350">
        <v>0.8333333333333334</v>
      </c>
      <c r="L501" s="351">
        <f t="shared" si="7"/>
        <v>96.6654</v>
      </c>
      <c r="M501" s="352" t="str">
        <f t="shared" si="2"/>
        <v>SHEARING</v>
      </c>
      <c r="N501" s="353">
        <f t="shared" si="3"/>
        <v>19</v>
      </c>
      <c r="O501" s="353">
        <f t="shared" si="4"/>
        <v>7</v>
      </c>
      <c r="P501" s="353">
        <f t="shared" si="5"/>
        <v>2025</v>
      </c>
      <c r="Q501" s="354"/>
      <c r="R501" s="354"/>
      <c r="S501" s="354"/>
      <c r="T501" s="354"/>
      <c r="U501" s="354"/>
      <c r="V501" s="354">
        <f t="shared" si="6"/>
        <v>1899</v>
      </c>
    </row>
    <row r="502" ht="11.25" customHeight="1">
      <c r="A502" s="170" t="s">
        <v>682</v>
      </c>
      <c r="B502" s="348">
        <v>45857.0</v>
      </c>
      <c r="C502" s="170" t="s">
        <v>347</v>
      </c>
      <c r="D502" s="170"/>
      <c r="E502" s="170"/>
      <c r="F502" s="170"/>
      <c r="G502" s="170"/>
      <c r="H502" s="170" t="s">
        <v>769</v>
      </c>
      <c r="I502" s="349" t="s">
        <v>705</v>
      </c>
      <c r="J502" s="350">
        <v>0.375</v>
      </c>
      <c r="K502" s="334"/>
      <c r="L502" s="351">
        <f t="shared" si="7"/>
        <v>0</v>
      </c>
      <c r="M502" s="352" t="str">
        <f t="shared" si="2"/>
        <v/>
      </c>
      <c r="N502" s="353">
        <f t="shared" si="3"/>
        <v>19</v>
      </c>
      <c r="O502" s="353">
        <f t="shared" si="4"/>
        <v>7</v>
      </c>
      <c r="P502" s="353">
        <f t="shared" si="5"/>
        <v>2025</v>
      </c>
      <c r="Q502" s="354"/>
      <c r="R502" s="354"/>
      <c r="S502" s="354"/>
      <c r="T502" s="354"/>
      <c r="U502" s="354"/>
      <c r="V502" s="354">
        <f t="shared" si="6"/>
        <v>1899</v>
      </c>
    </row>
    <row r="503" ht="11.25" customHeight="1">
      <c r="A503" s="170" t="s">
        <v>682</v>
      </c>
      <c r="B503" s="348">
        <v>45857.0</v>
      </c>
      <c r="C503" s="170" t="s">
        <v>352</v>
      </c>
      <c r="D503" s="170"/>
      <c r="E503" s="170"/>
      <c r="F503" s="170"/>
      <c r="G503" s="170"/>
      <c r="H503" s="170" t="s">
        <v>770</v>
      </c>
      <c r="I503" s="349" t="s">
        <v>705</v>
      </c>
      <c r="J503" s="334"/>
      <c r="K503" s="350">
        <v>0.8333333333333334</v>
      </c>
      <c r="L503" s="351">
        <f t="shared" si="7"/>
        <v>0</v>
      </c>
      <c r="M503" s="352" t="str">
        <f t="shared" si="2"/>
        <v/>
      </c>
      <c r="N503" s="353">
        <f t="shared" si="3"/>
        <v>19</v>
      </c>
      <c r="O503" s="353">
        <f t="shared" si="4"/>
        <v>7</v>
      </c>
      <c r="P503" s="353">
        <f t="shared" si="5"/>
        <v>2025</v>
      </c>
      <c r="Q503" s="354"/>
      <c r="R503" s="354"/>
      <c r="S503" s="354"/>
      <c r="T503" s="354"/>
      <c r="U503" s="354"/>
      <c r="V503" s="354">
        <f t="shared" si="6"/>
        <v>1899</v>
      </c>
    </row>
    <row r="504" ht="11.25" customHeight="1">
      <c r="A504" s="170" t="s">
        <v>682</v>
      </c>
      <c r="B504" s="348">
        <v>45857.0</v>
      </c>
      <c r="C504" s="170" t="s">
        <v>347</v>
      </c>
      <c r="D504" s="170"/>
      <c r="E504" s="170"/>
      <c r="F504" s="170"/>
      <c r="G504" s="170"/>
      <c r="H504" s="170" t="s">
        <v>769</v>
      </c>
      <c r="I504" s="349" t="s">
        <v>703</v>
      </c>
      <c r="J504" s="350">
        <v>0.375</v>
      </c>
      <c r="K504" s="334"/>
      <c r="L504" s="351">
        <f t="shared" si="7"/>
        <v>0</v>
      </c>
      <c r="M504" s="352" t="str">
        <f t="shared" si="2"/>
        <v/>
      </c>
      <c r="N504" s="353">
        <f t="shared" si="3"/>
        <v>19</v>
      </c>
      <c r="O504" s="353">
        <f t="shared" si="4"/>
        <v>7</v>
      </c>
      <c r="P504" s="353">
        <f t="shared" si="5"/>
        <v>2025</v>
      </c>
      <c r="Q504" s="354"/>
      <c r="R504" s="354"/>
      <c r="S504" s="354"/>
      <c r="T504" s="354"/>
      <c r="U504" s="354"/>
      <c r="V504" s="354">
        <f t="shared" si="6"/>
        <v>1899</v>
      </c>
    </row>
    <row r="505" ht="11.25" customHeight="1">
      <c r="A505" s="170" t="s">
        <v>682</v>
      </c>
      <c r="B505" s="348">
        <v>45857.0</v>
      </c>
      <c r="C505" s="170" t="s">
        <v>352</v>
      </c>
      <c r="D505" s="170"/>
      <c r="E505" s="170"/>
      <c r="F505" s="170"/>
      <c r="G505" s="170"/>
      <c r="H505" s="170" t="s">
        <v>770</v>
      </c>
      <c r="I505" s="349" t="s">
        <v>703</v>
      </c>
      <c r="J505" s="334"/>
      <c r="K505" s="350">
        <v>0.8333333333333334</v>
      </c>
      <c r="L505" s="351">
        <f t="shared" si="7"/>
        <v>0</v>
      </c>
      <c r="M505" s="352" t="str">
        <f t="shared" si="2"/>
        <v/>
      </c>
      <c r="N505" s="353">
        <f t="shared" si="3"/>
        <v>19</v>
      </c>
      <c r="O505" s="353">
        <f t="shared" si="4"/>
        <v>7</v>
      </c>
      <c r="P505" s="353">
        <f t="shared" si="5"/>
        <v>2025</v>
      </c>
      <c r="Q505" s="354"/>
      <c r="R505" s="354"/>
      <c r="S505" s="354"/>
      <c r="T505" s="354"/>
      <c r="U505" s="354"/>
      <c r="V505" s="354">
        <f t="shared" si="6"/>
        <v>1899</v>
      </c>
    </row>
    <row r="506" ht="11.25" customHeight="1">
      <c r="A506" s="170" t="s">
        <v>682</v>
      </c>
      <c r="B506" s="348">
        <v>45857.0</v>
      </c>
      <c r="C506" s="170"/>
      <c r="D506" s="170"/>
      <c r="E506" s="170"/>
      <c r="F506" s="170"/>
      <c r="G506" s="170"/>
      <c r="H506" s="170" t="s">
        <v>723</v>
      </c>
      <c r="I506" s="349" t="s">
        <v>721</v>
      </c>
      <c r="J506" s="350">
        <v>0.3333333333333333</v>
      </c>
      <c r="K506" s="334"/>
      <c r="L506" s="351">
        <f t="shared" si="7"/>
        <v>0</v>
      </c>
      <c r="M506" s="352" t="str">
        <f t="shared" si="2"/>
        <v/>
      </c>
      <c r="N506" s="353">
        <f t="shared" si="3"/>
        <v>19</v>
      </c>
      <c r="O506" s="353">
        <f t="shared" si="4"/>
        <v>7</v>
      </c>
      <c r="P506" s="353">
        <f t="shared" si="5"/>
        <v>2025</v>
      </c>
      <c r="Q506" s="354"/>
      <c r="R506" s="354"/>
      <c r="S506" s="354"/>
      <c r="T506" s="354"/>
      <c r="U506" s="354"/>
      <c r="V506" s="354">
        <f t="shared" si="6"/>
        <v>1899</v>
      </c>
    </row>
    <row r="507" ht="11.25" customHeight="1">
      <c r="A507" s="170" t="s">
        <v>682</v>
      </c>
      <c r="B507" s="348">
        <v>45857.0</v>
      </c>
      <c r="C507" s="170"/>
      <c r="D507" s="170"/>
      <c r="E507" s="170"/>
      <c r="F507" s="170"/>
      <c r="G507" s="170"/>
      <c r="H507" s="170" t="s">
        <v>764</v>
      </c>
      <c r="I507" s="349" t="s">
        <v>721</v>
      </c>
      <c r="J507" s="334"/>
      <c r="K507" s="334"/>
      <c r="L507" s="351">
        <f t="shared" si="7"/>
        <v>0</v>
      </c>
      <c r="M507" s="352" t="str">
        <f t="shared" si="2"/>
        <v/>
      </c>
      <c r="N507" s="353">
        <f t="shared" si="3"/>
        <v>19</v>
      </c>
      <c r="O507" s="353">
        <f t="shared" si="4"/>
        <v>7</v>
      </c>
      <c r="P507" s="353">
        <f t="shared" si="5"/>
        <v>2025</v>
      </c>
      <c r="Q507" s="354"/>
      <c r="R507" s="354"/>
      <c r="S507" s="354"/>
      <c r="T507" s="354"/>
      <c r="U507" s="354"/>
      <c r="V507" s="354">
        <f t="shared" si="6"/>
        <v>1899</v>
      </c>
    </row>
    <row r="508" ht="11.25" customHeight="1">
      <c r="A508" s="170" t="s">
        <v>682</v>
      </c>
      <c r="B508" s="348">
        <v>45857.0</v>
      </c>
      <c r="C508" s="170"/>
      <c r="D508" s="170"/>
      <c r="E508" s="170"/>
      <c r="F508" s="170"/>
      <c r="G508" s="170"/>
      <c r="H508" s="170" t="s">
        <v>771</v>
      </c>
      <c r="I508" s="349" t="s">
        <v>721</v>
      </c>
      <c r="J508" s="334"/>
      <c r="K508" s="350">
        <v>0.8333333333333334</v>
      </c>
      <c r="L508" s="351">
        <f t="shared" si="7"/>
        <v>0</v>
      </c>
      <c r="M508" s="352" t="str">
        <f t="shared" si="2"/>
        <v/>
      </c>
      <c r="N508" s="353">
        <f t="shared" si="3"/>
        <v>19</v>
      </c>
      <c r="O508" s="353">
        <f t="shared" si="4"/>
        <v>7</v>
      </c>
      <c r="P508" s="353">
        <f t="shared" si="5"/>
        <v>2025</v>
      </c>
      <c r="Q508" s="354"/>
      <c r="R508" s="354"/>
      <c r="S508" s="354"/>
      <c r="T508" s="354"/>
      <c r="U508" s="354"/>
      <c r="V508" s="354">
        <f t="shared" si="6"/>
        <v>1899</v>
      </c>
    </row>
    <row r="509" ht="11.25" customHeight="1">
      <c r="A509" s="170" t="s">
        <v>682</v>
      </c>
      <c r="B509" s="348">
        <v>45859.0</v>
      </c>
      <c r="C509" s="170" t="s">
        <v>353</v>
      </c>
      <c r="D509" s="170"/>
      <c r="E509" s="170"/>
      <c r="F509" s="170"/>
      <c r="G509" s="170"/>
      <c r="H509" s="170" t="s">
        <v>748</v>
      </c>
      <c r="I509" s="349" t="s">
        <v>705</v>
      </c>
      <c r="J509" s="350">
        <v>0.375</v>
      </c>
      <c r="K509" s="334"/>
      <c r="L509" s="351">
        <f t="shared" si="7"/>
        <v>0</v>
      </c>
      <c r="M509" s="352" t="str">
        <f t="shared" si="2"/>
        <v/>
      </c>
      <c r="N509" s="353">
        <f t="shared" si="3"/>
        <v>21</v>
      </c>
      <c r="O509" s="353">
        <f t="shared" si="4"/>
        <v>7</v>
      </c>
      <c r="P509" s="353">
        <f t="shared" si="5"/>
        <v>2025</v>
      </c>
      <c r="Q509" s="354"/>
      <c r="R509" s="354"/>
      <c r="S509" s="354"/>
      <c r="T509" s="354"/>
      <c r="U509" s="354"/>
      <c r="V509" s="354">
        <f t="shared" si="6"/>
        <v>1899</v>
      </c>
    </row>
    <row r="510" ht="11.25" customHeight="1">
      <c r="A510" s="170" t="s">
        <v>682</v>
      </c>
      <c r="B510" s="348">
        <v>45859.0</v>
      </c>
      <c r="C510" s="170" t="s">
        <v>350</v>
      </c>
      <c r="D510" s="170"/>
      <c r="E510" s="170"/>
      <c r="F510" s="170"/>
      <c r="G510" s="170"/>
      <c r="H510" s="170" t="s">
        <v>748</v>
      </c>
      <c r="I510" s="349" t="s">
        <v>705</v>
      </c>
      <c r="J510" s="334"/>
      <c r="K510" s="334"/>
      <c r="L510" s="351">
        <f t="shared" si="7"/>
        <v>0</v>
      </c>
      <c r="M510" s="352" t="str">
        <f t="shared" si="2"/>
        <v/>
      </c>
      <c r="N510" s="353">
        <f t="shared" si="3"/>
        <v>21</v>
      </c>
      <c r="O510" s="353">
        <f t="shared" si="4"/>
        <v>7</v>
      </c>
      <c r="P510" s="353">
        <f t="shared" si="5"/>
        <v>2025</v>
      </c>
      <c r="Q510" s="354"/>
      <c r="R510" s="354"/>
      <c r="S510" s="354"/>
      <c r="T510" s="354"/>
      <c r="U510" s="354"/>
      <c r="V510" s="354">
        <f t="shared" si="6"/>
        <v>1899</v>
      </c>
    </row>
    <row r="511" ht="11.25" customHeight="1">
      <c r="A511" s="170" t="s">
        <v>682</v>
      </c>
      <c r="B511" s="348">
        <v>45859.0</v>
      </c>
      <c r="C511" s="170" t="s">
        <v>361</v>
      </c>
      <c r="D511" s="170"/>
      <c r="E511" s="170"/>
      <c r="F511" s="170"/>
      <c r="G511" s="170"/>
      <c r="H511" s="170" t="s">
        <v>707</v>
      </c>
      <c r="I511" s="349" t="s">
        <v>705</v>
      </c>
      <c r="J511" s="334"/>
      <c r="K511" s="334"/>
      <c r="L511" s="351">
        <f t="shared" si="7"/>
        <v>0</v>
      </c>
      <c r="M511" s="352" t="str">
        <f t="shared" si="2"/>
        <v/>
      </c>
      <c r="N511" s="353">
        <f t="shared" si="3"/>
        <v>21</v>
      </c>
      <c r="O511" s="353">
        <f t="shared" si="4"/>
        <v>7</v>
      </c>
      <c r="P511" s="353">
        <f t="shared" si="5"/>
        <v>2025</v>
      </c>
      <c r="Q511" s="354"/>
      <c r="R511" s="354"/>
      <c r="S511" s="354"/>
      <c r="T511" s="354"/>
      <c r="U511" s="354"/>
      <c r="V511" s="354">
        <f t="shared" si="6"/>
        <v>1899</v>
      </c>
    </row>
    <row r="512" ht="11.25" customHeight="1">
      <c r="A512" s="170" t="s">
        <v>682</v>
      </c>
      <c r="B512" s="348">
        <v>45859.0</v>
      </c>
      <c r="C512" s="170" t="s">
        <v>496</v>
      </c>
      <c r="D512" s="170"/>
      <c r="E512" s="170"/>
      <c r="F512" s="170"/>
      <c r="G512" s="170"/>
      <c r="H512" s="170" t="s">
        <v>707</v>
      </c>
      <c r="I512" s="349" t="s">
        <v>705</v>
      </c>
      <c r="J512" s="334"/>
      <c r="K512" s="334"/>
      <c r="L512" s="351">
        <f t="shared" si="7"/>
        <v>0</v>
      </c>
      <c r="M512" s="352" t="str">
        <f t="shared" si="2"/>
        <v/>
      </c>
      <c r="N512" s="353">
        <f t="shared" si="3"/>
        <v>21</v>
      </c>
      <c r="O512" s="353">
        <f t="shared" si="4"/>
        <v>7</v>
      </c>
      <c r="P512" s="353">
        <f t="shared" si="5"/>
        <v>2025</v>
      </c>
      <c r="Q512" s="354"/>
      <c r="R512" s="354"/>
      <c r="S512" s="354"/>
      <c r="T512" s="354"/>
      <c r="U512" s="354"/>
      <c r="V512" s="354">
        <f t="shared" si="6"/>
        <v>1899</v>
      </c>
    </row>
    <row r="513" ht="11.25" customHeight="1">
      <c r="A513" s="170" t="s">
        <v>682</v>
      </c>
      <c r="B513" s="348">
        <v>45859.0</v>
      </c>
      <c r="C513" s="170" t="s">
        <v>497</v>
      </c>
      <c r="D513" s="170"/>
      <c r="E513" s="170"/>
      <c r="F513" s="170"/>
      <c r="G513" s="170"/>
      <c r="H513" s="170" t="s">
        <v>707</v>
      </c>
      <c r="I513" s="349" t="s">
        <v>705</v>
      </c>
      <c r="J513" s="334"/>
      <c r="K513" s="334"/>
      <c r="L513" s="351">
        <f t="shared" si="7"/>
        <v>0</v>
      </c>
      <c r="M513" s="352" t="str">
        <f t="shared" si="2"/>
        <v/>
      </c>
      <c r="N513" s="353">
        <f t="shared" si="3"/>
        <v>21</v>
      </c>
      <c r="O513" s="353">
        <f t="shared" si="4"/>
        <v>7</v>
      </c>
      <c r="P513" s="353">
        <f t="shared" si="5"/>
        <v>2025</v>
      </c>
      <c r="Q513" s="354"/>
      <c r="R513" s="354"/>
      <c r="S513" s="354"/>
      <c r="T513" s="354"/>
      <c r="U513" s="354"/>
      <c r="V513" s="354">
        <f t="shared" si="6"/>
        <v>1899</v>
      </c>
    </row>
    <row r="514" ht="11.25" customHeight="1">
      <c r="A514" s="170" t="s">
        <v>682</v>
      </c>
      <c r="B514" s="348">
        <v>45859.0</v>
      </c>
      <c r="C514" s="170" t="s">
        <v>498</v>
      </c>
      <c r="D514" s="170"/>
      <c r="E514" s="170"/>
      <c r="F514" s="170"/>
      <c r="G514" s="170"/>
      <c r="H514" s="170" t="s">
        <v>707</v>
      </c>
      <c r="I514" s="349" t="s">
        <v>705</v>
      </c>
      <c r="J514" s="334"/>
      <c r="K514" s="350">
        <v>0.8333333333333334</v>
      </c>
      <c r="L514" s="351">
        <f t="shared" si="7"/>
        <v>0</v>
      </c>
      <c r="M514" s="352" t="str">
        <f t="shared" si="2"/>
        <v/>
      </c>
      <c r="N514" s="353">
        <f t="shared" si="3"/>
        <v>21</v>
      </c>
      <c r="O514" s="353">
        <f t="shared" si="4"/>
        <v>7</v>
      </c>
      <c r="P514" s="353">
        <f t="shared" si="5"/>
        <v>2025</v>
      </c>
      <c r="Q514" s="354"/>
      <c r="R514" s="354"/>
      <c r="S514" s="354"/>
      <c r="T514" s="354"/>
      <c r="U514" s="354"/>
      <c r="V514" s="354">
        <f t="shared" si="6"/>
        <v>1899</v>
      </c>
    </row>
    <row r="515" ht="11.25" customHeight="1">
      <c r="A515" s="170" t="s">
        <v>682</v>
      </c>
      <c r="B515" s="348">
        <v>45859.0</v>
      </c>
      <c r="C515" s="170"/>
      <c r="D515" s="170"/>
      <c r="E515" s="170"/>
      <c r="F515" s="170"/>
      <c r="G515" s="170"/>
      <c r="H515" s="170" t="s">
        <v>715</v>
      </c>
      <c r="I515" s="349" t="s">
        <v>703</v>
      </c>
      <c r="J515" s="350">
        <v>0.375</v>
      </c>
      <c r="K515" s="334"/>
      <c r="L515" s="351">
        <f t="shared" si="7"/>
        <v>0</v>
      </c>
      <c r="M515" s="352" t="str">
        <f t="shared" si="2"/>
        <v/>
      </c>
      <c r="N515" s="353">
        <f t="shared" si="3"/>
        <v>21</v>
      </c>
      <c r="O515" s="353">
        <f t="shared" si="4"/>
        <v>7</v>
      </c>
      <c r="P515" s="353">
        <f t="shared" si="5"/>
        <v>2025</v>
      </c>
      <c r="Q515" s="354"/>
      <c r="R515" s="354"/>
      <c r="S515" s="354"/>
      <c r="T515" s="354"/>
      <c r="U515" s="354"/>
      <c r="V515" s="354">
        <f t="shared" si="6"/>
        <v>1899</v>
      </c>
    </row>
    <row r="516" ht="11.25" customHeight="1">
      <c r="A516" s="170" t="s">
        <v>682</v>
      </c>
      <c r="B516" s="348">
        <v>45859.0</v>
      </c>
      <c r="C516" s="170" t="s">
        <v>756</v>
      </c>
      <c r="D516" s="170"/>
      <c r="E516" s="170">
        <v>38.0</v>
      </c>
      <c r="F516" s="170">
        <v>235.0</v>
      </c>
      <c r="G516" s="170">
        <v>150.0</v>
      </c>
      <c r="H516" s="170" t="s">
        <v>695</v>
      </c>
      <c r="I516" s="349" t="s">
        <v>703</v>
      </c>
      <c r="J516" s="334"/>
      <c r="K516" s="334"/>
      <c r="L516" s="351">
        <f t="shared" si="7"/>
        <v>5.22405</v>
      </c>
      <c r="M516" s="352" t="str">
        <f t="shared" si="2"/>
        <v/>
      </c>
      <c r="N516" s="353">
        <f t="shared" si="3"/>
        <v>21</v>
      </c>
      <c r="O516" s="353">
        <f t="shared" si="4"/>
        <v>7</v>
      </c>
      <c r="P516" s="353">
        <f t="shared" si="5"/>
        <v>2025</v>
      </c>
      <c r="Q516" s="354"/>
      <c r="R516" s="354"/>
      <c r="S516" s="354"/>
      <c r="T516" s="354"/>
      <c r="U516" s="354"/>
      <c r="V516" s="354">
        <f t="shared" si="6"/>
        <v>1899</v>
      </c>
    </row>
    <row r="517" ht="11.25" customHeight="1">
      <c r="A517" s="170" t="s">
        <v>682</v>
      </c>
      <c r="B517" s="348">
        <v>45859.0</v>
      </c>
      <c r="C517" s="170" t="s">
        <v>348</v>
      </c>
      <c r="D517" s="170"/>
      <c r="E517" s="170"/>
      <c r="F517" s="170"/>
      <c r="G517" s="170"/>
      <c r="H517" s="170" t="s">
        <v>748</v>
      </c>
      <c r="I517" s="349" t="s">
        <v>703</v>
      </c>
      <c r="J517" s="334"/>
      <c r="K517" s="350">
        <v>0.8333333333333334</v>
      </c>
      <c r="L517" s="351">
        <f t="shared" si="7"/>
        <v>0</v>
      </c>
      <c r="M517" s="352" t="str">
        <f t="shared" si="2"/>
        <v/>
      </c>
      <c r="N517" s="353">
        <f t="shared" si="3"/>
        <v>21</v>
      </c>
      <c r="O517" s="353">
        <f t="shared" si="4"/>
        <v>7</v>
      </c>
      <c r="P517" s="353">
        <f t="shared" si="5"/>
        <v>2025</v>
      </c>
      <c r="Q517" s="354"/>
      <c r="R517" s="354"/>
      <c r="S517" s="354"/>
      <c r="T517" s="354"/>
      <c r="U517" s="354"/>
      <c r="V517" s="354">
        <f t="shared" si="6"/>
        <v>1899</v>
      </c>
    </row>
    <row r="518" ht="11.25" customHeight="1">
      <c r="A518" s="170" t="s">
        <v>682</v>
      </c>
      <c r="B518" s="348">
        <v>45859.0</v>
      </c>
      <c r="C518" s="170" t="s">
        <v>756</v>
      </c>
      <c r="D518" s="349" t="s">
        <v>683</v>
      </c>
      <c r="E518" s="170">
        <v>88.0</v>
      </c>
      <c r="F518" s="170">
        <v>235.0</v>
      </c>
      <c r="G518" s="170">
        <v>880.0</v>
      </c>
      <c r="H518" s="170" t="s">
        <v>85</v>
      </c>
      <c r="I518" s="349" t="s">
        <v>684</v>
      </c>
      <c r="J518" s="350">
        <v>0.3333333333333333</v>
      </c>
      <c r="K518" s="334"/>
      <c r="L518" s="351">
        <f t="shared" si="7"/>
        <v>70.97376</v>
      </c>
      <c r="M518" s="352" t="str">
        <f t="shared" si="2"/>
        <v>SHEARING</v>
      </c>
      <c r="N518" s="353">
        <f t="shared" si="3"/>
        <v>21</v>
      </c>
      <c r="O518" s="353">
        <f t="shared" si="4"/>
        <v>7</v>
      </c>
      <c r="P518" s="353">
        <f t="shared" si="5"/>
        <v>2025</v>
      </c>
      <c r="Q518" s="354"/>
      <c r="R518" s="354"/>
      <c r="S518" s="354"/>
      <c r="T518" s="354"/>
      <c r="U518" s="354"/>
      <c r="V518" s="354">
        <f t="shared" si="6"/>
        <v>1899</v>
      </c>
    </row>
    <row r="519" ht="11.25" customHeight="1">
      <c r="A519" s="170" t="s">
        <v>682</v>
      </c>
      <c r="B519" s="348">
        <v>45859.0</v>
      </c>
      <c r="C519" s="170" t="s">
        <v>756</v>
      </c>
      <c r="D519" s="349" t="s">
        <v>683</v>
      </c>
      <c r="E519" s="170">
        <v>38.0</v>
      </c>
      <c r="F519" s="170">
        <v>113.0</v>
      </c>
      <c r="G519" s="170">
        <v>3400.0</v>
      </c>
      <c r="H519" s="170" t="s">
        <v>85</v>
      </c>
      <c r="I519" s="349" t="s">
        <v>684</v>
      </c>
      <c r="J519" s="334"/>
      <c r="K519" s="350">
        <v>0.8333333333333334</v>
      </c>
      <c r="L519" s="351">
        <f t="shared" si="7"/>
        <v>56.93844</v>
      </c>
      <c r="M519" s="352" t="str">
        <f t="shared" si="2"/>
        <v>SHEARING</v>
      </c>
      <c r="N519" s="353">
        <f t="shared" si="3"/>
        <v>21</v>
      </c>
      <c r="O519" s="353">
        <f t="shared" si="4"/>
        <v>7</v>
      </c>
      <c r="P519" s="353">
        <f t="shared" si="5"/>
        <v>2025</v>
      </c>
      <c r="Q519" s="354"/>
      <c r="R519" s="354"/>
      <c r="S519" s="354"/>
      <c r="T519" s="354"/>
      <c r="U519" s="354"/>
      <c r="V519" s="354">
        <f t="shared" si="6"/>
        <v>1899</v>
      </c>
    </row>
    <row r="520" ht="11.25" customHeight="1">
      <c r="A520" s="170" t="s">
        <v>682</v>
      </c>
      <c r="B520" s="348">
        <v>45859.0</v>
      </c>
      <c r="C520" s="170"/>
      <c r="D520" s="170"/>
      <c r="E520" s="170"/>
      <c r="F520" s="170"/>
      <c r="G520" s="170"/>
      <c r="H520" s="170" t="s">
        <v>689</v>
      </c>
      <c r="I520" s="170" t="s">
        <v>766</v>
      </c>
      <c r="J520" s="350">
        <v>0.3333333333333333</v>
      </c>
      <c r="K520" s="350">
        <v>0.8333333333333334</v>
      </c>
      <c r="L520" s="351">
        <f t="shared" si="7"/>
        <v>0</v>
      </c>
      <c r="M520" s="352" t="str">
        <f t="shared" si="2"/>
        <v/>
      </c>
      <c r="N520" s="353">
        <f t="shared" si="3"/>
        <v>21</v>
      </c>
      <c r="O520" s="353">
        <f t="shared" si="4"/>
        <v>7</v>
      </c>
      <c r="P520" s="353">
        <f t="shared" si="5"/>
        <v>2025</v>
      </c>
      <c r="Q520" s="354"/>
      <c r="R520" s="354"/>
      <c r="S520" s="354"/>
      <c r="T520" s="354"/>
      <c r="U520" s="354"/>
      <c r="V520" s="354">
        <f t="shared" si="6"/>
        <v>1899</v>
      </c>
    </row>
    <row r="521" ht="11.25" customHeight="1">
      <c r="A521" s="170" t="s">
        <v>682</v>
      </c>
      <c r="B521" s="348">
        <v>45859.0</v>
      </c>
      <c r="C521" s="170" t="s">
        <v>756</v>
      </c>
      <c r="D521" s="349" t="s">
        <v>685</v>
      </c>
      <c r="E521" s="170">
        <v>38.0</v>
      </c>
      <c r="F521" s="170">
        <v>113.0</v>
      </c>
      <c r="G521" s="170">
        <v>4450.0</v>
      </c>
      <c r="H521" s="170"/>
      <c r="I521" s="170" t="s">
        <v>687</v>
      </c>
      <c r="J521" s="350">
        <v>0.3333333333333333</v>
      </c>
      <c r="K521" s="350">
        <v>0.6458333333333334</v>
      </c>
      <c r="L521" s="351">
        <f t="shared" si="7"/>
        <v>74.52237</v>
      </c>
      <c r="M521" s="352" t="str">
        <f t="shared" si="2"/>
        <v>SHEARING</v>
      </c>
      <c r="N521" s="353">
        <f t="shared" si="3"/>
        <v>21</v>
      </c>
      <c r="O521" s="353">
        <f t="shared" si="4"/>
        <v>7</v>
      </c>
      <c r="P521" s="353">
        <f t="shared" si="5"/>
        <v>2025</v>
      </c>
      <c r="Q521" s="354"/>
      <c r="R521" s="354"/>
      <c r="S521" s="354"/>
      <c r="T521" s="354"/>
      <c r="U521" s="354"/>
      <c r="V521" s="354">
        <f t="shared" si="6"/>
        <v>1899</v>
      </c>
    </row>
    <row r="522" ht="11.25" customHeight="1">
      <c r="A522" s="170" t="s">
        <v>682</v>
      </c>
      <c r="B522" s="348">
        <v>45859.0</v>
      </c>
      <c r="C522" s="170"/>
      <c r="D522" s="170"/>
      <c r="E522" s="170"/>
      <c r="F522" s="170"/>
      <c r="G522" s="170"/>
      <c r="H522" s="170" t="s">
        <v>689</v>
      </c>
      <c r="I522" s="170" t="s">
        <v>687</v>
      </c>
      <c r="J522" s="350">
        <v>0.6458333333333334</v>
      </c>
      <c r="K522" s="350">
        <v>0.8333333333333334</v>
      </c>
      <c r="L522" s="351">
        <f t="shared" si="7"/>
        <v>0</v>
      </c>
      <c r="M522" s="352" t="str">
        <f t="shared" si="2"/>
        <v/>
      </c>
      <c r="N522" s="353">
        <f t="shared" si="3"/>
        <v>21</v>
      </c>
      <c r="O522" s="353">
        <f t="shared" si="4"/>
        <v>7</v>
      </c>
      <c r="P522" s="353">
        <f t="shared" si="5"/>
        <v>2025</v>
      </c>
      <c r="Q522" s="354"/>
      <c r="R522" s="354"/>
      <c r="S522" s="354"/>
      <c r="T522" s="354"/>
      <c r="U522" s="354"/>
      <c r="V522" s="354">
        <f t="shared" si="6"/>
        <v>1899</v>
      </c>
    </row>
    <row r="523" ht="11.25" customHeight="1">
      <c r="A523" s="170" t="s">
        <v>682</v>
      </c>
      <c r="B523" s="348">
        <v>45859.0</v>
      </c>
      <c r="C523" s="170" t="s">
        <v>493</v>
      </c>
      <c r="D523" s="349" t="s">
        <v>699</v>
      </c>
      <c r="E523" s="170">
        <v>64.0</v>
      </c>
      <c r="F523" s="170">
        <v>546.0</v>
      </c>
      <c r="G523" s="170">
        <v>648.0</v>
      </c>
      <c r="H523" s="170" t="s">
        <v>700</v>
      </c>
      <c r="I523" s="349" t="s">
        <v>735</v>
      </c>
      <c r="J523" s="350">
        <v>0.3333333333333333</v>
      </c>
      <c r="K523" s="334"/>
      <c r="L523" s="351">
        <f t="shared" si="7"/>
        <v>88.3104768</v>
      </c>
      <c r="M523" s="352" t="str">
        <f t="shared" si="2"/>
        <v>SHEARING</v>
      </c>
      <c r="N523" s="353">
        <f t="shared" si="3"/>
        <v>21</v>
      </c>
      <c r="O523" s="353">
        <f t="shared" si="4"/>
        <v>7</v>
      </c>
      <c r="P523" s="353">
        <f t="shared" si="5"/>
        <v>2025</v>
      </c>
      <c r="Q523" s="354"/>
      <c r="R523" s="354"/>
      <c r="S523" s="354"/>
      <c r="T523" s="354"/>
      <c r="U523" s="354"/>
      <c r="V523" s="354">
        <f t="shared" si="6"/>
        <v>1899</v>
      </c>
    </row>
    <row r="524" ht="11.25" customHeight="1">
      <c r="A524" s="170" t="s">
        <v>682</v>
      </c>
      <c r="B524" s="348">
        <v>45859.0</v>
      </c>
      <c r="C524" s="170" t="s">
        <v>493</v>
      </c>
      <c r="D524" s="349" t="s">
        <v>699</v>
      </c>
      <c r="E524" s="170">
        <v>64.0</v>
      </c>
      <c r="F524" s="170">
        <v>256.0</v>
      </c>
      <c r="G524" s="170">
        <v>416.0</v>
      </c>
      <c r="H524" s="170" t="s">
        <v>700</v>
      </c>
      <c r="I524" s="349" t="s">
        <v>735</v>
      </c>
      <c r="J524" s="334"/>
      <c r="K524" s="334"/>
      <c r="L524" s="351">
        <f t="shared" si="7"/>
        <v>26.5814016</v>
      </c>
      <c r="M524" s="352" t="str">
        <f t="shared" si="2"/>
        <v>SHEARING</v>
      </c>
      <c r="N524" s="353">
        <f t="shared" si="3"/>
        <v>21</v>
      </c>
      <c r="O524" s="353">
        <f t="shared" si="4"/>
        <v>7</v>
      </c>
      <c r="P524" s="353">
        <f t="shared" si="5"/>
        <v>2025</v>
      </c>
      <c r="Q524" s="354"/>
      <c r="R524" s="354"/>
      <c r="S524" s="354"/>
      <c r="T524" s="354"/>
      <c r="U524" s="354"/>
      <c r="V524" s="354">
        <f t="shared" si="6"/>
        <v>1899</v>
      </c>
    </row>
    <row r="525" ht="11.25" customHeight="1">
      <c r="A525" s="170" t="s">
        <v>682</v>
      </c>
      <c r="B525" s="348">
        <v>45859.0</v>
      </c>
      <c r="C525" s="170" t="s">
        <v>493</v>
      </c>
      <c r="D525" s="349" t="s">
        <v>699</v>
      </c>
      <c r="E525" s="170">
        <v>64.0</v>
      </c>
      <c r="F525" s="170">
        <v>264.5</v>
      </c>
      <c r="G525" s="170">
        <v>296.0</v>
      </c>
      <c r="H525" s="170" t="s">
        <v>700</v>
      </c>
      <c r="I525" s="349" t="s">
        <v>735</v>
      </c>
      <c r="J525" s="334"/>
      <c r="K525" s="334"/>
      <c r="L525" s="351">
        <f t="shared" si="7"/>
        <v>19.5416832</v>
      </c>
      <c r="M525" s="352" t="str">
        <f t="shared" si="2"/>
        <v>SHEARING</v>
      </c>
      <c r="N525" s="353">
        <f t="shared" si="3"/>
        <v>21</v>
      </c>
      <c r="O525" s="353">
        <f t="shared" si="4"/>
        <v>7</v>
      </c>
      <c r="P525" s="353">
        <f t="shared" si="5"/>
        <v>2025</v>
      </c>
      <c r="Q525" s="354"/>
      <c r="R525" s="354"/>
      <c r="S525" s="354"/>
      <c r="T525" s="354"/>
      <c r="U525" s="354"/>
      <c r="V525" s="354">
        <f t="shared" si="6"/>
        <v>1899</v>
      </c>
    </row>
    <row r="526" ht="11.25" customHeight="1">
      <c r="A526" s="170" t="s">
        <v>682</v>
      </c>
      <c r="B526" s="348">
        <v>45859.0</v>
      </c>
      <c r="C526" s="170" t="s">
        <v>493</v>
      </c>
      <c r="D526" s="349" t="s">
        <v>699</v>
      </c>
      <c r="E526" s="170">
        <v>64.0</v>
      </c>
      <c r="F526" s="170">
        <v>276.5</v>
      </c>
      <c r="G526" s="170">
        <v>240.0</v>
      </c>
      <c r="H526" s="170" t="s">
        <v>700</v>
      </c>
      <c r="I526" s="349" t="s">
        <v>735</v>
      </c>
      <c r="J526" s="334"/>
      <c r="K526" s="334"/>
      <c r="L526" s="351">
        <f t="shared" si="7"/>
        <v>16.563456</v>
      </c>
      <c r="M526" s="352" t="str">
        <f t="shared" si="2"/>
        <v>SHEARING</v>
      </c>
      <c r="N526" s="353">
        <f t="shared" si="3"/>
        <v>21</v>
      </c>
      <c r="O526" s="353">
        <f t="shared" si="4"/>
        <v>7</v>
      </c>
      <c r="P526" s="353">
        <f t="shared" si="5"/>
        <v>2025</v>
      </c>
      <c r="Q526" s="354"/>
      <c r="R526" s="354"/>
      <c r="S526" s="354"/>
      <c r="T526" s="354"/>
      <c r="U526" s="354"/>
      <c r="V526" s="354">
        <f t="shared" si="6"/>
        <v>1899</v>
      </c>
    </row>
    <row r="527" ht="11.25" customHeight="1">
      <c r="A527" s="170" t="s">
        <v>682</v>
      </c>
      <c r="B527" s="348">
        <v>45859.0</v>
      </c>
      <c r="C527" s="170" t="s">
        <v>493</v>
      </c>
      <c r="D527" s="349" t="s">
        <v>699</v>
      </c>
      <c r="E527" s="170">
        <v>64.0</v>
      </c>
      <c r="F527" s="170">
        <v>29.5</v>
      </c>
      <c r="G527" s="170">
        <v>200.0</v>
      </c>
      <c r="H527" s="170" t="s">
        <v>700</v>
      </c>
      <c r="I527" s="349" t="s">
        <v>735</v>
      </c>
      <c r="J527" s="334"/>
      <c r="K527" s="334"/>
      <c r="L527" s="351">
        <f t="shared" si="7"/>
        <v>1.47264</v>
      </c>
      <c r="M527" s="352" t="str">
        <f t="shared" si="2"/>
        <v>SHEARING</v>
      </c>
      <c r="N527" s="353">
        <f t="shared" si="3"/>
        <v>21</v>
      </c>
      <c r="O527" s="353">
        <f t="shared" si="4"/>
        <v>7</v>
      </c>
      <c r="P527" s="353">
        <f t="shared" si="5"/>
        <v>2025</v>
      </c>
      <c r="Q527" s="354"/>
      <c r="R527" s="354"/>
      <c r="S527" s="354"/>
      <c r="T527" s="354"/>
      <c r="U527" s="354"/>
      <c r="V527" s="354">
        <f t="shared" si="6"/>
        <v>1899</v>
      </c>
    </row>
    <row r="528" ht="11.25" customHeight="1">
      <c r="A528" s="170" t="s">
        <v>682</v>
      </c>
      <c r="B528" s="348">
        <v>45859.0</v>
      </c>
      <c r="C528" s="170" t="s">
        <v>493</v>
      </c>
      <c r="D528" s="349" t="s">
        <v>699</v>
      </c>
      <c r="E528" s="170">
        <v>64.0</v>
      </c>
      <c r="F528" s="170">
        <v>310.5</v>
      </c>
      <c r="G528" s="170">
        <v>144.0</v>
      </c>
      <c r="H528" s="170" t="s">
        <v>700</v>
      </c>
      <c r="I528" s="349" t="s">
        <v>735</v>
      </c>
      <c r="J528" s="334"/>
      <c r="K528" s="350">
        <v>0.8333333333333334</v>
      </c>
      <c r="L528" s="351">
        <f t="shared" si="7"/>
        <v>11.1601152</v>
      </c>
      <c r="M528" s="352" t="str">
        <f t="shared" si="2"/>
        <v>SHEARING</v>
      </c>
      <c r="N528" s="353">
        <f t="shared" si="3"/>
        <v>21</v>
      </c>
      <c r="O528" s="353">
        <f t="shared" si="4"/>
        <v>7</v>
      </c>
      <c r="P528" s="353">
        <f t="shared" si="5"/>
        <v>2025</v>
      </c>
      <c r="Q528" s="354"/>
      <c r="R528" s="354"/>
      <c r="S528" s="354"/>
      <c r="T528" s="354"/>
      <c r="U528" s="354"/>
      <c r="V528" s="354">
        <f t="shared" si="6"/>
        <v>1899</v>
      </c>
    </row>
    <row r="529" ht="11.25" customHeight="1">
      <c r="A529" s="170" t="s">
        <v>682</v>
      </c>
      <c r="B529" s="348">
        <v>45859.0</v>
      </c>
      <c r="C529" s="170"/>
      <c r="D529" s="170"/>
      <c r="E529" s="170"/>
      <c r="F529" s="170"/>
      <c r="G529" s="170"/>
      <c r="H529" s="170" t="s">
        <v>689</v>
      </c>
      <c r="I529" s="170" t="s">
        <v>718</v>
      </c>
      <c r="J529" s="350">
        <v>0.3333333333333333</v>
      </c>
      <c r="K529" s="334"/>
      <c r="L529" s="351">
        <f t="shared" si="7"/>
        <v>0</v>
      </c>
      <c r="M529" s="352" t="str">
        <f t="shared" si="2"/>
        <v/>
      </c>
      <c r="N529" s="353">
        <f t="shared" si="3"/>
        <v>21</v>
      </c>
      <c r="O529" s="353">
        <f t="shared" si="4"/>
        <v>7</v>
      </c>
      <c r="P529" s="353">
        <f t="shared" si="5"/>
        <v>2025</v>
      </c>
      <c r="Q529" s="354"/>
      <c r="R529" s="354"/>
      <c r="S529" s="354"/>
      <c r="T529" s="354"/>
      <c r="U529" s="354"/>
      <c r="V529" s="354">
        <f t="shared" si="6"/>
        <v>1899</v>
      </c>
    </row>
    <row r="530" ht="11.25" customHeight="1">
      <c r="A530" s="170" t="s">
        <v>682</v>
      </c>
      <c r="B530" s="348">
        <v>45859.0</v>
      </c>
      <c r="C530" s="170" t="s">
        <v>756</v>
      </c>
      <c r="D530" s="170"/>
      <c r="E530" s="170">
        <v>44.0</v>
      </c>
      <c r="F530" s="170">
        <v>235.0</v>
      </c>
      <c r="G530" s="170">
        <v>3040.0</v>
      </c>
      <c r="H530" s="170" t="s">
        <v>714</v>
      </c>
      <c r="I530" s="170" t="s">
        <v>718</v>
      </c>
      <c r="J530" s="334"/>
      <c r="K530" s="350">
        <v>0.8333333333333334</v>
      </c>
      <c r="L530" s="351">
        <f t="shared" si="7"/>
        <v>122.59104</v>
      </c>
      <c r="M530" s="352" t="str">
        <f t="shared" si="2"/>
        <v/>
      </c>
      <c r="N530" s="353">
        <f t="shared" si="3"/>
        <v>21</v>
      </c>
      <c r="O530" s="353">
        <f t="shared" si="4"/>
        <v>7</v>
      </c>
      <c r="P530" s="353">
        <f t="shared" si="5"/>
        <v>2025</v>
      </c>
      <c r="Q530" s="354"/>
      <c r="R530" s="354"/>
      <c r="S530" s="354"/>
      <c r="T530" s="354"/>
      <c r="U530" s="354"/>
      <c r="V530" s="354">
        <f t="shared" si="6"/>
        <v>1899</v>
      </c>
    </row>
    <row r="531" ht="11.25" customHeight="1">
      <c r="A531" s="170" t="s">
        <v>682</v>
      </c>
      <c r="B531" s="348">
        <v>45859.0</v>
      </c>
      <c r="C531" s="170" t="s">
        <v>495</v>
      </c>
      <c r="D531" s="349" t="s">
        <v>740</v>
      </c>
      <c r="E531" s="170">
        <v>40.0</v>
      </c>
      <c r="F531" s="170">
        <v>140.0</v>
      </c>
      <c r="G531" s="170">
        <v>160.0</v>
      </c>
      <c r="H531" s="170" t="s">
        <v>85</v>
      </c>
      <c r="I531" s="170" t="s">
        <v>692</v>
      </c>
      <c r="J531" s="350">
        <v>0.3333333333333333</v>
      </c>
      <c r="K531" s="334"/>
      <c r="L531" s="351">
        <f t="shared" si="7"/>
        <v>3.4944</v>
      </c>
      <c r="M531" s="352" t="str">
        <f t="shared" si="2"/>
        <v>SHEARING</v>
      </c>
      <c r="N531" s="353">
        <f t="shared" si="3"/>
        <v>21</v>
      </c>
      <c r="O531" s="353">
        <f t="shared" si="4"/>
        <v>7</v>
      </c>
      <c r="P531" s="353">
        <f t="shared" si="5"/>
        <v>2025</v>
      </c>
      <c r="Q531" s="354"/>
      <c r="R531" s="354"/>
      <c r="S531" s="354"/>
      <c r="T531" s="354"/>
      <c r="U531" s="354"/>
      <c r="V531" s="354">
        <f t="shared" si="6"/>
        <v>1899</v>
      </c>
    </row>
    <row r="532" ht="11.25" customHeight="1">
      <c r="A532" s="170" t="s">
        <v>682</v>
      </c>
      <c r="B532" s="348">
        <v>45859.0</v>
      </c>
      <c r="C532" s="170" t="s">
        <v>495</v>
      </c>
      <c r="D532" s="349" t="s">
        <v>740</v>
      </c>
      <c r="E532" s="170">
        <v>40.0</v>
      </c>
      <c r="F532" s="170">
        <v>90.0</v>
      </c>
      <c r="G532" s="170">
        <v>320.0</v>
      </c>
      <c r="H532" s="170" t="s">
        <v>85</v>
      </c>
      <c r="I532" s="170" t="s">
        <v>692</v>
      </c>
      <c r="J532" s="334"/>
      <c r="K532" s="334"/>
      <c r="L532" s="351">
        <f t="shared" si="7"/>
        <v>4.4928</v>
      </c>
      <c r="M532" s="352" t="str">
        <f t="shared" si="2"/>
        <v>SHEARING</v>
      </c>
      <c r="N532" s="353">
        <f t="shared" si="3"/>
        <v>21</v>
      </c>
      <c r="O532" s="353">
        <f t="shared" si="4"/>
        <v>7</v>
      </c>
      <c r="P532" s="353">
        <f t="shared" si="5"/>
        <v>2025</v>
      </c>
      <c r="Q532" s="354"/>
      <c r="R532" s="354"/>
      <c r="S532" s="354"/>
      <c r="T532" s="354"/>
      <c r="U532" s="354"/>
      <c r="V532" s="354">
        <f t="shared" si="6"/>
        <v>1899</v>
      </c>
    </row>
    <row r="533" ht="11.25" customHeight="1">
      <c r="A533" s="170" t="s">
        <v>682</v>
      </c>
      <c r="B533" s="348">
        <v>45859.0</v>
      </c>
      <c r="C533" s="170" t="s">
        <v>495</v>
      </c>
      <c r="D533" s="349" t="s">
        <v>740</v>
      </c>
      <c r="E533" s="170">
        <v>40.0</v>
      </c>
      <c r="F533" s="170">
        <v>200.0</v>
      </c>
      <c r="G533" s="170">
        <v>480.0</v>
      </c>
      <c r="H533" s="170" t="s">
        <v>85</v>
      </c>
      <c r="I533" s="170" t="s">
        <v>692</v>
      </c>
      <c r="J533" s="334"/>
      <c r="K533" s="334"/>
      <c r="L533" s="351">
        <f t="shared" si="7"/>
        <v>14.976</v>
      </c>
      <c r="M533" s="352" t="str">
        <f t="shared" si="2"/>
        <v>SHEARING</v>
      </c>
      <c r="N533" s="353">
        <f t="shared" si="3"/>
        <v>21</v>
      </c>
      <c r="O533" s="353">
        <f t="shared" si="4"/>
        <v>7</v>
      </c>
      <c r="P533" s="353">
        <f t="shared" si="5"/>
        <v>2025</v>
      </c>
      <c r="Q533" s="354"/>
      <c r="R533" s="354"/>
      <c r="S533" s="354"/>
      <c r="T533" s="354"/>
      <c r="U533" s="354"/>
      <c r="V533" s="354">
        <f t="shared" si="6"/>
        <v>1899</v>
      </c>
    </row>
    <row r="534" ht="11.25" customHeight="1">
      <c r="A534" s="170" t="s">
        <v>682</v>
      </c>
      <c r="B534" s="348">
        <v>45859.0</v>
      </c>
      <c r="C534" s="170" t="s">
        <v>495</v>
      </c>
      <c r="D534" s="349" t="s">
        <v>727</v>
      </c>
      <c r="E534" s="170">
        <v>152.0</v>
      </c>
      <c r="F534" s="170">
        <v>205.0</v>
      </c>
      <c r="G534" s="170">
        <v>2000.0</v>
      </c>
      <c r="H534" s="170" t="s">
        <v>723</v>
      </c>
      <c r="I534" s="170" t="s">
        <v>692</v>
      </c>
      <c r="J534" s="334"/>
      <c r="K534" s="334"/>
      <c r="L534" s="351">
        <f t="shared" si="7"/>
        <v>243.048</v>
      </c>
      <c r="M534" s="352" t="str">
        <f t="shared" si="2"/>
        <v>SHEARING</v>
      </c>
      <c r="N534" s="353">
        <f t="shared" si="3"/>
        <v>21</v>
      </c>
      <c r="O534" s="353">
        <f t="shared" si="4"/>
        <v>7</v>
      </c>
      <c r="P534" s="353">
        <f t="shared" si="5"/>
        <v>2025</v>
      </c>
      <c r="Q534" s="354"/>
      <c r="R534" s="354"/>
      <c r="S534" s="354"/>
      <c r="T534" s="354"/>
      <c r="U534" s="354"/>
      <c r="V534" s="354">
        <f t="shared" si="6"/>
        <v>1899</v>
      </c>
    </row>
    <row r="535" ht="11.25" customHeight="1">
      <c r="A535" s="170" t="s">
        <v>682</v>
      </c>
      <c r="B535" s="348">
        <v>45859.0</v>
      </c>
      <c r="C535" s="170"/>
      <c r="D535" s="170"/>
      <c r="E535" s="170"/>
      <c r="F535" s="170"/>
      <c r="G535" s="170"/>
      <c r="H535" s="170" t="s">
        <v>715</v>
      </c>
      <c r="I535" s="170" t="s">
        <v>692</v>
      </c>
      <c r="J535" s="334"/>
      <c r="K535" s="334"/>
      <c r="L535" s="351">
        <f t="shared" si="7"/>
        <v>0</v>
      </c>
      <c r="M535" s="352" t="str">
        <f t="shared" si="2"/>
        <v/>
      </c>
      <c r="N535" s="353">
        <f t="shared" si="3"/>
        <v>21</v>
      </c>
      <c r="O535" s="353">
        <f t="shared" si="4"/>
        <v>7</v>
      </c>
      <c r="P535" s="353">
        <f t="shared" si="5"/>
        <v>2025</v>
      </c>
      <c r="Q535" s="354"/>
      <c r="R535" s="354"/>
      <c r="S535" s="354"/>
      <c r="T535" s="354"/>
      <c r="U535" s="354"/>
      <c r="V535" s="354">
        <f t="shared" si="6"/>
        <v>1899</v>
      </c>
    </row>
    <row r="536" ht="11.25" customHeight="1">
      <c r="A536" s="170" t="s">
        <v>682</v>
      </c>
      <c r="B536" s="348">
        <v>45859.0</v>
      </c>
      <c r="C536" s="170"/>
      <c r="D536" s="170"/>
      <c r="E536" s="170"/>
      <c r="F536" s="170"/>
      <c r="G536" s="170"/>
      <c r="H536" s="170" t="s">
        <v>772</v>
      </c>
      <c r="I536" s="170" t="s">
        <v>692</v>
      </c>
      <c r="J536" s="334"/>
      <c r="K536" s="350">
        <v>0.8333333333333334</v>
      </c>
      <c r="L536" s="351">
        <f t="shared" si="7"/>
        <v>0</v>
      </c>
      <c r="M536" s="352" t="str">
        <f t="shared" si="2"/>
        <v/>
      </c>
      <c r="N536" s="353">
        <f t="shared" si="3"/>
        <v>21</v>
      </c>
      <c r="O536" s="353">
        <f t="shared" si="4"/>
        <v>7</v>
      </c>
      <c r="P536" s="353">
        <f t="shared" si="5"/>
        <v>2025</v>
      </c>
      <c r="Q536" s="354"/>
      <c r="R536" s="354"/>
      <c r="S536" s="354"/>
      <c r="T536" s="354"/>
      <c r="U536" s="354"/>
      <c r="V536" s="354">
        <f t="shared" si="6"/>
        <v>1899</v>
      </c>
    </row>
    <row r="537" ht="11.25" customHeight="1">
      <c r="A537" s="170" t="s">
        <v>682</v>
      </c>
      <c r="B537" s="348">
        <v>45859.0</v>
      </c>
      <c r="C537" s="170" t="s">
        <v>365</v>
      </c>
      <c r="D537" s="349" t="s">
        <v>711</v>
      </c>
      <c r="E537" s="170">
        <v>70.0</v>
      </c>
      <c r="F537" s="170">
        <v>190.0</v>
      </c>
      <c r="G537" s="170">
        <v>1800.0</v>
      </c>
      <c r="H537" s="170" t="s">
        <v>712</v>
      </c>
      <c r="I537" s="170" t="s">
        <v>713</v>
      </c>
      <c r="J537" s="350">
        <v>0.3333333333333333</v>
      </c>
      <c r="K537" s="334"/>
      <c r="L537" s="351">
        <f t="shared" si="7"/>
        <v>93.366</v>
      </c>
      <c r="M537" s="352" t="str">
        <f t="shared" si="2"/>
        <v>SHEARING</v>
      </c>
      <c r="N537" s="353">
        <f t="shared" si="3"/>
        <v>21</v>
      </c>
      <c r="O537" s="353">
        <f t="shared" si="4"/>
        <v>7</v>
      </c>
      <c r="P537" s="353">
        <f t="shared" si="5"/>
        <v>2025</v>
      </c>
      <c r="Q537" s="354"/>
      <c r="R537" s="354"/>
      <c r="S537" s="354"/>
      <c r="T537" s="354"/>
      <c r="U537" s="354"/>
      <c r="V537" s="354">
        <f t="shared" si="6"/>
        <v>1899</v>
      </c>
    </row>
    <row r="538" ht="11.25" customHeight="1">
      <c r="A538" s="170" t="s">
        <v>682</v>
      </c>
      <c r="B538" s="348">
        <v>45859.0</v>
      </c>
      <c r="C538" s="170" t="s">
        <v>365</v>
      </c>
      <c r="D538" s="349" t="s">
        <v>711</v>
      </c>
      <c r="E538" s="170">
        <v>90.0</v>
      </c>
      <c r="F538" s="170">
        <v>190.0</v>
      </c>
      <c r="G538" s="170">
        <v>1120.0</v>
      </c>
      <c r="H538" s="170" t="s">
        <v>712</v>
      </c>
      <c r="I538" s="170" t="s">
        <v>713</v>
      </c>
      <c r="J538" s="334"/>
      <c r="K538" s="350">
        <v>0.8333333333333334</v>
      </c>
      <c r="L538" s="351">
        <f t="shared" si="7"/>
        <v>74.6928</v>
      </c>
      <c r="M538" s="352" t="str">
        <f t="shared" si="2"/>
        <v>SHEARING</v>
      </c>
      <c r="N538" s="353">
        <f t="shared" si="3"/>
        <v>21</v>
      </c>
      <c r="O538" s="353">
        <f t="shared" si="4"/>
        <v>7</v>
      </c>
      <c r="P538" s="353">
        <f t="shared" si="5"/>
        <v>2025</v>
      </c>
      <c r="Q538" s="354"/>
      <c r="R538" s="354"/>
      <c r="S538" s="354"/>
      <c r="T538" s="354"/>
      <c r="U538" s="354"/>
      <c r="V538" s="354">
        <f t="shared" si="6"/>
        <v>1899</v>
      </c>
    </row>
    <row r="539" ht="11.25" customHeight="1">
      <c r="A539" s="170" t="s">
        <v>682</v>
      </c>
      <c r="B539" s="348">
        <v>45859.0</v>
      </c>
      <c r="C539" s="170" t="s">
        <v>756</v>
      </c>
      <c r="D539" s="349" t="s">
        <v>690</v>
      </c>
      <c r="E539" s="170">
        <v>88.0</v>
      </c>
      <c r="F539" s="170">
        <v>235.0</v>
      </c>
      <c r="G539" s="170">
        <v>880.0</v>
      </c>
      <c r="H539" s="170" t="s">
        <v>85</v>
      </c>
      <c r="I539" s="349" t="s">
        <v>701</v>
      </c>
      <c r="J539" s="350">
        <v>0.3333333333333333</v>
      </c>
      <c r="K539" s="350">
        <v>0.517361111111111</v>
      </c>
      <c r="L539" s="351">
        <f t="shared" si="7"/>
        <v>70.97376</v>
      </c>
      <c r="M539" s="352" t="str">
        <f t="shared" si="2"/>
        <v>SHEARING</v>
      </c>
      <c r="N539" s="353">
        <f t="shared" si="3"/>
        <v>21</v>
      </c>
      <c r="O539" s="353">
        <f t="shared" si="4"/>
        <v>7</v>
      </c>
      <c r="P539" s="353">
        <f t="shared" si="5"/>
        <v>2025</v>
      </c>
      <c r="Q539" s="354"/>
      <c r="R539" s="354"/>
      <c r="S539" s="354"/>
      <c r="T539" s="354"/>
      <c r="U539" s="354"/>
      <c r="V539" s="354">
        <f t="shared" si="6"/>
        <v>1899</v>
      </c>
    </row>
    <row r="540" ht="11.25" customHeight="1">
      <c r="A540" s="170" t="s">
        <v>682</v>
      </c>
      <c r="B540" s="348">
        <v>45859.0</v>
      </c>
      <c r="C540" s="170" t="s">
        <v>756</v>
      </c>
      <c r="D540" s="349" t="s">
        <v>740</v>
      </c>
      <c r="E540" s="170">
        <v>88.0</v>
      </c>
      <c r="F540" s="170">
        <v>235.0</v>
      </c>
      <c r="G540" s="170">
        <v>1790.0</v>
      </c>
      <c r="H540" s="170" t="s">
        <v>700</v>
      </c>
      <c r="I540" s="349" t="s">
        <v>701</v>
      </c>
      <c r="J540" s="350">
        <v>0.517361111111111</v>
      </c>
      <c r="K540" s="350"/>
      <c r="L540" s="351">
        <f t="shared" si="7"/>
        <v>144.36708</v>
      </c>
      <c r="M540" s="352" t="str">
        <f t="shared" si="2"/>
        <v>SHEARING</v>
      </c>
      <c r="N540" s="353">
        <f t="shared" si="3"/>
        <v>21</v>
      </c>
      <c r="O540" s="353">
        <f t="shared" si="4"/>
        <v>7</v>
      </c>
      <c r="P540" s="353">
        <f t="shared" si="5"/>
        <v>2025</v>
      </c>
      <c r="Q540" s="354"/>
      <c r="R540" s="354"/>
      <c r="S540" s="354"/>
      <c r="T540" s="354"/>
      <c r="U540" s="354"/>
      <c r="V540" s="354">
        <f t="shared" si="6"/>
        <v>1899</v>
      </c>
    </row>
    <row r="541" ht="11.25" customHeight="1">
      <c r="A541" s="170" t="s">
        <v>682</v>
      </c>
      <c r="B541" s="348">
        <v>45859.0</v>
      </c>
      <c r="C541" s="170"/>
      <c r="D541" s="170"/>
      <c r="E541" s="170"/>
      <c r="F541" s="170"/>
      <c r="G541" s="170"/>
      <c r="H541" s="170" t="s">
        <v>772</v>
      </c>
      <c r="I541" s="349" t="s">
        <v>701</v>
      </c>
      <c r="J541" s="334"/>
      <c r="K541" s="350">
        <v>0.8333333333333334</v>
      </c>
      <c r="L541" s="351">
        <f t="shared" si="7"/>
        <v>0</v>
      </c>
      <c r="M541" s="352" t="str">
        <f t="shared" si="2"/>
        <v/>
      </c>
      <c r="N541" s="353">
        <f t="shared" si="3"/>
        <v>21</v>
      </c>
      <c r="O541" s="353">
        <f t="shared" si="4"/>
        <v>7</v>
      </c>
      <c r="P541" s="353">
        <f t="shared" si="5"/>
        <v>2025</v>
      </c>
      <c r="Q541" s="354"/>
      <c r="R541" s="354"/>
      <c r="S541" s="354"/>
      <c r="T541" s="354"/>
      <c r="U541" s="354"/>
      <c r="V541" s="354">
        <f t="shared" si="6"/>
        <v>1899</v>
      </c>
    </row>
    <row r="542" ht="11.25" customHeight="1">
      <c r="A542" s="170" t="s">
        <v>682</v>
      </c>
      <c r="B542" s="348">
        <v>45859.0</v>
      </c>
      <c r="C542" s="170" t="s">
        <v>364</v>
      </c>
      <c r="D542" s="349" t="s">
        <v>697</v>
      </c>
      <c r="E542" s="170">
        <v>66.0</v>
      </c>
      <c r="F542" s="170">
        <v>554.0</v>
      </c>
      <c r="G542" s="170">
        <v>165.0</v>
      </c>
      <c r="H542" s="170" t="s">
        <v>695</v>
      </c>
      <c r="I542" s="170" t="s">
        <v>698</v>
      </c>
      <c r="J542" s="350">
        <v>0.375</v>
      </c>
      <c r="K542" s="334"/>
      <c r="L542" s="351">
        <f t="shared" si="7"/>
        <v>23.528934</v>
      </c>
      <c r="M542" s="352" t="str">
        <f t="shared" si="2"/>
        <v>HOLING</v>
      </c>
      <c r="N542" s="353">
        <f t="shared" si="3"/>
        <v>21</v>
      </c>
      <c r="O542" s="353">
        <f t="shared" si="4"/>
        <v>7</v>
      </c>
      <c r="P542" s="353">
        <f t="shared" si="5"/>
        <v>2025</v>
      </c>
      <c r="Q542" s="354"/>
      <c r="R542" s="354"/>
      <c r="S542" s="354"/>
      <c r="T542" s="354"/>
      <c r="U542" s="354"/>
      <c r="V542" s="354">
        <f t="shared" si="6"/>
        <v>1899</v>
      </c>
    </row>
    <row r="543" ht="11.25" customHeight="1">
      <c r="A543" s="170" t="s">
        <v>682</v>
      </c>
      <c r="B543" s="348">
        <v>45859.0</v>
      </c>
      <c r="C543" s="170" t="s">
        <v>493</v>
      </c>
      <c r="D543" s="349" t="s">
        <v>697</v>
      </c>
      <c r="E543" s="170">
        <v>64.0</v>
      </c>
      <c r="F543" s="170">
        <v>546.0</v>
      </c>
      <c r="G543" s="170">
        <v>330.0</v>
      </c>
      <c r="H543" s="170" t="s">
        <v>695</v>
      </c>
      <c r="I543" s="170" t="s">
        <v>698</v>
      </c>
      <c r="J543" s="334"/>
      <c r="K543" s="334"/>
      <c r="L543" s="351">
        <f t="shared" si="7"/>
        <v>44.972928</v>
      </c>
      <c r="M543" s="352" t="str">
        <f t="shared" si="2"/>
        <v>HOLING</v>
      </c>
      <c r="N543" s="353">
        <f t="shared" si="3"/>
        <v>21</v>
      </c>
      <c r="O543" s="353">
        <f t="shared" si="4"/>
        <v>7</v>
      </c>
      <c r="P543" s="353">
        <f t="shared" si="5"/>
        <v>2025</v>
      </c>
      <c r="Q543" s="354"/>
      <c r="R543" s="354"/>
      <c r="S543" s="354"/>
      <c r="T543" s="354"/>
      <c r="U543" s="354"/>
      <c r="V543" s="354">
        <f t="shared" si="6"/>
        <v>1899</v>
      </c>
    </row>
    <row r="544" ht="11.25" customHeight="1">
      <c r="A544" s="170" t="s">
        <v>682</v>
      </c>
      <c r="B544" s="348">
        <v>45859.0</v>
      </c>
      <c r="C544" s="170" t="s">
        <v>493</v>
      </c>
      <c r="D544" s="349" t="s">
        <v>697</v>
      </c>
      <c r="E544" s="170">
        <v>70.0</v>
      </c>
      <c r="F544" s="170">
        <v>190.0</v>
      </c>
      <c r="G544" s="170">
        <v>440.0</v>
      </c>
      <c r="H544" s="170" t="s">
        <v>695</v>
      </c>
      <c r="I544" s="170" t="s">
        <v>698</v>
      </c>
      <c r="J544" s="334"/>
      <c r="K544" s="350">
        <v>0.75</v>
      </c>
      <c r="L544" s="351">
        <f t="shared" si="7"/>
        <v>22.8228</v>
      </c>
      <c r="M544" s="352" t="str">
        <f t="shared" si="2"/>
        <v>HOLING</v>
      </c>
      <c r="N544" s="353">
        <f t="shared" si="3"/>
        <v>21</v>
      </c>
      <c r="O544" s="353">
        <f t="shared" si="4"/>
        <v>7</v>
      </c>
      <c r="P544" s="353">
        <f t="shared" si="5"/>
        <v>2025</v>
      </c>
      <c r="Q544" s="354"/>
      <c r="R544" s="354"/>
      <c r="S544" s="354"/>
      <c r="T544" s="354"/>
      <c r="U544" s="354"/>
      <c r="V544" s="354">
        <f t="shared" si="6"/>
        <v>1899</v>
      </c>
    </row>
    <row r="545" ht="11.25" customHeight="1">
      <c r="A545" s="170" t="s">
        <v>682</v>
      </c>
      <c r="B545" s="348">
        <v>45859.0</v>
      </c>
      <c r="C545" s="170" t="s">
        <v>346</v>
      </c>
      <c r="D545" s="349" t="s">
        <v>694</v>
      </c>
      <c r="E545" s="170">
        <v>148.0</v>
      </c>
      <c r="F545" s="170">
        <v>462.0</v>
      </c>
      <c r="G545" s="170">
        <v>1010.0</v>
      </c>
      <c r="H545" s="170" t="s">
        <v>695</v>
      </c>
      <c r="I545" s="349" t="s">
        <v>696</v>
      </c>
      <c r="J545" s="350">
        <v>0.3333333333333333</v>
      </c>
      <c r="K545" s="350">
        <v>0.75</v>
      </c>
      <c r="L545" s="351">
        <f t="shared" si="7"/>
        <v>269.333064</v>
      </c>
      <c r="M545" s="352" t="str">
        <f t="shared" si="2"/>
        <v>HOLING</v>
      </c>
      <c r="N545" s="353">
        <f t="shared" si="3"/>
        <v>21</v>
      </c>
      <c r="O545" s="353">
        <f t="shared" si="4"/>
        <v>7</v>
      </c>
      <c r="P545" s="353">
        <f t="shared" si="5"/>
        <v>2025</v>
      </c>
      <c r="Q545" s="354"/>
      <c r="R545" s="354"/>
      <c r="S545" s="354"/>
      <c r="T545" s="354"/>
      <c r="U545" s="354"/>
      <c r="V545" s="354">
        <f t="shared" si="6"/>
        <v>1899</v>
      </c>
    </row>
    <row r="546" ht="11.25" customHeight="1">
      <c r="A546" s="170" t="s">
        <v>682</v>
      </c>
      <c r="B546" s="348">
        <v>45859.0</v>
      </c>
      <c r="C546" s="170" t="s">
        <v>482</v>
      </c>
      <c r="D546" s="349" t="s">
        <v>706</v>
      </c>
      <c r="E546" s="170">
        <v>50.0</v>
      </c>
      <c r="F546" s="170">
        <v>115.0</v>
      </c>
      <c r="G546" s="170">
        <v>220.0</v>
      </c>
      <c r="H546" s="170" t="s">
        <v>695</v>
      </c>
      <c r="I546" s="170" t="s">
        <v>709</v>
      </c>
      <c r="J546" s="350">
        <v>0.375</v>
      </c>
      <c r="K546" s="334"/>
      <c r="L546" s="351">
        <f t="shared" si="7"/>
        <v>4.9335</v>
      </c>
      <c r="M546" s="352" t="str">
        <f t="shared" si="2"/>
        <v>HOLING</v>
      </c>
      <c r="N546" s="353">
        <f t="shared" si="3"/>
        <v>21</v>
      </c>
      <c r="O546" s="353">
        <f t="shared" si="4"/>
        <v>7</v>
      </c>
      <c r="P546" s="353">
        <f t="shared" si="5"/>
        <v>2025</v>
      </c>
      <c r="Q546" s="354"/>
      <c r="R546" s="354"/>
      <c r="S546" s="354"/>
      <c r="T546" s="354"/>
      <c r="U546" s="354"/>
      <c r="V546" s="354">
        <f t="shared" si="6"/>
        <v>1899</v>
      </c>
    </row>
    <row r="547" ht="11.25" customHeight="1">
      <c r="A547" s="170" t="s">
        <v>682</v>
      </c>
      <c r="B547" s="348">
        <v>45859.0</v>
      </c>
      <c r="C547" s="170" t="s">
        <v>483</v>
      </c>
      <c r="D547" s="349" t="s">
        <v>706</v>
      </c>
      <c r="E547" s="170">
        <v>50.0</v>
      </c>
      <c r="F547" s="170">
        <v>225.0</v>
      </c>
      <c r="G547" s="170">
        <v>480.0</v>
      </c>
      <c r="H547" s="170" t="s">
        <v>695</v>
      </c>
      <c r="I547" s="170" t="s">
        <v>709</v>
      </c>
      <c r="J547" s="334"/>
      <c r="K547" s="350">
        <v>0.15625</v>
      </c>
      <c r="L547" s="351">
        <f t="shared" si="7"/>
        <v>21.06</v>
      </c>
      <c r="M547" s="352" t="str">
        <f t="shared" si="2"/>
        <v>HOLING</v>
      </c>
      <c r="N547" s="353">
        <f t="shared" si="3"/>
        <v>21</v>
      </c>
      <c r="O547" s="353">
        <f t="shared" si="4"/>
        <v>7</v>
      </c>
      <c r="P547" s="353">
        <f t="shared" si="5"/>
        <v>2025</v>
      </c>
      <c r="Q547" s="354"/>
      <c r="R547" s="354"/>
      <c r="S547" s="354"/>
      <c r="T547" s="354"/>
      <c r="U547" s="354"/>
      <c r="V547" s="354">
        <f t="shared" si="6"/>
        <v>1899</v>
      </c>
    </row>
    <row r="548" ht="11.25" customHeight="1">
      <c r="A548" s="170" t="s">
        <v>682</v>
      </c>
      <c r="B548" s="348">
        <v>45859.0</v>
      </c>
      <c r="C548" s="170"/>
      <c r="D548" s="349"/>
      <c r="E548" s="170"/>
      <c r="F548" s="170"/>
      <c r="G548" s="170"/>
      <c r="H548" s="170" t="s">
        <v>689</v>
      </c>
      <c r="I548" s="170" t="s">
        <v>709</v>
      </c>
      <c r="J548" s="350">
        <v>0.15625</v>
      </c>
      <c r="K548" s="350">
        <v>0.75</v>
      </c>
      <c r="L548" s="351">
        <f t="shared" si="7"/>
        <v>0</v>
      </c>
      <c r="M548" s="352" t="str">
        <f t="shared" si="2"/>
        <v/>
      </c>
      <c r="N548" s="353">
        <f t="shared" si="3"/>
        <v>21</v>
      </c>
      <c r="O548" s="353">
        <f t="shared" si="4"/>
        <v>7</v>
      </c>
      <c r="P548" s="353">
        <f t="shared" si="5"/>
        <v>2025</v>
      </c>
      <c r="Q548" s="354"/>
      <c r="R548" s="354"/>
      <c r="S548" s="354"/>
      <c r="T548" s="354"/>
      <c r="U548" s="354"/>
      <c r="V548" s="354">
        <f t="shared" si="6"/>
        <v>1899</v>
      </c>
    </row>
    <row r="549" ht="11.25" customHeight="1">
      <c r="A549" s="170" t="s">
        <v>682</v>
      </c>
      <c r="B549" s="348">
        <v>45859.0</v>
      </c>
      <c r="C549" s="170" t="s">
        <v>461</v>
      </c>
      <c r="D549" s="349" t="s">
        <v>694</v>
      </c>
      <c r="E549" s="170">
        <v>184.0</v>
      </c>
      <c r="F549" s="170">
        <v>292.0</v>
      </c>
      <c r="G549" s="170">
        <v>1600.0</v>
      </c>
      <c r="H549" s="170" t="s">
        <v>695</v>
      </c>
      <c r="I549" s="349" t="s">
        <v>716</v>
      </c>
      <c r="J549" s="350">
        <v>0.375</v>
      </c>
      <c r="K549" s="350">
        <v>0.75</v>
      </c>
      <c r="L549" s="351">
        <f t="shared" si="7"/>
        <v>335.26272</v>
      </c>
      <c r="M549" s="352" t="str">
        <f t="shared" si="2"/>
        <v>HOLING</v>
      </c>
      <c r="N549" s="353">
        <f t="shared" si="3"/>
        <v>21</v>
      </c>
      <c r="O549" s="353">
        <f t="shared" si="4"/>
        <v>7</v>
      </c>
      <c r="P549" s="353">
        <f t="shared" si="5"/>
        <v>2025</v>
      </c>
      <c r="Q549" s="354"/>
      <c r="R549" s="354"/>
      <c r="S549" s="354"/>
      <c r="T549" s="354"/>
      <c r="U549" s="354"/>
      <c r="V549" s="354">
        <f t="shared" si="6"/>
        <v>1899</v>
      </c>
    </row>
    <row r="550" ht="11.25" customHeight="1">
      <c r="A550" s="170" t="s">
        <v>682</v>
      </c>
      <c r="B550" s="348">
        <v>45859.0</v>
      </c>
      <c r="C550" s="170"/>
      <c r="D550" s="349"/>
      <c r="E550" s="170"/>
      <c r="F550" s="170"/>
      <c r="G550" s="170"/>
      <c r="H550" s="170" t="s">
        <v>715</v>
      </c>
      <c r="I550" s="349" t="s">
        <v>719</v>
      </c>
      <c r="J550" s="355">
        <v>0.375</v>
      </c>
      <c r="K550" s="355"/>
      <c r="L550" s="351">
        <f t="shared" si="7"/>
        <v>0</v>
      </c>
      <c r="M550" s="352" t="str">
        <f t="shared" si="2"/>
        <v/>
      </c>
      <c r="N550" s="353">
        <f t="shared" si="3"/>
        <v>21</v>
      </c>
      <c r="O550" s="353">
        <f t="shared" si="4"/>
        <v>7</v>
      </c>
      <c r="P550" s="353">
        <f t="shared" si="5"/>
        <v>2025</v>
      </c>
      <c r="Q550" s="354"/>
      <c r="R550" s="354"/>
      <c r="S550" s="354"/>
      <c r="T550" s="354"/>
      <c r="U550" s="354"/>
      <c r="V550" s="354">
        <f t="shared" si="6"/>
        <v>1899</v>
      </c>
    </row>
    <row r="551" ht="11.25" customHeight="1">
      <c r="A551" s="170" t="s">
        <v>682</v>
      </c>
      <c r="B551" s="348">
        <v>45859.0</v>
      </c>
      <c r="C551" s="170"/>
      <c r="D551" s="349"/>
      <c r="E551" s="170"/>
      <c r="F551" s="170"/>
      <c r="G551" s="170"/>
      <c r="H551" s="170" t="s">
        <v>689</v>
      </c>
      <c r="I551" s="349" t="s">
        <v>719</v>
      </c>
      <c r="J551" s="355"/>
      <c r="K551" s="355">
        <v>0.75</v>
      </c>
      <c r="L551" s="351"/>
      <c r="M551" s="352" t="str">
        <f t="shared" si="2"/>
        <v/>
      </c>
      <c r="N551" s="353">
        <f t="shared" si="3"/>
        <v>21</v>
      </c>
      <c r="O551" s="353">
        <f t="shared" si="4"/>
        <v>7</v>
      </c>
      <c r="P551" s="353">
        <f t="shared" si="5"/>
        <v>2025</v>
      </c>
      <c r="Q551" s="354"/>
      <c r="R551" s="354"/>
      <c r="S551" s="354"/>
      <c r="T551" s="354"/>
      <c r="U551" s="354"/>
      <c r="V551" s="354">
        <f t="shared" si="6"/>
        <v>1899</v>
      </c>
    </row>
    <row r="552" ht="11.25" customHeight="1">
      <c r="A552" s="170" t="s">
        <v>682</v>
      </c>
      <c r="B552" s="348">
        <v>45859.0</v>
      </c>
      <c r="C552" s="170"/>
      <c r="D552" s="170"/>
      <c r="E552" s="170"/>
      <c r="F552" s="170"/>
      <c r="G552" s="170"/>
      <c r="H552" s="170" t="s">
        <v>731</v>
      </c>
      <c r="I552" s="349" t="s">
        <v>721</v>
      </c>
      <c r="J552" s="350">
        <v>0.3333333333333333</v>
      </c>
      <c r="K552" s="334"/>
      <c r="L552" s="351">
        <f t="shared" ref="L552:L590" si="8">E552*F552*G552*0.5*0.78/100000</f>
        <v>0</v>
      </c>
      <c r="M552" s="352" t="str">
        <f t="shared" si="2"/>
        <v/>
      </c>
      <c r="N552" s="353">
        <f t="shared" si="3"/>
        <v>21</v>
      </c>
      <c r="O552" s="353">
        <f t="shared" si="4"/>
        <v>7</v>
      </c>
      <c r="P552" s="353">
        <f t="shared" si="5"/>
        <v>2025</v>
      </c>
      <c r="Q552" s="354"/>
      <c r="R552" s="354"/>
      <c r="S552" s="354"/>
      <c r="T552" s="354"/>
      <c r="U552" s="354"/>
      <c r="V552" s="354">
        <f t="shared" si="6"/>
        <v>1899</v>
      </c>
    </row>
    <row r="553" ht="11.25" customHeight="1">
      <c r="A553" s="170" t="s">
        <v>682</v>
      </c>
      <c r="B553" s="348">
        <v>45859.0</v>
      </c>
      <c r="C553" s="170"/>
      <c r="D553" s="170"/>
      <c r="E553" s="170"/>
      <c r="F553" s="170"/>
      <c r="G553" s="170"/>
      <c r="H553" s="170" t="s">
        <v>764</v>
      </c>
      <c r="I553" s="349" t="s">
        <v>721</v>
      </c>
      <c r="J553" s="334"/>
      <c r="K553" s="334"/>
      <c r="L553" s="351">
        <f t="shared" si="8"/>
        <v>0</v>
      </c>
      <c r="M553" s="352" t="str">
        <f t="shared" si="2"/>
        <v/>
      </c>
      <c r="N553" s="353">
        <f t="shared" si="3"/>
        <v>21</v>
      </c>
      <c r="O553" s="353">
        <f t="shared" si="4"/>
        <v>7</v>
      </c>
      <c r="P553" s="353">
        <f t="shared" si="5"/>
        <v>2025</v>
      </c>
      <c r="Q553" s="354"/>
      <c r="R553" s="354"/>
      <c r="S553" s="354"/>
      <c r="T553" s="354"/>
      <c r="U553" s="354"/>
      <c r="V553" s="354">
        <f t="shared" si="6"/>
        <v>1899</v>
      </c>
    </row>
    <row r="554" ht="11.25" customHeight="1">
      <c r="A554" s="170" t="s">
        <v>682</v>
      </c>
      <c r="B554" s="348">
        <v>45859.0</v>
      </c>
      <c r="C554" s="170"/>
      <c r="D554" s="170"/>
      <c r="E554" s="170"/>
      <c r="F554" s="170"/>
      <c r="G554" s="170"/>
      <c r="H554" s="170" t="s">
        <v>689</v>
      </c>
      <c r="I554" s="349" t="s">
        <v>721</v>
      </c>
      <c r="J554" s="334"/>
      <c r="K554" s="350">
        <v>0.8333333333333334</v>
      </c>
      <c r="L554" s="351">
        <f t="shared" si="8"/>
        <v>0</v>
      </c>
      <c r="M554" s="352" t="str">
        <f t="shared" si="2"/>
        <v/>
      </c>
      <c r="N554" s="353">
        <f t="shared" si="3"/>
        <v>21</v>
      </c>
      <c r="O554" s="353">
        <f t="shared" si="4"/>
        <v>7</v>
      </c>
      <c r="P554" s="353">
        <f t="shared" si="5"/>
        <v>2025</v>
      </c>
      <c r="Q554" s="354"/>
      <c r="R554" s="354"/>
      <c r="S554" s="354"/>
      <c r="T554" s="354"/>
      <c r="U554" s="354"/>
      <c r="V554" s="354">
        <f t="shared" si="6"/>
        <v>1899</v>
      </c>
    </row>
    <row r="555" ht="11.25" customHeight="1">
      <c r="A555" s="170" t="s">
        <v>682</v>
      </c>
      <c r="B555" s="348">
        <v>45859.0</v>
      </c>
      <c r="C555" s="170" t="s">
        <v>756</v>
      </c>
      <c r="D555" s="349" t="s">
        <v>708</v>
      </c>
      <c r="E555" s="170">
        <v>44.0</v>
      </c>
      <c r="F555" s="170">
        <v>235.0</v>
      </c>
      <c r="G555" s="170">
        <v>1000.0</v>
      </c>
      <c r="H555" s="170" t="s">
        <v>695</v>
      </c>
      <c r="I555" s="170" t="s">
        <v>773</v>
      </c>
      <c r="J555" s="350">
        <v>0.375</v>
      </c>
      <c r="K555" s="350">
        <v>0.75</v>
      </c>
      <c r="L555" s="351">
        <f t="shared" si="8"/>
        <v>40.326</v>
      </c>
      <c r="M555" s="352" t="str">
        <f t="shared" si="2"/>
        <v>HOLING</v>
      </c>
      <c r="N555" s="353">
        <f t="shared" si="3"/>
        <v>21</v>
      </c>
      <c r="O555" s="353">
        <f t="shared" si="4"/>
        <v>7</v>
      </c>
      <c r="P555" s="353">
        <f t="shared" si="5"/>
        <v>2025</v>
      </c>
      <c r="Q555" s="354"/>
      <c r="R555" s="354"/>
      <c r="S555" s="354"/>
      <c r="T555" s="354"/>
      <c r="U555" s="354"/>
      <c r="V555" s="354">
        <f t="shared" si="6"/>
        <v>1899</v>
      </c>
    </row>
    <row r="556" ht="11.25" customHeight="1">
      <c r="A556" s="170" t="s">
        <v>682</v>
      </c>
      <c r="B556" s="348">
        <v>45859.0</v>
      </c>
      <c r="C556" s="170" t="s">
        <v>368</v>
      </c>
      <c r="D556" s="170" t="s">
        <v>725</v>
      </c>
      <c r="E556" s="170">
        <v>100.0</v>
      </c>
      <c r="F556" s="170">
        <v>50.0</v>
      </c>
      <c r="G556" s="170">
        <v>2880.0</v>
      </c>
      <c r="H556" s="170"/>
      <c r="I556" s="170"/>
      <c r="J556" s="350">
        <v>0.5</v>
      </c>
      <c r="K556" s="350">
        <v>0.625</v>
      </c>
      <c r="L556" s="351">
        <f t="shared" si="8"/>
        <v>56.16</v>
      </c>
      <c r="M556" s="352" t="str">
        <f t="shared" si="2"/>
        <v>CANWIN</v>
      </c>
      <c r="N556" s="353">
        <f t="shared" si="3"/>
        <v>21</v>
      </c>
      <c r="O556" s="353">
        <f t="shared" si="4"/>
        <v>7</v>
      </c>
      <c r="P556" s="353">
        <f t="shared" si="5"/>
        <v>2025</v>
      </c>
      <c r="Q556" s="354"/>
      <c r="R556" s="354"/>
      <c r="S556" s="354"/>
      <c r="T556" s="354"/>
      <c r="U556" s="354"/>
      <c r="V556" s="354">
        <f t="shared" si="6"/>
        <v>1899</v>
      </c>
    </row>
    <row r="557" ht="11.25" customHeight="1">
      <c r="A557" s="170" t="s">
        <v>682</v>
      </c>
      <c r="B557" s="348">
        <v>45859.0</v>
      </c>
      <c r="C557" s="170" t="s">
        <v>368</v>
      </c>
      <c r="D557" s="170" t="s">
        <v>725</v>
      </c>
      <c r="E557" s="170">
        <v>100.0</v>
      </c>
      <c r="F557" s="170">
        <v>60.0</v>
      </c>
      <c r="G557" s="170">
        <v>1200.0</v>
      </c>
      <c r="H557" s="170"/>
      <c r="I557" s="170"/>
      <c r="J557" s="350">
        <v>0.625</v>
      </c>
      <c r="K557" s="350">
        <v>0.75</v>
      </c>
      <c r="L557" s="351">
        <f t="shared" si="8"/>
        <v>28.08</v>
      </c>
      <c r="M557" s="352" t="str">
        <f t="shared" si="2"/>
        <v>CANWIN</v>
      </c>
      <c r="N557" s="353">
        <f t="shared" si="3"/>
        <v>21</v>
      </c>
      <c r="O557" s="353">
        <f t="shared" si="4"/>
        <v>7</v>
      </c>
      <c r="P557" s="353">
        <f t="shared" si="5"/>
        <v>2025</v>
      </c>
      <c r="Q557" s="354"/>
      <c r="R557" s="354"/>
      <c r="S557" s="354"/>
      <c r="T557" s="354"/>
      <c r="U557" s="354"/>
      <c r="V557" s="354">
        <f t="shared" si="6"/>
        <v>1899</v>
      </c>
    </row>
    <row r="558" ht="11.25" customHeight="1">
      <c r="A558" s="170" t="s">
        <v>682</v>
      </c>
      <c r="B558" s="348">
        <v>45860.0</v>
      </c>
      <c r="C558" s="170" t="s">
        <v>365</v>
      </c>
      <c r="D558" s="349" t="s">
        <v>694</v>
      </c>
      <c r="E558" s="170">
        <v>90.0</v>
      </c>
      <c r="F558" s="170">
        <v>190.0</v>
      </c>
      <c r="G558" s="170">
        <v>1020.0</v>
      </c>
      <c r="H558" s="170" t="s">
        <v>695</v>
      </c>
      <c r="I558" s="349" t="s">
        <v>696</v>
      </c>
      <c r="J558" s="350">
        <v>0.375</v>
      </c>
      <c r="K558" s="350">
        <v>0.75</v>
      </c>
      <c r="L558" s="351">
        <f t="shared" si="8"/>
        <v>68.0238</v>
      </c>
      <c r="M558" s="352" t="str">
        <f t="shared" si="2"/>
        <v>HOLING</v>
      </c>
      <c r="N558" s="353">
        <f t="shared" si="3"/>
        <v>22</v>
      </c>
      <c r="O558" s="353">
        <f t="shared" si="4"/>
        <v>7</v>
      </c>
      <c r="P558" s="353">
        <f t="shared" si="5"/>
        <v>2025</v>
      </c>
      <c r="Q558" s="354"/>
      <c r="R558" s="354"/>
      <c r="S558" s="354"/>
      <c r="T558" s="354"/>
      <c r="U558" s="354"/>
      <c r="V558" s="354">
        <f t="shared" si="6"/>
        <v>1899</v>
      </c>
    </row>
    <row r="559" ht="11.25" customHeight="1">
      <c r="A559" s="170" t="s">
        <v>682</v>
      </c>
      <c r="B559" s="348">
        <v>45859.0</v>
      </c>
      <c r="C559" s="170" t="s">
        <v>756</v>
      </c>
      <c r="D559" s="349" t="s">
        <v>774</v>
      </c>
      <c r="E559" s="170">
        <v>38.0</v>
      </c>
      <c r="F559" s="170">
        <v>205.0</v>
      </c>
      <c r="G559" s="170">
        <v>980.0</v>
      </c>
      <c r="H559" s="170" t="s">
        <v>695</v>
      </c>
      <c r="I559" s="349" t="s">
        <v>716</v>
      </c>
      <c r="J559" s="350">
        <v>0.375</v>
      </c>
      <c r="K559" s="350">
        <v>0.75</v>
      </c>
      <c r="L559" s="351">
        <f t="shared" si="8"/>
        <v>29.77338</v>
      </c>
      <c r="M559" s="352" t="str">
        <f t="shared" si="2"/>
        <v>HOLING</v>
      </c>
      <c r="N559" s="353">
        <f t="shared" si="3"/>
        <v>21</v>
      </c>
      <c r="O559" s="353">
        <f t="shared" si="4"/>
        <v>7</v>
      </c>
      <c r="P559" s="353">
        <f t="shared" si="5"/>
        <v>2025</v>
      </c>
      <c r="Q559" s="354"/>
      <c r="R559" s="354"/>
      <c r="S559" s="354"/>
      <c r="T559" s="354"/>
      <c r="U559" s="354"/>
      <c r="V559" s="354">
        <f t="shared" si="6"/>
        <v>1899</v>
      </c>
    </row>
    <row r="560" ht="11.25" customHeight="1">
      <c r="A560" s="170" t="s">
        <v>682</v>
      </c>
      <c r="B560" s="348">
        <v>45860.0</v>
      </c>
      <c r="C560" s="170" t="s">
        <v>495</v>
      </c>
      <c r="D560" s="349" t="s">
        <v>706</v>
      </c>
      <c r="E560" s="170">
        <v>40.0</v>
      </c>
      <c r="F560" s="170">
        <v>90.0</v>
      </c>
      <c r="G560" s="170">
        <v>320.0</v>
      </c>
      <c r="H560" s="170" t="s">
        <v>695</v>
      </c>
      <c r="I560" s="170" t="s">
        <v>709</v>
      </c>
      <c r="J560" s="350">
        <v>0.375</v>
      </c>
      <c r="K560" s="334"/>
      <c r="L560" s="351">
        <f t="shared" si="8"/>
        <v>4.4928</v>
      </c>
      <c r="M560" s="352" t="str">
        <f t="shared" si="2"/>
        <v>HOLING</v>
      </c>
      <c r="N560" s="353">
        <f t="shared" si="3"/>
        <v>22</v>
      </c>
      <c r="O560" s="353">
        <f t="shared" si="4"/>
        <v>7</v>
      </c>
      <c r="P560" s="353">
        <f t="shared" si="5"/>
        <v>2025</v>
      </c>
      <c r="Q560" s="354"/>
      <c r="R560" s="354"/>
      <c r="S560" s="354"/>
      <c r="T560" s="354"/>
      <c r="U560" s="354"/>
      <c r="V560" s="354">
        <f t="shared" si="6"/>
        <v>1899</v>
      </c>
    </row>
    <row r="561" ht="11.25" customHeight="1">
      <c r="A561" s="170" t="s">
        <v>682</v>
      </c>
      <c r="B561" s="348">
        <v>45860.0</v>
      </c>
      <c r="C561" s="170" t="s">
        <v>495</v>
      </c>
      <c r="D561" s="349" t="s">
        <v>706</v>
      </c>
      <c r="E561" s="170">
        <v>40.0</v>
      </c>
      <c r="F561" s="170">
        <v>200.0</v>
      </c>
      <c r="G561" s="170">
        <v>480.0</v>
      </c>
      <c r="H561" s="170" t="s">
        <v>695</v>
      </c>
      <c r="I561" s="170" t="s">
        <v>709</v>
      </c>
      <c r="J561" s="334"/>
      <c r="K561" s="334"/>
      <c r="L561" s="351">
        <f t="shared" si="8"/>
        <v>14.976</v>
      </c>
      <c r="M561" s="352" t="str">
        <f t="shared" si="2"/>
        <v>HOLING</v>
      </c>
      <c r="N561" s="353">
        <f t="shared" si="3"/>
        <v>22</v>
      </c>
      <c r="O561" s="353">
        <f t="shared" si="4"/>
        <v>7</v>
      </c>
      <c r="P561" s="353">
        <f t="shared" si="5"/>
        <v>2025</v>
      </c>
      <c r="Q561" s="354"/>
      <c r="R561" s="354"/>
      <c r="S561" s="354"/>
      <c r="T561" s="354"/>
      <c r="U561" s="354"/>
      <c r="V561" s="354">
        <f t="shared" si="6"/>
        <v>1899</v>
      </c>
    </row>
    <row r="562" ht="11.25" customHeight="1">
      <c r="A562" s="170" t="s">
        <v>682</v>
      </c>
      <c r="B562" s="348">
        <v>45860.0</v>
      </c>
      <c r="C562" s="170" t="s">
        <v>494</v>
      </c>
      <c r="D562" s="349" t="s">
        <v>706</v>
      </c>
      <c r="E562" s="170">
        <v>60.0</v>
      </c>
      <c r="F562" s="170">
        <v>190.0</v>
      </c>
      <c r="G562" s="170">
        <v>90.0</v>
      </c>
      <c r="H562" s="170" t="s">
        <v>695</v>
      </c>
      <c r="I562" s="170" t="s">
        <v>709</v>
      </c>
      <c r="J562" s="334"/>
      <c r="K562" s="334"/>
      <c r="L562" s="351">
        <f t="shared" si="8"/>
        <v>4.0014</v>
      </c>
      <c r="M562" s="352" t="str">
        <f t="shared" si="2"/>
        <v>HOLING</v>
      </c>
      <c r="N562" s="353">
        <f t="shared" si="3"/>
        <v>22</v>
      </c>
      <c r="O562" s="353">
        <f t="shared" si="4"/>
        <v>7</v>
      </c>
      <c r="P562" s="353">
        <f t="shared" si="5"/>
        <v>2025</v>
      </c>
      <c r="Q562" s="354"/>
      <c r="R562" s="354"/>
      <c r="S562" s="354"/>
      <c r="T562" s="354"/>
      <c r="U562" s="354"/>
      <c r="V562" s="354">
        <f t="shared" si="6"/>
        <v>1899</v>
      </c>
    </row>
    <row r="563" ht="11.25" customHeight="1">
      <c r="A563" s="170" t="s">
        <v>682</v>
      </c>
      <c r="B563" s="348">
        <v>45860.0</v>
      </c>
      <c r="C563" s="170" t="s">
        <v>494</v>
      </c>
      <c r="D563" s="349" t="s">
        <v>706</v>
      </c>
      <c r="E563" s="170">
        <v>60.0</v>
      </c>
      <c r="F563" s="170">
        <v>125.0</v>
      </c>
      <c r="G563" s="170">
        <v>180.0</v>
      </c>
      <c r="H563" s="170" t="s">
        <v>695</v>
      </c>
      <c r="I563" s="170" t="s">
        <v>709</v>
      </c>
      <c r="J563" s="334"/>
      <c r="K563" s="334"/>
      <c r="L563" s="351">
        <f t="shared" si="8"/>
        <v>5.265</v>
      </c>
      <c r="M563" s="352" t="str">
        <f t="shared" si="2"/>
        <v>HOLING</v>
      </c>
      <c r="N563" s="353">
        <f t="shared" si="3"/>
        <v>22</v>
      </c>
      <c r="O563" s="353">
        <f t="shared" si="4"/>
        <v>7</v>
      </c>
      <c r="P563" s="353">
        <f t="shared" si="5"/>
        <v>2025</v>
      </c>
      <c r="Q563" s="354"/>
      <c r="R563" s="354"/>
      <c r="S563" s="354"/>
      <c r="T563" s="354"/>
      <c r="U563" s="354"/>
      <c r="V563" s="354">
        <f t="shared" si="6"/>
        <v>1899</v>
      </c>
    </row>
    <row r="564" ht="11.25" customHeight="1">
      <c r="A564" s="170" t="s">
        <v>682</v>
      </c>
      <c r="B564" s="348">
        <v>45860.0</v>
      </c>
      <c r="C564" s="170" t="s">
        <v>494</v>
      </c>
      <c r="D564" s="349" t="s">
        <v>706</v>
      </c>
      <c r="E564" s="170">
        <v>60.0</v>
      </c>
      <c r="F564" s="170">
        <v>185.0</v>
      </c>
      <c r="G564" s="170">
        <v>270.0</v>
      </c>
      <c r="H564" s="170" t="s">
        <v>695</v>
      </c>
      <c r="I564" s="170" t="s">
        <v>709</v>
      </c>
      <c r="J564" s="334"/>
      <c r="K564" s="350">
        <v>0.75</v>
      </c>
      <c r="L564" s="351">
        <f t="shared" si="8"/>
        <v>11.6883</v>
      </c>
      <c r="M564" s="352" t="str">
        <f t="shared" si="2"/>
        <v>HOLING</v>
      </c>
      <c r="N564" s="353">
        <f t="shared" si="3"/>
        <v>22</v>
      </c>
      <c r="O564" s="353">
        <f t="shared" si="4"/>
        <v>7</v>
      </c>
      <c r="P564" s="353">
        <f t="shared" si="5"/>
        <v>2025</v>
      </c>
      <c r="Q564" s="354"/>
      <c r="R564" s="354"/>
      <c r="S564" s="354"/>
      <c r="T564" s="354"/>
      <c r="U564" s="354"/>
      <c r="V564" s="354">
        <f t="shared" si="6"/>
        <v>1899</v>
      </c>
    </row>
    <row r="565" ht="11.25" customHeight="1">
      <c r="A565" s="170" t="s">
        <v>682</v>
      </c>
      <c r="B565" s="348">
        <v>45860.0</v>
      </c>
      <c r="C565" s="170"/>
      <c r="D565" s="349"/>
      <c r="E565" s="170"/>
      <c r="F565" s="170"/>
      <c r="G565" s="170"/>
      <c r="H565" s="170" t="s">
        <v>715</v>
      </c>
      <c r="I565" s="349" t="s">
        <v>719</v>
      </c>
      <c r="J565" s="355">
        <v>0.375</v>
      </c>
      <c r="K565" s="350">
        <v>0.75</v>
      </c>
      <c r="L565" s="351">
        <f t="shared" si="8"/>
        <v>0</v>
      </c>
      <c r="M565" s="352" t="str">
        <f t="shared" si="2"/>
        <v/>
      </c>
      <c r="N565" s="353">
        <f t="shared" si="3"/>
        <v>22</v>
      </c>
      <c r="O565" s="353">
        <f t="shared" si="4"/>
        <v>7</v>
      </c>
      <c r="P565" s="353">
        <f t="shared" si="5"/>
        <v>2025</v>
      </c>
      <c r="Q565" s="354"/>
      <c r="R565" s="354"/>
      <c r="S565" s="354"/>
      <c r="T565" s="354"/>
      <c r="U565" s="354"/>
      <c r="V565" s="354">
        <f t="shared" si="6"/>
        <v>1899</v>
      </c>
    </row>
    <row r="566" ht="11.25" customHeight="1">
      <c r="A566" s="170" t="s">
        <v>682</v>
      </c>
      <c r="B566" s="348">
        <v>45860.0</v>
      </c>
      <c r="C566" s="170" t="s">
        <v>369</v>
      </c>
      <c r="D566" s="349" t="s">
        <v>727</v>
      </c>
      <c r="E566" s="170">
        <v>570.0</v>
      </c>
      <c r="F566" s="170">
        <v>38.0</v>
      </c>
      <c r="G566" s="170">
        <v>240.0</v>
      </c>
      <c r="H566" s="170" t="s">
        <v>723</v>
      </c>
      <c r="I566" s="170" t="s">
        <v>692</v>
      </c>
      <c r="J566" s="334"/>
      <c r="K566" s="350"/>
      <c r="L566" s="351">
        <f t="shared" si="8"/>
        <v>20.27376</v>
      </c>
      <c r="M566" s="352" t="str">
        <f t="shared" si="2"/>
        <v>SHEARING</v>
      </c>
      <c r="N566" s="353">
        <f t="shared" si="3"/>
        <v>22</v>
      </c>
      <c r="O566" s="353">
        <f t="shared" si="4"/>
        <v>7</v>
      </c>
      <c r="P566" s="353">
        <f t="shared" si="5"/>
        <v>2025</v>
      </c>
      <c r="Q566" s="354"/>
      <c r="R566" s="354"/>
      <c r="S566" s="354"/>
      <c r="T566" s="354"/>
      <c r="U566" s="354"/>
      <c r="V566" s="354">
        <f t="shared" si="6"/>
        <v>1899</v>
      </c>
    </row>
    <row r="567" ht="11.25" customHeight="1">
      <c r="A567" s="170" t="s">
        <v>682</v>
      </c>
      <c r="B567" s="348">
        <v>45860.0</v>
      </c>
      <c r="C567" s="170" t="s">
        <v>369</v>
      </c>
      <c r="D567" s="349" t="s">
        <v>727</v>
      </c>
      <c r="E567" s="170">
        <v>157.0</v>
      </c>
      <c r="F567" s="170">
        <v>507.0</v>
      </c>
      <c r="G567" s="170">
        <v>306.0</v>
      </c>
      <c r="H567" s="170" t="s">
        <v>723</v>
      </c>
      <c r="I567" s="170" t="s">
        <v>692</v>
      </c>
      <c r="J567" s="334"/>
      <c r="K567" s="350"/>
      <c r="L567" s="351">
        <f t="shared" si="8"/>
        <v>94.9934466</v>
      </c>
      <c r="M567" s="352" t="str">
        <f t="shared" si="2"/>
        <v>SHEARING</v>
      </c>
      <c r="N567" s="353">
        <f t="shared" si="3"/>
        <v>22</v>
      </c>
      <c r="O567" s="353">
        <f t="shared" si="4"/>
        <v>7</v>
      </c>
      <c r="P567" s="353">
        <f t="shared" si="5"/>
        <v>2025</v>
      </c>
      <c r="Q567" s="354"/>
      <c r="R567" s="354"/>
      <c r="S567" s="354"/>
      <c r="T567" s="354"/>
      <c r="U567" s="354"/>
      <c r="V567" s="354">
        <f t="shared" si="6"/>
        <v>1899</v>
      </c>
    </row>
    <row r="568" ht="11.25" customHeight="1">
      <c r="A568" s="170" t="s">
        <v>682</v>
      </c>
      <c r="B568" s="348">
        <v>45860.0</v>
      </c>
      <c r="C568" s="170" t="s">
        <v>369</v>
      </c>
      <c r="D568" s="349" t="s">
        <v>727</v>
      </c>
      <c r="E568" s="170">
        <v>141.0</v>
      </c>
      <c r="F568" s="170">
        <v>507.0</v>
      </c>
      <c r="G568" s="170">
        <v>210.0</v>
      </c>
      <c r="H568" s="170" t="s">
        <v>723</v>
      </c>
      <c r="I568" s="170" t="s">
        <v>692</v>
      </c>
      <c r="J568" s="334"/>
      <c r="K568" s="350"/>
      <c r="L568" s="351">
        <f t="shared" si="8"/>
        <v>58.547853</v>
      </c>
      <c r="M568" s="352" t="str">
        <f t="shared" si="2"/>
        <v>SHEARING</v>
      </c>
      <c r="N568" s="353">
        <f t="shared" si="3"/>
        <v>22</v>
      </c>
      <c r="O568" s="353">
        <f t="shared" si="4"/>
        <v>7</v>
      </c>
      <c r="P568" s="353">
        <f t="shared" si="5"/>
        <v>2025</v>
      </c>
      <c r="Q568" s="354"/>
      <c r="R568" s="354"/>
      <c r="S568" s="354"/>
      <c r="T568" s="354"/>
      <c r="U568" s="354"/>
      <c r="V568" s="354">
        <f t="shared" si="6"/>
        <v>1899</v>
      </c>
    </row>
    <row r="569" ht="11.25" customHeight="1">
      <c r="A569" s="170" t="s">
        <v>682</v>
      </c>
      <c r="B569" s="348">
        <v>45860.0</v>
      </c>
      <c r="C569" s="170" t="s">
        <v>369</v>
      </c>
      <c r="D569" s="349" t="s">
        <v>727</v>
      </c>
      <c r="E569" s="170">
        <v>118.0</v>
      </c>
      <c r="F569" s="170">
        <v>507.0</v>
      </c>
      <c r="G569" s="170">
        <v>174.0</v>
      </c>
      <c r="H569" s="170" t="s">
        <v>723</v>
      </c>
      <c r="I569" s="170" t="s">
        <v>692</v>
      </c>
      <c r="J569" s="334"/>
      <c r="K569" s="350"/>
      <c r="L569" s="351">
        <f t="shared" si="8"/>
        <v>40.5979236</v>
      </c>
      <c r="M569" s="352" t="str">
        <f t="shared" si="2"/>
        <v>SHEARING</v>
      </c>
      <c r="N569" s="353">
        <f t="shared" si="3"/>
        <v>22</v>
      </c>
      <c r="O569" s="353">
        <f t="shared" si="4"/>
        <v>7</v>
      </c>
      <c r="P569" s="353">
        <f t="shared" si="5"/>
        <v>2025</v>
      </c>
      <c r="Q569" s="354"/>
      <c r="R569" s="354"/>
      <c r="S569" s="354"/>
      <c r="T569" s="354"/>
      <c r="U569" s="354"/>
      <c r="V569" s="354">
        <f t="shared" si="6"/>
        <v>1899</v>
      </c>
    </row>
    <row r="570" ht="11.25" customHeight="1">
      <c r="A570" s="170" t="s">
        <v>682</v>
      </c>
      <c r="B570" s="348">
        <v>45860.0</v>
      </c>
      <c r="C570" s="170" t="s">
        <v>369</v>
      </c>
      <c r="D570" s="349" t="s">
        <v>727</v>
      </c>
      <c r="E570" s="170">
        <v>88.0</v>
      </c>
      <c r="F570" s="170">
        <v>507.0</v>
      </c>
      <c r="G570" s="170">
        <v>150.0</v>
      </c>
      <c r="H570" s="170" t="s">
        <v>723</v>
      </c>
      <c r="I570" s="170" t="s">
        <v>692</v>
      </c>
      <c r="J570" s="334"/>
      <c r="K570" s="350"/>
      <c r="L570" s="351">
        <f t="shared" si="8"/>
        <v>26.10036</v>
      </c>
      <c r="M570" s="352" t="str">
        <f t="shared" si="2"/>
        <v>SHEARING</v>
      </c>
      <c r="N570" s="353">
        <f t="shared" si="3"/>
        <v>22</v>
      </c>
      <c r="O570" s="353">
        <f t="shared" si="4"/>
        <v>7</v>
      </c>
      <c r="P570" s="353">
        <f t="shared" si="5"/>
        <v>2025</v>
      </c>
      <c r="Q570" s="354"/>
      <c r="R570" s="354"/>
      <c r="S570" s="354"/>
      <c r="T570" s="354"/>
      <c r="U570" s="354"/>
      <c r="V570" s="354">
        <f t="shared" si="6"/>
        <v>1899</v>
      </c>
    </row>
    <row r="571" ht="11.25" customHeight="1">
      <c r="A571" s="170" t="s">
        <v>682</v>
      </c>
      <c r="B571" s="348">
        <v>45860.0</v>
      </c>
      <c r="C571" s="170" t="s">
        <v>369</v>
      </c>
      <c r="D571" s="349" t="s">
        <v>727</v>
      </c>
      <c r="E571" s="170">
        <v>52.0</v>
      </c>
      <c r="F571" s="170">
        <v>507.0</v>
      </c>
      <c r="G571" s="170">
        <v>102.0</v>
      </c>
      <c r="H571" s="170" t="s">
        <v>723</v>
      </c>
      <c r="I571" s="170" t="s">
        <v>692</v>
      </c>
      <c r="J571" s="334"/>
      <c r="K571" s="350"/>
      <c r="L571" s="351">
        <f t="shared" si="8"/>
        <v>10.4875992</v>
      </c>
      <c r="M571" s="352" t="str">
        <f t="shared" si="2"/>
        <v>SHEARING</v>
      </c>
      <c r="N571" s="353">
        <f t="shared" si="3"/>
        <v>22</v>
      </c>
      <c r="O571" s="353">
        <f t="shared" si="4"/>
        <v>7</v>
      </c>
      <c r="P571" s="353">
        <f t="shared" si="5"/>
        <v>2025</v>
      </c>
      <c r="Q571" s="354"/>
      <c r="R571" s="354"/>
      <c r="S571" s="354"/>
      <c r="T571" s="354"/>
      <c r="U571" s="354"/>
      <c r="V571" s="354">
        <f t="shared" si="6"/>
        <v>1899</v>
      </c>
    </row>
    <row r="572" ht="11.25" customHeight="1">
      <c r="A572" s="170" t="s">
        <v>682</v>
      </c>
      <c r="B572" s="348">
        <v>45860.0</v>
      </c>
      <c r="C572" s="170" t="s">
        <v>369</v>
      </c>
      <c r="D572" s="349" t="s">
        <v>727</v>
      </c>
      <c r="E572" s="170">
        <v>62.0</v>
      </c>
      <c r="F572" s="170">
        <v>528.0</v>
      </c>
      <c r="G572" s="170">
        <v>942.0</v>
      </c>
      <c r="H572" s="170" t="s">
        <v>723</v>
      </c>
      <c r="I572" s="170" t="s">
        <v>692</v>
      </c>
      <c r="J572" s="334"/>
      <c r="K572" s="350"/>
      <c r="L572" s="351">
        <f t="shared" si="8"/>
        <v>120.2655168</v>
      </c>
      <c r="M572" s="352" t="str">
        <f t="shared" si="2"/>
        <v>SHEARING</v>
      </c>
      <c r="N572" s="353">
        <f t="shared" si="3"/>
        <v>22</v>
      </c>
      <c r="O572" s="353">
        <f t="shared" si="4"/>
        <v>7</v>
      </c>
      <c r="P572" s="353">
        <f t="shared" si="5"/>
        <v>2025</v>
      </c>
      <c r="Q572" s="354"/>
      <c r="R572" s="354"/>
      <c r="S572" s="354"/>
      <c r="T572" s="354"/>
      <c r="U572" s="354"/>
      <c r="V572" s="354">
        <f t="shared" si="6"/>
        <v>1899</v>
      </c>
    </row>
    <row r="573" ht="11.25" customHeight="1">
      <c r="A573" s="170" t="s">
        <v>682</v>
      </c>
      <c r="B573" s="348">
        <v>45860.0</v>
      </c>
      <c r="C573" s="170" t="s">
        <v>369</v>
      </c>
      <c r="D573" s="349" t="s">
        <v>727</v>
      </c>
      <c r="E573" s="170">
        <v>62.0</v>
      </c>
      <c r="F573" s="170">
        <v>247.5</v>
      </c>
      <c r="G573" s="170">
        <v>612.0</v>
      </c>
      <c r="H573" s="170" t="s">
        <v>723</v>
      </c>
      <c r="I573" s="170" t="s">
        <v>692</v>
      </c>
      <c r="J573" s="334"/>
      <c r="K573" s="350"/>
      <c r="L573" s="351">
        <f t="shared" si="8"/>
        <v>36.625446</v>
      </c>
      <c r="M573" s="352" t="str">
        <f t="shared" si="2"/>
        <v>SHEARING</v>
      </c>
      <c r="N573" s="353">
        <f t="shared" si="3"/>
        <v>22</v>
      </c>
      <c r="O573" s="353">
        <f t="shared" si="4"/>
        <v>7</v>
      </c>
      <c r="P573" s="353">
        <f t="shared" si="5"/>
        <v>2025</v>
      </c>
      <c r="Q573" s="354"/>
      <c r="R573" s="354"/>
      <c r="S573" s="354"/>
      <c r="T573" s="354"/>
      <c r="U573" s="354"/>
      <c r="V573" s="354">
        <f t="shared" si="6"/>
        <v>1899</v>
      </c>
    </row>
    <row r="574" ht="11.25" customHeight="1">
      <c r="A574" s="170" t="s">
        <v>682</v>
      </c>
      <c r="B574" s="348">
        <v>45860.0</v>
      </c>
      <c r="C574" s="170" t="s">
        <v>369</v>
      </c>
      <c r="D574" s="349" t="s">
        <v>727</v>
      </c>
      <c r="E574" s="170">
        <v>62.0</v>
      </c>
      <c r="F574" s="170">
        <v>255.5</v>
      </c>
      <c r="G574" s="170">
        <v>420.0</v>
      </c>
      <c r="H574" s="170" t="s">
        <v>723</v>
      </c>
      <c r="I574" s="170" t="s">
        <v>692</v>
      </c>
      <c r="J574" s="334"/>
      <c r="K574" s="350"/>
      <c r="L574" s="351">
        <f t="shared" si="8"/>
        <v>25.947558</v>
      </c>
      <c r="M574" s="352" t="str">
        <f t="shared" si="2"/>
        <v>SHEARING</v>
      </c>
      <c r="N574" s="353">
        <f t="shared" si="3"/>
        <v>22</v>
      </c>
      <c r="O574" s="353">
        <f t="shared" si="4"/>
        <v>7</v>
      </c>
      <c r="P574" s="353">
        <f t="shared" si="5"/>
        <v>2025</v>
      </c>
      <c r="Q574" s="354"/>
      <c r="R574" s="354"/>
      <c r="S574" s="354"/>
      <c r="T574" s="354"/>
      <c r="U574" s="354"/>
      <c r="V574" s="354">
        <f t="shared" si="6"/>
        <v>1899</v>
      </c>
    </row>
    <row r="575" ht="11.25" customHeight="1">
      <c r="A575" s="170" t="s">
        <v>682</v>
      </c>
      <c r="B575" s="348">
        <v>45860.0</v>
      </c>
      <c r="C575" s="170" t="s">
        <v>369</v>
      </c>
      <c r="D575" s="349" t="s">
        <v>727</v>
      </c>
      <c r="E575" s="170">
        <v>62.0</v>
      </c>
      <c r="F575" s="170">
        <v>267.0</v>
      </c>
      <c r="G575" s="170">
        <v>348.0</v>
      </c>
      <c r="H575" s="170" t="s">
        <v>723</v>
      </c>
      <c r="I575" s="170" t="s">
        <v>692</v>
      </c>
      <c r="J575" s="334"/>
      <c r="K575" s="350"/>
      <c r="L575" s="351">
        <f t="shared" si="8"/>
        <v>22.4670888</v>
      </c>
      <c r="M575" s="352" t="str">
        <f t="shared" si="2"/>
        <v>SHEARING</v>
      </c>
      <c r="N575" s="353">
        <f t="shared" si="3"/>
        <v>22</v>
      </c>
      <c r="O575" s="353">
        <f t="shared" si="4"/>
        <v>7</v>
      </c>
      <c r="P575" s="353">
        <f t="shared" si="5"/>
        <v>2025</v>
      </c>
      <c r="Q575" s="354"/>
      <c r="R575" s="354"/>
      <c r="S575" s="354"/>
      <c r="T575" s="354"/>
      <c r="U575" s="354"/>
      <c r="V575" s="354">
        <f t="shared" si="6"/>
        <v>1899</v>
      </c>
    </row>
    <row r="576" ht="11.25" customHeight="1">
      <c r="A576" s="170" t="s">
        <v>682</v>
      </c>
      <c r="B576" s="348">
        <v>45860.0</v>
      </c>
      <c r="C576" s="170" t="s">
        <v>369</v>
      </c>
      <c r="D576" s="349" t="s">
        <v>727</v>
      </c>
      <c r="E576" s="170">
        <v>62.0</v>
      </c>
      <c r="F576" s="170">
        <v>282.0</v>
      </c>
      <c r="G576" s="170">
        <v>300.0</v>
      </c>
      <c r="H576" s="170" t="s">
        <v>723</v>
      </c>
      <c r="I576" s="170" t="s">
        <v>692</v>
      </c>
      <c r="J576" s="334"/>
      <c r="K576" s="350"/>
      <c r="L576" s="351">
        <f t="shared" si="8"/>
        <v>20.45628</v>
      </c>
      <c r="M576" s="352" t="str">
        <f t="shared" si="2"/>
        <v>SHEARING</v>
      </c>
      <c r="N576" s="353">
        <f t="shared" si="3"/>
        <v>22</v>
      </c>
      <c r="O576" s="353">
        <f t="shared" si="4"/>
        <v>7</v>
      </c>
      <c r="P576" s="353">
        <f t="shared" si="5"/>
        <v>2025</v>
      </c>
      <c r="Q576" s="354"/>
      <c r="R576" s="354"/>
      <c r="S576" s="354"/>
      <c r="T576" s="354"/>
      <c r="U576" s="354"/>
      <c r="V576" s="354">
        <f t="shared" si="6"/>
        <v>1899</v>
      </c>
    </row>
    <row r="577" ht="11.25" customHeight="1">
      <c r="A577" s="170" t="s">
        <v>682</v>
      </c>
      <c r="B577" s="348">
        <v>45860.0</v>
      </c>
      <c r="C577" s="170" t="s">
        <v>369</v>
      </c>
      <c r="D577" s="349" t="s">
        <v>727</v>
      </c>
      <c r="E577" s="170">
        <v>62.0</v>
      </c>
      <c r="F577" s="170">
        <v>300.0</v>
      </c>
      <c r="G577" s="170">
        <v>204.0</v>
      </c>
      <c r="H577" s="170" t="s">
        <v>723</v>
      </c>
      <c r="I577" s="170" t="s">
        <v>692</v>
      </c>
      <c r="J577" s="334"/>
      <c r="K577" s="350"/>
      <c r="L577" s="351">
        <f t="shared" si="8"/>
        <v>14.79816</v>
      </c>
      <c r="M577" s="352" t="str">
        <f t="shared" si="2"/>
        <v>SHEARING</v>
      </c>
      <c r="N577" s="353">
        <f t="shared" si="3"/>
        <v>22</v>
      </c>
      <c r="O577" s="353">
        <f t="shared" si="4"/>
        <v>7</v>
      </c>
      <c r="P577" s="353">
        <f t="shared" si="5"/>
        <v>2025</v>
      </c>
      <c r="Q577" s="354"/>
      <c r="R577" s="354"/>
      <c r="S577" s="354"/>
      <c r="T577" s="354"/>
      <c r="U577" s="354"/>
      <c r="V577" s="354">
        <f t="shared" si="6"/>
        <v>1899</v>
      </c>
    </row>
    <row r="578" ht="11.25" customHeight="1">
      <c r="A578" s="170" t="s">
        <v>682</v>
      </c>
      <c r="B578" s="348">
        <v>45860.0</v>
      </c>
      <c r="C578" s="170" t="s">
        <v>369</v>
      </c>
      <c r="D578" s="349" t="s">
        <v>727</v>
      </c>
      <c r="E578" s="170">
        <v>62.0</v>
      </c>
      <c r="F578" s="170">
        <v>507.0</v>
      </c>
      <c r="G578" s="170">
        <v>1884.0</v>
      </c>
      <c r="H578" s="170" t="s">
        <v>723</v>
      </c>
      <c r="I578" s="170" t="s">
        <v>692</v>
      </c>
      <c r="J578" s="334"/>
      <c r="K578" s="350"/>
      <c r="L578" s="351">
        <f t="shared" si="8"/>
        <v>230.9644584</v>
      </c>
      <c r="M578" s="352" t="str">
        <f t="shared" si="2"/>
        <v>SHEARING</v>
      </c>
      <c r="N578" s="353">
        <f t="shared" si="3"/>
        <v>22</v>
      </c>
      <c r="O578" s="353">
        <f t="shared" si="4"/>
        <v>7</v>
      </c>
      <c r="P578" s="353">
        <f t="shared" si="5"/>
        <v>2025</v>
      </c>
      <c r="Q578" s="354"/>
      <c r="R578" s="354"/>
      <c r="S578" s="354"/>
      <c r="T578" s="354"/>
      <c r="U578" s="354"/>
      <c r="V578" s="354">
        <f t="shared" si="6"/>
        <v>1899</v>
      </c>
    </row>
    <row r="579" ht="11.25" customHeight="1">
      <c r="A579" s="170" t="s">
        <v>682</v>
      </c>
      <c r="B579" s="348">
        <v>45860.0</v>
      </c>
      <c r="C579" s="170"/>
      <c r="D579" s="170"/>
      <c r="E579" s="170"/>
      <c r="F579" s="170"/>
      <c r="G579" s="170"/>
      <c r="H579" s="170" t="s">
        <v>775</v>
      </c>
      <c r="I579" s="170" t="s">
        <v>692</v>
      </c>
      <c r="J579" s="334"/>
      <c r="K579" s="350"/>
      <c r="L579" s="351">
        <f t="shared" si="8"/>
        <v>0</v>
      </c>
      <c r="M579" s="352" t="str">
        <f t="shared" si="2"/>
        <v/>
      </c>
      <c r="N579" s="353">
        <f t="shared" si="3"/>
        <v>22</v>
      </c>
      <c r="O579" s="353">
        <f t="shared" si="4"/>
        <v>7</v>
      </c>
      <c r="P579" s="353">
        <f t="shared" si="5"/>
        <v>2025</v>
      </c>
      <c r="Q579" s="354"/>
      <c r="R579" s="354"/>
      <c r="S579" s="354"/>
      <c r="T579" s="354"/>
      <c r="U579" s="354"/>
      <c r="V579" s="354">
        <f t="shared" si="6"/>
        <v>1899</v>
      </c>
    </row>
    <row r="580" ht="11.25" customHeight="1">
      <c r="A580" s="170" t="s">
        <v>682</v>
      </c>
      <c r="B580" s="348">
        <v>45860.0</v>
      </c>
      <c r="C580" s="170"/>
      <c r="D580" s="170"/>
      <c r="E580" s="170"/>
      <c r="F580" s="170"/>
      <c r="G580" s="170"/>
      <c r="H580" s="170" t="s">
        <v>772</v>
      </c>
      <c r="I580" s="170" t="s">
        <v>692</v>
      </c>
      <c r="J580" s="334"/>
      <c r="K580" s="350">
        <v>0.8333333333333334</v>
      </c>
      <c r="L580" s="351">
        <f t="shared" si="8"/>
        <v>0</v>
      </c>
      <c r="M580" s="352" t="str">
        <f t="shared" si="2"/>
        <v/>
      </c>
      <c r="N580" s="353">
        <f t="shared" si="3"/>
        <v>22</v>
      </c>
      <c r="O580" s="353">
        <f t="shared" si="4"/>
        <v>7</v>
      </c>
      <c r="P580" s="353">
        <f t="shared" si="5"/>
        <v>2025</v>
      </c>
      <c r="Q580" s="354"/>
      <c r="R580" s="354"/>
      <c r="S580" s="354"/>
      <c r="T580" s="354"/>
      <c r="U580" s="354"/>
      <c r="V580" s="354">
        <f t="shared" si="6"/>
        <v>1899</v>
      </c>
    </row>
    <row r="581" ht="11.25" customHeight="1">
      <c r="A581" s="170" t="s">
        <v>682</v>
      </c>
      <c r="B581" s="348">
        <v>45860.0</v>
      </c>
      <c r="C581" s="170" t="s">
        <v>369</v>
      </c>
      <c r="D581" s="170"/>
      <c r="E581" s="170"/>
      <c r="F581" s="170"/>
      <c r="G581" s="170"/>
      <c r="H581" s="170" t="s">
        <v>689</v>
      </c>
      <c r="I581" s="170" t="s">
        <v>718</v>
      </c>
      <c r="J581" s="350">
        <v>0.3333333333333333</v>
      </c>
      <c r="K581" s="350"/>
      <c r="L581" s="351">
        <f t="shared" si="8"/>
        <v>0</v>
      </c>
      <c r="M581" s="352" t="str">
        <f t="shared" si="2"/>
        <v/>
      </c>
      <c r="N581" s="353">
        <f t="shared" si="3"/>
        <v>22</v>
      </c>
      <c r="O581" s="353">
        <f t="shared" si="4"/>
        <v>7</v>
      </c>
      <c r="P581" s="353">
        <f t="shared" si="5"/>
        <v>2025</v>
      </c>
      <c r="Q581" s="354"/>
      <c r="R581" s="354"/>
      <c r="S581" s="354"/>
      <c r="T581" s="354"/>
      <c r="U581" s="354"/>
      <c r="V581" s="354">
        <f t="shared" si="6"/>
        <v>1899</v>
      </c>
    </row>
    <row r="582" ht="11.25" customHeight="1">
      <c r="A582" s="170" t="s">
        <v>682</v>
      </c>
      <c r="B582" s="348">
        <v>45860.0</v>
      </c>
      <c r="C582" s="170"/>
      <c r="D582" s="170"/>
      <c r="E582" s="170"/>
      <c r="F582" s="170"/>
      <c r="G582" s="170"/>
      <c r="H582" s="170" t="s">
        <v>772</v>
      </c>
      <c r="I582" s="170" t="s">
        <v>718</v>
      </c>
      <c r="J582" s="334"/>
      <c r="K582" s="350">
        <v>0.8333333333333334</v>
      </c>
      <c r="L582" s="351">
        <f t="shared" si="8"/>
        <v>0</v>
      </c>
      <c r="M582" s="352" t="str">
        <f t="shared" si="2"/>
        <v/>
      </c>
      <c r="N582" s="353">
        <f t="shared" si="3"/>
        <v>22</v>
      </c>
      <c r="O582" s="353">
        <f t="shared" si="4"/>
        <v>7</v>
      </c>
      <c r="P582" s="353">
        <f t="shared" si="5"/>
        <v>2025</v>
      </c>
      <c r="Q582" s="354"/>
      <c r="R582" s="354"/>
      <c r="S582" s="354"/>
      <c r="T582" s="354"/>
      <c r="U582" s="354"/>
      <c r="V582" s="354">
        <f t="shared" si="6"/>
        <v>1899</v>
      </c>
    </row>
    <row r="583" ht="11.25" customHeight="1">
      <c r="A583" s="170" t="s">
        <v>682</v>
      </c>
      <c r="B583" s="348">
        <v>45860.0</v>
      </c>
      <c r="C583" s="170" t="s">
        <v>756</v>
      </c>
      <c r="D583" s="349" t="s">
        <v>740</v>
      </c>
      <c r="E583" s="170">
        <v>44.0</v>
      </c>
      <c r="F583" s="170">
        <v>235.0</v>
      </c>
      <c r="G583" s="170">
        <v>740.0</v>
      </c>
      <c r="H583" s="170" t="s">
        <v>700</v>
      </c>
      <c r="I583" s="349" t="s">
        <v>701</v>
      </c>
      <c r="J583" s="350">
        <v>0.3333333333333333</v>
      </c>
      <c r="K583" s="350">
        <v>0.4791666666666667</v>
      </c>
      <c r="L583" s="351">
        <f t="shared" si="8"/>
        <v>29.84124</v>
      </c>
      <c r="M583" s="352" t="str">
        <f t="shared" si="2"/>
        <v>SHEARING</v>
      </c>
      <c r="N583" s="353">
        <f t="shared" si="3"/>
        <v>22</v>
      </c>
      <c r="O583" s="353">
        <f t="shared" si="4"/>
        <v>7</v>
      </c>
      <c r="P583" s="353">
        <f t="shared" si="5"/>
        <v>2025</v>
      </c>
      <c r="Q583" s="354"/>
      <c r="R583" s="354"/>
      <c r="S583" s="354"/>
      <c r="T583" s="354"/>
      <c r="U583" s="354"/>
      <c r="V583" s="354">
        <f t="shared" si="6"/>
        <v>1899</v>
      </c>
    </row>
    <row r="584" ht="11.25" customHeight="1">
      <c r="A584" s="170" t="s">
        <v>682</v>
      </c>
      <c r="B584" s="348">
        <v>45860.0</v>
      </c>
      <c r="C584" s="170" t="s">
        <v>756</v>
      </c>
      <c r="D584" s="349" t="s">
        <v>690</v>
      </c>
      <c r="E584" s="170">
        <v>38.0</v>
      </c>
      <c r="F584" s="170">
        <v>205.0</v>
      </c>
      <c r="G584" s="170">
        <v>3500.0</v>
      </c>
      <c r="H584" s="170" t="s">
        <v>85</v>
      </c>
      <c r="I584" s="349" t="s">
        <v>701</v>
      </c>
      <c r="J584" s="350">
        <v>0.4861111111111111</v>
      </c>
      <c r="K584" s="350">
        <v>0.8333333333333334</v>
      </c>
      <c r="L584" s="351">
        <f t="shared" si="8"/>
        <v>106.3335</v>
      </c>
      <c r="M584" s="352" t="str">
        <f t="shared" si="2"/>
        <v>SHEARING</v>
      </c>
      <c r="N584" s="353">
        <f t="shared" si="3"/>
        <v>22</v>
      </c>
      <c r="O584" s="353">
        <f t="shared" si="4"/>
        <v>7</v>
      </c>
      <c r="P584" s="353">
        <f t="shared" si="5"/>
        <v>2025</v>
      </c>
      <c r="Q584" s="354"/>
      <c r="R584" s="354"/>
      <c r="S584" s="354"/>
      <c r="T584" s="354"/>
      <c r="U584" s="354"/>
      <c r="V584" s="354">
        <f t="shared" si="6"/>
        <v>1899</v>
      </c>
    </row>
    <row r="585" ht="11.25" customHeight="1">
      <c r="A585" s="170" t="s">
        <v>682</v>
      </c>
      <c r="B585" s="348">
        <v>45860.0</v>
      </c>
      <c r="C585" s="170" t="s">
        <v>365</v>
      </c>
      <c r="D585" s="349" t="s">
        <v>711</v>
      </c>
      <c r="E585" s="170">
        <v>90.0</v>
      </c>
      <c r="F585" s="170">
        <v>190.0</v>
      </c>
      <c r="G585" s="170">
        <v>940.0</v>
      </c>
      <c r="H585" s="170" t="s">
        <v>712</v>
      </c>
      <c r="I585" s="170" t="s">
        <v>713</v>
      </c>
      <c r="J585" s="350">
        <v>0.3333333333333333</v>
      </c>
      <c r="K585" s="350"/>
      <c r="L585" s="351">
        <f t="shared" si="8"/>
        <v>62.6886</v>
      </c>
      <c r="M585" s="352" t="str">
        <f t="shared" si="2"/>
        <v>SHEARING</v>
      </c>
      <c r="N585" s="353">
        <f t="shared" si="3"/>
        <v>22</v>
      </c>
      <c r="O585" s="353">
        <f t="shared" si="4"/>
        <v>7</v>
      </c>
      <c r="P585" s="353">
        <f t="shared" si="5"/>
        <v>2025</v>
      </c>
      <c r="Q585" s="354"/>
      <c r="R585" s="354"/>
      <c r="S585" s="354"/>
      <c r="T585" s="354"/>
      <c r="U585" s="354"/>
      <c r="V585" s="354">
        <f t="shared" si="6"/>
        <v>1899</v>
      </c>
    </row>
    <row r="586" ht="11.25" customHeight="1">
      <c r="A586" s="170" t="s">
        <v>682</v>
      </c>
      <c r="B586" s="348">
        <v>45860.0</v>
      </c>
      <c r="C586" s="170" t="s">
        <v>365</v>
      </c>
      <c r="D586" s="349" t="s">
        <v>711</v>
      </c>
      <c r="E586" s="170">
        <v>90.0</v>
      </c>
      <c r="F586" s="170">
        <v>270.0</v>
      </c>
      <c r="G586" s="170">
        <v>1840.0</v>
      </c>
      <c r="H586" s="170" t="s">
        <v>712</v>
      </c>
      <c r="I586" s="170" t="s">
        <v>713</v>
      </c>
      <c r="J586" s="334"/>
      <c r="K586" s="350">
        <v>0.8333333333333334</v>
      </c>
      <c r="L586" s="351">
        <f t="shared" si="8"/>
        <v>174.3768</v>
      </c>
      <c r="M586" s="352" t="str">
        <f t="shared" si="2"/>
        <v>SHEARING</v>
      </c>
      <c r="N586" s="353">
        <f t="shared" si="3"/>
        <v>22</v>
      </c>
      <c r="O586" s="353">
        <f t="shared" si="4"/>
        <v>7</v>
      </c>
      <c r="P586" s="353">
        <f t="shared" si="5"/>
        <v>2025</v>
      </c>
      <c r="Q586" s="354"/>
      <c r="R586" s="354"/>
      <c r="S586" s="354"/>
      <c r="T586" s="354"/>
      <c r="U586" s="354"/>
      <c r="V586" s="354">
        <f t="shared" si="6"/>
        <v>1899</v>
      </c>
    </row>
    <row r="587" ht="11.25" customHeight="1">
      <c r="A587" s="170" t="s">
        <v>682</v>
      </c>
      <c r="B587" s="348">
        <v>45860.0</v>
      </c>
      <c r="C587" s="170" t="s">
        <v>365</v>
      </c>
      <c r="D587" s="349" t="s">
        <v>697</v>
      </c>
      <c r="E587" s="170">
        <v>70.0</v>
      </c>
      <c r="F587" s="170">
        <v>230.0</v>
      </c>
      <c r="G587" s="170">
        <v>900.0</v>
      </c>
      <c r="H587" s="170" t="s">
        <v>695</v>
      </c>
      <c r="I587" s="170" t="s">
        <v>698</v>
      </c>
      <c r="J587" s="350">
        <v>0.375</v>
      </c>
      <c r="K587" s="350"/>
      <c r="L587" s="351">
        <f t="shared" si="8"/>
        <v>56.511</v>
      </c>
      <c r="M587" s="352" t="str">
        <f t="shared" si="2"/>
        <v>HOLING</v>
      </c>
      <c r="N587" s="353">
        <f t="shared" si="3"/>
        <v>22</v>
      </c>
      <c r="O587" s="353">
        <f t="shared" si="4"/>
        <v>7</v>
      </c>
      <c r="P587" s="353">
        <f t="shared" si="5"/>
        <v>2025</v>
      </c>
      <c r="Q587" s="354"/>
      <c r="R587" s="354"/>
      <c r="S587" s="354"/>
      <c r="T587" s="354"/>
      <c r="U587" s="354"/>
      <c r="V587" s="354">
        <f t="shared" si="6"/>
        <v>1899</v>
      </c>
    </row>
    <row r="588" ht="11.25" customHeight="1">
      <c r="A588" s="170" t="s">
        <v>682</v>
      </c>
      <c r="B588" s="348">
        <v>45860.0</v>
      </c>
      <c r="C588" s="170" t="s">
        <v>365</v>
      </c>
      <c r="D588" s="349" t="s">
        <v>697</v>
      </c>
      <c r="E588" s="170">
        <v>70.0</v>
      </c>
      <c r="F588" s="170">
        <v>190.0</v>
      </c>
      <c r="G588" s="170">
        <v>900.0</v>
      </c>
      <c r="H588" s="170" t="s">
        <v>695</v>
      </c>
      <c r="I588" s="170" t="s">
        <v>698</v>
      </c>
      <c r="J588" s="334"/>
      <c r="K588" s="350">
        <v>0.75</v>
      </c>
      <c r="L588" s="351">
        <f t="shared" si="8"/>
        <v>46.683</v>
      </c>
      <c r="M588" s="352" t="str">
        <f t="shared" si="2"/>
        <v>HOLING</v>
      </c>
      <c r="N588" s="353">
        <f t="shared" si="3"/>
        <v>22</v>
      </c>
      <c r="O588" s="353">
        <f t="shared" si="4"/>
        <v>7</v>
      </c>
      <c r="P588" s="353">
        <f t="shared" si="5"/>
        <v>2025</v>
      </c>
      <c r="Q588" s="354"/>
      <c r="R588" s="354"/>
      <c r="S588" s="354"/>
      <c r="T588" s="354"/>
      <c r="U588" s="354"/>
      <c r="V588" s="354">
        <f t="shared" si="6"/>
        <v>1899</v>
      </c>
    </row>
    <row r="589" ht="11.25" customHeight="1">
      <c r="A589" s="170" t="s">
        <v>682</v>
      </c>
      <c r="B589" s="348">
        <v>45860.0</v>
      </c>
      <c r="C589" s="170" t="s">
        <v>756</v>
      </c>
      <c r="D589" s="349" t="s">
        <v>683</v>
      </c>
      <c r="E589" s="170">
        <v>76.0</v>
      </c>
      <c r="F589" s="170">
        <v>410.0</v>
      </c>
      <c r="G589" s="170">
        <v>3200.0</v>
      </c>
      <c r="H589" s="170" t="s">
        <v>85</v>
      </c>
      <c r="I589" s="349" t="s">
        <v>684</v>
      </c>
      <c r="J589" s="350">
        <v>0.3333333333333333</v>
      </c>
      <c r="K589" s="350"/>
      <c r="L589" s="351">
        <f t="shared" si="8"/>
        <v>388.8768</v>
      </c>
      <c r="M589" s="352" t="str">
        <f t="shared" si="2"/>
        <v>SHEARING</v>
      </c>
      <c r="N589" s="353">
        <f t="shared" si="3"/>
        <v>22</v>
      </c>
      <c r="O589" s="353">
        <f t="shared" si="4"/>
        <v>7</v>
      </c>
      <c r="P589" s="353">
        <f t="shared" si="5"/>
        <v>2025</v>
      </c>
      <c r="Q589" s="354"/>
      <c r="R589" s="354"/>
      <c r="S589" s="354"/>
      <c r="T589" s="354"/>
      <c r="U589" s="354"/>
      <c r="V589" s="354">
        <f t="shared" si="6"/>
        <v>1899</v>
      </c>
    </row>
    <row r="590" ht="11.25" customHeight="1">
      <c r="A590" s="170" t="s">
        <v>682</v>
      </c>
      <c r="B590" s="348">
        <v>45860.0</v>
      </c>
      <c r="C590" s="170" t="s">
        <v>756</v>
      </c>
      <c r="D590" s="349" t="s">
        <v>683</v>
      </c>
      <c r="E590" s="170">
        <v>88.0</v>
      </c>
      <c r="F590" s="170">
        <v>220.0</v>
      </c>
      <c r="G590" s="170">
        <v>240.0</v>
      </c>
      <c r="H590" s="170" t="s">
        <v>85</v>
      </c>
      <c r="I590" s="349" t="s">
        <v>684</v>
      </c>
      <c r="J590" s="334"/>
      <c r="K590" s="350">
        <v>0.8333333333333334</v>
      </c>
      <c r="L590" s="351">
        <f t="shared" si="8"/>
        <v>18.12096</v>
      </c>
      <c r="M590" s="352" t="str">
        <f t="shared" si="2"/>
        <v>SHEARING</v>
      </c>
      <c r="N590" s="353">
        <f t="shared" si="3"/>
        <v>22</v>
      </c>
      <c r="O590" s="353">
        <f t="shared" si="4"/>
        <v>7</v>
      </c>
      <c r="P590" s="353">
        <f t="shared" si="5"/>
        <v>2025</v>
      </c>
      <c r="Q590" s="354"/>
      <c r="R590" s="354"/>
      <c r="S590" s="354"/>
      <c r="T590" s="354"/>
      <c r="U590" s="354"/>
      <c r="V590" s="354">
        <f t="shared" si="6"/>
        <v>1899</v>
      </c>
    </row>
    <row r="591" ht="11.25" customHeight="1">
      <c r="A591" s="170" t="s">
        <v>682</v>
      </c>
      <c r="B591" s="348">
        <v>45860.0</v>
      </c>
      <c r="C591" s="170"/>
      <c r="D591" s="349"/>
      <c r="E591" s="170"/>
      <c r="F591" s="170"/>
      <c r="G591" s="170"/>
      <c r="H591" s="170" t="s">
        <v>689</v>
      </c>
      <c r="I591" s="170" t="s">
        <v>766</v>
      </c>
      <c r="J591" s="350">
        <v>0.3333333333333333</v>
      </c>
      <c r="K591" s="350"/>
      <c r="L591" s="351"/>
      <c r="M591" s="352" t="str">
        <f t="shared" si="2"/>
        <v/>
      </c>
      <c r="N591" s="353">
        <f t="shared" si="3"/>
        <v>22</v>
      </c>
      <c r="O591" s="353">
        <f t="shared" si="4"/>
        <v>7</v>
      </c>
      <c r="P591" s="353">
        <f t="shared" si="5"/>
        <v>2025</v>
      </c>
      <c r="Q591" s="354"/>
      <c r="R591" s="354"/>
      <c r="S591" s="354"/>
      <c r="T591" s="354"/>
      <c r="U591" s="354"/>
      <c r="V591" s="354">
        <f t="shared" si="6"/>
        <v>1899</v>
      </c>
    </row>
    <row r="592" ht="11.25" customHeight="1">
      <c r="A592" s="170" t="s">
        <v>682</v>
      </c>
      <c r="B592" s="348">
        <v>45860.0</v>
      </c>
      <c r="C592" s="170" t="s">
        <v>756</v>
      </c>
      <c r="D592" s="349" t="s">
        <v>708</v>
      </c>
      <c r="E592" s="170">
        <v>44.0</v>
      </c>
      <c r="F592" s="170">
        <v>235.0</v>
      </c>
      <c r="G592" s="170">
        <v>160.0</v>
      </c>
      <c r="H592" s="170" t="s">
        <v>695</v>
      </c>
      <c r="I592" s="170" t="s">
        <v>766</v>
      </c>
      <c r="J592" s="334"/>
      <c r="K592" s="350">
        <v>0.8333333333333334</v>
      </c>
      <c r="L592" s="351">
        <f t="shared" ref="L592:L831" si="9">E592*F592*G592*0.5*0.78/100000</f>
        <v>6.45216</v>
      </c>
      <c r="M592" s="352" t="str">
        <f t="shared" si="2"/>
        <v>HOLING</v>
      </c>
      <c r="N592" s="353">
        <f t="shared" si="3"/>
        <v>22</v>
      </c>
      <c r="O592" s="353">
        <f t="shared" si="4"/>
        <v>7</v>
      </c>
      <c r="P592" s="353">
        <f t="shared" si="5"/>
        <v>2025</v>
      </c>
      <c r="Q592" s="354"/>
      <c r="R592" s="354"/>
      <c r="S592" s="354"/>
      <c r="T592" s="354"/>
      <c r="U592" s="354"/>
      <c r="V592" s="354">
        <f t="shared" si="6"/>
        <v>1899</v>
      </c>
    </row>
    <row r="593" ht="11.25" customHeight="1">
      <c r="A593" s="170" t="s">
        <v>682</v>
      </c>
      <c r="B593" s="348">
        <v>45860.0</v>
      </c>
      <c r="C593" s="170" t="s">
        <v>756</v>
      </c>
      <c r="D593" s="349" t="s">
        <v>708</v>
      </c>
      <c r="E593" s="170">
        <v>44.0</v>
      </c>
      <c r="F593" s="170">
        <v>235.0</v>
      </c>
      <c r="G593" s="170">
        <v>1600.0</v>
      </c>
      <c r="H593" s="170" t="s">
        <v>695</v>
      </c>
      <c r="I593" s="170" t="s">
        <v>773</v>
      </c>
      <c r="J593" s="350">
        <v>0.375</v>
      </c>
      <c r="K593" s="350">
        <v>0.75</v>
      </c>
      <c r="L593" s="351">
        <f t="shared" si="9"/>
        <v>64.5216</v>
      </c>
      <c r="M593" s="352" t="str">
        <f t="shared" si="2"/>
        <v>HOLING</v>
      </c>
      <c r="N593" s="353">
        <f t="shared" si="3"/>
        <v>22</v>
      </c>
      <c r="O593" s="353">
        <f t="shared" si="4"/>
        <v>7</v>
      </c>
      <c r="P593" s="353">
        <f t="shared" si="5"/>
        <v>2025</v>
      </c>
      <c r="Q593" s="354"/>
      <c r="R593" s="354"/>
      <c r="S593" s="354"/>
      <c r="T593" s="354"/>
      <c r="U593" s="354"/>
      <c r="V593" s="354">
        <f t="shared" si="6"/>
        <v>1899</v>
      </c>
    </row>
    <row r="594" ht="11.25" customHeight="1">
      <c r="A594" s="170" t="s">
        <v>682</v>
      </c>
      <c r="B594" s="348">
        <v>45860.0</v>
      </c>
      <c r="C594" s="170"/>
      <c r="D594" s="170"/>
      <c r="E594" s="170"/>
      <c r="F594" s="170"/>
      <c r="G594" s="170"/>
      <c r="H594" s="170" t="s">
        <v>689</v>
      </c>
      <c r="I594" s="170" t="s">
        <v>687</v>
      </c>
      <c r="J594" s="350">
        <v>0.3333333333333333</v>
      </c>
      <c r="K594" s="350">
        <v>0.75</v>
      </c>
      <c r="L594" s="351">
        <f t="shared" si="9"/>
        <v>0</v>
      </c>
      <c r="M594" s="352" t="str">
        <f t="shared" si="2"/>
        <v/>
      </c>
      <c r="N594" s="353">
        <f t="shared" si="3"/>
        <v>22</v>
      </c>
      <c r="O594" s="353">
        <f t="shared" si="4"/>
        <v>7</v>
      </c>
      <c r="P594" s="353">
        <f t="shared" si="5"/>
        <v>2025</v>
      </c>
      <c r="Q594" s="354"/>
      <c r="R594" s="354"/>
      <c r="S594" s="354"/>
      <c r="T594" s="354"/>
      <c r="U594" s="354"/>
      <c r="V594" s="354">
        <f t="shared" si="6"/>
        <v>1899</v>
      </c>
    </row>
    <row r="595" ht="11.25" customHeight="1">
      <c r="A595" s="170" t="s">
        <v>682</v>
      </c>
      <c r="B595" s="348">
        <v>45860.0</v>
      </c>
      <c r="C595" s="170" t="s">
        <v>756</v>
      </c>
      <c r="D595" s="349" t="s">
        <v>685</v>
      </c>
      <c r="E595" s="170">
        <v>38.0</v>
      </c>
      <c r="F595" s="170">
        <v>113.0</v>
      </c>
      <c r="G595" s="170">
        <v>1500.0</v>
      </c>
      <c r="H595" s="170" t="s">
        <v>712</v>
      </c>
      <c r="I595" s="170" t="s">
        <v>687</v>
      </c>
      <c r="J595" s="350">
        <v>0.75</v>
      </c>
      <c r="K595" s="350">
        <v>0.8333333333333334</v>
      </c>
      <c r="L595" s="351">
        <f t="shared" si="9"/>
        <v>25.1199</v>
      </c>
      <c r="M595" s="352" t="str">
        <f t="shared" si="2"/>
        <v>SHEARING</v>
      </c>
      <c r="N595" s="353">
        <f t="shared" si="3"/>
        <v>22</v>
      </c>
      <c r="O595" s="353">
        <f t="shared" si="4"/>
        <v>7</v>
      </c>
      <c r="P595" s="353">
        <f t="shared" si="5"/>
        <v>2025</v>
      </c>
      <c r="Q595" s="354"/>
      <c r="R595" s="354"/>
      <c r="S595" s="354"/>
      <c r="T595" s="354"/>
      <c r="U595" s="354"/>
      <c r="V595" s="354">
        <f t="shared" si="6"/>
        <v>1899</v>
      </c>
    </row>
    <row r="596" ht="11.25" customHeight="1">
      <c r="A596" s="170" t="s">
        <v>682</v>
      </c>
      <c r="B596" s="348">
        <v>45860.0</v>
      </c>
      <c r="C596" s="170" t="s">
        <v>756</v>
      </c>
      <c r="D596" s="349" t="s">
        <v>699</v>
      </c>
      <c r="E596" s="170">
        <v>38.0</v>
      </c>
      <c r="F596" s="170">
        <v>205.0</v>
      </c>
      <c r="G596" s="170">
        <v>4200.0</v>
      </c>
      <c r="H596" s="170" t="s">
        <v>700</v>
      </c>
      <c r="I596" s="349" t="s">
        <v>735</v>
      </c>
      <c r="J596" s="350">
        <v>0.3333333333333333</v>
      </c>
      <c r="K596" s="350">
        <v>0.8333333333333334</v>
      </c>
      <c r="L596" s="351">
        <f t="shared" si="9"/>
        <v>127.6002</v>
      </c>
      <c r="M596" s="352" t="str">
        <f t="shared" si="2"/>
        <v>SHEARING</v>
      </c>
      <c r="N596" s="353">
        <f t="shared" si="3"/>
        <v>22</v>
      </c>
      <c r="O596" s="353">
        <f t="shared" si="4"/>
        <v>7</v>
      </c>
      <c r="P596" s="353">
        <f t="shared" si="5"/>
        <v>2025</v>
      </c>
      <c r="Q596" s="354"/>
      <c r="R596" s="354"/>
      <c r="S596" s="354"/>
      <c r="T596" s="354"/>
      <c r="U596" s="354"/>
      <c r="V596" s="354">
        <f t="shared" si="6"/>
        <v>1899</v>
      </c>
    </row>
    <row r="597" ht="11.25" customHeight="1">
      <c r="A597" s="170" t="s">
        <v>682</v>
      </c>
      <c r="B597" s="348">
        <v>45860.0</v>
      </c>
      <c r="C597" s="170" t="s">
        <v>482</v>
      </c>
      <c r="D597" s="170"/>
      <c r="E597" s="170"/>
      <c r="F597" s="170"/>
      <c r="G597" s="170"/>
      <c r="H597" s="170" t="s">
        <v>746</v>
      </c>
      <c r="I597" s="349" t="s">
        <v>703</v>
      </c>
      <c r="J597" s="350">
        <v>0.375</v>
      </c>
      <c r="K597" s="334"/>
      <c r="L597" s="351">
        <f t="shared" si="9"/>
        <v>0</v>
      </c>
      <c r="M597" s="352" t="str">
        <f t="shared" si="2"/>
        <v/>
      </c>
      <c r="N597" s="353">
        <f t="shared" si="3"/>
        <v>22</v>
      </c>
      <c r="O597" s="353">
        <f t="shared" si="4"/>
        <v>7</v>
      </c>
      <c r="P597" s="353">
        <f t="shared" si="5"/>
        <v>2025</v>
      </c>
      <c r="Q597" s="354"/>
      <c r="R597" s="354"/>
      <c r="S597" s="354"/>
      <c r="T597" s="354"/>
      <c r="U597" s="354"/>
      <c r="V597" s="354">
        <f t="shared" si="6"/>
        <v>1899</v>
      </c>
    </row>
    <row r="598" ht="11.25" customHeight="1">
      <c r="A598" s="170" t="s">
        <v>682</v>
      </c>
      <c r="B598" s="348">
        <v>45860.0</v>
      </c>
      <c r="C598" s="170" t="s">
        <v>494</v>
      </c>
      <c r="D598" s="170"/>
      <c r="E598" s="170"/>
      <c r="F598" s="170"/>
      <c r="G598" s="170"/>
      <c r="H598" s="170" t="s">
        <v>746</v>
      </c>
      <c r="I598" s="349" t="s">
        <v>703</v>
      </c>
      <c r="J598" s="334"/>
      <c r="K598" s="334"/>
      <c r="L598" s="351">
        <f t="shared" si="9"/>
        <v>0</v>
      </c>
      <c r="M598" s="352" t="str">
        <f t="shared" si="2"/>
        <v/>
      </c>
      <c r="N598" s="353">
        <f t="shared" si="3"/>
        <v>22</v>
      </c>
      <c r="O598" s="353">
        <f t="shared" si="4"/>
        <v>7</v>
      </c>
      <c r="P598" s="353">
        <f t="shared" si="5"/>
        <v>2025</v>
      </c>
      <c r="Q598" s="354"/>
      <c r="R598" s="354"/>
      <c r="S598" s="354"/>
      <c r="T598" s="354"/>
      <c r="U598" s="354"/>
      <c r="V598" s="354">
        <f t="shared" si="6"/>
        <v>1899</v>
      </c>
    </row>
    <row r="599" ht="11.25" customHeight="1">
      <c r="A599" s="170" t="s">
        <v>682</v>
      </c>
      <c r="B599" s="348">
        <v>45860.0</v>
      </c>
      <c r="C599" s="170" t="s">
        <v>483</v>
      </c>
      <c r="D599" s="170"/>
      <c r="E599" s="170"/>
      <c r="F599" s="170"/>
      <c r="G599" s="170"/>
      <c r="H599" s="170" t="s">
        <v>746</v>
      </c>
      <c r="I599" s="349" t="s">
        <v>703</v>
      </c>
      <c r="J599" s="334"/>
      <c r="K599" s="350">
        <v>0.8333333333333334</v>
      </c>
      <c r="L599" s="351">
        <f t="shared" si="9"/>
        <v>0</v>
      </c>
      <c r="M599" s="352" t="str">
        <f t="shared" si="2"/>
        <v/>
      </c>
      <c r="N599" s="353">
        <f t="shared" si="3"/>
        <v>22</v>
      </c>
      <c r="O599" s="353">
        <f t="shared" si="4"/>
        <v>7</v>
      </c>
      <c r="P599" s="353">
        <f t="shared" si="5"/>
        <v>2025</v>
      </c>
      <c r="Q599" s="354"/>
      <c r="R599" s="354"/>
      <c r="S599" s="354"/>
      <c r="T599" s="354"/>
      <c r="U599" s="354"/>
      <c r="V599" s="354">
        <f t="shared" si="6"/>
        <v>1899</v>
      </c>
    </row>
    <row r="600" ht="11.25" customHeight="1">
      <c r="A600" s="170" t="s">
        <v>682</v>
      </c>
      <c r="B600" s="348">
        <v>45860.0</v>
      </c>
      <c r="C600" s="170" t="s">
        <v>776</v>
      </c>
      <c r="D600" s="170"/>
      <c r="E600" s="170"/>
      <c r="F600" s="170"/>
      <c r="G600" s="170"/>
      <c r="H600" s="170" t="s">
        <v>748</v>
      </c>
      <c r="I600" s="170" t="s">
        <v>705</v>
      </c>
      <c r="J600" s="350">
        <v>0.375</v>
      </c>
      <c r="K600" s="334"/>
      <c r="L600" s="351">
        <f t="shared" si="9"/>
        <v>0</v>
      </c>
      <c r="M600" s="352" t="str">
        <f t="shared" si="2"/>
        <v/>
      </c>
      <c r="N600" s="353">
        <f t="shared" si="3"/>
        <v>22</v>
      </c>
      <c r="O600" s="353">
        <f t="shared" si="4"/>
        <v>7</v>
      </c>
      <c r="P600" s="353">
        <f t="shared" si="5"/>
        <v>2025</v>
      </c>
      <c r="Q600" s="354"/>
      <c r="R600" s="354"/>
      <c r="S600" s="354"/>
      <c r="T600" s="354"/>
      <c r="U600" s="354"/>
      <c r="V600" s="354">
        <f t="shared" si="6"/>
        <v>1899</v>
      </c>
    </row>
    <row r="601" ht="11.25" customHeight="1">
      <c r="A601" s="170" t="s">
        <v>682</v>
      </c>
      <c r="B601" s="348">
        <v>45860.0</v>
      </c>
      <c r="C601" s="170" t="s">
        <v>497</v>
      </c>
      <c r="D601" s="170"/>
      <c r="E601" s="170"/>
      <c r="F601" s="170"/>
      <c r="G601" s="170"/>
      <c r="H601" s="170" t="s">
        <v>748</v>
      </c>
      <c r="I601" s="170" t="s">
        <v>705</v>
      </c>
      <c r="J601" s="334"/>
      <c r="K601" s="334"/>
      <c r="L601" s="351">
        <f t="shared" si="9"/>
        <v>0</v>
      </c>
      <c r="M601" s="352" t="str">
        <f t="shared" si="2"/>
        <v/>
      </c>
      <c r="N601" s="353">
        <f t="shared" si="3"/>
        <v>22</v>
      </c>
      <c r="O601" s="353">
        <f t="shared" si="4"/>
        <v>7</v>
      </c>
      <c r="P601" s="353">
        <f t="shared" si="5"/>
        <v>2025</v>
      </c>
      <c r="Q601" s="354"/>
      <c r="R601" s="354"/>
      <c r="S601" s="354"/>
      <c r="T601" s="354"/>
      <c r="U601" s="354"/>
      <c r="V601" s="354">
        <f t="shared" si="6"/>
        <v>1899</v>
      </c>
    </row>
    <row r="602" ht="11.25" customHeight="1">
      <c r="A602" s="170" t="s">
        <v>682</v>
      </c>
      <c r="B602" s="348">
        <v>45860.0</v>
      </c>
      <c r="C602" s="170" t="s">
        <v>498</v>
      </c>
      <c r="D602" s="170"/>
      <c r="E602" s="170"/>
      <c r="F602" s="170"/>
      <c r="G602" s="170"/>
      <c r="H602" s="170" t="s">
        <v>748</v>
      </c>
      <c r="I602" s="170" t="s">
        <v>705</v>
      </c>
      <c r="J602" s="334"/>
      <c r="K602" s="334"/>
      <c r="L602" s="351">
        <f t="shared" si="9"/>
        <v>0</v>
      </c>
      <c r="M602" s="352" t="str">
        <f t="shared" si="2"/>
        <v/>
      </c>
      <c r="N602" s="353">
        <f t="shared" si="3"/>
        <v>22</v>
      </c>
      <c r="O602" s="353">
        <f t="shared" si="4"/>
        <v>7</v>
      </c>
      <c r="P602" s="353">
        <f t="shared" si="5"/>
        <v>2025</v>
      </c>
      <c r="Q602" s="354"/>
      <c r="R602" s="354"/>
      <c r="S602" s="354"/>
      <c r="T602" s="354"/>
      <c r="U602" s="354"/>
      <c r="V602" s="354">
        <f t="shared" si="6"/>
        <v>1899</v>
      </c>
    </row>
    <row r="603" ht="11.25" customHeight="1">
      <c r="A603" s="170" t="s">
        <v>682</v>
      </c>
      <c r="B603" s="348">
        <v>45860.0</v>
      </c>
      <c r="C603" s="170" t="s">
        <v>361</v>
      </c>
      <c r="D603" s="170"/>
      <c r="E603" s="170"/>
      <c r="F603" s="170"/>
      <c r="G603" s="170"/>
      <c r="H603" s="170" t="s">
        <v>748</v>
      </c>
      <c r="I603" s="170" t="s">
        <v>705</v>
      </c>
      <c r="J603" s="334"/>
      <c r="K603" s="334"/>
      <c r="L603" s="351">
        <f t="shared" si="9"/>
        <v>0</v>
      </c>
      <c r="M603" s="352" t="str">
        <f t="shared" si="2"/>
        <v/>
      </c>
      <c r="N603" s="353">
        <f t="shared" si="3"/>
        <v>22</v>
      </c>
      <c r="O603" s="353">
        <f t="shared" si="4"/>
        <v>7</v>
      </c>
      <c r="P603" s="353">
        <f t="shared" si="5"/>
        <v>2025</v>
      </c>
      <c r="Q603" s="354"/>
      <c r="R603" s="354"/>
      <c r="S603" s="354"/>
      <c r="T603" s="354"/>
      <c r="U603" s="354"/>
      <c r="V603" s="354">
        <f t="shared" si="6"/>
        <v>1899</v>
      </c>
    </row>
    <row r="604" ht="11.25" customHeight="1">
      <c r="A604" s="170" t="s">
        <v>682</v>
      </c>
      <c r="B604" s="348">
        <v>45860.0</v>
      </c>
      <c r="C604" s="170" t="s">
        <v>368</v>
      </c>
      <c r="D604" s="170"/>
      <c r="E604" s="170"/>
      <c r="F604" s="170"/>
      <c r="G604" s="170"/>
      <c r="H604" s="170" t="s">
        <v>748</v>
      </c>
      <c r="I604" s="170" t="s">
        <v>705</v>
      </c>
      <c r="J604" s="334"/>
      <c r="K604" s="334"/>
      <c r="L604" s="351">
        <f t="shared" si="9"/>
        <v>0</v>
      </c>
      <c r="M604" s="352" t="str">
        <f t="shared" si="2"/>
        <v/>
      </c>
      <c r="N604" s="353">
        <f t="shared" si="3"/>
        <v>22</v>
      </c>
      <c r="O604" s="353">
        <f t="shared" si="4"/>
        <v>7</v>
      </c>
      <c r="P604" s="353">
        <f t="shared" si="5"/>
        <v>2025</v>
      </c>
      <c r="Q604" s="354"/>
      <c r="R604" s="354"/>
      <c r="S604" s="354"/>
      <c r="T604" s="354"/>
      <c r="U604" s="354"/>
      <c r="V604" s="354">
        <f t="shared" si="6"/>
        <v>1899</v>
      </c>
    </row>
    <row r="605" ht="11.25" customHeight="1">
      <c r="A605" s="170" t="s">
        <v>682</v>
      </c>
      <c r="B605" s="348">
        <v>45860.0</v>
      </c>
      <c r="C605" s="170" t="s">
        <v>367</v>
      </c>
      <c r="D605" s="170"/>
      <c r="E605" s="170"/>
      <c r="F605" s="170"/>
      <c r="G605" s="170"/>
      <c r="H605" s="170" t="s">
        <v>748</v>
      </c>
      <c r="I605" s="170" t="s">
        <v>705</v>
      </c>
      <c r="J605" s="334"/>
      <c r="K605" s="350">
        <v>0.8333333333333334</v>
      </c>
      <c r="L605" s="351">
        <f t="shared" si="9"/>
        <v>0</v>
      </c>
      <c r="M605" s="352" t="str">
        <f t="shared" si="2"/>
        <v/>
      </c>
      <c r="N605" s="353">
        <f t="shared" si="3"/>
        <v>22</v>
      </c>
      <c r="O605" s="353">
        <f t="shared" si="4"/>
        <v>7</v>
      </c>
      <c r="P605" s="353">
        <f t="shared" si="5"/>
        <v>2025</v>
      </c>
      <c r="Q605" s="354"/>
      <c r="R605" s="354"/>
      <c r="S605" s="354"/>
      <c r="T605" s="354"/>
      <c r="U605" s="354"/>
      <c r="V605" s="354">
        <f t="shared" si="6"/>
        <v>1899</v>
      </c>
    </row>
    <row r="606" ht="11.25" customHeight="1">
      <c r="A606" s="170" t="s">
        <v>682</v>
      </c>
      <c r="B606" s="348">
        <v>45860.0</v>
      </c>
      <c r="C606" s="170"/>
      <c r="D606" s="170"/>
      <c r="E606" s="170"/>
      <c r="F606" s="170"/>
      <c r="G606" s="170"/>
      <c r="H606" s="170" t="s">
        <v>731</v>
      </c>
      <c r="I606" s="349" t="s">
        <v>721</v>
      </c>
      <c r="J606" s="350">
        <v>0.3333333333333333</v>
      </c>
      <c r="K606" s="334"/>
      <c r="L606" s="351">
        <f t="shared" si="9"/>
        <v>0</v>
      </c>
      <c r="M606" s="352" t="str">
        <f t="shared" si="2"/>
        <v/>
      </c>
      <c r="N606" s="353">
        <f t="shared" si="3"/>
        <v>22</v>
      </c>
      <c r="O606" s="353">
        <f t="shared" si="4"/>
        <v>7</v>
      </c>
      <c r="P606" s="353">
        <f t="shared" si="5"/>
        <v>2025</v>
      </c>
      <c r="Q606" s="354"/>
      <c r="R606" s="354"/>
      <c r="S606" s="354"/>
      <c r="T606" s="354"/>
      <c r="U606" s="354"/>
      <c r="V606" s="354">
        <f t="shared" si="6"/>
        <v>1899</v>
      </c>
    </row>
    <row r="607" ht="11.25" customHeight="1">
      <c r="A607" s="170" t="s">
        <v>682</v>
      </c>
      <c r="B607" s="348">
        <v>45860.0</v>
      </c>
      <c r="C607" s="170"/>
      <c r="D607" s="170"/>
      <c r="E607" s="170"/>
      <c r="F607" s="170"/>
      <c r="G607" s="170"/>
      <c r="H607" s="170" t="s">
        <v>764</v>
      </c>
      <c r="I607" s="349" t="s">
        <v>721</v>
      </c>
      <c r="J607" s="334"/>
      <c r="K607" s="334"/>
      <c r="L607" s="351">
        <f t="shared" si="9"/>
        <v>0</v>
      </c>
      <c r="M607" s="352" t="str">
        <f t="shared" si="2"/>
        <v/>
      </c>
      <c r="N607" s="353">
        <f t="shared" si="3"/>
        <v>22</v>
      </c>
      <c r="O607" s="353">
        <f t="shared" si="4"/>
        <v>7</v>
      </c>
      <c r="P607" s="353">
        <f t="shared" si="5"/>
        <v>2025</v>
      </c>
      <c r="Q607" s="354"/>
      <c r="R607" s="354"/>
      <c r="S607" s="354"/>
      <c r="T607" s="354"/>
      <c r="U607" s="354"/>
      <c r="V607" s="354">
        <f t="shared" si="6"/>
        <v>1899</v>
      </c>
    </row>
    <row r="608" ht="11.25" customHeight="1">
      <c r="A608" s="170" t="s">
        <v>682</v>
      </c>
      <c r="B608" s="348">
        <v>45860.0</v>
      </c>
      <c r="C608" s="170"/>
      <c r="D608" s="349" t="s">
        <v>690</v>
      </c>
      <c r="E608" s="170"/>
      <c r="F608" s="170"/>
      <c r="G608" s="170"/>
      <c r="H608" s="170" t="s">
        <v>85</v>
      </c>
      <c r="I608" s="349" t="s">
        <v>721</v>
      </c>
      <c r="J608" s="334"/>
      <c r="K608" s="350">
        <v>0.8333333333333334</v>
      </c>
      <c r="L608" s="351">
        <f t="shared" si="9"/>
        <v>0</v>
      </c>
      <c r="M608" s="352" t="str">
        <f t="shared" si="2"/>
        <v>SHEARING</v>
      </c>
      <c r="N608" s="353">
        <f t="shared" si="3"/>
        <v>22</v>
      </c>
      <c r="O608" s="353">
        <f t="shared" si="4"/>
        <v>7</v>
      </c>
      <c r="P608" s="353">
        <f t="shared" si="5"/>
        <v>2025</v>
      </c>
      <c r="Q608" s="354"/>
      <c r="R608" s="354"/>
      <c r="S608" s="354"/>
      <c r="T608" s="354"/>
      <c r="U608" s="354"/>
      <c r="V608" s="354">
        <f t="shared" si="6"/>
        <v>1899</v>
      </c>
    </row>
    <row r="609" ht="11.25" customHeight="1">
      <c r="A609" s="170" t="s">
        <v>682</v>
      </c>
      <c r="B609" s="348">
        <v>45860.0</v>
      </c>
      <c r="C609" s="170" t="s">
        <v>368</v>
      </c>
      <c r="D609" s="170" t="s">
        <v>725</v>
      </c>
      <c r="E609" s="170">
        <v>100.0</v>
      </c>
      <c r="F609" s="170">
        <v>490.0</v>
      </c>
      <c r="G609" s="170">
        <v>400.0</v>
      </c>
      <c r="H609" s="170"/>
      <c r="I609" s="170"/>
      <c r="J609" s="350">
        <v>0.4479166666666667</v>
      </c>
      <c r="K609" s="350">
        <v>0.5208333333333334</v>
      </c>
      <c r="L609" s="351">
        <f t="shared" si="9"/>
        <v>76.44</v>
      </c>
      <c r="M609" s="352" t="str">
        <f t="shared" si="2"/>
        <v>CANWIN</v>
      </c>
      <c r="N609" s="353">
        <f t="shared" si="3"/>
        <v>22</v>
      </c>
      <c r="O609" s="353">
        <f t="shared" si="4"/>
        <v>7</v>
      </c>
      <c r="P609" s="353">
        <f t="shared" si="5"/>
        <v>2025</v>
      </c>
      <c r="Q609" s="354"/>
      <c r="R609" s="354"/>
      <c r="S609" s="354"/>
      <c r="T609" s="354"/>
      <c r="U609" s="354"/>
      <c r="V609" s="354">
        <f t="shared" si="6"/>
        <v>1899</v>
      </c>
    </row>
    <row r="610" ht="11.25" customHeight="1">
      <c r="A610" s="170" t="s">
        <v>682</v>
      </c>
      <c r="B610" s="348">
        <v>45860.0</v>
      </c>
      <c r="C610" s="170" t="s">
        <v>368</v>
      </c>
      <c r="D610" s="170" t="s">
        <v>725</v>
      </c>
      <c r="E610" s="170">
        <v>100.0</v>
      </c>
      <c r="F610" s="170">
        <v>490.0</v>
      </c>
      <c r="G610" s="170">
        <v>900.0</v>
      </c>
      <c r="H610" s="170"/>
      <c r="I610" s="170"/>
      <c r="J610" s="350">
        <v>0.5208333333333334</v>
      </c>
      <c r="K610" s="350">
        <v>0.625</v>
      </c>
      <c r="L610" s="351">
        <f t="shared" si="9"/>
        <v>171.99</v>
      </c>
      <c r="M610" s="352" t="str">
        <f t="shared" si="2"/>
        <v>CANWIN</v>
      </c>
      <c r="N610" s="353">
        <f t="shared" si="3"/>
        <v>22</v>
      </c>
      <c r="O610" s="353">
        <f t="shared" si="4"/>
        <v>7</v>
      </c>
      <c r="P610" s="353">
        <f t="shared" si="5"/>
        <v>2025</v>
      </c>
      <c r="Q610" s="354"/>
      <c r="R610" s="354"/>
      <c r="S610" s="354"/>
      <c r="T610" s="354"/>
      <c r="U610" s="354"/>
      <c r="V610" s="354">
        <f t="shared" si="6"/>
        <v>1899</v>
      </c>
    </row>
    <row r="611" ht="11.25" customHeight="1">
      <c r="A611" s="170" t="s">
        <v>682</v>
      </c>
      <c r="B611" s="348">
        <v>45860.0</v>
      </c>
      <c r="C611" s="170" t="s">
        <v>420</v>
      </c>
      <c r="D611" s="170" t="s">
        <v>725</v>
      </c>
      <c r="E611" s="170">
        <v>100.0</v>
      </c>
      <c r="F611" s="170">
        <v>430.0</v>
      </c>
      <c r="G611" s="170">
        <v>600.0</v>
      </c>
      <c r="H611" s="170"/>
      <c r="I611" s="170"/>
      <c r="J611" s="350">
        <v>0.625</v>
      </c>
      <c r="K611" s="350">
        <v>0.7222222222222222</v>
      </c>
      <c r="L611" s="351">
        <f t="shared" si="9"/>
        <v>100.62</v>
      </c>
      <c r="M611" s="352" t="str">
        <f t="shared" si="2"/>
        <v>CANWIN</v>
      </c>
      <c r="N611" s="353">
        <f t="shared" si="3"/>
        <v>22</v>
      </c>
      <c r="O611" s="353">
        <f t="shared" si="4"/>
        <v>7</v>
      </c>
      <c r="P611" s="353">
        <f t="shared" si="5"/>
        <v>2025</v>
      </c>
      <c r="Q611" s="354"/>
      <c r="R611" s="354"/>
      <c r="S611" s="354"/>
      <c r="T611" s="354"/>
      <c r="U611" s="354"/>
      <c r="V611" s="354">
        <f t="shared" si="6"/>
        <v>1899</v>
      </c>
    </row>
    <row r="612" ht="11.25" customHeight="1">
      <c r="A612" s="170" t="s">
        <v>682</v>
      </c>
      <c r="B612" s="348">
        <v>45860.0</v>
      </c>
      <c r="C612" s="170" t="s">
        <v>420</v>
      </c>
      <c r="D612" s="170" t="s">
        <v>725</v>
      </c>
      <c r="E612" s="170">
        <v>100.0</v>
      </c>
      <c r="F612" s="170">
        <v>430.0</v>
      </c>
      <c r="G612" s="170">
        <v>600.0</v>
      </c>
      <c r="H612" s="170"/>
      <c r="I612" s="170"/>
      <c r="J612" s="350">
        <v>0.75</v>
      </c>
      <c r="K612" s="350">
        <v>0.7916666666666666</v>
      </c>
      <c r="L612" s="351">
        <f t="shared" si="9"/>
        <v>100.62</v>
      </c>
      <c r="M612" s="352" t="str">
        <f t="shared" si="2"/>
        <v>CANWIN</v>
      </c>
      <c r="N612" s="353">
        <f t="shared" si="3"/>
        <v>22</v>
      </c>
      <c r="O612" s="353">
        <f t="shared" si="4"/>
        <v>7</v>
      </c>
      <c r="P612" s="353">
        <f t="shared" si="5"/>
        <v>2025</v>
      </c>
      <c r="Q612" s="354"/>
      <c r="R612" s="354"/>
      <c r="S612" s="354"/>
      <c r="T612" s="354"/>
      <c r="U612" s="354"/>
      <c r="V612" s="354">
        <f t="shared" si="6"/>
        <v>1899</v>
      </c>
    </row>
    <row r="613" ht="11.25" customHeight="1">
      <c r="A613" s="170" t="s">
        <v>682</v>
      </c>
      <c r="B613" s="348">
        <v>45861.0</v>
      </c>
      <c r="C613" s="170" t="s">
        <v>756</v>
      </c>
      <c r="D613" s="170" t="s">
        <v>777</v>
      </c>
      <c r="E613" s="170">
        <v>38.0</v>
      </c>
      <c r="F613" s="170">
        <v>205.0</v>
      </c>
      <c r="G613" s="170">
        <v>1020.0</v>
      </c>
      <c r="H613" s="170" t="s">
        <v>695</v>
      </c>
      <c r="I613" s="170" t="s">
        <v>716</v>
      </c>
      <c r="J613" s="350">
        <v>0.375</v>
      </c>
      <c r="K613" s="350">
        <v>0.75</v>
      </c>
      <c r="L613" s="351">
        <f t="shared" si="9"/>
        <v>30.98862</v>
      </c>
      <c r="M613" s="352" t="str">
        <f t="shared" si="2"/>
        <v>POWERPRESS</v>
      </c>
      <c r="N613" s="353">
        <f t="shared" si="3"/>
        <v>23</v>
      </c>
      <c r="O613" s="353">
        <f t="shared" si="4"/>
        <v>7</v>
      </c>
      <c r="P613" s="353">
        <f t="shared" si="5"/>
        <v>2025</v>
      </c>
      <c r="Q613" s="354"/>
      <c r="R613" s="354"/>
      <c r="S613" s="354"/>
      <c r="T613" s="354"/>
      <c r="U613" s="354"/>
      <c r="V613" s="354">
        <f t="shared" si="6"/>
        <v>1899</v>
      </c>
    </row>
    <row r="614" ht="11.25" customHeight="1">
      <c r="A614" s="170" t="s">
        <v>682</v>
      </c>
      <c r="B614" s="348">
        <v>45861.0</v>
      </c>
      <c r="C614" s="170" t="s">
        <v>495</v>
      </c>
      <c r="D614" s="170"/>
      <c r="E614" s="170"/>
      <c r="F614" s="170"/>
      <c r="G614" s="170"/>
      <c r="H614" s="170" t="s">
        <v>746</v>
      </c>
      <c r="I614" s="170" t="s">
        <v>703</v>
      </c>
      <c r="J614" s="350">
        <v>0.375</v>
      </c>
      <c r="K614" s="334"/>
      <c r="L614" s="351">
        <f t="shared" si="9"/>
        <v>0</v>
      </c>
      <c r="M614" s="352" t="str">
        <f t="shared" si="2"/>
        <v/>
      </c>
      <c r="N614" s="353">
        <f t="shared" si="3"/>
        <v>23</v>
      </c>
      <c r="O614" s="353">
        <f t="shared" si="4"/>
        <v>7</v>
      </c>
      <c r="P614" s="353">
        <f t="shared" si="5"/>
        <v>2025</v>
      </c>
      <c r="Q614" s="354"/>
      <c r="R614" s="354"/>
      <c r="S614" s="354"/>
      <c r="T614" s="354"/>
      <c r="U614" s="354"/>
      <c r="V614" s="354">
        <f t="shared" si="6"/>
        <v>1899</v>
      </c>
    </row>
    <row r="615" ht="11.25" customHeight="1">
      <c r="A615" s="170" t="s">
        <v>682</v>
      </c>
      <c r="B615" s="348">
        <v>45861.0</v>
      </c>
      <c r="C615" s="170" t="s">
        <v>493</v>
      </c>
      <c r="D615" s="170"/>
      <c r="E615" s="170"/>
      <c r="F615" s="170"/>
      <c r="G615" s="170"/>
      <c r="H615" s="170" t="s">
        <v>748</v>
      </c>
      <c r="I615" s="170" t="s">
        <v>703</v>
      </c>
      <c r="J615" s="334"/>
      <c r="K615" s="350">
        <v>0.8333333333333334</v>
      </c>
      <c r="L615" s="351">
        <f t="shared" si="9"/>
        <v>0</v>
      </c>
      <c r="M615" s="352" t="str">
        <f t="shared" si="2"/>
        <v/>
      </c>
      <c r="N615" s="353">
        <f t="shared" si="3"/>
        <v>23</v>
      </c>
      <c r="O615" s="353">
        <f t="shared" si="4"/>
        <v>7</v>
      </c>
      <c r="P615" s="353">
        <f t="shared" si="5"/>
        <v>2025</v>
      </c>
      <c r="Q615" s="354"/>
      <c r="R615" s="354"/>
      <c r="S615" s="354"/>
      <c r="T615" s="354"/>
      <c r="U615" s="354"/>
      <c r="V615" s="354">
        <f t="shared" si="6"/>
        <v>1899</v>
      </c>
    </row>
    <row r="616" ht="11.25" customHeight="1">
      <c r="A616" s="170" t="s">
        <v>682</v>
      </c>
      <c r="B616" s="348">
        <v>45861.0</v>
      </c>
      <c r="C616" s="170" t="s">
        <v>496</v>
      </c>
      <c r="D616" s="170"/>
      <c r="E616" s="170"/>
      <c r="F616" s="170"/>
      <c r="G616" s="170"/>
      <c r="H616" s="170" t="s">
        <v>778</v>
      </c>
      <c r="I616" s="170" t="s">
        <v>705</v>
      </c>
      <c r="J616" s="350">
        <v>0.375</v>
      </c>
      <c r="K616" s="334"/>
      <c r="L616" s="351">
        <f t="shared" si="9"/>
        <v>0</v>
      </c>
      <c r="M616" s="352" t="str">
        <f t="shared" si="2"/>
        <v/>
      </c>
      <c r="N616" s="353">
        <f t="shared" si="3"/>
        <v>23</v>
      </c>
      <c r="O616" s="353">
        <f t="shared" si="4"/>
        <v>7</v>
      </c>
      <c r="P616" s="353">
        <f t="shared" si="5"/>
        <v>2025</v>
      </c>
      <c r="Q616" s="354"/>
      <c r="R616" s="354"/>
      <c r="S616" s="354"/>
      <c r="T616" s="354"/>
      <c r="U616" s="354"/>
      <c r="V616" s="354">
        <f t="shared" si="6"/>
        <v>1899</v>
      </c>
    </row>
    <row r="617" ht="11.25" customHeight="1">
      <c r="A617" s="170" t="s">
        <v>682</v>
      </c>
      <c r="B617" s="348">
        <v>45861.0</v>
      </c>
      <c r="C617" s="170" t="s">
        <v>497</v>
      </c>
      <c r="D617" s="170"/>
      <c r="E617" s="170"/>
      <c r="F617" s="170"/>
      <c r="G617" s="170"/>
      <c r="H617" s="170" t="s">
        <v>778</v>
      </c>
      <c r="I617" s="170" t="s">
        <v>705</v>
      </c>
      <c r="J617" s="334"/>
      <c r="K617" s="334"/>
      <c r="L617" s="351">
        <f t="shared" si="9"/>
        <v>0</v>
      </c>
      <c r="M617" s="352" t="str">
        <f t="shared" si="2"/>
        <v/>
      </c>
      <c r="N617" s="353">
        <f t="shared" si="3"/>
        <v>23</v>
      </c>
      <c r="O617" s="353">
        <f t="shared" si="4"/>
        <v>7</v>
      </c>
      <c r="P617" s="353">
        <f t="shared" si="5"/>
        <v>2025</v>
      </c>
      <c r="Q617" s="354"/>
      <c r="R617" s="354"/>
      <c r="S617" s="354"/>
      <c r="T617" s="354"/>
      <c r="U617" s="354"/>
      <c r="V617" s="354">
        <f t="shared" si="6"/>
        <v>1899</v>
      </c>
    </row>
    <row r="618" ht="11.25" customHeight="1">
      <c r="A618" s="170" t="s">
        <v>682</v>
      </c>
      <c r="B618" s="348">
        <v>45861.0</v>
      </c>
      <c r="C618" s="170" t="s">
        <v>498</v>
      </c>
      <c r="D618" s="170"/>
      <c r="E618" s="170"/>
      <c r="F618" s="170"/>
      <c r="G618" s="170"/>
      <c r="H618" s="170" t="s">
        <v>778</v>
      </c>
      <c r="I618" s="170" t="s">
        <v>705</v>
      </c>
      <c r="J618" s="334"/>
      <c r="K618" s="334"/>
      <c r="L618" s="351">
        <f t="shared" si="9"/>
        <v>0</v>
      </c>
      <c r="M618" s="352" t="str">
        <f t="shared" si="2"/>
        <v/>
      </c>
      <c r="N618" s="353">
        <f t="shared" si="3"/>
        <v>23</v>
      </c>
      <c r="O618" s="353">
        <f t="shared" si="4"/>
        <v>7</v>
      </c>
      <c r="P618" s="353">
        <f t="shared" si="5"/>
        <v>2025</v>
      </c>
      <c r="Q618" s="354"/>
      <c r="R618" s="354"/>
      <c r="S618" s="354"/>
      <c r="T618" s="354"/>
      <c r="U618" s="354"/>
      <c r="V618" s="354">
        <f t="shared" si="6"/>
        <v>1899</v>
      </c>
    </row>
    <row r="619" ht="11.25" customHeight="1">
      <c r="A619" s="170" t="s">
        <v>682</v>
      </c>
      <c r="B619" s="348">
        <v>45861.0</v>
      </c>
      <c r="C619" s="170" t="s">
        <v>361</v>
      </c>
      <c r="D619" s="170"/>
      <c r="E619" s="170"/>
      <c r="F619" s="170"/>
      <c r="G619" s="170"/>
      <c r="H619" s="170" t="s">
        <v>778</v>
      </c>
      <c r="I619" s="170" t="s">
        <v>705</v>
      </c>
      <c r="J619" s="334"/>
      <c r="K619" s="334"/>
      <c r="L619" s="351">
        <f t="shared" si="9"/>
        <v>0</v>
      </c>
      <c r="M619" s="352" t="str">
        <f t="shared" si="2"/>
        <v/>
      </c>
      <c r="N619" s="353">
        <f t="shared" si="3"/>
        <v>23</v>
      </c>
      <c r="O619" s="353">
        <f t="shared" si="4"/>
        <v>7</v>
      </c>
      <c r="P619" s="353">
        <f t="shared" si="5"/>
        <v>2025</v>
      </c>
      <c r="Q619" s="354"/>
      <c r="R619" s="354"/>
      <c r="S619" s="354"/>
      <c r="T619" s="354"/>
      <c r="U619" s="354"/>
      <c r="V619" s="354">
        <f t="shared" si="6"/>
        <v>1899</v>
      </c>
    </row>
    <row r="620" ht="11.25" customHeight="1">
      <c r="A620" s="170" t="s">
        <v>682</v>
      </c>
      <c r="B620" s="348">
        <v>45861.0</v>
      </c>
      <c r="C620" s="170" t="s">
        <v>367</v>
      </c>
      <c r="D620" s="170"/>
      <c r="E620" s="170"/>
      <c r="F620" s="170"/>
      <c r="G620" s="170"/>
      <c r="H620" s="170" t="s">
        <v>778</v>
      </c>
      <c r="I620" s="170" t="s">
        <v>705</v>
      </c>
      <c r="J620" s="334"/>
      <c r="K620" s="334"/>
      <c r="L620" s="351">
        <f t="shared" si="9"/>
        <v>0</v>
      </c>
      <c r="M620" s="352" t="str">
        <f t="shared" si="2"/>
        <v/>
      </c>
      <c r="N620" s="353">
        <f t="shared" si="3"/>
        <v>23</v>
      </c>
      <c r="O620" s="353">
        <f t="shared" si="4"/>
        <v>7</v>
      </c>
      <c r="P620" s="353">
        <f t="shared" si="5"/>
        <v>2025</v>
      </c>
      <c r="Q620" s="354"/>
      <c r="R620" s="354"/>
      <c r="S620" s="354"/>
      <c r="T620" s="354"/>
      <c r="U620" s="354"/>
      <c r="V620" s="354">
        <f t="shared" si="6"/>
        <v>1899</v>
      </c>
    </row>
    <row r="621" ht="11.25" customHeight="1">
      <c r="A621" s="170" t="s">
        <v>682</v>
      </c>
      <c r="B621" s="348">
        <v>45861.0</v>
      </c>
      <c r="C621" s="170" t="s">
        <v>365</v>
      </c>
      <c r="D621" s="170"/>
      <c r="E621" s="170"/>
      <c r="F621" s="170"/>
      <c r="G621" s="170"/>
      <c r="H621" s="170" t="s">
        <v>779</v>
      </c>
      <c r="I621" s="170" t="s">
        <v>705</v>
      </c>
      <c r="J621" s="334"/>
      <c r="K621" s="334"/>
      <c r="L621" s="351">
        <f t="shared" si="9"/>
        <v>0</v>
      </c>
      <c r="M621" s="352" t="str">
        <f t="shared" si="2"/>
        <v/>
      </c>
      <c r="N621" s="353">
        <f t="shared" si="3"/>
        <v>23</v>
      </c>
      <c r="O621" s="353">
        <f t="shared" si="4"/>
        <v>7</v>
      </c>
      <c r="P621" s="353">
        <f t="shared" si="5"/>
        <v>2025</v>
      </c>
      <c r="Q621" s="354"/>
      <c r="R621" s="354"/>
      <c r="S621" s="354"/>
      <c r="T621" s="354"/>
      <c r="U621" s="354"/>
      <c r="V621" s="354">
        <f t="shared" si="6"/>
        <v>1899</v>
      </c>
    </row>
    <row r="622" ht="11.25" customHeight="1">
      <c r="A622" s="170" t="s">
        <v>682</v>
      </c>
      <c r="B622" s="348">
        <v>45861.0</v>
      </c>
      <c r="C622" s="170" t="s">
        <v>364</v>
      </c>
      <c r="D622" s="170"/>
      <c r="E622" s="170"/>
      <c r="F622" s="170"/>
      <c r="G622" s="170"/>
      <c r="H622" s="170" t="s">
        <v>779</v>
      </c>
      <c r="I622" s="170" t="s">
        <v>705</v>
      </c>
      <c r="J622" s="334"/>
      <c r="K622" s="334"/>
      <c r="L622" s="351">
        <f t="shared" si="9"/>
        <v>0</v>
      </c>
      <c r="M622" s="352" t="str">
        <f t="shared" si="2"/>
        <v/>
      </c>
      <c r="N622" s="353">
        <f t="shared" si="3"/>
        <v>23</v>
      </c>
      <c r="O622" s="353">
        <f t="shared" si="4"/>
        <v>7</v>
      </c>
      <c r="P622" s="353">
        <f t="shared" si="5"/>
        <v>2025</v>
      </c>
      <c r="Q622" s="354"/>
      <c r="R622" s="354"/>
      <c r="S622" s="354"/>
      <c r="T622" s="354"/>
      <c r="U622" s="354"/>
      <c r="V622" s="354">
        <f t="shared" si="6"/>
        <v>1899</v>
      </c>
    </row>
    <row r="623" ht="11.25" customHeight="1">
      <c r="A623" s="170" t="s">
        <v>682</v>
      </c>
      <c r="B623" s="348">
        <v>45861.0</v>
      </c>
      <c r="C623" s="170" t="s">
        <v>492</v>
      </c>
      <c r="D623" s="170"/>
      <c r="E623" s="170"/>
      <c r="F623" s="170"/>
      <c r="G623" s="170"/>
      <c r="H623" s="170" t="s">
        <v>779</v>
      </c>
      <c r="I623" s="170" t="s">
        <v>705</v>
      </c>
      <c r="J623" s="334"/>
      <c r="K623" s="334"/>
      <c r="L623" s="351">
        <f t="shared" si="9"/>
        <v>0</v>
      </c>
      <c r="M623" s="352" t="str">
        <f t="shared" si="2"/>
        <v/>
      </c>
      <c r="N623" s="353">
        <f t="shared" si="3"/>
        <v>23</v>
      </c>
      <c r="O623" s="353">
        <f t="shared" si="4"/>
        <v>7</v>
      </c>
      <c r="P623" s="353">
        <f t="shared" si="5"/>
        <v>2025</v>
      </c>
      <c r="Q623" s="354"/>
      <c r="R623" s="354"/>
      <c r="S623" s="354"/>
      <c r="T623" s="354"/>
      <c r="U623" s="354"/>
      <c r="V623" s="354">
        <f t="shared" si="6"/>
        <v>1899</v>
      </c>
    </row>
    <row r="624" ht="11.25" customHeight="1">
      <c r="A624" s="170" t="s">
        <v>682</v>
      </c>
      <c r="B624" s="348">
        <v>45861.0</v>
      </c>
      <c r="C624" s="170" t="s">
        <v>346</v>
      </c>
      <c r="D624" s="170"/>
      <c r="E624" s="170"/>
      <c r="F624" s="170"/>
      <c r="G624" s="170"/>
      <c r="H624" s="170" t="s">
        <v>779</v>
      </c>
      <c r="I624" s="170" t="s">
        <v>705</v>
      </c>
      <c r="J624" s="334"/>
      <c r="K624" s="350">
        <v>0.8333333333333334</v>
      </c>
      <c r="L624" s="351">
        <f t="shared" si="9"/>
        <v>0</v>
      </c>
      <c r="M624" s="352" t="str">
        <f t="shared" si="2"/>
        <v/>
      </c>
      <c r="N624" s="353">
        <f t="shared" si="3"/>
        <v>23</v>
      </c>
      <c r="O624" s="353">
        <f t="shared" si="4"/>
        <v>7</v>
      </c>
      <c r="P624" s="353">
        <f t="shared" si="5"/>
        <v>2025</v>
      </c>
      <c r="Q624" s="354"/>
      <c r="R624" s="354"/>
      <c r="S624" s="354"/>
      <c r="T624" s="354"/>
      <c r="U624" s="354"/>
      <c r="V624" s="354">
        <f t="shared" si="6"/>
        <v>1899</v>
      </c>
    </row>
    <row r="625" ht="11.25" customHeight="1">
      <c r="A625" s="170" t="s">
        <v>682</v>
      </c>
      <c r="B625" s="348">
        <v>45861.0</v>
      </c>
      <c r="C625" s="170" t="s">
        <v>756</v>
      </c>
      <c r="D625" s="349" t="s">
        <v>685</v>
      </c>
      <c r="E625" s="170">
        <v>38.0</v>
      </c>
      <c r="F625" s="170">
        <v>113.0</v>
      </c>
      <c r="G625" s="170">
        <v>3150.0</v>
      </c>
      <c r="H625" s="170" t="s">
        <v>712</v>
      </c>
      <c r="I625" s="170" t="s">
        <v>687</v>
      </c>
      <c r="J625" s="350">
        <v>0.3333333333333333</v>
      </c>
      <c r="K625" s="350"/>
      <c r="L625" s="351">
        <f t="shared" si="9"/>
        <v>52.75179</v>
      </c>
      <c r="M625" s="352" t="str">
        <f t="shared" si="2"/>
        <v>SHEARING</v>
      </c>
      <c r="N625" s="353">
        <f t="shared" si="3"/>
        <v>23</v>
      </c>
      <c r="O625" s="353">
        <f t="shared" si="4"/>
        <v>7</v>
      </c>
      <c r="P625" s="353">
        <f t="shared" si="5"/>
        <v>2025</v>
      </c>
      <c r="Q625" s="354"/>
      <c r="R625" s="354"/>
      <c r="S625" s="354"/>
      <c r="T625" s="354"/>
      <c r="U625" s="354"/>
      <c r="V625" s="354">
        <f t="shared" si="6"/>
        <v>1899</v>
      </c>
    </row>
    <row r="626" ht="11.25" customHeight="1">
      <c r="A626" s="170" t="s">
        <v>682</v>
      </c>
      <c r="B626" s="348">
        <v>45861.0</v>
      </c>
      <c r="C626" s="170" t="s">
        <v>756</v>
      </c>
      <c r="D626" s="349" t="s">
        <v>685</v>
      </c>
      <c r="E626" s="170">
        <v>44.0</v>
      </c>
      <c r="F626" s="170">
        <v>235.0</v>
      </c>
      <c r="G626" s="170">
        <v>2480.0</v>
      </c>
      <c r="H626" s="170" t="s">
        <v>712</v>
      </c>
      <c r="I626" s="170" t="s">
        <v>687</v>
      </c>
      <c r="J626" s="350"/>
      <c r="K626" s="350">
        <v>0.8333333333333334</v>
      </c>
      <c r="L626" s="351">
        <f t="shared" si="9"/>
        <v>100.00848</v>
      </c>
      <c r="M626" s="352" t="str">
        <f t="shared" si="2"/>
        <v>SHEARING</v>
      </c>
      <c r="N626" s="353">
        <f t="shared" si="3"/>
        <v>23</v>
      </c>
      <c r="O626" s="353">
        <f t="shared" si="4"/>
        <v>7</v>
      </c>
      <c r="P626" s="353">
        <f t="shared" si="5"/>
        <v>2025</v>
      </c>
      <c r="Q626" s="354"/>
      <c r="R626" s="354"/>
      <c r="S626" s="354"/>
      <c r="T626" s="354"/>
      <c r="U626" s="354"/>
      <c r="V626" s="354">
        <f t="shared" si="6"/>
        <v>1899</v>
      </c>
    </row>
    <row r="627" ht="11.25" customHeight="1">
      <c r="A627" s="170" t="s">
        <v>682</v>
      </c>
      <c r="B627" s="348">
        <v>45861.0</v>
      </c>
      <c r="C627" s="170" t="s">
        <v>369</v>
      </c>
      <c r="D627" s="349" t="s">
        <v>683</v>
      </c>
      <c r="E627" s="170">
        <v>62.0</v>
      </c>
      <c r="F627" s="170">
        <v>507.0</v>
      </c>
      <c r="G627" s="170">
        <v>950.0</v>
      </c>
      <c r="H627" s="170" t="s">
        <v>85</v>
      </c>
      <c r="I627" s="170" t="s">
        <v>684</v>
      </c>
      <c r="J627" s="350">
        <v>0.3333333333333333</v>
      </c>
      <c r="K627" s="334"/>
      <c r="L627" s="351">
        <f t="shared" si="9"/>
        <v>116.46297</v>
      </c>
      <c r="M627" s="352" t="str">
        <f t="shared" si="2"/>
        <v>SHEARING</v>
      </c>
      <c r="N627" s="353">
        <f t="shared" si="3"/>
        <v>23</v>
      </c>
      <c r="O627" s="353">
        <f t="shared" si="4"/>
        <v>7</v>
      </c>
      <c r="P627" s="353">
        <f t="shared" si="5"/>
        <v>2025</v>
      </c>
      <c r="Q627" s="354"/>
      <c r="R627" s="354"/>
      <c r="S627" s="354"/>
      <c r="T627" s="354"/>
      <c r="U627" s="354"/>
      <c r="V627" s="354">
        <f t="shared" si="6"/>
        <v>1899</v>
      </c>
    </row>
    <row r="628" ht="11.25" customHeight="1">
      <c r="A628" s="170" t="s">
        <v>682</v>
      </c>
      <c r="B628" s="348">
        <v>45861.0</v>
      </c>
      <c r="C628" s="170" t="s">
        <v>369</v>
      </c>
      <c r="D628" s="349" t="s">
        <v>683</v>
      </c>
      <c r="E628" s="170">
        <v>62.0</v>
      </c>
      <c r="F628" s="170">
        <v>528.0</v>
      </c>
      <c r="G628" s="170">
        <v>306.0</v>
      </c>
      <c r="H628" s="170" t="s">
        <v>85</v>
      </c>
      <c r="I628" s="170" t="s">
        <v>684</v>
      </c>
      <c r="J628" s="334"/>
      <c r="K628" s="334"/>
      <c r="L628" s="351">
        <f t="shared" si="9"/>
        <v>39.0671424</v>
      </c>
      <c r="M628" s="352" t="str">
        <f t="shared" si="2"/>
        <v>SHEARING</v>
      </c>
      <c r="N628" s="353">
        <f t="shared" si="3"/>
        <v>23</v>
      </c>
      <c r="O628" s="353">
        <f t="shared" si="4"/>
        <v>7</v>
      </c>
      <c r="P628" s="353">
        <f t="shared" si="5"/>
        <v>2025</v>
      </c>
      <c r="Q628" s="354"/>
      <c r="R628" s="354"/>
      <c r="S628" s="354"/>
      <c r="T628" s="354"/>
      <c r="U628" s="354"/>
      <c r="V628" s="354">
        <f t="shared" si="6"/>
        <v>1899</v>
      </c>
    </row>
    <row r="629" ht="11.25" customHeight="1">
      <c r="A629" s="170" t="s">
        <v>682</v>
      </c>
      <c r="B629" s="348">
        <v>45861.0</v>
      </c>
      <c r="C629" s="170" t="s">
        <v>369</v>
      </c>
      <c r="D629" s="349" t="s">
        <v>683</v>
      </c>
      <c r="E629" s="170">
        <v>62.0</v>
      </c>
      <c r="F629" s="170">
        <v>300.0</v>
      </c>
      <c r="G629" s="170">
        <v>102.0</v>
      </c>
      <c r="H629" s="170" t="s">
        <v>85</v>
      </c>
      <c r="I629" s="170" t="s">
        <v>684</v>
      </c>
      <c r="J629" s="334"/>
      <c r="K629" s="334"/>
      <c r="L629" s="351">
        <f t="shared" si="9"/>
        <v>7.39908</v>
      </c>
      <c r="M629" s="352" t="str">
        <f t="shared" si="2"/>
        <v>SHEARING</v>
      </c>
      <c r="N629" s="353">
        <f t="shared" si="3"/>
        <v>23</v>
      </c>
      <c r="O629" s="353">
        <f t="shared" si="4"/>
        <v>7</v>
      </c>
      <c r="P629" s="353">
        <f t="shared" si="5"/>
        <v>2025</v>
      </c>
      <c r="Q629" s="354"/>
      <c r="R629" s="354"/>
      <c r="S629" s="354"/>
      <c r="T629" s="354"/>
      <c r="U629" s="354"/>
      <c r="V629" s="354">
        <f t="shared" si="6"/>
        <v>1899</v>
      </c>
    </row>
    <row r="630" ht="11.25" customHeight="1">
      <c r="A630" s="170" t="s">
        <v>682</v>
      </c>
      <c r="B630" s="348">
        <v>45861.0</v>
      </c>
      <c r="C630" s="170" t="s">
        <v>369</v>
      </c>
      <c r="D630" s="349" t="s">
        <v>683</v>
      </c>
      <c r="E630" s="170">
        <v>62.0</v>
      </c>
      <c r="F630" s="170">
        <v>282.0</v>
      </c>
      <c r="G630" s="170">
        <v>150.0</v>
      </c>
      <c r="H630" s="170" t="s">
        <v>85</v>
      </c>
      <c r="I630" s="170" t="s">
        <v>684</v>
      </c>
      <c r="J630" s="334"/>
      <c r="K630" s="334"/>
      <c r="L630" s="351">
        <f t="shared" si="9"/>
        <v>10.22814</v>
      </c>
      <c r="M630" s="352" t="str">
        <f t="shared" si="2"/>
        <v>SHEARING</v>
      </c>
      <c r="N630" s="353">
        <f t="shared" si="3"/>
        <v>23</v>
      </c>
      <c r="O630" s="353">
        <f t="shared" si="4"/>
        <v>7</v>
      </c>
      <c r="P630" s="353">
        <f t="shared" si="5"/>
        <v>2025</v>
      </c>
      <c r="Q630" s="354"/>
      <c r="R630" s="354"/>
      <c r="S630" s="354"/>
      <c r="T630" s="354"/>
      <c r="U630" s="354"/>
      <c r="V630" s="354">
        <f t="shared" si="6"/>
        <v>1899</v>
      </c>
    </row>
    <row r="631" ht="11.25" customHeight="1">
      <c r="A631" s="170" t="s">
        <v>682</v>
      </c>
      <c r="B631" s="348">
        <v>45861.0</v>
      </c>
      <c r="C631" s="170" t="s">
        <v>369</v>
      </c>
      <c r="D631" s="349" t="s">
        <v>683</v>
      </c>
      <c r="E631" s="170">
        <v>62.0</v>
      </c>
      <c r="F631" s="170">
        <v>267.0</v>
      </c>
      <c r="G631" s="170">
        <v>175.0</v>
      </c>
      <c r="H631" s="170" t="s">
        <v>85</v>
      </c>
      <c r="I631" s="170" t="s">
        <v>684</v>
      </c>
      <c r="J631" s="334"/>
      <c r="K631" s="334"/>
      <c r="L631" s="351">
        <f t="shared" si="9"/>
        <v>11.298105</v>
      </c>
      <c r="M631" s="352" t="str">
        <f t="shared" si="2"/>
        <v>SHEARING</v>
      </c>
      <c r="N631" s="353">
        <f t="shared" si="3"/>
        <v>23</v>
      </c>
      <c r="O631" s="353">
        <f t="shared" si="4"/>
        <v>7</v>
      </c>
      <c r="P631" s="353">
        <f t="shared" si="5"/>
        <v>2025</v>
      </c>
      <c r="Q631" s="354"/>
      <c r="R631" s="354"/>
      <c r="S631" s="354"/>
      <c r="T631" s="354"/>
      <c r="U631" s="354"/>
      <c r="V631" s="354">
        <f t="shared" si="6"/>
        <v>1899</v>
      </c>
    </row>
    <row r="632" ht="11.25" customHeight="1">
      <c r="A632" s="170" t="s">
        <v>682</v>
      </c>
      <c r="B632" s="348">
        <v>45861.0</v>
      </c>
      <c r="C632" s="170" t="s">
        <v>369</v>
      </c>
      <c r="D632" s="349" t="s">
        <v>683</v>
      </c>
      <c r="E632" s="170">
        <v>62.0</v>
      </c>
      <c r="F632" s="170">
        <v>255.5</v>
      </c>
      <c r="G632" s="170">
        <v>210.0</v>
      </c>
      <c r="H632" s="170" t="s">
        <v>85</v>
      </c>
      <c r="I632" s="170" t="s">
        <v>684</v>
      </c>
      <c r="J632" s="334"/>
      <c r="K632" s="334"/>
      <c r="L632" s="351">
        <f t="shared" si="9"/>
        <v>12.973779</v>
      </c>
      <c r="M632" s="352" t="str">
        <f t="shared" si="2"/>
        <v>SHEARING</v>
      </c>
      <c r="N632" s="353">
        <f t="shared" si="3"/>
        <v>23</v>
      </c>
      <c r="O632" s="353">
        <f t="shared" si="4"/>
        <v>7</v>
      </c>
      <c r="P632" s="353">
        <f t="shared" si="5"/>
        <v>2025</v>
      </c>
      <c r="Q632" s="354"/>
      <c r="R632" s="354"/>
      <c r="S632" s="354"/>
      <c r="T632" s="354"/>
      <c r="U632" s="354"/>
      <c r="V632" s="354">
        <f t="shared" si="6"/>
        <v>1899</v>
      </c>
    </row>
    <row r="633" ht="11.25" customHeight="1">
      <c r="A633" s="170" t="s">
        <v>682</v>
      </c>
      <c r="B633" s="348">
        <v>45861.0</v>
      </c>
      <c r="C633" s="170" t="s">
        <v>369</v>
      </c>
      <c r="D633" s="349" t="s">
        <v>683</v>
      </c>
      <c r="E633" s="170">
        <v>62.0</v>
      </c>
      <c r="F633" s="170">
        <v>247.5</v>
      </c>
      <c r="G633" s="170">
        <v>306.0</v>
      </c>
      <c r="H633" s="170" t="s">
        <v>85</v>
      </c>
      <c r="I633" s="170" t="s">
        <v>684</v>
      </c>
      <c r="J633" s="334"/>
      <c r="K633" s="334"/>
      <c r="L633" s="351">
        <f t="shared" si="9"/>
        <v>18.312723</v>
      </c>
      <c r="M633" s="352" t="str">
        <f t="shared" si="2"/>
        <v>SHEARING</v>
      </c>
      <c r="N633" s="353">
        <f t="shared" si="3"/>
        <v>23</v>
      </c>
      <c r="O633" s="353">
        <f t="shared" si="4"/>
        <v>7</v>
      </c>
      <c r="P633" s="353">
        <f t="shared" si="5"/>
        <v>2025</v>
      </c>
      <c r="Q633" s="354"/>
      <c r="R633" s="354"/>
      <c r="S633" s="354"/>
      <c r="T633" s="354"/>
      <c r="U633" s="354"/>
      <c r="V633" s="354">
        <f t="shared" si="6"/>
        <v>1899</v>
      </c>
    </row>
    <row r="634" ht="11.25" customHeight="1">
      <c r="A634" s="170" t="s">
        <v>682</v>
      </c>
      <c r="B634" s="348">
        <v>45861.0</v>
      </c>
      <c r="C634" s="170" t="s">
        <v>369</v>
      </c>
      <c r="D634" s="349" t="s">
        <v>683</v>
      </c>
      <c r="E634" s="170">
        <v>38.0</v>
      </c>
      <c r="F634" s="170">
        <v>113.0</v>
      </c>
      <c r="G634" s="170">
        <v>600.0</v>
      </c>
      <c r="H634" s="170" t="s">
        <v>85</v>
      </c>
      <c r="I634" s="170" t="s">
        <v>684</v>
      </c>
      <c r="J634" s="334"/>
      <c r="K634" s="350">
        <v>0.8333333333333334</v>
      </c>
      <c r="L634" s="351">
        <f t="shared" si="9"/>
        <v>10.04796</v>
      </c>
      <c r="M634" s="352" t="str">
        <f t="shared" si="2"/>
        <v>SHEARING</v>
      </c>
      <c r="N634" s="353">
        <f t="shared" si="3"/>
        <v>23</v>
      </c>
      <c r="O634" s="353">
        <f t="shared" si="4"/>
        <v>7</v>
      </c>
      <c r="P634" s="353">
        <f t="shared" si="5"/>
        <v>2025</v>
      </c>
      <c r="Q634" s="354"/>
      <c r="R634" s="354"/>
      <c r="S634" s="354"/>
      <c r="T634" s="354"/>
      <c r="U634" s="354"/>
      <c r="V634" s="354">
        <f t="shared" si="6"/>
        <v>1899</v>
      </c>
    </row>
    <row r="635" ht="11.25" customHeight="1">
      <c r="A635" s="170" t="s">
        <v>682</v>
      </c>
      <c r="B635" s="348">
        <v>45861.0</v>
      </c>
      <c r="C635" s="170" t="s">
        <v>365</v>
      </c>
      <c r="D635" s="349" t="s">
        <v>697</v>
      </c>
      <c r="E635" s="170">
        <v>90.0</v>
      </c>
      <c r="F635" s="170">
        <v>270.0</v>
      </c>
      <c r="G635" s="170">
        <v>440.0</v>
      </c>
      <c r="H635" s="170" t="s">
        <v>695</v>
      </c>
      <c r="I635" s="170" t="s">
        <v>698</v>
      </c>
      <c r="J635" s="350">
        <v>0.375</v>
      </c>
      <c r="K635" s="334"/>
      <c r="L635" s="351">
        <f t="shared" si="9"/>
        <v>41.6988</v>
      </c>
      <c r="M635" s="352" t="str">
        <f t="shared" si="2"/>
        <v>HOLING</v>
      </c>
      <c r="N635" s="353">
        <f t="shared" si="3"/>
        <v>23</v>
      </c>
      <c r="O635" s="353">
        <f t="shared" si="4"/>
        <v>7</v>
      </c>
      <c r="P635" s="353">
        <f t="shared" si="5"/>
        <v>2025</v>
      </c>
      <c r="Q635" s="354"/>
      <c r="R635" s="354"/>
      <c r="S635" s="354"/>
      <c r="T635" s="354"/>
      <c r="U635" s="354"/>
      <c r="V635" s="354">
        <f t="shared" si="6"/>
        <v>1899</v>
      </c>
    </row>
    <row r="636" ht="11.25" customHeight="1">
      <c r="A636" s="170" t="s">
        <v>682</v>
      </c>
      <c r="B636" s="348">
        <v>45861.0</v>
      </c>
      <c r="C636" s="170" t="s">
        <v>492</v>
      </c>
      <c r="D636" s="349" t="s">
        <v>697</v>
      </c>
      <c r="E636" s="170">
        <v>51.0</v>
      </c>
      <c r="F636" s="170">
        <v>459.0</v>
      </c>
      <c r="G636" s="170">
        <v>135.0</v>
      </c>
      <c r="H636" s="170" t="s">
        <v>695</v>
      </c>
      <c r="I636" s="170" t="s">
        <v>698</v>
      </c>
      <c r="J636" s="334"/>
      <c r="K636" s="334"/>
      <c r="L636" s="351">
        <f t="shared" si="9"/>
        <v>12.3248385</v>
      </c>
      <c r="M636" s="352" t="str">
        <f t="shared" si="2"/>
        <v>HOLING</v>
      </c>
      <c r="N636" s="353">
        <f t="shared" si="3"/>
        <v>23</v>
      </c>
      <c r="O636" s="353">
        <f t="shared" si="4"/>
        <v>7</v>
      </c>
      <c r="P636" s="353">
        <f t="shared" si="5"/>
        <v>2025</v>
      </c>
      <c r="Q636" s="354"/>
      <c r="R636" s="354"/>
      <c r="S636" s="354"/>
      <c r="T636" s="354"/>
      <c r="U636" s="354"/>
      <c r="V636" s="354">
        <f t="shared" si="6"/>
        <v>1899</v>
      </c>
    </row>
    <row r="637" ht="11.25" customHeight="1">
      <c r="A637" s="170" t="s">
        <v>682</v>
      </c>
      <c r="B637" s="348">
        <v>45861.0</v>
      </c>
      <c r="C637" s="170"/>
      <c r="D637" s="349" t="s">
        <v>697</v>
      </c>
      <c r="E637" s="170">
        <v>184.0</v>
      </c>
      <c r="F637" s="170">
        <v>292.0</v>
      </c>
      <c r="G637" s="170">
        <v>175.0</v>
      </c>
      <c r="H637" s="170" t="s">
        <v>461</v>
      </c>
      <c r="I637" s="170" t="s">
        <v>698</v>
      </c>
      <c r="J637" s="334"/>
      <c r="K637" s="334"/>
      <c r="L637" s="351">
        <f t="shared" si="9"/>
        <v>36.66936</v>
      </c>
      <c r="M637" s="352" t="str">
        <f t="shared" si="2"/>
        <v>HOLING</v>
      </c>
      <c r="N637" s="353">
        <f t="shared" si="3"/>
        <v>23</v>
      </c>
      <c r="O637" s="353">
        <f t="shared" si="4"/>
        <v>7</v>
      </c>
      <c r="P637" s="353">
        <f t="shared" si="5"/>
        <v>2025</v>
      </c>
      <c r="Q637" s="354"/>
      <c r="R637" s="354"/>
      <c r="S637" s="354"/>
      <c r="T637" s="354"/>
      <c r="U637" s="354"/>
      <c r="V637" s="354">
        <f t="shared" si="6"/>
        <v>1899</v>
      </c>
    </row>
    <row r="638" ht="11.25" customHeight="1">
      <c r="A638" s="170" t="s">
        <v>682</v>
      </c>
      <c r="B638" s="348">
        <v>45861.0</v>
      </c>
      <c r="C638" s="170" t="s">
        <v>369</v>
      </c>
      <c r="D638" s="349" t="s">
        <v>697</v>
      </c>
      <c r="E638" s="170">
        <v>62.0</v>
      </c>
      <c r="F638" s="170">
        <v>528.0</v>
      </c>
      <c r="G638" s="170">
        <v>250.0</v>
      </c>
      <c r="H638" s="170" t="s">
        <v>695</v>
      </c>
      <c r="I638" s="170" t="s">
        <v>698</v>
      </c>
      <c r="J638" s="350">
        <v>0.6805555555555555</v>
      </c>
      <c r="K638" s="350">
        <v>0.75</v>
      </c>
      <c r="L638" s="351">
        <f t="shared" si="9"/>
        <v>31.9176</v>
      </c>
      <c r="M638" s="352" t="str">
        <f t="shared" si="2"/>
        <v>HOLING</v>
      </c>
      <c r="N638" s="353">
        <f t="shared" si="3"/>
        <v>23</v>
      </c>
      <c r="O638" s="353">
        <f t="shared" si="4"/>
        <v>7</v>
      </c>
      <c r="P638" s="353">
        <f t="shared" si="5"/>
        <v>2025</v>
      </c>
      <c r="Q638" s="354"/>
      <c r="R638" s="354"/>
      <c r="S638" s="354"/>
      <c r="T638" s="354"/>
      <c r="U638" s="354"/>
      <c r="V638" s="354">
        <f t="shared" si="6"/>
        <v>1899</v>
      </c>
    </row>
    <row r="639" ht="11.25" customHeight="1">
      <c r="A639" s="170" t="s">
        <v>682</v>
      </c>
      <c r="B639" s="348">
        <v>45861.0</v>
      </c>
      <c r="C639" s="170" t="s">
        <v>365</v>
      </c>
      <c r="D639" s="349" t="s">
        <v>694</v>
      </c>
      <c r="E639" s="170">
        <v>90.0</v>
      </c>
      <c r="F639" s="170">
        <v>190.0</v>
      </c>
      <c r="G639" s="170">
        <v>1020.0</v>
      </c>
      <c r="H639" s="170" t="s">
        <v>695</v>
      </c>
      <c r="I639" s="170" t="s">
        <v>696</v>
      </c>
      <c r="J639" s="350">
        <v>0.375</v>
      </c>
      <c r="K639" s="334"/>
      <c r="L639" s="351">
        <f t="shared" si="9"/>
        <v>68.0238</v>
      </c>
      <c r="M639" s="352" t="str">
        <f t="shared" si="2"/>
        <v>HOLING</v>
      </c>
      <c r="N639" s="353">
        <f t="shared" si="3"/>
        <v>23</v>
      </c>
      <c r="O639" s="353">
        <f t="shared" si="4"/>
        <v>7</v>
      </c>
      <c r="P639" s="353">
        <f t="shared" si="5"/>
        <v>2025</v>
      </c>
      <c r="Q639" s="354"/>
      <c r="R639" s="354"/>
      <c r="S639" s="354"/>
      <c r="T639" s="354"/>
      <c r="U639" s="354"/>
      <c r="V639" s="354">
        <f t="shared" si="6"/>
        <v>1899</v>
      </c>
    </row>
    <row r="640" ht="11.25" customHeight="1">
      <c r="A640" s="170" t="s">
        <v>682</v>
      </c>
      <c r="B640" s="348">
        <v>45861.0</v>
      </c>
      <c r="C640" s="170" t="s">
        <v>365</v>
      </c>
      <c r="D640" s="349" t="s">
        <v>694</v>
      </c>
      <c r="E640" s="170">
        <v>90.0</v>
      </c>
      <c r="F640" s="170">
        <v>270.0</v>
      </c>
      <c r="G640" s="170">
        <v>600.0</v>
      </c>
      <c r="H640" s="170" t="s">
        <v>695</v>
      </c>
      <c r="I640" s="170" t="s">
        <v>696</v>
      </c>
      <c r="J640" s="334"/>
      <c r="K640" s="334"/>
      <c r="L640" s="351">
        <f t="shared" si="9"/>
        <v>56.862</v>
      </c>
      <c r="M640" s="352" t="str">
        <f t="shared" si="2"/>
        <v>HOLING</v>
      </c>
      <c r="N640" s="353">
        <f t="shared" si="3"/>
        <v>23</v>
      </c>
      <c r="O640" s="353">
        <f t="shared" si="4"/>
        <v>7</v>
      </c>
      <c r="P640" s="353">
        <f t="shared" si="5"/>
        <v>2025</v>
      </c>
      <c r="Q640" s="354"/>
      <c r="R640" s="354"/>
      <c r="S640" s="354"/>
      <c r="T640" s="354"/>
      <c r="U640" s="354"/>
      <c r="V640" s="354">
        <f t="shared" si="6"/>
        <v>1899</v>
      </c>
    </row>
    <row r="641" ht="11.25" customHeight="1">
      <c r="A641" s="170" t="s">
        <v>682</v>
      </c>
      <c r="B641" s="348">
        <v>45861.0</v>
      </c>
      <c r="C641" s="170" t="s">
        <v>493</v>
      </c>
      <c r="D641" s="349" t="s">
        <v>694</v>
      </c>
      <c r="E641" s="170">
        <v>53.0</v>
      </c>
      <c r="F641" s="170">
        <v>589.0</v>
      </c>
      <c r="G641" s="170">
        <v>360.0</v>
      </c>
      <c r="H641" s="170" t="s">
        <v>695</v>
      </c>
      <c r="I641" s="170" t="s">
        <v>696</v>
      </c>
      <c r="J641" s="334"/>
      <c r="K641" s="334"/>
      <c r="L641" s="351">
        <f t="shared" si="9"/>
        <v>43.828668</v>
      </c>
      <c r="M641" s="352" t="str">
        <f t="shared" si="2"/>
        <v>HOLING</v>
      </c>
      <c r="N641" s="353">
        <f t="shared" si="3"/>
        <v>23</v>
      </c>
      <c r="O641" s="353">
        <f t="shared" si="4"/>
        <v>7</v>
      </c>
      <c r="P641" s="353">
        <f t="shared" si="5"/>
        <v>2025</v>
      </c>
      <c r="Q641" s="354"/>
      <c r="R641" s="354"/>
      <c r="S641" s="354"/>
      <c r="T641" s="354"/>
      <c r="U641" s="354"/>
      <c r="V641" s="354">
        <f t="shared" si="6"/>
        <v>1899</v>
      </c>
    </row>
    <row r="642" ht="11.25" customHeight="1">
      <c r="A642" s="170" t="s">
        <v>682</v>
      </c>
      <c r="B642" s="348">
        <v>45861.0</v>
      </c>
      <c r="C642" s="170" t="s">
        <v>493</v>
      </c>
      <c r="D642" s="349" t="s">
        <v>694</v>
      </c>
      <c r="E642" s="170">
        <v>91.0</v>
      </c>
      <c r="F642" s="170">
        <v>589.0</v>
      </c>
      <c r="G642" s="170">
        <v>50.0</v>
      </c>
      <c r="H642" s="170" t="s">
        <v>695</v>
      </c>
      <c r="I642" s="170" t="s">
        <v>696</v>
      </c>
      <c r="J642" s="334"/>
      <c r="K642" s="334"/>
      <c r="L642" s="351">
        <f t="shared" si="9"/>
        <v>10.451805</v>
      </c>
      <c r="M642" s="352" t="str">
        <f t="shared" si="2"/>
        <v>HOLING</v>
      </c>
      <c r="N642" s="353">
        <f t="shared" si="3"/>
        <v>23</v>
      </c>
      <c r="O642" s="353">
        <f t="shared" si="4"/>
        <v>7</v>
      </c>
      <c r="P642" s="353">
        <f t="shared" si="5"/>
        <v>2025</v>
      </c>
      <c r="Q642" s="354"/>
      <c r="R642" s="354"/>
      <c r="S642" s="354"/>
      <c r="T642" s="354"/>
      <c r="U642" s="354"/>
      <c r="V642" s="354">
        <f t="shared" si="6"/>
        <v>1899</v>
      </c>
    </row>
    <row r="643" ht="11.25" customHeight="1">
      <c r="A643" s="170" t="s">
        <v>682</v>
      </c>
      <c r="B643" s="348">
        <v>45861.0</v>
      </c>
      <c r="C643" s="170" t="s">
        <v>493</v>
      </c>
      <c r="D643" s="349" t="s">
        <v>694</v>
      </c>
      <c r="E643" s="170">
        <v>121.0</v>
      </c>
      <c r="F643" s="170">
        <v>589.0</v>
      </c>
      <c r="G643" s="170">
        <v>60.0</v>
      </c>
      <c r="H643" s="170" t="s">
        <v>695</v>
      </c>
      <c r="I643" s="170" t="s">
        <v>696</v>
      </c>
      <c r="J643" s="334"/>
      <c r="K643" s="334"/>
      <c r="L643" s="351">
        <f t="shared" si="9"/>
        <v>16.676946</v>
      </c>
      <c r="M643" s="352" t="str">
        <f t="shared" si="2"/>
        <v>HOLING</v>
      </c>
      <c r="N643" s="353">
        <f t="shared" si="3"/>
        <v>23</v>
      </c>
      <c r="O643" s="353">
        <f t="shared" si="4"/>
        <v>7</v>
      </c>
      <c r="P643" s="353">
        <f t="shared" si="5"/>
        <v>2025</v>
      </c>
      <c r="Q643" s="354"/>
      <c r="R643" s="354"/>
      <c r="S643" s="354"/>
      <c r="T643" s="354"/>
      <c r="U643" s="354"/>
      <c r="V643" s="354">
        <f t="shared" si="6"/>
        <v>1899</v>
      </c>
    </row>
    <row r="644" ht="11.25" customHeight="1">
      <c r="A644" s="170" t="s">
        <v>682</v>
      </c>
      <c r="B644" s="348">
        <v>45861.0</v>
      </c>
      <c r="C644" s="170" t="s">
        <v>493</v>
      </c>
      <c r="D644" s="349" t="s">
        <v>694</v>
      </c>
      <c r="E644" s="170">
        <v>141.0</v>
      </c>
      <c r="F644" s="170">
        <v>589.0</v>
      </c>
      <c r="G644" s="170">
        <v>74.0</v>
      </c>
      <c r="H644" s="170" t="s">
        <v>695</v>
      </c>
      <c r="I644" s="170" t="s">
        <v>696</v>
      </c>
      <c r="J644" s="334"/>
      <c r="K644" s="334"/>
      <c r="L644" s="351">
        <f t="shared" si="9"/>
        <v>23.9679414</v>
      </c>
      <c r="M644" s="352" t="str">
        <f t="shared" si="2"/>
        <v>HOLING</v>
      </c>
      <c r="N644" s="353">
        <f t="shared" si="3"/>
        <v>23</v>
      </c>
      <c r="O644" s="353">
        <f t="shared" si="4"/>
        <v>7</v>
      </c>
      <c r="P644" s="353">
        <f t="shared" si="5"/>
        <v>2025</v>
      </c>
      <c r="Q644" s="354"/>
      <c r="R644" s="354"/>
      <c r="S644" s="354"/>
      <c r="T644" s="354"/>
      <c r="U644" s="354"/>
      <c r="V644" s="354">
        <f t="shared" si="6"/>
        <v>1899</v>
      </c>
    </row>
    <row r="645" ht="11.25" customHeight="1">
      <c r="A645" s="170" t="s">
        <v>682</v>
      </c>
      <c r="B645" s="348">
        <v>45861.0</v>
      </c>
      <c r="C645" s="170" t="s">
        <v>493</v>
      </c>
      <c r="D645" s="349" t="s">
        <v>694</v>
      </c>
      <c r="E645" s="170">
        <v>162.0</v>
      </c>
      <c r="F645" s="170">
        <v>589.0</v>
      </c>
      <c r="G645" s="170">
        <v>104.0</v>
      </c>
      <c r="H645" s="170" t="s">
        <v>695</v>
      </c>
      <c r="I645" s="170" t="s">
        <v>696</v>
      </c>
      <c r="J645" s="334"/>
      <c r="K645" s="350">
        <v>0.75</v>
      </c>
      <c r="L645" s="351">
        <f t="shared" si="9"/>
        <v>38.7015408</v>
      </c>
      <c r="M645" s="352" t="str">
        <f t="shared" si="2"/>
        <v>HOLING</v>
      </c>
      <c r="N645" s="353">
        <f t="shared" si="3"/>
        <v>23</v>
      </c>
      <c r="O645" s="353">
        <f t="shared" si="4"/>
        <v>7</v>
      </c>
      <c r="P645" s="353">
        <f t="shared" si="5"/>
        <v>2025</v>
      </c>
      <c r="Q645" s="354"/>
      <c r="R645" s="354"/>
      <c r="S645" s="354"/>
      <c r="T645" s="354"/>
      <c r="U645" s="354"/>
      <c r="V645" s="354">
        <f t="shared" si="6"/>
        <v>1899</v>
      </c>
    </row>
    <row r="646" ht="11.25" customHeight="1">
      <c r="A646" s="170" t="s">
        <v>682</v>
      </c>
      <c r="B646" s="348">
        <v>45861.0</v>
      </c>
      <c r="C646" s="170" t="s">
        <v>756</v>
      </c>
      <c r="D646" s="349" t="s">
        <v>699</v>
      </c>
      <c r="E646" s="170">
        <v>38.0</v>
      </c>
      <c r="F646" s="170">
        <v>205.0</v>
      </c>
      <c r="G646" s="170">
        <v>2500.0</v>
      </c>
      <c r="H646" s="170" t="s">
        <v>700</v>
      </c>
      <c r="I646" s="170" t="s">
        <v>735</v>
      </c>
      <c r="J646" s="350">
        <v>0.3333333333333333</v>
      </c>
      <c r="K646" s="334"/>
      <c r="L646" s="351">
        <f t="shared" si="9"/>
        <v>75.9525</v>
      </c>
      <c r="M646" s="352" t="str">
        <f t="shared" si="2"/>
        <v>SHEARING</v>
      </c>
      <c r="N646" s="353">
        <f t="shared" si="3"/>
        <v>23</v>
      </c>
      <c r="O646" s="353">
        <f t="shared" si="4"/>
        <v>7</v>
      </c>
      <c r="P646" s="353">
        <f t="shared" si="5"/>
        <v>2025</v>
      </c>
      <c r="Q646" s="354"/>
      <c r="R646" s="354"/>
      <c r="S646" s="354"/>
      <c r="T646" s="354"/>
      <c r="U646" s="354"/>
      <c r="V646" s="354">
        <f t="shared" si="6"/>
        <v>1899</v>
      </c>
    </row>
    <row r="647" ht="11.25" customHeight="1">
      <c r="A647" s="170" t="s">
        <v>682</v>
      </c>
      <c r="B647" s="348">
        <v>45861.0</v>
      </c>
      <c r="C647" s="170" t="s">
        <v>369</v>
      </c>
      <c r="D647" s="349" t="s">
        <v>699</v>
      </c>
      <c r="E647" s="170">
        <v>62.0</v>
      </c>
      <c r="F647" s="170">
        <v>507.0</v>
      </c>
      <c r="G647" s="170">
        <v>2200.0</v>
      </c>
      <c r="H647" s="170" t="s">
        <v>700</v>
      </c>
      <c r="I647" s="170" t="s">
        <v>735</v>
      </c>
      <c r="J647" s="334"/>
      <c r="K647" s="350">
        <v>0.8333333333333334</v>
      </c>
      <c r="L647" s="351">
        <f t="shared" si="9"/>
        <v>269.70372</v>
      </c>
      <c r="M647" s="352" t="str">
        <f t="shared" si="2"/>
        <v>SHEARING</v>
      </c>
      <c r="N647" s="353">
        <f t="shared" si="3"/>
        <v>23</v>
      </c>
      <c r="O647" s="353">
        <f t="shared" si="4"/>
        <v>7</v>
      </c>
      <c r="P647" s="353">
        <f t="shared" si="5"/>
        <v>2025</v>
      </c>
      <c r="Q647" s="354"/>
      <c r="R647" s="354"/>
      <c r="S647" s="354"/>
      <c r="T647" s="354"/>
      <c r="U647" s="354"/>
      <c r="V647" s="354">
        <f t="shared" si="6"/>
        <v>1899</v>
      </c>
    </row>
    <row r="648" ht="11.25" customHeight="1">
      <c r="A648" s="170" t="s">
        <v>682</v>
      </c>
      <c r="B648" s="348">
        <v>45861.0</v>
      </c>
      <c r="C648" s="170" t="s">
        <v>365</v>
      </c>
      <c r="D648" s="349" t="s">
        <v>711</v>
      </c>
      <c r="E648" s="170">
        <v>90.0</v>
      </c>
      <c r="F648" s="170">
        <v>270.0</v>
      </c>
      <c r="G648" s="170">
        <v>200.0</v>
      </c>
      <c r="H648" s="170" t="s">
        <v>712</v>
      </c>
      <c r="I648" s="170" t="s">
        <v>713</v>
      </c>
      <c r="J648" s="350">
        <v>0.3333333333333333</v>
      </c>
      <c r="K648" s="334"/>
      <c r="L648" s="351">
        <f t="shared" si="9"/>
        <v>18.954</v>
      </c>
      <c r="M648" s="352" t="str">
        <f t="shared" si="2"/>
        <v>SHEARING</v>
      </c>
      <c r="N648" s="353">
        <f t="shared" si="3"/>
        <v>23</v>
      </c>
      <c r="O648" s="353">
        <f t="shared" si="4"/>
        <v>7</v>
      </c>
      <c r="P648" s="353">
        <f t="shared" si="5"/>
        <v>2025</v>
      </c>
      <c r="Q648" s="354"/>
      <c r="R648" s="354"/>
      <c r="S648" s="354"/>
      <c r="T648" s="354"/>
      <c r="U648" s="354"/>
      <c r="V648" s="354">
        <f t="shared" si="6"/>
        <v>1899</v>
      </c>
    </row>
    <row r="649" ht="11.25" customHeight="1">
      <c r="A649" s="170" t="s">
        <v>682</v>
      </c>
      <c r="B649" s="348">
        <v>45861.0</v>
      </c>
      <c r="C649" s="170" t="s">
        <v>756</v>
      </c>
      <c r="D649" s="349" t="s">
        <v>711</v>
      </c>
      <c r="E649" s="170">
        <v>44.0</v>
      </c>
      <c r="F649" s="170">
        <v>205.0</v>
      </c>
      <c r="G649" s="170">
        <v>4000.0</v>
      </c>
      <c r="H649" s="170" t="s">
        <v>712</v>
      </c>
      <c r="I649" s="170" t="s">
        <v>713</v>
      </c>
      <c r="J649" s="334"/>
      <c r="K649" s="350">
        <v>0.8333333333333334</v>
      </c>
      <c r="L649" s="351">
        <f t="shared" si="9"/>
        <v>140.712</v>
      </c>
      <c r="M649" s="352" t="str">
        <f t="shared" si="2"/>
        <v>SHEARING</v>
      </c>
      <c r="N649" s="353">
        <f t="shared" si="3"/>
        <v>23</v>
      </c>
      <c r="O649" s="353">
        <f t="shared" si="4"/>
        <v>7</v>
      </c>
      <c r="P649" s="353">
        <f t="shared" si="5"/>
        <v>2025</v>
      </c>
      <c r="Q649" s="354"/>
      <c r="R649" s="354"/>
      <c r="S649" s="354"/>
      <c r="T649" s="354"/>
      <c r="U649" s="354"/>
      <c r="V649" s="354">
        <f t="shared" si="6"/>
        <v>1899</v>
      </c>
    </row>
    <row r="650" ht="11.25" customHeight="1">
      <c r="A650" s="170" t="s">
        <v>682</v>
      </c>
      <c r="B650" s="348">
        <v>45861.0</v>
      </c>
      <c r="C650" s="170" t="s">
        <v>756</v>
      </c>
      <c r="D650" s="170"/>
      <c r="E650" s="170">
        <v>38.0</v>
      </c>
      <c r="F650" s="170">
        <v>205.0</v>
      </c>
      <c r="G650" s="170">
        <v>1650.0</v>
      </c>
      <c r="H650" s="170" t="s">
        <v>85</v>
      </c>
      <c r="I650" s="170" t="s">
        <v>766</v>
      </c>
      <c r="J650" s="350">
        <v>0.3333333333333333</v>
      </c>
      <c r="K650" s="334"/>
      <c r="L650" s="351">
        <f t="shared" si="9"/>
        <v>50.12865</v>
      </c>
      <c r="M650" s="352" t="str">
        <f t="shared" si="2"/>
        <v/>
      </c>
      <c r="N650" s="353">
        <f t="shared" si="3"/>
        <v>23</v>
      </c>
      <c r="O650" s="353">
        <f t="shared" si="4"/>
        <v>7</v>
      </c>
      <c r="P650" s="353">
        <f t="shared" si="5"/>
        <v>2025</v>
      </c>
      <c r="Q650" s="354"/>
      <c r="R650" s="354"/>
      <c r="S650" s="354"/>
      <c r="T650" s="354"/>
      <c r="U650" s="354"/>
      <c r="V650" s="354">
        <f t="shared" si="6"/>
        <v>1899</v>
      </c>
    </row>
    <row r="651" ht="11.25" customHeight="1">
      <c r="A651" s="170" t="s">
        <v>682</v>
      </c>
      <c r="B651" s="348">
        <v>45861.0</v>
      </c>
      <c r="C651" s="170"/>
      <c r="D651" s="170"/>
      <c r="E651" s="170"/>
      <c r="F651" s="170"/>
      <c r="G651" s="170"/>
      <c r="H651" s="170" t="s">
        <v>689</v>
      </c>
      <c r="I651" s="170" t="s">
        <v>766</v>
      </c>
      <c r="J651" s="334"/>
      <c r="K651" s="350">
        <v>0.8333333333333334</v>
      </c>
      <c r="L651" s="351">
        <f t="shared" si="9"/>
        <v>0</v>
      </c>
      <c r="M651" s="352" t="str">
        <f t="shared" si="2"/>
        <v/>
      </c>
      <c r="N651" s="353">
        <f t="shared" si="3"/>
        <v>23</v>
      </c>
      <c r="O651" s="353">
        <f t="shared" si="4"/>
        <v>7</v>
      </c>
      <c r="P651" s="353">
        <f t="shared" si="5"/>
        <v>2025</v>
      </c>
      <c r="Q651" s="354"/>
      <c r="R651" s="354"/>
      <c r="S651" s="354"/>
      <c r="T651" s="354"/>
      <c r="U651" s="354"/>
      <c r="V651" s="354">
        <f t="shared" si="6"/>
        <v>1899</v>
      </c>
    </row>
    <row r="652" ht="11.25" customHeight="1">
      <c r="A652" s="170" t="s">
        <v>682</v>
      </c>
      <c r="B652" s="348">
        <v>45861.0</v>
      </c>
      <c r="C652" s="170" t="s">
        <v>756</v>
      </c>
      <c r="D652" s="349" t="s">
        <v>708</v>
      </c>
      <c r="E652" s="170">
        <v>44.0</v>
      </c>
      <c r="F652" s="170">
        <v>235.0</v>
      </c>
      <c r="G652" s="170">
        <v>1900.0</v>
      </c>
      <c r="H652" s="170" t="s">
        <v>695</v>
      </c>
      <c r="I652" s="170" t="s">
        <v>773</v>
      </c>
      <c r="J652" s="350">
        <v>0.375</v>
      </c>
      <c r="K652" s="350">
        <v>0.75</v>
      </c>
      <c r="L652" s="351">
        <f t="shared" si="9"/>
        <v>76.6194</v>
      </c>
      <c r="M652" s="352" t="str">
        <f t="shared" si="2"/>
        <v>HOLING</v>
      </c>
      <c r="N652" s="353">
        <f t="shared" si="3"/>
        <v>23</v>
      </c>
      <c r="O652" s="353">
        <f t="shared" si="4"/>
        <v>7</v>
      </c>
      <c r="P652" s="353">
        <f t="shared" si="5"/>
        <v>2025</v>
      </c>
      <c r="Q652" s="354"/>
      <c r="R652" s="354"/>
      <c r="S652" s="354"/>
      <c r="T652" s="354"/>
      <c r="U652" s="354"/>
      <c r="V652" s="354">
        <f t="shared" si="6"/>
        <v>1899</v>
      </c>
    </row>
    <row r="653" ht="11.25" customHeight="1">
      <c r="A653" s="170" t="s">
        <v>682</v>
      </c>
      <c r="B653" s="348">
        <v>45861.0</v>
      </c>
      <c r="C653" s="170" t="s">
        <v>756</v>
      </c>
      <c r="D653" s="349" t="s">
        <v>717</v>
      </c>
      <c r="E653" s="170">
        <v>44.0</v>
      </c>
      <c r="F653" s="170">
        <v>235.0</v>
      </c>
      <c r="G653" s="170">
        <v>3640.0</v>
      </c>
      <c r="H653" s="170"/>
      <c r="I653" s="170" t="s">
        <v>718</v>
      </c>
      <c r="J653" s="350">
        <v>0.3333333333333333</v>
      </c>
      <c r="K653" s="334"/>
      <c r="L653" s="351">
        <f t="shared" si="9"/>
        <v>146.78664</v>
      </c>
      <c r="M653" s="352" t="str">
        <f t="shared" si="2"/>
        <v>SHEARING</v>
      </c>
      <c r="N653" s="353">
        <f t="shared" si="3"/>
        <v>23</v>
      </c>
      <c r="O653" s="353">
        <f t="shared" si="4"/>
        <v>7</v>
      </c>
      <c r="P653" s="353">
        <f t="shared" si="5"/>
        <v>2025</v>
      </c>
      <c r="Q653" s="354"/>
      <c r="R653" s="354"/>
      <c r="S653" s="354"/>
      <c r="T653" s="354"/>
      <c r="U653" s="354"/>
      <c r="V653" s="354">
        <f t="shared" si="6"/>
        <v>1899</v>
      </c>
    </row>
    <row r="654" ht="11.25" customHeight="1">
      <c r="A654" s="170" t="s">
        <v>682</v>
      </c>
      <c r="B654" s="348">
        <v>45861.0</v>
      </c>
      <c r="C654" s="170"/>
      <c r="D654" s="170" t="s">
        <v>729</v>
      </c>
      <c r="E654" s="170">
        <v>184.0</v>
      </c>
      <c r="F654" s="170">
        <v>292.0</v>
      </c>
      <c r="G654" s="170">
        <v>180.0</v>
      </c>
      <c r="H654" s="170" t="s">
        <v>461</v>
      </c>
      <c r="I654" s="170" t="s">
        <v>718</v>
      </c>
      <c r="J654" s="334"/>
      <c r="K654" s="334"/>
      <c r="L654" s="351">
        <f t="shared" si="9"/>
        <v>37.717056</v>
      </c>
      <c r="M654" s="352" t="str">
        <f t="shared" si="2"/>
        <v>POWERPRESS</v>
      </c>
      <c r="N654" s="353">
        <f t="shared" si="3"/>
        <v>23</v>
      </c>
      <c r="O654" s="353">
        <f t="shared" si="4"/>
        <v>7</v>
      </c>
      <c r="P654" s="353">
        <f t="shared" si="5"/>
        <v>2025</v>
      </c>
      <c r="Q654" s="354"/>
      <c r="R654" s="354"/>
      <c r="S654" s="354"/>
      <c r="T654" s="354"/>
      <c r="U654" s="354"/>
      <c r="V654" s="354">
        <f t="shared" si="6"/>
        <v>1899</v>
      </c>
    </row>
    <row r="655" ht="11.25" customHeight="1">
      <c r="A655" s="170" t="s">
        <v>682</v>
      </c>
      <c r="B655" s="348">
        <v>45861.0</v>
      </c>
      <c r="C655" s="170"/>
      <c r="D655" s="170"/>
      <c r="E655" s="170"/>
      <c r="F655" s="170"/>
      <c r="G655" s="170"/>
      <c r="H655" s="170" t="s">
        <v>741</v>
      </c>
      <c r="I655" s="170" t="s">
        <v>718</v>
      </c>
      <c r="J655" s="334"/>
      <c r="K655" s="350">
        <v>0.8333333333333334</v>
      </c>
      <c r="L655" s="351">
        <f t="shared" si="9"/>
        <v>0</v>
      </c>
      <c r="M655" s="352" t="str">
        <f t="shared" si="2"/>
        <v/>
      </c>
      <c r="N655" s="353">
        <f t="shared" si="3"/>
        <v>23</v>
      </c>
      <c r="O655" s="353">
        <f t="shared" si="4"/>
        <v>7</v>
      </c>
      <c r="P655" s="353">
        <f t="shared" si="5"/>
        <v>2025</v>
      </c>
      <c r="Q655" s="354"/>
      <c r="R655" s="354"/>
      <c r="S655" s="354"/>
      <c r="T655" s="354"/>
      <c r="U655" s="354"/>
      <c r="V655" s="354">
        <f t="shared" si="6"/>
        <v>1899</v>
      </c>
    </row>
    <row r="656" ht="11.25" customHeight="1">
      <c r="A656" s="170" t="s">
        <v>682</v>
      </c>
      <c r="B656" s="348">
        <v>45861.0</v>
      </c>
      <c r="C656" s="170"/>
      <c r="D656" s="349"/>
      <c r="E656" s="170"/>
      <c r="F656" s="170"/>
      <c r="G656" s="170"/>
      <c r="H656" s="170" t="s">
        <v>715</v>
      </c>
      <c r="I656" s="349" t="s">
        <v>719</v>
      </c>
      <c r="J656" s="355">
        <v>0.375</v>
      </c>
      <c r="K656" s="350">
        <v>0.75</v>
      </c>
      <c r="L656" s="351">
        <f t="shared" si="9"/>
        <v>0</v>
      </c>
      <c r="M656" s="352" t="str">
        <f t="shared" si="2"/>
        <v/>
      </c>
      <c r="N656" s="353">
        <f t="shared" si="3"/>
        <v>23</v>
      </c>
      <c r="O656" s="353">
        <f t="shared" si="4"/>
        <v>7</v>
      </c>
      <c r="P656" s="353">
        <f t="shared" si="5"/>
        <v>2025</v>
      </c>
      <c r="Q656" s="354"/>
      <c r="R656" s="354"/>
      <c r="S656" s="354"/>
      <c r="T656" s="354"/>
      <c r="U656" s="354"/>
      <c r="V656" s="354">
        <f t="shared" si="6"/>
        <v>1899</v>
      </c>
    </row>
    <row r="657" ht="11.25" customHeight="1">
      <c r="A657" s="170" t="s">
        <v>682</v>
      </c>
      <c r="B657" s="348">
        <v>45861.0</v>
      </c>
      <c r="C657" s="170" t="s">
        <v>495</v>
      </c>
      <c r="D657" s="349" t="s">
        <v>706</v>
      </c>
      <c r="E657" s="170">
        <v>40.0</v>
      </c>
      <c r="F657" s="170">
        <v>140.0</v>
      </c>
      <c r="G657" s="170">
        <v>160.0</v>
      </c>
      <c r="H657" s="170" t="s">
        <v>695</v>
      </c>
      <c r="I657" s="170" t="s">
        <v>709</v>
      </c>
      <c r="J657" s="350">
        <v>0.375</v>
      </c>
      <c r="K657" s="334"/>
      <c r="L657" s="351">
        <f t="shared" si="9"/>
        <v>3.4944</v>
      </c>
      <c r="M657" s="352" t="str">
        <f t="shared" si="2"/>
        <v>HOLING</v>
      </c>
      <c r="N657" s="353">
        <f t="shared" si="3"/>
        <v>23</v>
      </c>
      <c r="O657" s="353">
        <f t="shared" si="4"/>
        <v>7</v>
      </c>
      <c r="P657" s="353">
        <f t="shared" si="5"/>
        <v>2025</v>
      </c>
      <c r="Q657" s="354"/>
      <c r="R657" s="354"/>
      <c r="S657" s="354"/>
      <c r="T657" s="354"/>
      <c r="U657" s="354"/>
      <c r="V657" s="354">
        <f t="shared" si="6"/>
        <v>1899</v>
      </c>
    </row>
    <row r="658" ht="11.25" customHeight="1">
      <c r="A658" s="170" t="s">
        <v>682</v>
      </c>
      <c r="B658" s="348">
        <v>45861.0</v>
      </c>
      <c r="C658" s="170"/>
      <c r="D658" s="170"/>
      <c r="E658" s="170"/>
      <c r="F658" s="170"/>
      <c r="G658" s="170"/>
      <c r="H658" s="170" t="s">
        <v>689</v>
      </c>
      <c r="I658" s="170" t="s">
        <v>709</v>
      </c>
      <c r="J658" s="334"/>
      <c r="K658" s="350">
        <v>0.75</v>
      </c>
      <c r="L658" s="351">
        <f t="shared" si="9"/>
        <v>0</v>
      </c>
      <c r="M658" s="352" t="str">
        <f t="shared" si="2"/>
        <v/>
      </c>
      <c r="N658" s="353">
        <f t="shared" si="3"/>
        <v>23</v>
      </c>
      <c r="O658" s="353">
        <f t="shared" si="4"/>
        <v>7</v>
      </c>
      <c r="P658" s="353">
        <f t="shared" si="5"/>
        <v>2025</v>
      </c>
      <c r="Q658" s="354"/>
      <c r="R658" s="354"/>
      <c r="S658" s="354"/>
      <c r="T658" s="354"/>
      <c r="U658" s="354"/>
      <c r="V658" s="354">
        <f t="shared" si="6"/>
        <v>1899</v>
      </c>
    </row>
    <row r="659" ht="11.25" customHeight="1">
      <c r="A659" s="170" t="s">
        <v>682</v>
      </c>
      <c r="B659" s="348">
        <v>45861.0</v>
      </c>
      <c r="C659" s="170" t="s">
        <v>756</v>
      </c>
      <c r="D659" s="349" t="s">
        <v>690</v>
      </c>
      <c r="E659" s="170">
        <v>38.0</v>
      </c>
      <c r="F659" s="170">
        <v>205.0</v>
      </c>
      <c r="G659" s="170">
        <v>1300.0</v>
      </c>
      <c r="H659" s="170" t="s">
        <v>85</v>
      </c>
      <c r="I659" s="349" t="s">
        <v>701</v>
      </c>
      <c r="J659" s="350">
        <v>0.3333333333333333</v>
      </c>
      <c r="K659" s="350">
        <v>0.4791666666666667</v>
      </c>
      <c r="L659" s="351">
        <f t="shared" si="9"/>
        <v>39.4953</v>
      </c>
      <c r="M659" s="352" t="str">
        <f t="shared" si="2"/>
        <v>SHEARING</v>
      </c>
      <c r="N659" s="353">
        <f t="shared" si="3"/>
        <v>23</v>
      </c>
      <c r="O659" s="353">
        <f t="shared" si="4"/>
        <v>7</v>
      </c>
      <c r="P659" s="353">
        <f t="shared" si="5"/>
        <v>2025</v>
      </c>
      <c r="Q659" s="354"/>
      <c r="R659" s="354"/>
      <c r="S659" s="354"/>
      <c r="T659" s="354"/>
      <c r="U659" s="354"/>
      <c r="V659" s="354">
        <f t="shared" si="6"/>
        <v>1899</v>
      </c>
    </row>
    <row r="660" ht="11.25" customHeight="1">
      <c r="A660" s="170" t="s">
        <v>682</v>
      </c>
      <c r="B660" s="348">
        <v>45861.0</v>
      </c>
      <c r="C660" s="170" t="s">
        <v>369</v>
      </c>
      <c r="D660" s="349" t="s">
        <v>690</v>
      </c>
      <c r="E660" s="170">
        <v>62.0</v>
      </c>
      <c r="F660" s="170">
        <v>528.0</v>
      </c>
      <c r="G660" s="170">
        <v>942.0</v>
      </c>
      <c r="H660" s="170" t="s">
        <v>85</v>
      </c>
      <c r="I660" s="349" t="s">
        <v>701</v>
      </c>
      <c r="J660" s="350">
        <v>0.4791666666666667</v>
      </c>
      <c r="K660" s="334"/>
      <c r="L660" s="351">
        <f t="shared" si="9"/>
        <v>120.2655168</v>
      </c>
      <c r="M660" s="352" t="str">
        <f t="shared" si="2"/>
        <v>SHEARING</v>
      </c>
      <c r="N660" s="353">
        <f t="shared" si="3"/>
        <v>23</v>
      </c>
      <c r="O660" s="353">
        <f t="shared" si="4"/>
        <v>7</v>
      </c>
      <c r="P660" s="353">
        <f t="shared" si="5"/>
        <v>2025</v>
      </c>
      <c r="Q660" s="354"/>
      <c r="R660" s="354"/>
      <c r="S660" s="354"/>
      <c r="T660" s="354"/>
      <c r="U660" s="354"/>
      <c r="V660" s="354">
        <f t="shared" si="6"/>
        <v>1899</v>
      </c>
    </row>
    <row r="661" ht="11.25" customHeight="1">
      <c r="A661" s="170" t="s">
        <v>682</v>
      </c>
      <c r="B661" s="348">
        <v>45861.0</v>
      </c>
      <c r="C661" s="170" t="s">
        <v>369</v>
      </c>
      <c r="D661" s="349" t="s">
        <v>690</v>
      </c>
      <c r="E661" s="170">
        <v>62.0</v>
      </c>
      <c r="F661" s="170">
        <v>247.5</v>
      </c>
      <c r="G661" s="170">
        <v>612.0</v>
      </c>
      <c r="H661" s="170" t="s">
        <v>85</v>
      </c>
      <c r="I661" s="349" t="s">
        <v>701</v>
      </c>
      <c r="J661" s="334"/>
      <c r="K661" s="334"/>
      <c r="L661" s="351">
        <f t="shared" si="9"/>
        <v>36.625446</v>
      </c>
      <c r="M661" s="352" t="str">
        <f t="shared" si="2"/>
        <v>SHEARING</v>
      </c>
      <c r="N661" s="353">
        <f t="shared" si="3"/>
        <v>23</v>
      </c>
      <c r="O661" s="353">
        <f t="shared" si="4"/>
        <v>7</v>
      </c>
      <c r="P661" s="353">
        <f t="shared" si="5"/>
        <v>2025</v>
      </c>
      <c r="Q661" s="354"/>
      <c r="R661" s="354"/>
      <c r="S661" s="354"/>
      <c r="T661" s="354"/>
      <c r="U661" s="354"/>
      <c r="V661" s="354">
        <f t="shared" si="6"/>
        <v>1899</v>
      </c>
    </row>
    <row r="662" ht="11.25" customHeight="1">
      <c r="A662" s="170" t="s">
        <v>682</v>
      </c>
      <c r="B662" s="348">
        <v>45861.0</v>
      </c>
      <c r="C662" s="170" t="s">
        <v>369</v>
      </c>
      <c r="D662" s="349" t="s">
        <v>690</v>
      </c>
      <c r="E662" s="170">
        <v>62.0</v>
      </c>
      <c r="F662" s="170">
        <v>255.5</v>
      </c>
      <c r="G662" s="170">
        <v>420.0</v>
      </c>
      <c r="H662" s="170" t="s">
        <v>85</v>
      </c>
      <c r="I662" s="349" t="s">
        <v>701</v>
      </c>
      <c r="J662" s="334"/>
      <c r="K662" s="334"/>
      <c r="L662" s="351">
        <f t="shared" si="9"/>
        <v>25.947558</v>
      </c>
      <c r="M662" s="352" t="str">
        <f t="shared" si="2"/>
        <v>SHEARING</v>
      </c>
      <c r="N662" s="353">
        <f t="shared" si="3"/>
        <v>23</v>
      </c>
      <c r="O662" s="353">
        <f t="shared" si="4"/>
        <v>7</v>
      </c>
      <c r="P662" s="353">
        <f t="shared" si="5"/>
        <v>2025</v>
      </c>
      <c r="Q662" s="354"/>
      <c r="R662" s="354"/>
      <c r="S662" s="354"/>
      <c r="T662" s="354"/>
      <c r="U662" s="354"/>
      <c r="V662" s="354">
        <f t="shared" si="6"/>
        <v>1899</v>
      </c>
    </row>
    <row r="663" ht="11.25" customHeight="1">
      <c r="A663" s="170" t="s">
        <v>682</v>
      </c>
      <c r="B663" s="348">
        <v>45861.0</v>
      </c>
      <c r="C663" s="170" t="s">
        <v>369</v>
      </c>
      <c r="D663" s="349" t="s">
        <v>690</v>
      </c>
      <c r="E663" s="170">
        <v>62.0</v>
      </c>
      <c r="F663" s="170">
        <v>267.0</v>
      </c>
      <c r="G663" s="170">
        <v>348.0</v>
      </c>
      <c r="H663" s="170" t="s">
        <v>85</v>
      </c>
      <c r="I663" s="349" t="s">
        <v>701</v>
      </c>
      <c r="J663" s="334"/>
      <c r="K663" s="334"/>
      <c r="L663" s="351">
        <f t="shared" si="9"/>
        <v>22.4670888</v>
      </c>
      <c r="M663" s="352" t="str">
        <f t="shared" si="2"/>
        <v>SHEARING</v>
      </c>
      <c r="N663" s="353">
        <f t="shared" si="3"/>
        <v>23</v>
      </c>
      <c r="O663" s="353">
        <f t="shared" si="4"/>
        <v>7</v>
      </c>
      <c r="P663" s="353">
        <f t="shared" si="5"/>
        <v>2025</v>
      </c>
      <c r="Q663" s="354"/>
      <c r="R663" s="354"/>
      <c r="S663" s="354"/>
      <c r="T663" s="354"/>
      <c r="U663" s="354"/>
      <c r="V663" s="354">
        <f t="shared" si="6"/>
        <v>1899</v>
      </c>
    </row>
    <row r="664" ht="11.25" customHeight="1">
      <c r="A664" s="170" t="s">
        <v>682</v>
      </c>
      <c r="B664" s="348">
        <v>45861.0</v>
      </c>
      <c r="C664" s="170" t="s">
        <v>369</v>
      </c>
      <c r="D664" s="349" t="s">
        <v>690</v>
      </c>
      <c r="E664" s="170">
        <v>62.0</v>
      </c>
      <c r="F664" s="170">
        <v>282.0</v>
      </c>
      <c r="G664" s="170">
        <v>300.0</v>
      </c>
      <c r="H664" s="170" t="s">
        <v>85</v>
      </c>
      <c r="I664" s="349" t="s">
        <v>701</v>
      </c>
      <c r="J664" s="334"/>
      <c r="K664" s="334"/>
      <c r="L664" s="351">
        <f t="shared" si="9"/>
        <v>20.45628</v>
      </c>
      <c r="M664" s="352" t="str">
        <f t="shared" si="2"/>
        <v>SHEARING</v>
      </c>
      <c r="N664" s="353">
        <f t="shared" si="3"/>
        <v>23</v>
      </c>
      <c r="O664" s="353">
        <f t="shared" si="4"/>
        <v>7</v>
      </c>
      <c r="P664" s="353">
        <f t="shared" si="5"/>
        <v>2025</v>
      </c>
      <c r="Q664" s="354"/>
      <c r="R664" s="354"/>
      <c r="S664" s="354"/>
      <c r="T664" s="354"/>
      <c r="U664" s="354"/>
      <c r="V664" s="354">
        <f t="shared" si="6"/>
        <v>1899</v>
      </c>
    </row>
    <row r="665" ht="11.25" customHeight="1">
      <c r="A665" s="170" t="s">
        <v>682</v>
      </c>
      <c r="B665" s="348">
        <v>45861.0</v>
      </c>
      <c r="C665" s="170" t="s">
        <v>369</v>
      </c>
      <c r="D665" s="349" t="s">
        <v>690</v>
      </c>
      <c r="E665" s="170">
        <v>62.0</v>
      </c>
      <c r="F665" s="170">
        <v>300.0</v>
      </c>
      <c r="G665" s="170">
        <v>204.0</v>
      </c>
      <c r="H665" s="170" t="s">
        <v>85</v>
      </c>
      <c r="I665" s="349" t="s">
        <v>701</v>
      </c>
      <c r="J665" s="334"/>
      <c r="K665" s="350">
        <v>0.8333333333333334</v>
      </c>
      <c r="L665" s="351">
        <f t="shared" si="9"/>
        <v>14.79816</v>
      </c>
      <c r="M665" s="352" t="str">
        <f t="shared" si="2"/>
        <v>SHEARING</v>
      </c>
      <c r="N665" s="353">
        <f t="shared" si="3"/>
        <v>23</v>
      </c>
      <c r="O665" s="353">
        <f t="shared" si="4"/>
        <v>7</v>
      </c>
      <c r="P665" s="353">
        <f t="shared" si="5"/>
        <v>2025</v>
      </c>
      <c r="Q665" s="354"/>
      <c r="R665" s="354"/>
      <c r="S665" s="354"/>
      <c r="T665" s="354"/>
      <c r="U665" s="354"/>
      <c r="V665" s="354">
        <f t="shared" si="6"/>
        <v>1899</v>
      </c>
    </row>
    <row r="666" ht="11.25" customHeight="1">
      <c r="A666" s="170" t="s">
        <v>682</v>
      </c>
      <c r="B666" s="348">
        <v>45861.0</v>
      </c>
      <c r="C666" s="170" t="s">
        <v>369</v>
      </c>
      <c r="D666" s="349" t="s">
        <v>740</v>
      </c>
      <c r="E666" s="170">
        <v>62.0</v>
      </c>
      <c r="F666" s="170">
        <v>247.5</v>
      </c>
      <c r="G666" s="170">
        <v>612.0</v>
      </c>
      <c r="H666" s="170" t="s">
        <v>700</v>
      </c>
      <c r="I666" s="170" t="s">
        <v>692</v>
      </c>
      <c r="J666" s="350">
        <v>0.3333333333333333</v>
      </c>
      <c r="K666" s="334"/>
      <c r="L666" s="351">
        <f t="shared" si="9"/>
        <v>36.625446</v>
      </c>
      <c r="M666" s="352" t="str">
        <f t="shared" si="2"/>
        <v>SHEARING</v>
      </c>
      <c r="N666" s="353">
        <f t="shared" si="3"/>
        <v>23</v>
      </c>
      <c r="O666" s="353">
        <f t="shared" si="4"/>
        <v>7</v>
      </c>
      <c r="P666" s="353">
        <f t="shared" si="5"/>
        <v>2025</v>
      </c>
      <c r="Q666" s="354"/>
      <c r="R666" s="354"/>
      <c r="S666" s="354"/>
      <c r="T666" s="354"/>
      <c r="U666" s="354"/>
      <c r="V666" s="354">
        <f t="shared" si="6"/>
        <v>1899</v>
      </c>
    </row>
    <row r="667" ht="11.25" customHeight="1">
      <c r="A667" s="170" t="s">
        <v>682</v>
      </c>
      <c r="B667" s="348">
        <v>45861.0</v>
      </c>
      <c r="C667" s="170" t="s">
        <v>369</v>
      </c>
      <c r="D667" s="349" t="s">
        <v>740</v>
      </c>
      <c r="E667" s="170">
        <v>62.0</v>
      </c>
      <c r="F667" s="170">
        <v>255.5</v>
      </c>
      <c r="G667" s="170">
        <v>420.0</v>
      </c>
      <c r="H667" s="170" t="s">
        <v>700</v>
      </c>
      <c r="I667" s="170" t="s">
        <v>692</v>
      </c>
      <c r="J667" s="334"/>
      <c r="K667" s="334"/>
      <c r="L667" s="351">
        <f t="shared" si="9"/>
        <v>25.947558</v>
      </c>
      <c r="M667" s="352" t="str">
        <f t="shared" si="2"/>
        <v>SHEARING</v>
      </c>
      <c r="N667" s="353">
        <f t="shared" si="3"/>
        <v>23</v>
      </c>
      <c r="O667" s="353">
        <f t="shared" si="4"/>
        <v>7</v>
      </c>
      <c r="P667" s="353">
        <f t="shared" si="5"/>
        <v>2025</v>
      </c>
      <c r="Q667" s="354"/>
      <c r="R667" s="354"/>
      <c r="S667" s="354"/>
      <c r="T667" s="354"/>
      <c r="U667" s="354"/>
      <c r="V667" s="354">
        <f t="shared" si="6"/>
        <v>1899</v>
      </c>
    </row>
    <row r="668" ht="11.25" customHeight="1">
      <c r="A668" s="170" t="s">
        <v>682</v>
      </c>
      <c r="B668" s="348">
        <v>45861.0</v>
      </c>
      <c r="C668" s="170" t="s">
        <v>369</v>
      </c>
      <c r="D668" s="349" t="s">
        <v>740</v>
      </c>
      <c r="E668" s="170">
        <v>62.0</v>
      </c>
      <c r="F668" s="170">
        <v>267.0</v>
      </c>
      <c r="G668" s="170">
        <v>348.0</v>
      </c>
      <c r="H668" s="170" t="s">
        <v>700</v>
      </c>
      <c r="I668" s="170" t="s">
        <v>692</v>
      </c>
      <c r="J668" s="334"/>
      <c r="K668" s="334"/>
      <c r="L668" s="351">
        <f t="shared" si="9"/>
        <v>22.4670888</v>
      </c>
      <c r="M668" s="352" t="str">
        <f t="shared" si="2"/>
        <v>SHEARING</v>
      </c>
      <c r="N668" s="353">
        <f t="shared" si="3"/>
        <v>23</v>
      </c>
      <c r="O668" s="353">
        <f t="shared" si="4"/>
        <v>7</v>
      </c>
      <c r="P668" s="353">
        <f t="shared" si="5"/>
        <v>2025</v>
      </c>
      <c r="Q668" s="354"/>
      <c r="R668" s="354"/>
      <c r="S668" s="354"/>
      <c r="T668" s="354"/>
      <c r="U668" s="354"/>
      <c r="V668" s="354">
        <f t="shared" si="6"/>
        <v>1899</v>
      </c>
    </row>
    <row r="669" ht="11.25" customHeight="1">
      <c r="A669" s="170" t="s">
        <v>682</v>
      </c>
      <c r="B669" s="348">
        <v>45861.0</v>
      </c>
      <c r="C669" s="170" t="s">
        <v>369</v>
      </c>
      <c r="D669" s="349" t="s">
        <v>740</v>
      </c>
      <c r="E669" s="170">
        <v>62.0</v>
      </c>
      <c r="F669" s="170">
        <v>282.0</v>
      </c>
      <c r="G669" s="170">
        <v>300.0</v>
      </c>
      <c r="H669" s="170" t="s">
        <v>700</v>
      </c>
      <c r="I669" s="170" t="s">
        <v>692</v>
      </c>
      <c r="J669" s="334"/>
      <c r="K669" s="334"/>
      <c r="L669" s="351">
        <f t="shared" si="9"/>
        <v>20.45628</v>
      </c>
      <c r="M669" s="352" t="str">
        <f t="shared" si="2"/>
        <v>SHEARING</v>
      </c>
      <c r="N669" s="353">
        <f t="shared" si="3"/>
        <v>23</v>
      </c>
      <c r="O669" s="353">
        <f t="shared" si="4"/>
        <v>7</v>
      </c>
      <c r="P669" s="353">
        <f t="shared" si="5"/>
        <v>2025</v>
      </c>
      <c r="Q669" s="354"/>
      <c r="R669" s="354"/>
      <c r="S669" s="354"/>
      <c r="T669" s="354"/>
      <c r="U669" s="354"/>
      <c r="V669" s="354">
        <f t="shared" si="6"/>
        <v>1899</v>
      </c>
    </row>
    <row r="670" ht="11.25" customHeight="1">
      <c r="A670" s="170" t="s">
        <v>682</v>
      </c>
      <c r="B670" s="348">
        <v>45861.0</v>
      </c>
      <c r="C670" s="170" t="s">
        <v>369</v>
      </c>
      <c r="D670" s="349" t="s">
        <v>740</v>
      </c>
      <c r="E670" s="170">
        <v>62.0</v>
      </c>
      <c r="F670" s="170">
        <v>300.0</v>
      </c>
      <c r="G670" s="170">
        <v>204.0</v>
      </c>
      <c r="H670" s="170" t="s">
        <v>700</v>
      </c>
      <c r="I670" s="170" t="s">
        <v>692</v>
      </c>
      <c r="J670" s="334"/>
      <c r="K670" s="334"/>
      <c r="L670" s="351">
        <f t="shared" si="9"/>
        <v>14.79816</v>
      </c>
      <c r="M670" s="352" t="str">
        <f t="shared" si="2"/>
        <v>SHEARING</v>
      </c>
      <c r="N670" s="353">
        <f t="shared" si="3"/>
        <v>23</v>
      </c>
      <c r="O670" s="353">
        <f t="shared" si="4"/>
        <v>7</v>
      </c>
      <c r="P670" s="353">
        <f t="shared" si="5"/>
        <v>2025</v>
      </c>
      <c r="Q670" s="354"/>
      <c r="R670" s="354"/>
      <c r="S670" s="354"/>
      <c r="T670" s="354"/>
      <c r="U670" s="354"/>
      <c r="V670" s="354">
        <f t="shared" si="6"/>
        <v>1899</v>
      </c>
    </row>
    <row r="671" ht="11.25" customHeight="1">
      <c r="A671" s="170" t="s">
        <v>682</v>
      </c>
      <c r="B671" s="348">
        <v>45861.0</v>
      </c>
      <c r="C671" s="170" t="s">
        <v>369</v>
      </c>
      <c r="D671" s="349" t="s">
        <v>740</v>
      </c>
      <c r="E671" s="170">
        <v>44.0</v>
      </c>
      <c r="F671" s="170">
        <v>235.0</v>
      </c>
      <c r="G671" s="170">
        <v>340.0</v>
      </c>
      <c r="H671" s="170" t="s">
        <v>700</v>
      </c>
      <c r="I671" s="170" t="s">
        <v>692</v>
      </c>
      <c r="J671" s="334"/>
      <c r="K671" s="334"/>
      <c r="L671" s="351">
        <f t="shared" si="9"/>
        <v>13.71084</v>
      </c>
      <c r="M671" s="352" t="str">
        <f t="shared" si="2"/>
        <v>SHEARING</v>
      </c>
      <c r="N671" s="353">
        <f t="shared" si="3"/>
        <v>23</v>
      </c>
      <c r="O671" s="353">
        <f t="shared" si="4"/>
        <v>7</v>
      </c>
      <c r="P671" s="353">
        <f t="shared" si="5"/>
        <v>2025</v>
      </c>
      <c r="Q671" s="354"/>
      <c r="R671" s="354"/>
      <c r="S671" s="354"/>
      <c r="T671" s="354"/>
      <c r="U671" s="354"/>
      <c r="V671" s="354">
        <f t="shared" si="6"/>
        <v>1899</v>
      </c>
    </row>
    <row r="672" ht="11.25" customHeight="1">
      <c r="A672" s="170" t="s">
        <v>682</v>
      </c>
      <c r="B672" s="348">
        <v>45861.0</v>
      </c>
      <c r="C672" s="170" t="s">
        <v>369</v>
      </c>
      <c r="D672" s="349" t="s">
        <v>740</v>
      </c>
      <c r="E672" s="170">
        <v>80.0</v>
      </c>
      <c r="F672" s="170">
        <v>120.0</v>
      </c>
      <c r="G672" s="170">
        <v>500.0</v>
      </c>
      <c r="H672" s="170" t="s">
        <v>712</v>
      </c>
      <c r="I672" s="170" t="s">
        <v>692</v>
      </c>
      <c r="J672" s="334"/>
      <c r="K672" s="350">
        <v>0.8333333333333334</v>
      </c>
      <c r="L672" s="351">
        <f t="shared" si="9"/>
        <v>18.72</v>
      </c>
      <c r="M672" s="352" t="str">
        <f t="shared" si="2"/>
        <v>SHEARING</v>
      </c>
      <c r="N672" s="353">
        <f t="shared" si="3"/>
        <v>23</v>
      </c>
      <c r="O672" s="353">
        <f t="shared" si="4"/>
        <v>7</v>
      </c>
      <c r="P672" s="353">
        <f t="shared" si="5"/>
        <v>2025</v>
      </c>
      <c r="Q672" s="354"/>
      <c r="R672" s="354"/>
      <c r="S672" s="354"/>
      <c r="T672" s="354"/>
      <c r="U672" s="354"/>
      <c r="V672" s="354">
        <f t="shared" si="6"/>
        <v>1899</v>
      </c>
    </row>
    <row r="673" ht="11.25" customHeight="1">
      <c r="A673" s="170" t="s">
        <v>682</v>
      </c>
      <c r="B673" s="348">
        <v>45861.0</v>
      </c>
      <c r="C673" s="170"/>
      <c r="D673" s="170"/>
      <c r="E673" s="170"/>
      <c r="F673" s="170"/>
      <c r="G673" s="170"/>
      <c r="H673" s="170" t="s">
        <v>746</v>
      </c>
      <c r="I673" s="349" t="s">
        <v>721</v>
      </c>
      <c r="J673" s="350">
        <v>0.3333333333333333</v>
      </c>
      <c r="K673" s="334"/>
      <c r="L673" s="351">
        <f t="shared" si="9"/>
        <v>0</v>
      </c>
      <c r="M673" s="352" t="str">
        <f t="shared" si="2"/>
        <v/>
      </c>
      <c r="N673" s="353">
        <f t="shared" si="3"/>
        <v>23</v>
      </c>
      <c r="O673" s="353">
        <f t="shared" si="4"/>
        <v>7</v>
      </c>
      <c r="P673" s="353">
        <f t="shared" si="5"/>
        <v>2025</v>
      </c>
      <c r="Q673" s="354"/>
      <c r="R673" s="354"/>
      <c r="S673" s="354"/>
      <c r="T673" s="354"/>
      <c r="U673" s="354"/>
      <c r="V673" s="354">
        <f t="shared" si="6"/>
        <v>1899</v>
      </c>
    </row>
    <row r="674" ht="11.25" customHeight="1">
      <c r="A674" s="170" t="s">
        <v>682</v>
      </c>
      <c r="B674" s="348">
        <v>45861.0</v>
      </c>
      <c r="C674" s="170"/>
      <c r="D674" s="170"/>
      <c r="E674" s="170"/>
      <c r="F674" s="170"/>
      <c r="G674" s="170"/>
      <c r="H674" s="170" t="s">
        <v>731</v>
      </c>
      <c r="I674" s="349" t="s">
        <v>721</v>
      </c>
      <c r="J674" s="334"/>
      <c r="K674" s="334"/>
      <c r="L674" s="351">
        <f t="shared" si="9"/>
        <v>0</v>
      </c>
      <c r="M674" s="352" t="str">
        <f t="shared" si="2"/>
        <v/>
      </c>
      <c r="N674" s="353">
        <f t="shared" si="3"/>
        <v>23</v>
      </c>
      <c r="O674" s="353">
        <f t="shared" si="4"/>
        <v>7</v>
      </c>
      <c r="P674" s="353">
        <f t="shared" si="5"/>
        <v>2025</v>
      </c>
      <c r="Q674" s="354"/>
      <c r="R674" s="354"/>
      <c r="S674" s="354"/>
      <c r="T674" s="354"/>
      <c r="U674" s="354"/>
      <c r="V674" s="354">
        <f t="shared" si="6"/>
        <v>1899</v>
      </c>
    </row>
    <row r="675" ht="11.25" customHeight="1">
      <c r="A675" s="170" t="s">
        <v>682</v>
      </c>
      <c r="B675" s="348">
        <v>45861.0</v>
      </c>
      <c r="C675" s="170"/>
      <c r="D675" s="170"/>
      <c r="E675" s="170"/>
      <c r="F675" s="170"/>
      <c r="G675" s="170"/>
      <c r="H675" s="170" t="s">
        <v>764</v>
      </c>
      <c r="I675" s="349" t="s">
        <v>721</v>
      </c>
      <c r="J675" s="334"/>
      <c r="K675" s="334"/>
      <c r="L675" s="351">
        <f t="shared" si="9"/>
        <v>0</v>
      </c>
      <c r="M675" s="352" t="str">
        <f t="shared" si="2"/>
        <v/>
      </c>
      <c r="N675" s="353">
        <f t="shared" si="3"/>
        <v>23</v>
      </c>
      <c r="O675" s="353">
        <f t="shared" si="4"/>
        <v>7</v>
      </c>
      <c r="P675" s="353">
        <f t="shared" si="5"/>
        <v>2025</v>
      </c>
      <c r="Q675" s="354"/>
      <c r="R675" s="354"/>
      <c r="S675" s="354"/>
      <c r="T675" s="354"/>
      <c r="U675" s="354"/>
      <c r="V675" s="354">
        <f t="shared" si="6"/>
        <v>1899</v>
      </c>
    </row>
    <row r="676" ht="11.25" customHeight="1">
      <c r="A676" s="170" t="s">
        <v>682</v>
      </c>
      <c r="B676" s="348">
        <v>45861.0</v>
      </c>
      <c r="C676" s="170"/>
      <c r="D676" s="170"/>
      <c r="E676" s="170"/>
      <c r="F676" s="170"/>
      <c r="G676" s="170"/>
      <c r="H676" s="170" t="s">
        <v>780</v>
      </c>
      <c r="I676" s="349" t="s">
        <v>721</v>
      </c>
      <c r="J676" s="334"/>
      <c r="K676" s="350">
        <v>0.8333333333333334</v>
      </c>
      <c r="L676" s="351">
        <f t="shared" si="9"/>
        <v>0</v>
      </c>
      <c r="M676" s="352" t="str">
        <f t="shared" si="2"/>
        <v/>
      </c>
      <c r="N676" s="353">
        <f t="shared" si="3"/>
        <v>23</v>
      </c>
      <c r="O676" s="353">
        <f t="shared" si="4"/>
        <v>7</v>
      </c>
      <c r="P676" s="353">
        <f t="shared" si="5"/>
        <v>2025</v>
      </c>
      <c r="Q676" s="354"/>
      <c r="R676" s="354"/>
      <c r="S676" s="354"/>
      <c r="T676" s="354"/>
      <c r="U676" s="354"/>
      <c r="V676" s="354">
        <f t="shared" si="6"/>
        <v>1899</v>
      </c>
    </row>
    <row r="677" ht="11.25" customHeight="1">
      <c r="A677" s="170" t="s">
        <v>682</v>
      </c>
      <c r="B677" s="348">
        <v>45861.0</v>
      </c>
      <c r="C677" s="170" t="s">
        <v>420</v>
      </c>
      <c r="D677" s="170" t="s">
        <v>725</v>
      </c>
      <c r="E677" s="170">
        <v>100.0</v>
      </c>
      <c r="F677" s="170">
        <v>120.0</v>
      </c>
      <c r="G677" s="170">
        <v>1600.0</v>
      </c>
      <c r="H677" s="170"/>
      <c r="I677" s="170"/>
      <c r="J677" s="350">
        <v>0.4270833333333333</v>
      </c>
      <c r="K677" s="350">
        <v>0.5208333333333334</v>
      </c>
      <c r="L677" s="351">
        <f t="shared" si="9"/>
        <v>74.88</v>
      </c>
      <c r="M677" s="352" t="str">
        <f t="shared" si="2"/>
        <v>CANWIN</v>
      </c>
      <c r="N677" s="353">
        <f t="shared" si="3"/>
        <v>23</v>
      </c>
      <c r="O677" s="353">
        <f t="shared" si="4"/>
        <v>7</v>
      </c>
      <c r="P677" s="353">
        <f t="shared" si="5"/>
        <v>2025</v>
      </c>
      <c r="Q677" s="354"/>
      <c r="R677" s="354"/>
      <c r="S677" s="354"/>
      <c r="T677" s="354"/>
      <c r="U677" s="354"/>
      <c r="V677" s="354">
        <f t="shared" si="6"/>
        <v>1899</v>
      </c>
    </row>
    <row r="678" ht="11.25" customHeight="1">
      <c r="A678" s="170" t="s">
        <v>682</v>
      </c>
      <c r="B678" s="348">
        <v>45861.0</v>
      </c>
      <c r="C678" s="170" t="s">
        <v>370</v>
      </c>
      <c r="D678" s="170" t="s">
        <v>725</v>
      </c>
      <c r="E678" s="170">
        <v>80.0</v>
      </c>
      <c r="F678" s="170">
        <v>150.0</v>
      </c>
      <c r="G678" s="170">
        <v>3000.0</v>
      </c>
      <c r="H678" s="170"/>
      <c r="I678" s="170"/>
      <c r="J678" s="350">
        <v>0.5277777777777778</v>
      </c>
      <c r="K678" s="350">
        <v>0.6666666666666666</v>
      </c>
      <c r="L678" s="351">
        <f t="shared" si="9"/>
        <v>140.4</v>
      </c>
      <c r="M678" s="352" t="str">
        <f t="shared" si="2"/>
        <v>CANWIN</v>
      </c>
      <c r="N678" s="353">
        <f t="shared" si="3"/>
        <v>23</v>
      </c>
      <c r="O678" s="353">
        <f t="shared" si="4"/>
        <v>7</v>
      </c>
      <c r="P678" s="353">
        <f t="shared" si="5"/>
        <v>2025</v>
      </c>
      <c r="Q678" s="354"/>
      <c r="R678" s="354"/>
      <c r="S678" s="354"/>
      <c r="T678" s="354"/>
      <c r="U678" s="354"/>
      <c r="V678" s="354">
        <f t="shared" si="6"/>
        <v>1899</v>
      </c>
    </row>
    <row r="679" ht="11.25" customHeight="1">
      <c r="A679" s="170" t="s">
        <v>682</v>
      </c>
      <c r="B679" s="348">
        <v>45861.0</v>
      </c>
      <c r="C679" s="170" t="s">
        <v>370</v>
      </c>
      <c r="D679" s="170" t="s">
        <v>725</v>
      </c>
      <c r="E679" s="170">
        <v>80.0</v>
      </c>
      <c r="F679" s="170">
        <v>420.0</v>
      </c>
      <c r="G679" s="170">
        <v>200.0</v>
      </c>
      <c r="H679" s="170"/>
      <c r="I679" s="170"/>
      <c r="J679" s="350">
        <v>0.6770833333333334</v>
      </c>
      <c r="K679" s="350">
        <v>0.7916666666666666</v>
      </c>
      <c r="L679" s="351">
        <f t="shared" si="9"/>
        <v>26.208</v>
      </c>
      <c r="M679" s="352" t="str">
        <f t="shared" si="2"/>
        <v>CANWIN</v>
      </c>
      <c r="N679" s="353">
        <f t="shared" si="3"/>
        <v>23</v>
      </c>
      <c r="O679" s="353">
        <f t="shared" si="4"/>
        <v>7</v>
      </c>
      <c r="P679" s="353">
        <f t="shared" si="5"/>
        <v>2025</v>
      </c>
      <c r="Q679" s="354"/>
      <c r="R679" s="354"/>
      <c r="S679" s="354"/>
      <c r="T679" s="354"/>
      <c r="U679" s="354"/>
      <c r="V679" s="354">
        <f t="shared" si="6"/>
        <v>1899</v>
      </c>
    </row>
    <row r="680" ht="11.25" customHeight="1">
      <c r="A680" s="170" t="s">
        <v>682</v>
      </c>
      <c r="B680" s="348">
        <v>45862.0</v>
      </c>
      <c r="C680" s="170" t="s">
        <v>756</v>
      </c>
      <c r="D680" s="349" t="s">
        <v>717</v>
      </c>
      <c r="E680" s="170">
        <v>44.0</v>
      </c>
      <c r="F680" s="170">
        <v>235.0</v>
      </c>
      <c r="G680" s="170">
        <v>2800.0</v>
      </c>
      <c r="H680" s="170" t="s">
        <v>85</v>
      </c>
      <c r="I680" s="170" t="s">
        <v>718</v>
      </c>
      <c r="J680" s="350">
        <v>0.3333333333333333</v>
      </c>
      <c r="K680" s="334"/>
      <c r="L680" s="351">
        <f t="shared" si="9"/>
        <v>112.9128</v>
      </c>
      <c r="M680" s="352" t="str">
        <f t="shared" si="2"/>
        <v>SHEARING</v>
      </c>
      <c r="N680" s="353">
        <f t="shared" si="3"/>
        <v>24</v>
      </c>
      <c r="O680" s="353">
        <f t="shared" si="4"/>
        <v>7</v>
      </c>
      <c r="P680" s="353">
        <f t="shared" si="5"/>
        <v>2025</v>
      </c>
      <c r="Q680" s="354"/>
      <c r="R680" s="354"/>
      <c r="S680" s="354"/>
      <c r="T680" s="354"/>
      <c r="U680" s="354"/>
      <c r="V680" s="354">
        <f t="shared" si="6"/>
        <v>1899</v>
      </c>
    </row>
    <row r="681" ht="11.25" customHeight="1">
      <c r="A681" s="170" t="s">
        <v>682</v>
      </c>
      <c r="B681" s="348">
        <v>45862.0</v>
      </c>
      <c r="C681" s="170"/>
      <c r="D681" s="170"/>
      <c r="E681" s="170"/>
      <c r="F681" s="170"/>
      <c r="G681" s="170"/>
      <c r="H681" s="170" t="s">
        <v>689</v>
      </c>
      <c r="I681" s="170" t="s">
        <v>718</v>
      </c>
      <c r="J681" s="334"/>
      <c r="K681" s="334"/>
      <c r="L681" s="351">
        <f t="shared" si="9"/>
        <v>0</v>
      </c>
      <c r="M681" s="352" t="str">
        <f t="shared" si="2"/>
        <v/>
      </c>
      <c r="N681" s="353">
        <f t="shared" si="3"/>
        <v>24</v>
      </c>
      <c r="O681" s="353">
        <f t="shared" si="4"/>
        <v>7</v>
      </c>
      <c r="P681" s="353">
        <f t="shared" si="5"/>
        <v>2025</v>
      </c>
      <c r="Q681" s="354"/>
      <c r="R681" s="354"/>
      <c r="S681" s="354"/>
      <c r="T681" s="354"/>
      <c r="U681" s="354"/>
      <c r="V681" s="354">
        <f t="shared" si="6"/>
        <v>1899</v>
      </c>
    </row>
    <row r="682" ht="11.25" customHeight="1">
      <c r="A682" s="170" t="s">
        <v>682</v>
      </c>
      <c r="B682" s="348">
        <v>45862.0</v>
      </c>
      <c r="C682" s="349" t="s">
        <v>756</v>
      </c>
      <c r="D682" s="349" t="s">
        <v>708</v>
      </c>
      <c r="E682" s="170">
        <v>44.0</v>
      </c>
      <c r="F682" s="170">
        <v>235.0</v>
      </c>
      <c r="G682" s="170">
        <v>170.0</v>
      </c>
      <c r="H682" s="170" t="s">
        <v>695</v>
      </c>
      <c r="I682" s="170" t="s">
        <v>718</v>
      </c>
      <c r="J682" s="334"/>
      <c r="K682" s="350">
        <v>0.8333333333333334</v>
      </c>
      <c r="L682" s="351">
        <f t="shared" si="9"/>
        <v>6.85542</v>
      </c>
      <c r="M682" s="352" t="str">
        <f t="shared" si="2"/>
        <v>HOLING</v>
      </c>
      <c r="N682" s="353">
        <f t="shared" si="3"/>
        <v>24</v>
      </c>
      <c r="O682" s="353">
        <f t="shared" si="4"/>
        <v>7</v>
      </c>
      <c r="P682" s="353">
        <f t="shared" si="5"/>
        <v>2025</v>
      </c>
      <c r="Q682" s="354"/>
      <c r="R682" s="354"/>
      <c r="S682" s="354"/>
      <c r="T682" s="354"/>
      <c r="U682" s="354"/>
      <c r="V682" s="354">
        <f t="shared" si="6"/>
        <v>1899</v>
      </c>
    </row>
    <row r="683" ht="11.25" customHeight="1">
      <c r="A683" s="170" t="s">
        <v>682</v>
      </c>
      <c r="B683" s="348">
        <v>45862.0</v>
      </c>
      <c r="C683" s="170" t="s">
        <v>373</v>
      </c>
      <c r="D683" s="349" t="s">
        <v>727</v>
      </c>
      <c r="E683" s="170">
        <v>126.0</v>
      </c>
      <c r="F683" s="170">
        <v>614.0</v>
      </c>
      <c r="G683" s="170">
        <v>384.0</v>
      </c>
      <c r="H683" s="170" t="s">
        <v>723</v>
      </c>
      <c r="I683" s="170" t="s">
        <v>692</v>
      </c>
      <c r="J683" s="350">
        <v>0.3333333333333333</v>
      </c>
      <c r="K683" s="334"/>
      <c r="L683" s="351">
        <f t="shared" si="9"/>
        <v>115.8603264</v>
      </c>
      <c r="M683" s="352" t="str">
        <f t="shared" si="2"/>
        <v>SHEARING</v>
      </c>
      <c r="N683" s="353">
        <f t="shared" si="3"/>
        <v>24</v>
      </c>
      <c r="O683" s="353">
        <f t="shared" si="4"/>
        <v>7</v>
      </c>
      <c r="P683" s="353">
        <f t="shared" si="5"/>
        <v>2025</v>
      </c>
      <c r="Q683" s="354"/>
      <c r="R683" s="354"/>
      <c r="S683" s="354"/>
      <c r="T683" s="354"/>
      <c r="U683" s="354"/>
      <c r="V683" s="354">
        <f t="shared" si="6"/>
        <v>1899</v>
      </c>
    </row>
    <row r="684" ht="11.25" customHeight="1">
      <c r="A684" s="170" t="s">
        <v>682</v>
      </c>
      <c r="B684" s="348">
        <v>45862.0</v>
      </c>
      <c r="C684" s="170" t="s">
        <v>373</v>
      </c>
      <c r="D684" s="349" t="s">
        <v>727</v>
      </c>
      <c r="E684" s="170">
        <v>118.0</v>
      </c>
      <c r="F684" s="170">
        <v>614.0</v>
      </c>
      <c r="G684" s="170">
        <v>276.0</v>
      </c>
      <c r="H684" s="170" t="s">
        <v>723</v>
      </c>
      <c r="I684" s="170" t="s">
        <v>692</v>
      </c>
      <c r="J684" s="334"/>
      <c r="K684" s="334"/>
      <c r="L684" s="351">
        <f t="shared" si="9"/>
        <v>77.9873328</v>
      </c>
      <c r="M684" s="352" t="str">
        <f t="shared" si="2"/>
        <v>SHEARING</v>
      </c>
      <c r="N684" s="353">
        <f t="shared" si="3"/>
        <v>24</v>
      </c>
      <c r="O684" s="353">
        <f t="shared" si="4"/>
        <v>7</v>
      </c>
      <c r="P684" s="353">
        <f t="shared" si="5"/>
        <v>2025</v>
      </c>
      <c r="Q684" s="354"/>
      <c r="R684" s="354"/>
      <c r="S684" s="354"/>
      <c r="T684" s="354"/>
      <c r="U684" s="354"/>
      <c r="V684" s="354">
        <f t="shared" si="6"/>
        <v>1899</v>
      </c>
    </row>
    <row r="685" ht="11.25" customHeight="1">
      <c r="A685" s="170" t="s">
        <v>682</v>
      </c>
      <c r="B685" s="348">
        <v>45862.0</v>
      </c>
      <c r="C685" s="170" t="s">
        <v>373</v>
      </c>
      <c r="D685" s="349" t="s">
        <v>727</v>
      </c>
      <c r="E685" s="170">
        <v>106.0</v>
      </c>
      <c r="F685" s="170">
        <v>614.0</v>
      </c>
      <c r="G685" s="170">
        <v>240.0</v>
      </c>
      <c r="H685" s="170" t="s">
        <v>723</v>
      </c>
      <c r="I685" s="170" t="s">
        <v>692</v>
      </c>
      <c r="J685" s="334"/>
      <c r="K685" s="334"/>
      <c r="L685" s="351">
        <f t="shared" si="9"/>
        <v>60.918624</v>
      </c>
      <c r="M685" s="352" t="str">
        <f t="shared" si="2"/>
        <v>SHEARING</v>
      </c>
      <c r="N685" s="353">
        <f t="shared" si="3"/>
        <v>24</v>
      </c>
      <c r="O685" s="353">
        <f t="shared" si="4"/>
        <v>7</v>
      </c>
      <c r="P685" s="353">
        <f t="shared" si="5"/>
        <v>2025</v>
      </c>
      <c r="Q685" s="354"/>
      <c r="R685" s="354"/>
      <c r="S685" s="354"/>
      <c r="T685" s="354"/>
      <c r="U685" s="354"/>
      <c r="V685" s="354">
        <f t="shared" si="6"/>
        <v>1899</v>
      </c>
    </row>
    <row r="686" ht="11.25" customHeight="1">
      <c r="A686" s="170" t="s">
        <v>682</v>
      </c>
      <c r="B686" s="348">
        <v>45862.0</v>
      </c>
      <c r="C686" s="170" t="s">
        <v>373</v>
      </c>
      <c r="D686" s="349" t="s">
        <v>727</v>
      </c>
      <c r="E686" s="170">
        <v>90.0</v>
      </c>
      <c r="F686" s="170">
        <v>614.0</v>
      </c>
      <c r="G686" s="170">
        <v>228.0</v>
      </c>
      <c r="H686" s="170" t="s">
        <v>723</v>
      </c>
      <c r="I686" s="170" t="s">
        <v>692</v>
      </c>
      <c r="J686" s="334"/>
      <c r="K686" s="334"/>
      <c r="L686" s="351">
        <f t="shared" si="9"/>
        <v>49.137192</v>
      </c>
      <c r="M686" s="352" t="str">
        <f t="shared" si="2"/>
        <v>SHEARING</v>
      </c>
      <c r="N686" s="353">
        <f t="shared" si="3"/>
        <v>24</v>
      </c>
      <c r="O686" s="353">
        <f t="shared" si="4"/>
        <v>7</v>
      </c>
      <c r="P686" s="353">
        <f t="shared" si="5"/>
        <v>2025</v>
      </c>
      <c r="Q686" s="354"/>
      <c r="R686" s="354"/>
      <c r="S686" s="354"/>
      <c r="T686" s="354"/>
      <c r="U686" s="354"/>
      <c r="V686" s="354">
        <f t="shared" si="6"/>
        <v>1899</v>
      </c>
    </row>
    <row r="687" ht="11.25" customHeight="1">
      <c r="A687" s="170" t="s">
        <v>682</v>
      </c>
      <c r="B687" s="348">
        <v>45862.0</v>
      </c>
      <c r="C687" s="170" t="s">
        <v>373</v>
      </c>
      <c r="D687" s="349" t="s">
        <v>727</v>
      </c>
      <c r="E687" s="170">
        <v>75.0</v>
      </c>
      <c r="F687" s="170">
        <v>614.0</v>
      </c>
      <c r="G687" s="170">
        <v>144.0</v>
      </c>
      <c r="H687" s="170" t="s">
        <v>723</v>
      </c>
      <c r="I687" s="170" t="s">
        <v>692</v>
      </c>
      <c r="J687" s="334"/>
      <c r="K687" s="334"/>
      <c r="L687" s="351">
        <f t="shared" si="9"/>
        <v>25.86168</v>
      </c>
      <c r="M687" s="352" t="str">
        <f t="shared" si="2"/>
        <v>SHEARING</v>
      </c>
      <c r="N687" s="353">
        <f t="shared" si="3"/>
        <v>24</v>
      </c>
      <c r="O687" s="353">
        <f t="shared" si="4"/>
        <v>7</v>
      </c>
      <c r="P687" s="353">
        <f t="shared" si="5"/>
        <v>2025</v>
      </c>
      <c r="Q687" s="354"/>
      <c r="R687" s="354"/>
      <c r="S687" s="354"/>
      <c r="T687" s="354"/>
      <c r="U687" s="354"/>
      <c r="V687" s="354">
        <f t="shared" si="6"/>
        <v>1899</v>
      </c>
    </row>
    <row r="688" ht="11.25" customHeight="1">
      <c r="A688" s="170" t="s">
        <v>682</v>
      </c>
      <c r="B688" s="348">
        <v>45862.0</v>
      </c>
      <c r="C688" s="170" t="s">
        <v>373</v>
      </c>
      <c r="D688" s="349" t="s">
        <v>727</v>
      </c>
      <c r="E688" s="170">
        <v>55.0</v>
      </c>
      <c r="F688" s="170">
        <v>614.0</v>
      </c>
      <c r="G688" s="170">
        <v>144.0</v>
      </c>
      <c r="H688" s="170" t="s">
        <v>723</v>
      </c>
      <c r="I688" s="170" t="s">
        <v>692</v>
      </c>
      <c r="J688" s="334"/>
      <c r="K688" s="334"/>
      <c r="L688" s="351">
        <f t="shared" si="9"/>
        <v>18.965232</v>
      </c>
      <c r="M688" s="352" t="str">
        <f t="shared" si="2"/>
        <v>SHEARING</v>
      </c>
      <c r="N688" s="353">
        <f t="shared" si="3"/>
        <v>24</v>
      </c>
      <c r="O688" s="353">
        <f t="shared" si="4"/>
        <v>7</v>
      </c>
      <c r="P688" s="353">
        <f t="shared" si="5"/>
        <v>2025</v>
      </c>
      <c r="Q688" s="354"/>
      <c r="R688" s="354"/>
      <c r="S688" s="354"/>
      <c r="T688" s="354"/>
      <c r="U688" s="354"/>
      <c r="V688" s="354">
        <f t="shared" si="6"/>
        <v>1899</v>
      </c>
    </row>
    <row r="689" ht="11.25" customHeight="1">
      <c r="A689" s="170" t="s">
        <v>682</v>
      </c>
      <c r="B689" s="348">
        <v>45862.0</v>
      </c>
      <c r="C689" s="170" t="s">
        <v>373</v>
      </c>
      <c r="D689" s="349" t="s">
        <v>727</v>
      </c>
      <c r="E689" s="170">
        <v>31.0</v>
      </c>
      <c r="F689" s="170">
        <v>614.0</v>
      </c>
      <c r="G689" s="170">
        <v>96.0</v>
      </c>
      <c r="H689" s="170" t="s">
        <v>723</v>
      </c>
      <c r="I689" s="170" t="s">
        <v>692</v>
      </c>
      <c r="J689" s="334"/>
      <c r="K689" s="334"/>
      <c r="L689" s="351">
        <f t="shared" si="9"/>
        <v>7.1263296</v>
      </c>
      <c r="M689" s="352" t="str">
        <f t="shared" si="2"/>
        <v>SHEARING</v>
      </c>
      <c r="N689" s="353">
        <f t="shared" si="3"/>
        <v>24</v>
      </c>
      <c r="O689" s="353">
        <f t="shared" si="4"/>
        <v>7</v>
      </c>
      <c r="P689" s="353">
        <f t="shared" si="5"/>
        <v>2025</v>
      </c>
      <c r="Q689" s="354"/>
      <c r="R689" s="354"/>
      <c r="S689" s="354"/>
      <c r="T689" s="354"/>
      <c r="U689" s="354"/>
      <c r="V689" s="354">
        <f t="shared" si="6"/>
        <v>1899</v>
      </c>
    </row>
    <row r="690" ht="11.25" customHeight="1">
      <c r="A690" s="170" t="s">
        <v>682</v>
      </c>
      <c r="B690" s="348">
        <v>45862.0</v>
      </c>
      <c r="C690" s="170" t="s">
        <v>373</v>
      </c>
      <c r="D690" s="349" t="s">
        <v>727</v>
      </c>
      <c r="E690" s="170">
        <v>99.0</v>
      </c>
      <c r="F690" s="170">
        <v>454.0</v>
      </c>
      <c r="G690" s="170">
        <v>228.0</v>
      </c>
      <c r="H690" s="170" t="s">
        <v>723</v>
      </c>
      <c r="I690" s="170" t="s">
        <v>692</v>
      </c>
      <c r="J690" s="334"/>
      <c r="K690" s="334"/>
      <c r="L690" s="351">
        <f t="shared" si="9"/>
        <v>39.9659832</v>
      </c>
      <c r="M690" s="352" t="str">
        <f t="shared" si="2"/>
        <v>SHEARING</v>
      </c>
      <c r="N690" s="353">
        <f t="shared" si="3"/>
        <v>24</v>
      </c>
      <c r="O690" s="353">
        <f t="shared" si="4"/>
        <v>7</v>
      </c>
      <c r="P690" s="353">
        <f t="shared" si="5"/>
        <v>2025</v>
      </c>
      <c r="Q690" s="354"/>
      <c r="R690" s="354"/>
      <c r="S690" s="354"/>
      <c r="T690" s="354"/>
      <c r="U690" s="354"/>
      <c r="V690" s="354">
        <f t="shared" si="6"/>
        <v>1899</v>
      </c>
    </row>
    <row r="691" ht="11.25" customHeight="1">
      <c r="A691" s="170" t="s">
        <v>682</v>
      </c>
      <c r="B691" s="348">
        <v>45862.0</v>
      </c>
      <c r="C691" s="170" t="s">
        <v>373</v>
      </c>
      <c r="D691" s="349" t="s">
        <v>727</v>
      </c>
      <c r="E691" s="170">
        <v>99.0</v>
      </c>
      <c r="F691" s="170">
        <v>462.0</v>
      </c>
      <c r="G691" s="170">
        <v>92.0</v>
      </c>
      <c r="H691" s="170" t="s">
        <v>723</v>
      </c>
      <c r="I691" s="170" t="s">
        <v>692</v>
      </c>
      <c r="J691" s="334"/>
      <c r="K691" s="334"/>
      <c r="L691" s="351">
        <f t="shared" si="9"/>
        <v>16.4107944</v>
      </c>
      <c r="M691" s="352" t="str">
        <f t="shared" si="2"/>
        <v>SHEARING</v>
      </c>
      <c r="N691" s="353">
        <f t="shared" si="3"/>
        <v>24</v>
      </c>
      <c r="O691" s="353">
        <f t="shared" si="4"/>
        <v>7</v>
      </c>
      <c r="P691" s="353">
        <f t="shared" si="5"/>
        <v>2025</v>
      </c>
      <c r="Q691" s="354"/>
      <c r="R691" s="354"/>
      <c r="S691" s="354"/>
      <c r="T691" s="354"/>
      <c r="U691" s="354"/>
      <c r="V691" s="354">
        <f t="shared" si="6"/>
        <v>1899</v>
      </c>
    </row>
    <row r="692" ht="11.25" customHeight="1">
      <c r="A692" s="170" t="s">
        <v>682</v>
      </c>
      <c r="B692" s="348">
        <v>45862.0</v>
      </c>
      <c r="C692" s="170" t="s">
        <v>373</v>
      </c>
      <c r="D692" s="349" t="s">
        <v>727</v>
      </c>
      <c r="E692" s="170">
        <v>99.0</v>
      </c>
      <c r="F692" s="170">
        <v>474.0</v>
      </c>
      <c r="G692" s="170">
        <v>80.0</v>
      </c>
      <c r="H692" s="170" t="s">
        <v>723</v>
      </c>
      <c r="I692" s="170" t="s">
        <v>692</v>
      </c>
      <c r="J692" s="334"/>
      <c r="K692" s="334"/>
      <c r="L692" s="351">
        <f t="shared" si="9"/>
        <v>14.640912</v>
      </c>
      <c r="M692" s="352" t="str">
        <f t="shared" si="2"/>
        <v>SHEARING</v>
      </c>
      <c r="N692" s="353">
        <f t="shared" si="3"/>
        <v>24</v>
      </c>
      <c r="O692" s="353">
        <f t="shared" si="4"/>
        <v>7</v>
      </c>
      <c r="P692" s="353">
        <f t="shared" si="5"/>
        <v>2025</v>
      </c>
      <c r="Q692" s="354"/>
      <c r="R692" s="354"/>
      <c r="S692" s="354"/>
      <c r="T692" s="354"/>
      <c r="U692" s="354"/>
      <c r="V692" s="354">
        <f t="shared" si="6"/>
        <v>1899</v>
      </c>
    </row>
    <row r="693" ht="11.25" customHeight="1">
      <c r="A693" s="170" t="s">
        <v>682</v>
      </c>
      <c r="B693" s="348">
        <v>45862.0</v>
      </c>
      <c r="C693" s="170" t="s">
        <v>373</v>
      </c>
      <c r="D693" s="349" t="s">
        <v>727</v>
      </c>
      <c r="E693" s="170">
        <v>99.0</v>
      </c>
      <c r="F693" s="170">
        <v>505.0</v>
      </c>
      <c r="G693" s="170">
        <v>48.0</v>
      </c>
      <c r="H693" s="170" t="s">
        <v>723</v>
      </c>
      <c r="I693" s="170" t="s">
        <v>692</v>
      </c>
      <c r="J693" s="334"/>
      <c r="K693" s="334"/>
      <c r="L693" s="351">
        <f t="shared" si="9"/>
        <v>9.359064</v>
      </c>
      <c r="M693" s="352" t="str">
        <f t="shared" si="2"/>
        <v>SHEARING</v>
      </c>
      <c r="N693" s="353">
        <f t="shared" si="3"/>
        <v>24</v>
      </c>
      <c r="O693" s="353">
        <f t="shared" si="4"/>
        <v>7</v>
      </c>
      <c r="P693" s="353">
        <f t="shared" si="5"/>
        <v>2025</v>
      </c>
      <c r="Q693" s="354"/>
      <c r="R693" s="354"/>
      <c r="S693" s="354"/>
      <c r="T693" s="354"/>
      <c r="U693" s="354"/>
      <c r="V693" s="354">
        <f t="shared" si="6"/>
        <v>1899</v>
      </c>
    </row>
    <row r="694" ht="11.25" customHeight="1">
      <c r="A694" s="170" t="s">
        <v>682</v>
      </c>
      <c r="B694" s="348">
        <v>45862.0</v>
      </c>
      <c r="C694" s="170" t="s">
        <v>373</v>
      </c>
      <c r="D694" s="349" t="s">
        <v>727</v>
      </c>
      <c r="E694" s="170">
        <v>99.0</v>
      </c>
      <c r="F694" s="170">
        <v>525.0</v>
      </c>
      <c r="G694" s="170">
        <v>48.0</v>
      </c>
      <c r="H694" s="170" t="s">
        <v>723</v>
      </c>
      <c r="I694" s="170" t="s">
        <v>692</v>
      </c>
      <c r="J694" s="334"/>
      <c r="K694" s="334"/>
      <c r="L694" s="351">
        <f t="shared" si="9"/>
        <v>9.72972</v>
      </c>
      <c r="M694" s="352" t="str">
        <f t="shared" si="2"/>
        <v>SHEARING</v>
      </c>
      <c r="N694" s="353">
        <f t="shared" si="3"/>
        <v>24</v>
      </c>
      <c r="O694" s="353">
        <f t="shared" si="4"/>
        <v>7</v>
      </c>
      <c r="P694" s="353">
        <f t="shared" si="5"/>
        <v>2025</v>
      </c>
      <c r="Q694" s="354"/>
      <c r="R694" s="354"/>
      <c r="S694" s="354"/>
      <c r="T694" s="354"/>
      <c r="U694" s="354"/>
      <c r="V694" s="354">
        <f t="shared" si="6"/>
        <v>1899</v>
      </c>
    </row>
    <row r="695" ht="11.25" customHeight="1">
      <c r="A695" s="170" t="s">
        <v>682</v>
      </c>
      <c r="B695" s="348">
        <v>45862.0</v>
      </c>
      <c r="C695" s="170" t="s">
        <v>373</v>
      </c>
      <c r="D695" s="349" t="s">
        <v>727</v>
      </c>
      <c r="E695" s="170">
        <v>99.0</v>
      </c>
      <c r="F695" s="170">
        <v>549.0</v>
      </c>
      <c r="G695" s="170">
        <v>32.0</v>
      </c>
      <c r="H695" s="170" t="s">
        <v>723</v>
      </c>
      <c r="I695" s="170" t="s">
        <v>692</v>
      </c>
      <c r="J695" s="334"/>
      <c r="K695" s="334"/>
      <c r="L695" s="351">
        <f t="shared" si="9"/>
        <v>6.7830048</v>
      </c>
      <c r="M695" s="352" t="str">
        <f t="shared" si="2"/>
        <v>SHEARING</v>
      </c>
      <c r="N695" s="353">
        <f t="shared" si="3"/>
        <v>24</v>
      </c>
      <c r="O695" s="353">
        <f t="shared" si="4"/>
        <v>7</v>
      </c>
      <c r="P695" s="353">
        <f t="shared" si="5"/>
        <v>2025</v>
      </c>
      <c r="Q695" s="354"/>
      <c r="R695" s="354"/>
      <c r="S695" s="354"/>
      <c r="T695" s="354"/>
      <c r="U695" s="354"/>
      <c r="V695" s="354">
        <f t="shared" si="6"/>
        <v>1899</v>
      </c>
    </row>
    <row r="696" ht="11.25" customHeight="1">
      <c r="A696" s="170" t="s">
        <v>682</v>
      </c>
      <c r="B696" s="348">
        <v>45862.0</v>
      </c>
      <c r="C696" s="170" t="s">
        <v>373</v>
      </c>
      <c r="D696" s="349" t="s">
        <v>727</v>
      </c>
      <c r="E696" s="170">
        <v>99.0</v>
      </c>
      <c r="F696" s="170">
        <v>190.0</v>
      </c>
      <c r="G696" s="170">
        <v>1008.0</v>
      </c>
      <c r="H696" s="170" t="s">
        <v>723</v>
      </c>
      <c r="I696" s="170" t="s">
        <v>692</v>
      </c>
      <c r="J696" s="334"/>
      <c r="K696" s="334"/>
      <c r="L696" s="351">
        <f t="shared" si="9"/>
        <v>73.945872</v>
      </c>
      <c r="M696" s="352" t="str">
        <f t="shared" si="2"/>
        <v>SHEARING</v>
      </c>
      <c r="N696" s="353">
        <f t="shared" si="3"/>
        <v>24</v>
      </c>
      <c r="O696" s="353">
        <f t="shared" si="4"/>
        <v>7</v>
      </c>
      <c r="P696" s="353">
        <f t="shared" si="5"/>
        <v>2025</v>
      </c>
      <c r="Q696" s="354"/>
      <c r="R696" s="354"/>
      <c r="S696" s="354"/>
      <c r="T696" s="354"/>
      <c r="U696" s="354"/>
      <c r="V696" s="354">
        <f t="shared" si="6"/>
        <v>1899</v>
      </c>
    </row>
    <row r="697" ht="11.25" customHeight="1">
      <c r="A697" s="170" t="s">
        <v>682</v>
      </c>
      <c r="B697" s="348">
        <v>45862.0</v>
      </c>
      <c r="C697" s="170" t="s">
        <v>373</v>
      </c>
      <c r="D697" s="349" t="s">
        <v>727</v>
      </c>
      <c r="E697" s="170">
        <v>80.0</v>
      </c>
      <c r="F697" s="170">
        <v>120.0</v>
      </c>
      <c r="G697" s="170">
        <v>1340.0</v>
      </c>
      <c r="H697" s="170" t="s">
        <v>712</v>
      </c>
      <c r="I697" s="170" t="s">
        <v>692</v>
      </c>
      <c r="J697" s="334"/>
      <c r="K697" s="350">
        <v>0.8333333333333334</v>
      </c>
      <c r="L697" s="351">
        <f t="shared" si="9"/>
        <v>50.1696</v>
      </c>
      <c r="M697" s="352" t="str">
        <f t="shared" si="2"/>
        <v>SHEARING</v>
      </c>
      <c r="N697" s="353">
        <f t="shared" si="3"/>
        <v>24</v>
      </c>
      <c r="O697" s="353">
        <f t="shared" si="4"/>
        <v>7</v>
      </c>
      <c r="P697" s="353">
        <f t="shared" si="5"/>
        <v>2025</v>
      </c>
      <c r="Q697" s="354"/>
      <c r="R697" s="354"/>
      <c r="S697" s="354"/>
      <c r="T697" s="354"/>
      <c r="U697" s="354"/>
      <c r="V697" s="354">
        <f t="shared" si="6"/>
        <v>1899</v>
      </c>
    </row>
    <row r="698" ht="11.25" customHeight="1">
      <c r="A698" s="170" t="s">
        <v>682</v>
      </c>
      <c r="B698" s="348">
        <v>45862.0</v>
      </c>
      <c r="C698" s="170" t="s">
        <v>369</v>
      </c>
      <c r="D698" s="170"/>
      <c r="E698" s="170"/>
      <c r="F698" s="170"/>
      <c r="G698" s="170"/>
      <c r="H698" s="170" t="s">
        <v>781</v>
      </c>
      <c r="I698" s="349" t="s">
        <v>701</v>
      </c>
      <c r="J698" s="350">
        <v>0.3333333333333333</v>
      </c>
      <c r="K698" s="334"/>
      <c r="L698" s="351">
        <f t="shared" si="9"/>
        <v>0</v>
      </c>
      <c r="M698" s="352" t="str">
        <f t="shared" si="2"/>
        <v/>
      </c>
      <c r="N698" s="353">
        <f t="shared" si="3"/>
        <v>24</v>
      </c>
      <c r="O698" s="353">
        <f t="shared" si="4"/>
        <v>7</v>
      </c>
      <c r="P698" s="353">
        <f t="shared" si="5"/>
        <v>2025</v>
      </c>
      <c r="Q698" s="354"/>
      <c r="R698" s="354"/>
      <c r="S698" s="354"/>
      <c r="T698" s="354"/>
      <c r="U698" s="354"/>
      <c r="V698" s="354">
        <f t="shared" si="6"/>
        <v>1899</v>
      </c>
    </row>
    <row r="699" ht="11.25" customHeight="1">
      <c r="A699" s="170" t="s">
        <v>682</v>
      </c>
      <c r="B699" s="348">
        <v>45862.0</v>
      </c>
      <c r="C699" s="170"/>
      <c r="D699" s="349" t="s">
        <v>690</v>
      </c>
      <c r="E699" s="170">
        <v>62.0</v>
      </c>
      <c r="F699" s="170">
        <v>507.0</v>
      </c>
      <c r="G699" s="170">
        <v>870.0</v>
      </c>
      <c r="H699" s="170" t="s">
        <v>85</v>
      </c>
      <c r="I699" s="349" t="s">
        <v>701</v>
      </c>
      <c r="J699" s="334"/>
      <c r="K699" s="350">
        <v>0.8333333333333334</v>
      </c>
      <c r="L699" s="351">
        <f t="shared" si="9"/>
        <v>106.655562</v>
      </c>
      <c r="M699" s="352" t="str">
        <f t="shared" si="2"/>
        <v>SHEARING</v>
      </c>
      <c r="N699" s="353">
        <f t="shared" si="3"/>
        <v>24</v>
      </c>
      <c r="O699" s="353">
        <f t="shared" si="4"/>
        <v>7</v>
      </c>
      <c r="P699" s="353">
        <f t="shared" si="5"/>
        <v>2025</v>
      </c>
      <c r="Q699" s="354"/>
      <c r="R699" s="354"/>
      <c r="S699" s="354"/>
      <c r="T699" s="354"/>
      <c r="U699" s="354"/>
      <c r="V699" s="354">
        <f t="shared" si="6"/>
        <v>1899</v>
      </c>
    </row>
    <row r="700" ht="11.25" customHeight="1">
      <c r="A700" s="170" t="s">
        <v>682</v>
      </c>
      <c r="B700" s="348">
        <v>45862.0</v>
      </c>
      <c r="C700" s="170"/>
      <c r="D700" s="170" t="s">
        <v>782</v>
      </c>
      <c r="E700" s="170">
        <v>184.0</v>
      </c>
      <c r="F700" s="170">
        <v>292.0</v>
      </c>
      <c r="G700" s="170">
        <v>320.0</v>
      </c>
      <c r="H700" s="170" t="s">
        <v>461</v>
      </c>
      <c r="I700" s="170" t="s">
        <v>709</v>
      </c>
      <c r="J700" s="350">
        <v>0.375</v>
      </c>
      <c r="K700" s="334"/>
      <c r="L700" s="351">
        <f t="shared" si="9"/>
        <v>67.052544</v>
      </c>
      <c r="M700" s="352" t="str">
        <f t="shared" si="2"/>
        <v>POWERPRESS</v>
      </c>
      <c r="N700" s="353">
        <f t="shared" si="3"/>
        <v>24</v>
      </c>
      <c r="O700" s="353">
        <f t="shared" si="4"/>
        <v>7</v>
      </c>
      <c r="P700" s="353">
        <f t="shared" si="5"/>
        <v>2025</v>
      </c>
      <c r="Q700" s="354"/>
      <c r="R700" s="354"/>
      <c r="S700" s="354"/>
      <c r="T700" s="354"/>
      <c r="U700" s="354"/>
      <c r="V700" s="354">
        <f t="shared" si="6"/>
        <v>1899</v>
      </c>
    </row>
    <row r="701" ht="11.25" customHeight="1">
      <c r="A701" s="170" t="s">
        <v>682</v>
      </c>
      <c r="B701" s="348">
        <v>45862.0</v>
      </c>
      <c r="C701" s="170"/>
      <c r="D701" s="170"/>
      <c r="E701" s="170"/>
      <c r="F701" s="170"/>
      <c r="G701" s="170"/>
      <c r="H701" s="170" t="s">
        <v>689</v>
      </c>
      <c r="I701" s="170" t="s">
        <v>709</v>
      </c>
      <c r="J701" s="334"/>
      <c r="K701" s="350">
        <v>0.75</v>
      </c>
      <c r="L701" s="351">
        <f t="shared" si="9"/>
        <v>0</v>
      </c>
      <c r="M701" s="352" t="str">
        <f t="shared" si="2"/>
        <v/>
      </c>
      <c r="N701" s="353">
        <f t="shared" si="3"/>
        <v>24</v>
      </c>
      <c r="O701" s="353">
        <f t="shared" si="4"/>
        <v>7</v>
      </c>
      <c r="P701" s="353">
        <f t="shared" si="5"/>
        <v>2025</v>
      </c>
      <c r="Q701" s="354"/>
      <c r="R701" s="354"/>
      <c r="S701" s="354"/>
      <c r="T701" s="354"/>
      <c r="U701" s="354"/>
      <c r="V701" s="354">
        <f t="shared" si="6"/>
        <v>1899</v>
      </c>
    </row>
    <row r="702" ht="11.25" customHeight="1">
      <c r="A702" s="170" t="s">
        <v>682</v>
      </c>
      <c r="B702" s="348">
        <v>45862.0</v>
      </c>
      <c r="C702" s="170" t="s">
        <v>369</v>
      </c>
      <c r="D702" s="349" t="s">
        <v>697</v>
      </c>
      <c r="E702" s="170">
        <v>62.0</v>
      </c>
      <c r="F702" s="170">
        <v>528.0</v>
      </c>
      <c r="G702" s="170">
        <v>692.0</v>
      </c>
      <c r="H702" s="170" t="s">
        <v>695</v>
      </c>
      <c r="I702" s="170" t="s">
        <v>698</v>
      </c>
      <c r="J702" s="350">
        <v>0.375</v>
      </c>
      <c r="K702" s="334"/>
      <c r="L702" s="351">
        <f t="shared" si="9"/>
        <v>88.3479168</v>
      </c>
      <c r="M702" s="352" t="str">
        <f t="shared" si="2"/>
        <v>HOLING</v>
      </c>
      <c r="N702" s="353">
        <f t="shared" si="3"/>
        <v>24</v>
      </c>
      <c r="O702" s="353">
        <f t="shared" si="4"/>
        <v>7</v>
      </c>
      <c r="P702" s="353">
        <f t="shared" si="5"/>
        <v>2025</v>
      </c>
      <c r="Q702" s="354"/>
      <c r="R702" s="354"/>
      <c r="S702" s="354"/>
      <c r="T702" s="354"/>
      <c r="U702" s="354"/>
      <c r="V702" s="354">
        <f t="shared" si="6"/>
        <v>1899</v>
      </c>
    </row>
    <row r="703" ht="11.25" customHeight="1">
      <c r="A703" s="170" t="s">
        <v>682</v>
      </c>
      <c r="B703" s="348">
        <v>45862.0</v>
      </c>
      <c r="C703" s="170" t="s">
        <v>381</v>
      </c>
      <c r="D703" s="349" t="s">
        <v>697</v>
      </c>
      <c r="E703" s="170">
        <v>42.0</v>
      </c>
      <c r="F703" s="170">
        <v>388.0</v>
      </c>
      <c r="G703" s="170">
        <v>310.0</v>
      </c>
      <c r="H703" s="170" t="s">
        <v>695</v>
      </c>
      <c r="I703" s="170" t="s">
        <v>698</v>
      </c>
      <c r="J703" s="334"/>
      <c r="K703" s="334"/>
      <c r="L703" s="351">
        <f t="shared" si="9"/>
        <v>19.701864</v>
      </c>
      <c r="M703" s="352" t="str">
        <f t="shared" si="2"/>
        <v>HOLING</v>
      </c>
      <c r="N703" s="353">
        <f t="shared" si="3"/>
        <v>24</v>
      </c>
      <c r="O703" s="353">
        <f t="shared" si="4"/>
        <v>7</v>
      </c>
      <c r="P703" s="353">
        <f t="shared" si="5"/>
        <v>2025</v>
      </c>
      <c r="Q703" s="354"/>
      <c r="R703" s="354"/>
      <c r="S703" s="354"/>
      <c r="T703" s="354"/>
      <c r="U703" s="354"/>
      <c r="V703" s="354">
        <f t="shared" si="6"/>
        <v>1899</v>
      </c>
    </row>
    <row r="704" ht="11.25" customHeight="1">
      <c r="A704" s="170" t="s">
        <v>682</v>
      </c>
      <c r="B704" s="348">
        <v>45862.0</v>
      </c>
      <c r="C704" s="170" t="s">
        <v>369</v>
      </c>
      <c r="D704" s="349" t="s">
        <v>697</v>
      </c>
      <c r="E704" s="170">
        <v>118.0</v>
      </c>
      <c r="F704" s="170">
        <v>507.0</v>
      </c>
      <c r="G704" s="170">
        <v>174.0</v>
      </c>
      <c r="H704" s="170" t="s">
        <v>695</v>
      </c>
      <c r="I704" s="170" t="s">
        <v>698</v>
      </c>
      <c r="J704" s="334"/>
      <c r="K704" s="350">
        <v>0.75</v>
      </c>
      <c r="L704" s="351">
        <f t="shared" si="9"/>
        <v>40.5979236</v>
      </c>
      <c r="M704" s="352" t="str">
        <f t="shared" si="2"/>
        <v>HOLING</v>
      </c>
      <c r="N704" s="353">
        <f t="shared" si="3"/>
        <v>24</v>
      </c>
      <c r="O704" s="353">
        <f t="shared" si="4"/>
        <v>7</v>
      </c>
      <c r="P704" s="353">
        <f t="shared" si="5"/>
        <v>2025</v>
      </c>
      <c r="Q704" s="354"/>
      <c r="R704" s="354"/>
      <c r="S704" s="354"/>
      <c r="T704" s="354"/>
      <c r="U704" s="354"/>
      <c r="V704" s="354">
        <f t="shared" si="6"/>
        <v>1899</v>
      </c>
    </row>
    <row r="705" ht="11.25" customHeight="1">
      <c r="A705" s="170" t="s">
        <v>682</v>
      </c>
      <c r="B705" s="348">
        <v>45862.0</v>
      </c>
      <c r="C705" s="170" t="s">
        <v>364</v>
      </c>
      <c r="D705" s="349" t="s">
        <v>694</v>
      </c>
      <c r="E705" s="170">
        <v>55.0</v>
      </c>
      <c r="F705" s="170">
        <v>646.0</v>
      </c>
      <c r="G705" s="170">
        <v>18.0</v>
      </c>
      <c r="H705" s="170" t="s">
        <v>695</v>
      </c>
      <c r="I705" s="170" t="s">
        <v>696</v>
      </c>
      <c r="J705" s="350">
        <v>0.375</v>
      </c>
      <c r="K705" s="334"/>
      <c r="L705" s="351">
        <f t="shared" si="9"/>
        <v>2.494206</v>
      </c>
      <c r="M705" s="352" t="str">
        <f t="shared" si="2"/>
        <v>HOLING</v>
      </c>
      <c r="N705" s="353">
        <f t="shared" si="3"/>
        <v>24</v>
      </c>
      <c r="O705" s="353">
        <f t="shared" si="4"/>
        <v>7</v>
      </c>
      <c r="P705" s="353">
        <f t="shared" si="5"/>
        <v>2025</v>
      </c>
      <c r="Q705" s="354"/>
      <c r="R705" s="354"/>
      <c r="S705" s="354"/>
      <c r="T705" s="354"/>
      <c r="U705" s="354"/>
      <c r="V705" s="354">
        <f t="shared" si="6"/>
        <v>1899</v>
      </c>
    </row>
    <row r="706" ht="11.25" customHeight="1">
      <c r="A706" s="170" t="s">
        <v>682</v>
      </c>
      <c r="B706" s="348">
        <v>45862.0</v>
      </c>
      <c r="C706" s="170" t="s">
        <v>364</v>
      </c>
      <c r="D706" s="349" t="s">
        <v>694</v>
      </c>
      <c r="E706" s="170">
        <v>93.0</v>
      </c>
      <c r="F706" s="170">
        <v>646.0</v>
      </c>
      <c r="G706" s="170">
        <v>26.0</v>
      </c>
      <c r="H706" s="170" t="s">
        <v>695</v>
      </c>
      <c r="I706" s="170" t="s">
        <v>696</v>
      </c>
      <c r="J706" s="334"/>
      <c r="K706" s="334"/>
      <c r="L706" s="351">
        <f t="shared" si="9"/>
        <v>6.0919092</v>
      </c>
      <c r="M706" s="352" t="str">
        <f t="shared" si="2"/>
        <v>HOLING</v>
      </c>
      <c r="N706" s="353">
        <f t="shared" si="3"/>
        <v>24</v>
      </c>
      <c r="O706" s="353">
        <f t="shared" si="4"/>
        <v>7</v>
      </c>
      <c r="P706" s="353">
        <f t="shared" si="5"/>
        <v>2025</v>
      </c>
      <c r="Q706" s="354"/>
      <c r="R706" s="354"/>
      <c r="S706" s="354"/>
      <c r="T706" s="354"/>
      <c r="U706" s="354"/>
      <c r="V706" s="354">
        <f t="shared" si="6"/>
        <v>1899</v>
      </c>
    </row>
    <row r="707" ht="11.25" customHeight="1">
      <c r="A707" s="170" t="s">
        <v>682</v>
      </c>
      <c r="B707" s="348">
        <v>45862.0</v>
      </c>
      <c r="C707" s="170" t="s">
        <v>364</v>
      </c>
      <c r="D707" s="349" t="s">
        <v>694</v>
      </c>
      <c r="E707" s="170">
        <v>125.0</v>
      </c>
      <c r="F707" s="170">
        <v>646.0</v>
      </c>
      <c r="G707" s="170">
        <v>30.0</v>
      </c>
      <c r="H707" s="170" t="s">
        <v>695</v>
      </c>
      <c r="I707" s="170" t="s">
        <v>696</v>
      </c>
      <c r="J707" s="334"/>
      <c r="K707" s="334"/>
      <c r="L707" s="351">
        <f t="shared" si="9"/>
        <v>9.44775</v>
      </c>
      <c r="M707" s="352" t="str">
        <f t="shared" si="2"/>
        <v>HOLING</v>
      </c>
      <c r="N707" s="353">
        <f t="shared" si="3"/>
        <v>24</v>
      </c>
      <c r="O707" s="353">
        <f t="shared" si="4"/>
        <v>7</v>
      </c>
      <c r="P707" s="353">
        <f t="shared" si="5"/>
        <v>2025</v>
      </c>
      <c r="Q707" s="354"/>
      <c r="R707" s="354"/>
      <c r="S707" s="354"/>
      <c r="T707" s="354"/>
      <c r="U707" s="354"/>
      <c r="V707" s="354">
        <f t="shared" si="6"/>
        <v>1899</v>
      </c>
    </row>
    <row r="708" ht="11.25" customHeight="1">
      <c r="A708" s="170" t="s">
        <v>682</v>
      </c>
      <c r="B708" s="348">
        <v>45862.0</v>
      </c>
      <c r="C708" s="170" t="s">
        <v>364</v>
      </c>
      <c r="D708" s="349" t="s">
        <v>694</v>
      </c>
      <c r="E708" s="170">
        <v>149.0</v>
      </c>
      <c r="F708" s="170">
        <v>646.0</v>
      </c>
      <c r="G708" s="170">
        <v>40.0</v>
      </c>
      <c r="H708" s="170" t="s">
        <v>695</v>
      </c>
      <c r="I708" s="170" t="s">
        <v>696</v>
      </c>
      <c r="J708" s="334"/>
      <c r="K708" s="334"/>
      <c r="L708" s="351">
        <f t="shared" si="9"/>
        <v>15.015624</v>
      </c>
      <c r="M708" s="352" t="str">
        <f t="shared" si="2"/>
        <v>HOLING</v>
      </c>
      <c r="N708" s="353">
        <f t="shared" si="3"/>
        <v>24</v>
      </c>
      <c r="O708" s="353">
        <f t="shared" si="4"/>
        <v>7</v>
      </c>
      <c r="P708" s="353">
        <f t="shared" si="5"/>
        <v>2025</v>
      </c>
      <c r="Q708" s="354"/>
      <c r="R708" s="354"/>
      <c r="S708" s="354"/>
      <c r="T708" s="354"/>
      <c r="U708" s="354"/>
      <c r="V708" s="354">
        <f t="shared" si="6"/>
        <v>1899</v>
      </c>
    </row>
    <row r="709" ht="11.25" customHeight="1">
      <c r="A709" s="170" t="s">
        <v>682</v>
      </c>
      <c r="B709" s="348">
        <v>45862.0</v>
      </c>
      <c r="C709" s="170" t="s">
        <v>364</v>
      </c>
      <c r="D709" s="349" t="s">
        <v>694</v>
      </c>
      <c r="E709" s="170">
        <v>167.0</v>
      </c>
      <c r="F709" s="170">
        <v>646.0</v>
      </c>
      <c r="G709" s="170">
        <v>52.0</v>
      </c>
      <c r="H709" s="170" t="s">
        <v>695</v>
      </c>
      <c r="I709" s="170" t="s">
        <v>696</v>
      </c>
      <c r="J709" s="334"/>
      <c r="K709" s="334"/>
      <c r="L709" s="351">
        <f t="shared" si="9"/>
        <v>21.8784696</v>
      </c>
      <c r="M709" s="352" t="str">
        <f t="shared" si="2"/>
        <v>HOLING</v>
      </c>
      <c r="N709" s="353">
        <f t="shared" si="3"/>
        <v>24</v>
      </c>
      <c r="O709" s="353">
        <f t="shared" si="4"/>
        <v>7</v>
      </c>
      <c r="P709" s="353">
        <f t="shared" si="5"/>
        <v>2025</v>
      </c>
      <c r="Q709" s="354"/>
      <c r="R709" s="354"/>
      <c r="S709" s="354"/>
      <c r="T709" s="354"/>
      <c r="U709" s="354"/>
      <c r="V709" s="354">
        <f t="shared" si="6"/>
        <v>1899</v>
      </c>
    </row>
    <row r="710" ht="11.25" customHeight="1">
      <c r="A710" s="170" t="s">
        <v>682</v>
      </c>
      <c r="B710" s="348">
        <v>45862.0</v>
      </c>
      <c r="C710" s="170" t="s">
        <v>492</v>
      </c>
      <c r="D710" s="349" t="s">
        <v>694</v>
      </c>
      <c r="E710" s="170">
        <v>129.0</v>
      </c>
      <c r="F710" s="170">
        <v>411.0</v>
      </c>
      <c r="G710" s="170">
        <v>40.0</v>
      </c>
      <c r="H710" s="170" t="s">
        <v>695</v>
      </c>
      <c r="I710" s="170" t="s">
        <v>696</v>
      </c>
      <c r="J710" s="334"/>
      <c r="K710" s="334"/>
      <c r="L710" s="351">
        <f t="shared" si="9"/>
        <v>8.270964</v>
      </c>
      <c r="M710" s="352" t="str">
        <f t="shared" si="2"/>
        <v>HOLING</v>
      </c>
      <c r="N710" s="353">
        <f t="shared" si="3"/>
        <v>24</v>
      </c>
      <c r="O710" s="353">
        <f t="shared" si="4"/>
        <v>7</v>
      </c>
      <c r="P710" s="353">
        <f t="shared" si="5"/>
        <v>2025</v>
      </c>
      <c r="Q710" s="354"/>
      <c r="R710" s="354"/>
      <c r="S710" s="354"/>
      <c r="T710" s="354"/>
      <c r="U710" s="354"/>
      <c r="V710" s="354">
        <f t="shared" si="6"/>
        <v>1899</v>
      </c>
    </row>
    <row r="711" ht="11.25" customHeight="1">
      <c r="A711" s="170" t="s">
        <v>682</v>
      </c>
      <c r="B711" s="348">
        <v>45862.0</v>
      </c>
      <c r="C711" s="170" t="s">
        <v>492</v>
      </c>
      <c r="D711" s="349" t="s">
        <v>694</v>
      </c>
      <c r="E711" s="170">
        <v>115.0</v>
      </c>
      <c r="F711" s="170">
        <v>411.0</v>
      </c>
      <c r="G711" s="170">
        <v>31.0</v>
      </c>
      <c r="H711" s="170" t="s">
        <v>695</v>
      </c>
      <c r="I711" s="170" t="s">
        <v>696</v>
      </c>
      <c r="J711" s="334"/>
      <c r="K711" s="334"/>
      <c r="L711" s="351">
        <f t="shared" si="9"/>
        <v>5.7143385</v>
      </c>
      <c r="M711" s="352" t="str">
        <f t="shared" si="2"/>
        <v>HOLING</v>
      </c>
      <c r="N711" s="353">
        <f t="shared" si="3"/>
        <v>24</v>
      </c>
      <c r="O711" s="353">
        <f t="shared" si="4"/>
        <v>7</v>
      </c>
      <c r="P711" s="353">
        <f t="shared" si="5"/>
        <v>2025</v>
      </c>
      <c r="Q711" s="354"/>
      <c r="R711" s="354"/>
      <c r="S711" s="354"/>
      <c r="T711" s="354"/>
      <c r="U711" s="354"/>
      <c r="V711" s="354">
        <f t="shared" si="6"/>
        <v>1899</v>
      </c>
    </row>
    <row r="712" ht="11.25" customHeight="1">
      <c r="A712" s="170" t="s">
        <v>682</v>
      </c>
      <c r="B712" s="348">
        <v>45862.0</v>
      </c>
      <c r="C712" s="170" t="s">
        <v>492</v>
      </c>
      <c r="D712" s="349" t="s">
        <v>694</v>
      </c>
      <c r="E712" s="170">
        <v>96.0</v>
      </c>
      <c r="F712" s="170">
        <v>411.0</v>
      </c>
      <c r="G712" s="170">
        <v>24.0</v>
      </c>
      <c r="H712" s="170" t="s">
        <v>695</v>
      </c>
      <c r="I712" s="170" t="s">
        <v>696</v>
      </c>
      <c r="J712" s="334"/>
      <c r="K712" s="334"/>
      <c r="L712" s="351">
        <f t="shared" si="9"/>
        <v>3.6930816</v>
      </c>
      <c r="M712" s="352" t="str">
        <f t="shared" si="2"/>
        <v>HOLING</v>
      </c>
      <c r="N712" s="353">
        <f t="shared" si="3"/>
        <v>24</v>
      </c>
      <c r="O712" s="353">
        <f t="shared" si="4"/>
        <v>7</v>
      </c>
      <c r="P712" s="353">
        <f t="shared" si="5"/>
        <v>2025</v>
      </c>
      <c r="Q712" s="354"/>
      <c r="R712" s="354"/>
      <c r="S712" s="354"/>
      <c r="T712" s="354"/>
      <c r="U712" s="354"/>
      <c r="V712" s="354">
        <f t="shared" si="6"/>
        <v>1899</v>
      </c>
    </row>
    <row r="713" ht="11.25" customHeight="1">
      <c r="A713" s="170" t="s">
        <v>682</v>
      </c>
      <c r="B713" s="348">
        <v>45862.0</v>
      </c>
      <c r="C713" s="170" t="s">
        <v>492</v>
      </c>
      <c r="D713" s="349" t="s">
        <v>694</v>
      </c>
      <c r="E713" s="170">
        <v>72.0</v>
      </c>
      <c r="F713" s="170">
        <v>411.0</v>
      </c>
      <c r="G713" s="170">
        <v>19.0</v>
      </c>
      <c r="H713" s="170" t="s">
        <v>695</v>
      </c>
      <c r="I713" s="170" t="s">
        <v>696</v>
      </c>
      <c r="J713" s="334"/>
      <c r="K713" s="334"/>
      <c r="L713" s="351">
        <f t="shared" si="9"/>
        <v>2.1927672</v>
      </c>
      <c r="M713" s="352" t="str">
        <f t="shared" si="2"/>
        <v>HOLING</v>
      </c>
      <c r="N713" s="353">
        <f t="shared" si="3"/>
        <v>24</v>
      </c>
      <c r="O713" s="353">
        <f t="shared" si="4"/>
        <v>7</v>
      </c>
      <c r="P713" s="353">
        <f t="shared" si="5"/>
        <v>2025</v>
      </c>
      <c r="Q713" s="354"/>
      <c r="R713" s="354"/>
      <c r="S713" s="354"/>
      <c r="T713" s="354"/>
      <c r="U713" s="354"/>
      <c r="V713" s="354">
        <f t="shared" si="6"/>
        <v>1899</v>
      </c>
    </row>
    <row r="714" ht="11.25" customHeight="1">
      <c r="A714" s="170" t="s">
        <v>682</v>
      </c>
      <c r="B714" s="348">
        <v>45862.0</v>
      </c>
      <c r="C714" s="170" t="s">
        <v>492</v>
      </c>
      <c r="D714" s="349" t="s">
        <v>694</v>
      </c>
      <c r="E714" s="170">
        <v>42.0</v>
      </c>
      <c r="F714" s="170">
        <v>411.0</v>
      </c>
      <c r="G714" s="170">
        <v>14.0</v>
      </c>
      <c r="H714" s="170" t="s">
        <v>695</v>
      </c>
      <c r="I714" s="170" t="s">
        <v>696</v>
      </c>
      <c r="J714" s="334"/>
      <c r="K714" s="334"/>
      <c r="L714" s="351">
        <f t="shared" si="9"/>
        <v>0.9425052</v>
      </c>
      <c r="M714" s="352" t="str">
        <f t="shared" si="2"/>
        <v>HOLING</v>
      </c>
      <c r="N714" s="353">
        <f t="shared" si="3"/>
        <v>24</v>
      </c>
      <c r="O714" s="353">
        <f t="shared" si="4"/>
        <v>7</v>
      </c>
      <c r="P714" s="353">
        <f t="shared" si="5"/>
        <v>2025</v>
      </c>
      <c r="Q714" s="354"/>
      <c r="R714" s="354"/>
      <c r="S714" s="354"/>
      <c r="T714" s="354"/>
      <c r="U714" s="354"/>
      <c r="V714" s="354">
        <f t="shared" si="6"/>
        <v>1899</v>
      </c>
    </row>
    <row r="715" ht="11.25" customHeight="1">
      <c r="A715" s="170" t="s">
        <v>682</v>
      </c>
      <c r="B715" s="348">
        <v>45862.0</v>
      </c>
      <c r="C715" s="170" t="s">
        <v>369</v>
      </c>
      <c r="D715" s="349" t="s">
        <v>694</v>
      </c>
      <c r="E715" s="170">
        <v>157.0</v>
      </c>
      <c r="F715" s="170">
        <v>507.0</v>
      </c>
      <c r="G715" s="170">
        <v>306.0</v>
      </c>
      <c r="H715" s="170" t="s">
        <v>695</v>
      </c>
      <c r="I715" s="170" t="s">
        <v>696</v>
      </c>
      <c r="J715" s="334"/>
      <c r="K715" s="334"/>
      <c r="L715" s="351">
        <f t="shared" si="9"/>
        <v>94.9934466</v>
      </c>
      <c r="M715" s="352" t="str">
        <f t="shared" si="2"/>
        <v>HOLING</v>
      </c>
      <c r="N715" s="353">
        <f t="shared" si="3"/>
        <v>24</v>
      </c>
      <c r="O715" s="353">
        <f t="shared" si="4"/>
        <v>7</v>
      </c>
      <c r="P715" s="353">
        <f t="shared" si="5"/>
        <v>2025</v>
      </c>
      <c r="Q715" s="354"/>
      <c r="R715" s="354"/>
      <c r="S715" s="354"/>
      <c r="T715" s="354"/>
      <c r="U715" s="354"/>
      <c r="V715" s="354">
        <f t="shared" si="6"/>
        <v>1899</v>
      </c>
    </row>
    <row r="716" ht="11.25" customHeight="1">
      <c r="A716" s="170" t="s">
        <v>682</v>
      </c>
      <c r="B716" s="348">
        <v>45862.0</v>
      </c>
      <c r="C716" s="170" t="s">
        <v>369</v>
      </c>
      <c r="D716" s="349" t="s">
        <v>694</v>
      </c>
      <c r="E716" s="170">
        <v>141.0</v>
      </c>
      <c r="F716" s="170">
        <v>507.0</v>
      </c>
      <c r="G716" s="170">
        <v>210.0</v>
      </c>
      <c r="H716" s="170" t="s">
        <v>695</v>
      </c>
      <c r="I716" s="170" t="s">
        <v>696</v>
      </c>
      <c r="J716" s="334"/>
      <c r="K716" s="350">
        <v>0.75</v>
      </c>
      <c r="L716" s="351">
        <f t="shared" si="9"/>
        <v>58.547853</v>
      </c>
      <c r="M716" s="352" t="str">
        <f t="shared" si="2"/>
        <v>HOLING</v>
      </c>
      <c r="N716" s="353">
        <f t="shared" si="3"/>
        <v>24</v>
      </c>
      <c r="O716" s="353">
        <f t="shared" si="4"/>
        <v>7</v>
      </c>
      <c r="P716" s="353">
        <f t="shared" si="5"/>
        <v>2025</v>
      </c>
      <c r="Q716" s="354"/>
      <c r="R716" s="354"/>
      <c r="S716" s="354"/>
      <c r="T716" s="354"/>
      <c r="U716" s="354"/>
      <c r="V716" s="354">
        <f t="shared" si="6"/>
        <v>1899</v>
      </c>
    </row>
    <row r="717" ht="11.25" customHeight="1">
      <c r="A717" s="170" t="s">
        <v>682</v>
      </c>
      <c r="B717" s="348">
        <v>45862.0</v>
      </c>
      <c r="C717" s="170" t="s">
        <v>756</v>
      </c>
      <c r="D717" s="170" t="s">
        <v>777</v>
      </c>
      <c r="E717" s="170">
        <v>38.0</v>
      </c>
      <c r="F717" s="170">
        <v>205.0</v>
      </c>
      <c r="G717" s="170">
        <v>2920.0</v>
      </c>
      <c r="H717" s="170" t="s">
        <v>695</v>
      </c>
      <c r="I717" s="170" t="s">
        <v>716</v>
      </c>
      <c r="J717" s="350">
        <v>0.375</v>
      </c>
      <c r="K717" s="350">
        <v>0.75</v>
      </c>
      <c r="L717" s="351">
        <f t="shared" si="9"/>
        <v>88.71252</v>
      </c>
      <c r="M717" s="352" t="str">
        <f t="shared" si="2"/>
        <v>POWERPRESS</v>
      </c>
      <c r="N717" s="353">
        <f t="shared" si="3"/>
        <v>24</v>
      </c>
      <c r="O717" s="353">
        <f t="shared" si="4"/>
        <v>7</v>
      </c>
      <c r="P717" s="353">
        <f t="shared" si="5"/>
        <v>2025</v>
      </c>
      <c r="Q717" s="354"/>
      <c r="R717" s="354"/>
      <c r="S717" s="354"/>
      <c r="T717" s="354"/>
      <c r="U717" s="354"/>
      <c r="V717" s="354">
        <f t="shared" si="6"/>
        <v>1899</v>
      </c>
    </row>
    <row r="718" ht="11.25" customHeight="1">
      <c r="A718" s="170" t="s">
        <v>682</v>
      </c>
      <c r="B718" s="348">
        <v>45862.0</v>
      </c>
      <c r="C718" s="170"/>
      <c r="D718" s="349"/>
      <c r="E718" s="170"/>
      <c r="F718" s="170"/>
      <c r="G718" s="170"/>
      <c r="H718" s="170" t="s">
        <v>715</v>
      </c>
      <c r="I718" s="349" t="s">
        <v>719</v>
      </c>
      <c r="J718" s="355">
        <v>0.375</v>
      </c>
      <c r="K718" s="350">
        <v>0.75</v>
      </c>
      <c r="L718" s="351">
        <f t="shared" si="9"/>
        <v>0</v>
      </c>
      <c r="M718" s="352" t="str">
        <f t="shared" si="2"/>
        <v/>
      </c>
      <c r="N718" s="353">
        <f t="shared" si="3"/>
        <v>24</v>
      </c>
      <c r="O718" s="353">
        <f t="shared" si="4"/>
        <v>7</v>
      </c>
      <c r="P718" s="353">
        <f t="shared" si="5"/>
        <v>2025</v>
      </c>
      <c r="Q718" s="354"/>
      <c r="R718" s="354"/>
      <c r="S718" s="354"/>
      <c r="T718" s="354"/>
      <c r="U718" s="354"/>
      <c r="V718" s="354">
        <f t="shared" si="6"/>
        <v>1899</v>
      </c>
    </row>
    <row r="719" ht="11.25" customHeight="1">
      <c r="A719" s="170" t="s">
        <v>682</v>
      </c>
      <c r="B719" s="348">
        <v>45862.0</v>
      </c>
      <c r="C719" s="170" t="s">
        <v>756</v>
      </c>
      <c r="D719" s="170" t="s">
        <v>783</v>
      </c>
      <c r="E719" s="170">
        <v>44.0</v>
      </c>
      <c r="F719" s="170">
        <v>235.0</v>
      </c>
      <c r="G719" s="170">
        <v>2240.0</v>
      </c>
      <c r="H719" s="170" t="s">
        <v>695</v>
      </c>
      <c r="I719" s="170" t="s">
        <v>773</v>
      </c>
      <c r="J719" s="350">
        <v>0.375</v>
      </c>
      <c r="K719" s="350">
        <v>0.75</v>
      </c>
      <c r="L719" s="351">
        <f t="shared" si="9"/>
        <v>90.33024</v>
      </c>
      <c r="M719" s="352" t="str">
        <f t="shared" si="2"/>
        <v>POWERPRESS</v>
      </c>
      <c r="N719" s="353">
        <f t="shared" si="3"/>
        <v>24</v>
      </c>
      <c r="O719" s="353">
        <f t="shared" si="4"/>
        <v>7</v>
      </c>
      <c r="P719" s="353">
        <f t="shared" si="5"/>
        <v>2025</v>
      </c>
      <c r="Q719" s="354"/>
      <c r="R719" s="354"/>
      <c r="S719" s="354"/>
      <c r="T719" s="354"/>
      <c r="U719" s="354"/>
      <c r="V719" s="354">
        <f t="shared" si="6"/>
        <v>1899</v>
      </c>
    </row>
    <row r="720" ht="11.25" customHeight="1">
      <c r="A720" s="170" t="s">
        <v>682</v>
      </c>
      <c r="B720" s="348">
        <v>45862.0</v>
      </c>
      <c r="C720" s="170" t="s">
        <v>369</v>
      </c>
      <c r="D720" s="349" t="s">
        <v>699</v>
      </c>
      <c r="E720" s="170">
        <v>62.0</v>
      </c>
      <c r="F720" s="170">
        <v>507.0</v>
      </c>
      <c r="G720" s="170">
        <v>976.0</v>
      </c>
      <c r="H720" s="170" t="s">
        <v>700</v>
      </c>
      <c r="I720" s="170" t="s">
        <v>735</v>
      </c>
      <c r="J720" s="350">
        <v>0.3333333333333333</v>
      </c>
      <c r="K720" s="334"/>
      <c r="L720" s="351">
        <f t="shared" si="9"/>
        <v>119.6503776</v>
      </c>
      <c r="M720" s="352" t="str">
        <f t="shared" si="2"/>
        <v>SHEARING</v>
      </c>
      <c r="N720" s="353">
        <f t="shared" si="3"/>
        <v>24</v>
      </c>
      <c r="O720" s="353">
        <f t="shared" si="4"/>
        <v>7</v>
      </c>
      <c r="P720" s="353">
        <f t="shared" si="5"/>
        <v>2025</v>
      </c>
      <c r="Q720" s="354"/>
      <c r="R720" s="354"/>
      <c r="S720" s="354"/>
      <c r="T720" s="354"/>
      <c r="U720" s="354"/>
      <c r="V720" s="354">
        <f t="shared" si="6"/>
        <v>1899</v>
      </c>
    </row>
    <row r="721" ht="11.25" customHeight="1">
      <c r="A721" s="170" t="s">
        <v>682</v>
      </c>
      <c r="B721" s="348">
        <v>45862.0</v>
      </c>
      <c r="C721" s="170" t="s">
        <v>369</v>
      </c>
      <c r="D721" s="349" t="s">
        <v>699</v>
      </c>
      <c r="E721" s="170">
        <v>62.0</v>
      </c>
      <c r="F721" s="170">
        <v>528.0</v>
      </c>
      <c r="G721" s="170">
        <v>1884.0</v>
      </c>
      <c r="H721" s="170" t="s">
        <v>700</v>
      </c>
      <c r="I721" s="170" t="s">
        <v>735</v>
      </c>
      <c r="J721" s="334"/>
      <c r="K721" s="334"/>
      <c r="L721" s="351">
        <f t="shared" si="9"/>
        <v>240.5310336</v>
      </c>
      <c r="M721" s="352" t="str">
        <f t="shared" si="2"/>
        <v>SHEARING</v>
      </c>
      <c r="N721" s="353">
        <f t="shared" si="3"/>
        <v>24</v>
      </c>
      <c r="O721" s="353">
        <f t="shared" si="4"/>
        <v>7</v>
      </c>
      <c r="P721" s="353">
        <f t="shared" si="5"/>
        <v>2025</v>
      </c>
      <c r="Q721" s="354"/>
      <c r="R721" s="354"/>
      <c r="S721" s="354"/>
      <c r="T721" s="354"/>
      <c r="U721" s="354"/>
      <c r="V721" s="354">
        <f t="shared" si="6"/>
        <v>1899</v>
      </c>
    </row>
    <row r="722" ht="11.25" customHeight="1">
      <c r="A722" s="170" t="s">
        <v>682</v>
      </c>
      <c r="B722" s="348">
        <v>45862.0</v>
      </c>
      <c r="C722" s="170" t="s">
        <v>369</v>
      </c>
      <c r="D722" s="349" t="s">
        <v>699</v>
      </c>
      <c r="E722" s="170">
        <v>157.0</v>
      </c>
      <c r="F722" s="170">
        <v>507.0</v>
      </c>
      <c r="G722" s="170">
        <v>612.0</v>
      </c>
      <c r="H722" s="170" t="s">
        <v>700</v>
      </c>
      <c r="I722" s="170" t="s">
        <v>735</v>
      </c>
      <c r="J722" s="334"/>
      <c r="K722" s="334"/>
      <c r="L722" s="351">
        <f t="shared" si="9"/>
        <v>189.9868932</v>
      </c>
      <c r="M722" s="352" t="str">
        <f t="shared" si="2"/>
        <v>SHEARING</v>
      </c>
      <c r="N722" s="353">
        <f t="shared" si="3"/>
        <v>24</v>
      </c>
      <c r="O722" s="353">
        <f t="shared" si="4"/>
        <v>7</v>
      </c>
      <c r="P722" s="353">
        <f t="shared" si="5"/>
        <v>2025</v>
      </c>
      <c r="Q722" s="354"/>
      <c r="R722" s="354"/>
      <c r="S722" s="354"/>
      <c r="T722" s="354"/>
      <c r="U722" s="354"/>
      <c r="V722" s="354">
        <f t="shared" si="6"/>
        <v>1899</v>
      </c>
    </row>
    <row r="723" ht="11.25" customHeight="1">
      <c r="A723" s="170" t="s">
        <v>682</v>
      </c>
      <c r="B723" s="348">
        <v>45862.0</v>
      </c>
      <c r="C723" s="170" t="s">
        <v>369</v>
      </c>
      <c r="D723" s="349" t="s">
        <v>699</v>
      </c>
      <c r="E723" s="170">
        <v>141.0</v>
      </c>
      <c r="F723" s="170">
        <v>507.0</v>
      </c>
      <c r="G723" s="170">
        <v>420.0</v>
      </c>
      <c r="H723" s="170" t="s">
        <v>700</v>
      </c>
      <c r="I723" s="170" t="s">
        <v>735</v>
      </c>
      <c r="J723" s="334"/>
      <c r="K723" s="334"/>
      <c r="L723" s="351">
        <f t="shared" si="9"/>
        <v>117.095706</v>
      </c>
      <c r="M723" s="352" t="str">
        <f t="shared" si="2"/>
        <v>SHEARING</v>
      </c>
      <c r="N723" s="353">
        <f t="shared" si="3"/>
        <v>24</v>
      </c>
      <c r="O723" s="353">
        <f t="shared" si="4"/>
        <v>7</v>
      </c>
      <c r="P723" s="353">
        <f t="shared" si="5"/>
        <v>2025</v>
      </c>
      <c r="Q723" s="354"/>
      <c r="R723" s="354"/>
      <c r="S723" s="354"/>
      <c r="T723" s="354"/>
      <c r="U723" s="354"/>
      <c r="V723" s="354">
        <f t="shared" si="6"/>
        <v>1899</v>
      </c>
    </row>
    <row r="724" ht="11.25" customHeight="1">
      <c r="A724" s="170" t="s">
        <v>682</v>
      </c>
      <c r="B724" s="348">
        <v>45862.0</v>
      </c>
      <c r="C724" s="170" t="s">
        <v>369</v>
      </c>
      <c r="D724" s="349" t="s">
        <v>699</v>
      </c>
      <c r="E724" s="170">
        <v>118.0</v>
      </c>
      <c r="F724" s="170">
        <v>507.0</v>
      </c>
      <c r="G724" s="170">
        <v>348.0</v>
      </c>
      <c r="H724" s="170" t="s">
        <v>700</v>
      </c>
      <c r="I724" s="170" t="s">
        <v>735</v>
      </c>
      <c r="J724" s="334"/>
      <c r="K724" s="334"/>
      <c r="L724" s="351">
        <f t="shared" si="9"/>
        <v>81.1958472</v>
      </c>
      <c r="M724" s="352" t="str">
        <f t="shared" si="2"/>
        <v>SHEARING</v>
      </c>
      <c r="N724" s="353">
        <f t="shared" si="3"/>
        <v>24</v>
      </c>
      <c r="O724" s="353">
        <f t="shared" si="4"/>
        <v>7</v>
      </c>
      <c r="P724" s="353">
        <f t="shared" si="5"/>
        <v>2025</v>
      </c>
      <c r="Q724" s="354"/>
      <c r="R724" s="354"/>
      <c r="S724" s="354"/>
      <c r="T724" s="354"/>
      <c r="U724" s="354"/>
      <c r="V724" s="354">
        <f t="shared" si="6"/>
        <v>1899</v>
      </c>
    </row>
    <row r="725" ht="11.25" customHeight="1">
      <c r="A725" s="170" t="s">
        <v>682</v>
      </c>
      <c r="B725" s="348">
        <v>45862.0</v>
      </c>
      <c r="C725" s="170" t="s">
        <v>369</v>
      </c>
      <c r="D725" s="349" t="s">
        <v>699</v>
      </c>
      <c r="E725" s="170">
        <v>88.0</v>
      </c>
      <c r="F725" s="170">
        <v>507.0</v>
      </c>
      <c r="G725" s="170">
        <v>300.0</v>
      </c>
      <c r="H725" s="170" t="s">
        <v>700</v>
      </c>
      <c r="I725" s="170" t="s">
        <v>735</v>
      </c>
      <c r="J725" s="334"/>
      <c r="K725" s="334"/>
      <c r="L725" s="351">
        <f t="shared" si="9"/>
        <v>52.20072</v>
      </c>
      <c r="M725" s="352" t="str">
        <f t="shared" si="2"/>
        <v>SHEARING</v>
      </c>
      <c r="N725" s="353">
        <f t="shared" si="3"/>
        <v>24</v>
      </c>
      <c r="O725" s="353">
        <f t="shared" si="4"/>
        <v>7</v>
      </c>
      <c r="P725" s="353">
        <f t="shared" si="5"/>
        <v>2025</v>
      </c>
      <c r="Q725" s="354"/>
      <c r="R725" s="354"/>
      <c r="S725" s="354"/>
      <c r="T725" s="354"/>
      <c r="U725" s="354"/>
      <c r="V725" s="354">
        <f t="shared" si="6"/>
        <v>1899</v>
      </c>
    </row>
    <row r="726" ht="11.25" customHeight="1">
      <c r="A726" s="170" t="s">
        <v>682</v>
      </c>
      <c r="B726" s="348">
        <v>45862.0</v>
      </c>
      <c r="C726" s="170" t="s">
        <v>369</v>
      </c>
      <c r="D726" s="349" t="s">
        <v>699</v>
      </c>
      <c r="E726" s="170">
        <v>52.0</v>
      </c>
      <c r="F726" s="170">
        <v>507.0</v>
      </c>
      <c r="G726" s="170">
        <v>204.0</v>
      </c>
      <c r="H726" s="170" t="s">
        <v>700</v>
      </c>
      <c r="I726" s="170" t="s">
        <v>735</v>
      </c>
      <c r="J726" s="334"/>
      <c r="K726" s="350">
        <v>0.8333333333333334</v>
      </c>
      <c r="L726" s="351">
        <f t="shared" si="9"/>
        <v>20.9751984</v>
      </c>
      <c r="M726" s="352" t="str">
        <f t="shared" si="2"/>
        <v>SHEARING</v>
      </c>
      <c r="N726" s="353">
        <f t="shared" si="3"/>
        <v>24</v>
      </c>
      <c r="O726" s="353">
        <f t="shared" si="4"/>
        <v>7</v>
      </c>
      <c r="P726" s="353">
        <f t="shared" si="5"/>
        <v>2025</v>
      </c>
      <c r="Q726" s="354"/>
      <c r="R726" s="354"/>
      <c r="S726" s="354"/>
      <c r="T726" s="354"/>
      <c r="U726" s="354"/>
      <c r="V726" s="354">
        <f t="shared" si="6"/>
        <v>1899</v>
      </c>
    </row>
    <row r="727" ht="11.25" customHeight="1">
      <c r="A727" s="170" t="s">
        <v>682</v>
      </c>
      <c r="B727" s="348">
        <v>45862.0</v>
      </c>
      <c r="C727" s="170" t="s">
        <v>756</v>
      </c>
      <c r="D727" s="349" t="s">
        <v>745</v>
      </c>
      <c r="E727" s="170">
        <v>38.0</v>
      </c>
      <c r="F727" s="170">
        <v>205.0</v>
      </c>
      <c r="G727" s="170">
        <v>1400.0</v>
      </c>
      <c r="H727" s="170" t="s">
        <v>85</v>
      </c>
      <c r="I727" s="170" t="s">
        <v>766</v>
      </c>
      <c r="J727" s="350">
        <v>0.3333333333333333</v>
      </c>
      <c r="K727" s="334"/>
      <c r="L727" s="351">
        <f t="shared" si="9"/>
        <v>42.5334</v>
      </c>
      <c r="M727" s="352" t="str">
        <f t="shared" si="2"/>
        <v>SHEARING</v>
      </c>
      <c r="N727" s="353">
        <f t="shared" si="3"/>
        <v>24</v>
      </c>
      <c r="O727" s="353">
        <f t="shared" si="4"/>
        <v>7</v>
      </c>
      <c r="P727" s="353">
        <f t="shared" si="5"/>
        <v>2025</v>
      </c>
      <c r="Q727" s="354"/>
      <c r="R727" s="354"/>
      <c r="S727" s="354"/>
      <c r="T727" s="354"/>
      <c r="U727" s="354"/>
      <c r="V727" s="354">
        <f t="shared" si="6"/>
        <v>1899</v>
      </c>
    </row>
    <row r="728" ht="11.25" customHeight="1">
      <c r="A728" s="170" t="s">
        <v>682</v>
      </c>
      <c r="B728" s="348">
        <v>45862.0</v>
      </c>
      <c r="C728" s="170"/>
      <c r="D728" s="170"/>
      <c r="E728" s="170"/>
      <c r="F728" s="170"/>
      <c r="G728" s="170"/>
      <c r="H728" s="170" t="s">
        <v>689</v>
      </c>
      <c r="I728" s="170" t="s">
        <v>766</v>
      </c>
      <c r="J728" s="334"/>
      <c r="K728" s="350">
        <v>0.8333333333333334</v>
      </c>
      <c r="L728" s="351">
        <f t="shared" si="9"/>
        <v>0</v>
      </c>
      <c r="M728" s="352" t="str">
        <f t="shared" si="2"/>
        <v/>
      </c>
      <c r="N728" s="353">
        <f t="shared" si="3"/>
        <v>24</v>
      </c>
      <c r="O728" s="353">
        <f t="shared" si="4"/>
        <v>7</v>
      </c>
      <c r="P728" s="353">
        <f t="shared" si="5"/>
        <v>2025</v>
      </c>
      <c r="Q728" s="354"/>
      <c r="R728" s="354"/>
      <c r="S728" s="354"/>
      <c r="T728" s="354"/>
      <c r="U728" s="354"/>
      <c r="V728" s="354">
        <f t="shared" si="6"/>
        <v>1899</v>
      </c>
    </row>
    <row r="729" ht="11.25" customHeight="1">
      <c r="A729" s="170" t="s">
        <v>682</v>
      </c>
      <c r="B729" s="348">
        <v>45862.0</v>
      </c>
      <c r="C729" s="170" t="s">
        <v>756</v>
      </c>
      <c r="D729" s="349" t="s">
        <v>711</v>
      </c>
      <c r="E729" s="170">
        <v>38.0</v>
      </c>
      <c r="F729" s="170">
        <v>205.0</v>
      </c>
      <c r="G729" s="170">
        <v>4800.0</v>
      </c>
      <c r="H729" s="170" t="s">
        <v>712</v>
      </c>
      <c r="I729" s="170" t="s">
        <v>713</v>
      </c>
      <c r="J729" s="350">
        <v>0.3333333333333333</v>
      </c>
      <c r="K729" s="350">
        <v>0.8333333333333334</v>
      </c>
      <c r="L729" s="351">
        <f t="shared" si="9"/>
        <v>145.8288</v>
      </c>
      <c r="M729" s="352" t="str">
        <f t="shared" si="2"/>
        <v>SHEARING</v>
      </c>
      <c r="N729" s="353">
        <f t="shared" si="3"/>
        <v>24</v>
      </c>
      <c r="O729" s="353">
        <f t="shared" si="4"/>
        <v>7</v>
      </c>
      <c r="P729" s="353">
        <f t="shared" si="5"/>
        <v>2025</v>
      </c>
      <c r="Q729" s="354"/>
      <c r="R729" s="354"/>
      <c r="S729" s="354"/>
      <c r="T729" s="354"/>
      <c r="U729" s="354"/>
      <c r="V729" s="354">
        <f t="shared" si="6"/>
        <v>1899</v>
      </c>
    </row>
    <row r="730" ht="11.25" customHeight="1">
      <c r="A730" s="170" t="s">
        <v>682</v>
      </c>
      <c r="B730" s="348">
        <v>45862.0</v>
      </c>
      <c r="C730" s="170" t="s">
        <v>756</v>
      </c>
      <c r="D730" s="349" t="s">
        <v>685</v>
      </c>
      <c r="E730" s="170">
        <v>38.0</v>
      </c>
      <c r="F730" s="170">
        <v>113.0</v>
      </c>
      <c r="G730" s="170">
        <v>345.0</v>
      </c>
      <c r="H730" s="170" t="s">
        <v>85</v>
      </c>
      <c r="I730" s="170" t="s">
        <v>687</v>
      </c>
      <c r="J730" s="350">
        <v>0.3333333333333333</v>
      </c>
      <c r="K730" s="334"/>
      <c r="L730" s="351">
        <f t="shared" si="9"/>
        <v>5.777577</v>
      </c>
      <c r="M730" s="352" t="str">
        <f t="shared" si="2"/>
        <v>SHEARING</v>
      </c>
      <c r="N730" s="353">
        <f t="shared" si="3"/>
        <v>24</v>
      </c>
      <c r="O730" s="353">
        <f t="shared" si="4"/>
        <v>7</v>
      </c>
      <c r="P730" s="353">
        <f t="shared" si="5"/>
        <v>2025</v>
      </c>
      <c r="Q730" s="354"/>
      <c r="R730" s="354"/>
      <c r="S730" s="354"/>
      <c r="T730" s="354"/>
      <c r="U730" s="354"/>
      <c r="V730" s="354">
        <f t="shared" si="6"/>
        <v>1899</v>
      </c>
    </row>
    <row r="731" ht="11.25" customHeight="1">
      <c r="A731" s="170" t="s">
        <v>682</v>
      </c>
      <c r="B731" s="348">
        <v>45862.0</v>
      </c>
      <c r="C731" s="170" t="s">
        <v>756</v>
      </c>
      <c r="D731" s="349" t="s">
        <v>685</v>
      </c>
      <c r="E731" s="170">
        <v>38.0</v>
      </c>
      <c r="F731" s="170">
        <v>113.0</v>
      </c>
      <c r="G731" s="170">
        <v>690.0</v>
      </c>
      <c r="H731" s="170" t="s">
        <v>712</v>
      </c>
      <c r="I731" s="170" t="s">
        <v>687</v>
      </c>
      <c r="J731" s="334"/>
      <c r="K731" s="334"/>
      <c r="L731" s="351">
        <f t="shared" si="9"/>
        <v>11.555154</v>
      </c>
      <c r="M731" s="352" t="str">
        <f t="shared" si="2"/>
        <v>SHEARING</v>
      </c>
      <c r="N731" s="353">
        <f t="shared" si="3"/>
        <v>24</v>
      </c>
      <c r="O731" s="353">
        <f t="shared" si="4"/>
        <v>7</v>
      </c>
      <c r="P731" s="353">
        <f t="shared" si="5"/>
        <v>2025</v>
      </c>
      <c r="Q731" s="354"/>
      <c r="R731" s="354"/>
      <c r="S731" s="354"/>
      <c r="T731" s="354"/>
      <c r="U731" s="354"/>
      <c r="V731" s="354">
        <f t="shared" si="6"/>
        <v>1899</v>
      </c>
    </row>
    <row r="732" ht="11.25" customHeight="1">
      <c r="A732" s="170" t="s">
        <v>682</v>
      </c>
      <c r="B732" s="348">
        <v>45862.0</v>
      </c>
      <c r="C732" s="170"/>
      <c r="D732" s="170"/>
      <c r="E732" s="170">
        <v>62.0</v>
      </c>
      <c r="F732" s="170">
        <v>507.0</v>
      </c>
      <c r="G732" s="170">
        <v>1040.0</v>
      </c>
      <c r="H732" s="170"/>
      <c r="I732" s="170" t="s">
        <v>687</v>
      </c>
      <c r="J732" s="334"/>
      <c r="K732" s="334"/>
      <c r="L732" s="351">
        <f t="shared" si="9"/>
        <v>127.496304</v>
      </c>
      <c r="M732" s="352" t="str">
        <f t="shared" si="2"/>
        <v/>
      </c>
      <c r="N732" s="353">
        <f t="shared" si="3"/>
        <v>24</v>
      </c>
      <c r="O732" s="353">
        <f t="shared" si="4"/>
        <v>7</v>
      </c>
      <c r="P732" s="353">
        <f t="shared" si="5"/>
        <v>2025</v>
      </c>
      <c r="Q732" s="354"/>
      <c r="R732" s="354"/>
      <c r="S732" s="354"/>
      <c r="T732" s="354"/>
      <c r="U732" s="354"/>
      <c r="V732" s="354">
        <f t="shared" si="6"/>
        <v>1899</v>
      </c>
    </row>
    <row r="733" ht="11.25" customHeight="1">
      <c r="A733" s="170" t="s">
        <v>682</v>
      </c>
      <c r="B733" s="348">
        <v>45862.0</v>
      </c>
      <c r="C733" s="170"/>
      <c r="D733" s="170"/>
      <c r="E733" s="170"/>
      <c r="F733" s="170"/>
      <c r="G733" s="170"/>
      <c r="H733" s="170" t="s">
        <v>784</v>
      </c>
      <c r="I733" s="170" t="s">
        <v>687</v>
      </c>
      <c r="J733" s="334"/>
      <c r="K733" s="334"/>
      <c r="L733" s="351">
        <f t="shared" si="9"/>
        <v>0</v>
      </c>
      <c r="M733" s="352" t="str">
        <f t="shared" si="2"/>
        <v/>
      </c>
      <c r="N733" s="353">
        <f t="shared" si="3"/>
        <v>24</v>
      </c>
      <c r="O733" s="353">
        <f t="shared" si="4"/>
        <v>7</v>
      </c>
      <c r="P733" s="353">
        <f t="shared" si="5"/>
        <v>2025</v>
      </c>
      <c r="Q733" s="354"/>
      <c r="R733" s="354"/>
      <c r="S733" s="354"/>
      <c r="T733" s="354"/>
      <c r="U733" s="354"/>
      <c r="V733" s="354">
        <f t="shared" si="6"/>
        <v>1899</v>
      </c>
    </row>
    <row r="734" ht="11.25" customHeight="1">
      <c r="A734" s="170" t="s">
        <v>682</v>
      </c>
      <c r="B734" s="348">
        <v>45862.0</v>
      </c>
      <c r="C734" s="170"/>
      <c r="D734" s="349" t="s">
        <v>732</v>
      </c>
      <c r="E734" s="170">
        <v>184.0</v>
      </c>
      <c r="F734" s="170">
        <v>292.0</v>
      </c>
      <c r="G734" s="170">
        <v>1520.0</v>
      </c>
      <c r="H734" s="170" t="s">
        <v>461</v>
      </c>
      <c r="I734" s="170" t="s">
        <v>687</v>
      </c>
      <c r="J734" s="334"/>
      <c r="K734" s="350">
        <v>0.8333333333333334</v>
      </c>
      <c r="L734" s="351">
        <f t="shared" si="9"/>
        <v>318.499584</v>
      </c>
      <c r="M734" s="352" t="str">
        <f t="shared" si="2"/>
        <v>HOLING</v>
      </c>
      <c r="N734" s="353">
        <f t="shared" si="3"/>
        <v>24</v>
      </c>
      <c r="O734" s="353">
        <f t="shared" si="4"/>
        <v>7</v>
      </c>
      <c r="P734" s="353">
        <f t="shared" si="5"/>
        <v>2025</v>
      </c>
      <c r="Q734" s="354"/>
      <c r="R734" s="354"/>
      <c r="S734" s="354"/>
      <c r="T734" s="354"/>
      <c r="U734" s="354"/>
      <c r="V734" s="354">
        <f t="shared" si="6"/>
        <v>1899</v>
      </c>
    </row>
    <row r="735" ht="11.25" customHeight="1">
      <c r="A735" s="170" t="s">
        <v>682</v>
      </c>
      <c r="B735" s="348">
        <v>45862.0</v>
      </c>
      <c r="C735" s="170" t="s">
        <v>369</v>
      </c>
      <c r="D735" s="349" t="s">
        <v>683</v>
      </c>
      <c r="E735" s="170">
        <v>157.0</v>
      </c>
      <c r="F735" s="170">
        <v>507.0</v>
      </c>
      <c r="G735" s="170">
        <v>306.0</v>
      </c>
      <c r="H735" s="170" t="s">
        <v>85</v>
      </c>
      <c r="I735" s="170" t="s">
        <v>684</v>
      </c>
      <c r="J735" s="350">
        <v>0.3333333333333333</v>
      </c>
      <c r="K735" s="334"/>
      <c r="L735" s="351">
        <f t="shared" si="9"/>
        <v>94.9934466</v>
      </c>
      <c r="M735" s="352" t="str">
        <f t="shared" si="2"/>
        <v>SHEARING</v>
      </c>
      <c r="N735" s="353">
        <f t="shared" si="3"/>
        <v>24</v>
      </c>
      <c r="O735" s="353">
        <f t="shared" si="4"/>
        <v>7</v>
      </c>
      <c r="P735" s="353">
        <f t="shared" si="5"/>
        <v>2025</v>
      </c>
      <c r="Q735" s="354"/>
      <c r="R735" s="354"/>
      <c r="S735" s="354"/>
      <c r="T735" s="354"/>
      <c r="U735" s="354"/>
      <c r="V735" s="354">
        <f t="shared" si="6"/>
        <v>1899</v>
      </c>
    </row>
    <row r="736" ht="11.25" customHeight="1">
      <c r="A736" s="170" t="s">
        <v>682</v>
      </c>
      <c r="B736" s="348">
        <v>45862.0</v>
      </c>
      <c r="C736" s="170" t="s">
        <v>369</v>
      </c>
      <c r="D736" s="349" t="s">
        <v>683</v>
      </c>
      <c r="E736" s="170">
        <v>141.0</v>
      </c>
      <c r="F736" s="170">
        <v>507.0</v>
      </c>
      <c r="G736" s="170">
        <v>210.0</v>
      </c>
      <c r="H736" s="170" t="s">
        <v>85</v>
      </c>
      <c r="I736" s="170" t="s">
        <v>684</v>
      </c>
      <c r="J736" s="334"/>
      <c r="K736" s="334"/>
      <c r="L736" s="351">
        <f t="shared" si="9"/>
        <v>58.547853</v>
      </c>
      <c r="M736" s="352" t="str">
        <f t="shared" si="2"/>
        <v>SHEARING</v>
      </c>
      <c r="N736" s="353">
        <f t="shared" si="3"/>
        <v>24</v>
      </c>
      <c r="O736" s="353">
        <f t="shared" si="4"/>
        <v>7</v>
      </c>
      <c r="P736" s="353">
        <f t="shared" si="5"/>
        <v>2025</v>
      </c>
      <c r="Q736" s="354"/>
      <c r="R736" s="354"/>
      <c r="S736" s="354"/>
      <c r="T736" s="354"/>
      <c r="U736" s="354"/>
      <c r="V736" s="354">
        <f t="shared" si="6"/>
        <v>1899</v>
      </c>
    </row>
    <row r="737" ht="11.25" customHeight="1">
      <c r="A737" s="170" t="s">
        <v>682</v>
      </c>
      <c r="B737" s="348">
        <v>45862.0</v>
      </c>
      <c r="C737" s="170" t="s">
        <v>369</v>
      </c>
      <c r="D737" s="349" t="s">
        <v>683</v>
      </c>
      <c r="E737" s="170">
        <v>118.0</v>
      </c>
      <c r="F737" s="170">
        <v>507.0</v>
      </c>
      <c r="G737" s="170">
        <v>174.0</v>
      </c>
      <c r="H737" s="170" t="s">
        <v>85</v>
      </c>
      <c r="I737" s="170" t="s">
        <v>684</v>
      </c>
      <c r="J737" s="334"/>
      <c r="K737" s="334"/>
      <c r="L737" s="351">
        <f t="shared" si="9"/>
        <v>40.5979236</v>
      </c>
      <c r="M737" s="352" t="str">
        <f t="shared" si="2"/>
        <v>SHEARING</v>
      </c>
      <c r="N737" s="353">
        <f t="shared" si="3"/>
        <v>24</v>
      </c>
      <c r="O737" s="353">
        <f t="shared" si="4"/>
        <v>7</v>
      </c>
      <c r="P737" s="353">
        <f t="shared" si="5"/>
        <v>2025</v>
      </c>
      <c r="Q737" s="354"/>
      <c r="R737" s="354"/>
      <c r="S737" s="354"/>
      <c r="T737" s="354"/>
      <c r="U737" s="354"/>
      <c r="V737" s="354">
        <f t="shared" si="6"/>
        <v>1899</v>
      </c>
    </row>
    <row r="738" ht="11.25" customHeight="1">
      <c r="A738" s="170" t="s">
        <v>682</v>
      </c>
      <c r="B738" s="348">
        <v>45862.0</v>
      </c>
      <c r="C738" s="170" t="s">
        <v>369</v>
      </c>
      <c r="D738" s="349" t="s">
        <v>683</v>
      </c>
      <c r="E738" s="170">
        <v>88.0</v>
      </c>
      <c r="F738" s="170">
        <v>507.0</v>
      </c>
      <c r="G738" s="170">
        <v>150.0</v>
      </c>
      <c r="H738" s="170" t="s">
        <v>85</v>
      </c>
      <c r="I738" s="170" t="s">
        <v>684</v>
      </c>
      <c r="J738" s="334"/>
      <c r="K738" s="334"/>
      <c r="L738" s="351">
        <f t="shared" si="9"/>
        <v>26.10036</v>
      </c>
      <c r="M738" s="352" t="str">
        <f t="shared" si="2"/>
        <v>SHEARING</v>
      </c>
      <c r="N738" s="353">
        <f t="shared" si="3"/>
        <v>24</v>
      </c>
      <c r="O738" s="353">
        <f t="shared" si="4"/>
        <v>7</v>
      </c>
      <c r="P738" s="353">
        <f t="shared" si="5"/>
        <v>2025</v>
      </c>
      <c r="Q738" s="354"/>
      <c r="R738" s="354"/>
      <c r="S738" s="354"/>
      <c r="T738" s="354"/>
      <c r="U738" s="354"/>
      <c r="V738" s="354">
        <f t="shared" si="6"/>
        <v>1899</v>
      </c>
    </row>
    <row r="739" ht="11.25" customHeight="1">
      <c r="A739" s="170" t="s">
        <v>682</v>
      </c>
      <c r="B739" s="348">
        <v>45862.0</v>
      </c>
      <c r="C739" s="170" t="s">
        <v>369</v>
      </c>
      <c r="D739" s="349" t="s">
        <v>683</v>
      </c>
      <c r="E739" s="170">
        <v>52.0</v>
      </c>
      <c r="F739" s="170">
        <v>507.0</v>
      </c>
      <c r="G739" s="170">
        <v>102.0</v>
      </c>
      <c r="H739" s="170" t="s">
        <v>85</v>
      </c>
      <c r="I739" s="170" t="s">
        <v>684</v>
      </c>
      <c r="J739" s="334"/>
      <c r="K739" s="334"/>
      <c r="L739" s="351">
        <f t="shared" si="9"/>
        <v>10.4875992</v>
      </c>
      <c r="M739" s="352" t="str">
        <f t="shared" si="2"/>
        <v>SHEARING</v>
      </c>
      <c r="N739" s="353">
        <f t="shared" si="3"/>
        <v>24</v>
      </c>
      <c r="O739" s="353">
        <f t="shared" si="4"/>
        <v>7</v>
      </c>
      <c r="P739" s="353">
        <f t="shared" si="5"/>
        <v>2025</v>
      </c>
      <c r="Q739" s="354"/>
      <c r="R739" s="354"/>
      <c r="S739" s="354"/>
      <c r="T739" s="354"/>
      <c r="U739" s="354"/>
      <c r="V739" s="354">
        <f t="shared" si="6"/>
        <v>1899</v>
      </c>
    </row>
    <row r="740" ht="11.25" customHeight="1">
      <c r="A740" s="170" t="s">
        <v>682</v>
      </c>
      <c r="B740" s="348">
        <v>45862.0</v>
      </c>
      <c r="C740" s="170" t="s">
        <v>373</v>
      </c>
      <c r="D740" s="349" t="s">
        <v>683</v>
      </c>
      <c r="E740" s="170">
        <v>126.0</v>
      </c>
      <c r="F740" s="170">
        <v>614.0</v>
      </c>
      <c r="G740" s="170">
        <v>384.0</v>
      </c>
      <c r="H740" s="170" t="s">
        <v>85</v>
      </c>
      <c r="I740" s="170" t="s">
        <v>684</v>
      </c>
      <c r="J740" s="334"/>
      <c r="K740" s="334"/>
      <c r="L740" s="351">
        <f t="shared" si="9"/>
        <v>115.8603264</v>
      </c>
      <c r="M740" s="352" t="str">
        <f t="shared" si="2"/>
        <v>SHEARING</v>
      </c>
      <c r="N740" s="353">
        <f t="shared" si="3"/>
        <v>24</v>
      </c>
      <c r="O740" s="353">
        <f t="shared" si="4"/>
        <v>7</v>
      </c>
      <c r="P740" s="353">
        <f t="shared" si="5"/>
        <v>2025</v>
      </c>
      <c r="Q740" s="354"/>
      <c r="R740" s="354"/>
      <c r="S740" s="354"/>
      <c r="T740" s="354"/>
      <c r="U740" s="354"/>
      <c r="V740" s="354">
        <f t="shared" si="6"/>
        <v>1899</v>
      </c>
    </row>
    <row r="741" ht="11.25" customHeight="1">
      <c r="A741" s="170" t="s">
        <v>682</v>
      </c>
      <c r="B741" s="348">
        <v>45862.0</v>
      </c>
      <c r="C741" s="170" t="s">
        <v>373</v>
      </c>
      <c r="D741" s="349" t="s">
        <v>683</v>
      </c>
      <c r="E741" s="170">
        <v>118.0</v>
      </c>
      <c r="F741" s="170">
        <v>614.0</v>
      </c>
      <c r="G741" s="170">
        <v>276.0</v>
      </c>
      <c r="H741" s="170" t="s">
        <v>85</v>
      </c>
      <c r="I741" s="170" t="s">
        <v>684</v>
      </c>
      <c r="J741" s="334"/>
      <c r="K741" s="350">
        <v>0.8333333333333334</v>
      </c>
      <c r="L741" s="351">
        <f t="shared" si="9"/>
        <v>77.9873328</v>
      </c>
      <c r="M741" s="352" t="str">
        <f t="shared" si="2"/>
        <v>SHEARING</v>
      </c>
      <c r="N741" s="353">
        <f t="shared" si="3"/>
        <v>24</v>
      </c>
      <c r="O741" s="353">
        <f t="shared" si="4"/>
        <v>7</v>
      </c>
      <c r="P741" s="353">
        <f t="shared" si="5"/>
        <v>2025</v>
      </c>
      <c r="Q741" s="354"/>
      <c r="R741" s="354"/>
      <c r="S741" s="354"/>
      <c r="T741" s="354"/>
      <c r="U741" s="354"/>
      <c r="V741" s="354">
        <f t="shared" si="6"/>
        <v>1899</v>
      </c>
    </row>
    <row r="742" ht="11.25" customHeight="1">
      <c r="A742" s="170" t="s">
        <v>682</v>
      </c>
      <c r="B742" s="348">
        <v>45862.0</v>
      </c>
      <c r="C742" s="170" t="s">
        <v>504</v>
      </c>
      <c r="D742" s="170" t="s">
        <v>725</v>
      </c>
      <c r="E742" s="170">
        <v>80.0</v>
      </c>
      <c r="F742" s="170">
        <v>360.0</v>
      </c>
      <c r="G742" s="170">
        <v>1640.0</v>
      </c>
      <c r="H742" s="170"/>
      <c r="I742" s="170"/>
      <c r="J742" s="350">
        <v>0.4270833333333333</v>
      </c>
      <c r="K742" s="350">
        <v>0.5416666666666666</v>
      </c>
      <c r="L742" s="351">
        <f t="shared" si="9"/>
        <v>184.2048</v>
      </c>
      <c r="M742" s="352" t="str">
        <f t="shared" si="2"/>
        <v>CANWIN</v>
      </c>
      <c r="N742" s="353">
        <f>DAY(B748)</f>
        <v>25</v>
      </c>
      <c r="O742" s="353">
        <f>MONTH(B748)</f>
        <v>7</v>
      </c>
      <c r="P742" s="353">
        <f>YEAR(B748)</f>
        <v>2025</v>
      </c>
      <c r="Q742" s="354"/>
      <c r="R742" s="354"/>
      <c r="S742" s="354"/>
      <c r="T742" s="354"/>
      <c r="U742" s="354"/>
      <c r="V742" s="354">
        <f t="shared" si="6"/>
        <v>1899</v>
      </c>
    </row>
    <row r="743" ht="11.25" customHeight="1">
      <c r="A743" s="170" t="s">
        <v>682</v>
      </c>
      <c r="B743" s="348">
        <v>45862.0</v>
      </c>
      <c r="C743" s="170" t="s">
        <v>505</v>
      </c>
      <c r="D743" s="170" t="s">
        <v>725</v>
      </c>
      <c r="E743" s="170">
        <v>80.0</v>
      </c>
      <c r="F743" s="170">
        <v>265.0</v>
      </c>
      <c r="G743" s="170">
        <v>320.0</v>
      </c>
      <c r="H743" s="170"/>
      <c r="I743" s="170"/>
      <c r="J743" s="350">
        <v>0.5625</v>
      </c>
      <c r="K743" s="350">
        <v>0.607638888888889</v>
      </c>
      <c r="L743" s="351">
        <f t="shared" si="9"/>
        <v>26.4576</v>
      </c>
      <c r="M743" s="352" t="str">
        <f t="shared" si="2"/>
        <v>CANWIN</v>
      </c>
      <c r="N743" s="353"/>
      <c r="O743" s="353"/>
      <c r="P743" s="353"/>
      <c r="Q743" s="354"/>
      <c r="R743" s="354"/>
      <c r="S743" s="354"/>
      <c r="T743" s="354"/>
      <c r="U743" s="354"/>
      <c r="V743" s="354">
        <f t="shared" si="6"/>
        <v>1899</v>
      </c>
    </row>
    <row r="744" ht="11.25" customHeight="1">
      <c r="A744" s="170" t="s">
        <v>682</v>
      </c>
      <c r="B744" s="348">
        <v>45862.0</v>
      </c>
      <c r="C744" s="170" t="s">
        <v>505</v>
      </c>
      <c r="D744" s="170" t="s">
        <v>725</v>
      </c>
      <c r="E744" s="170">
        <v>80.0</v>
      </c>
      <c r="F744" s="170">
        <v>70.0</v>
      </c>
      <c r="G744" s="170">
        <v>90.0</v>
      </c>
      <c r="H744" s="170"/>
      <c r="I744" s="170"/>
      <c r="J744" s="350">
        <v>0.607638888888889</v>
      </c>
      <c r="K744" s="350">
        <v>0.6770833333333334</v>
      </c>
      <c r="L744" s="351">
        <f t="shared" si="9"/>
        <v>1.9656</v>
      </c>
      <c r="M744" s="352" t="str">
        <f t="shared" si="2"/>
        <v>CANWIN</v>
      </c>
      <c r="N744" s="353"/>
      <c r="O744" s="353"/>
      <c r="P744" s="353"/>
      <c r="Q744" s="354"/>
      <c r="R744" s="354"/>
      <c r="S744" s="354"/>
      <c r="T744" s="354"/>
      <c r="U744" s="354"/>
      <c r="V744" s="354">
        <f t="shared" si="6"/>
        <v>1899</v>
      </c>
    </row>
    <row r="745" ht="11.25" customHeight="1">
      <c r="A745" s="170" t="s">
        <v>682</v>
      </c>
      <c r="B745" s="348">
        <v>45862.0</v>
      </c>
      <c r="C745" s="170" t="s">
        <v>338</v>
      </c>
      <c r="D745" s="170" t="s">
        <v>725</v>
      </c>
      <c r="E745" s="170">
        <v>75.0</v>
      </c>
      <c r="F745" s="170">
        <v>160.0</v>
      </c>
      <c r="G745" s="170">
        <v>200.0</v>
      </c>
      <c r="H745" s="170"/>
      <c r="I745" s="170"/>
      <c r="J745" s="350">
        <v>0.6875</v>
      </c>
      <c r="K745" s="350">
        <v>0.7083333333333334</v>
      </c>
      <c r="L745" s="351">
        <f t="shared" si="9"/>
        <v>9.36</v>
      </c>
      <c r="M745" s="352" t="str">
        <f t="shared" si="2"/>
        <v>CANWIN</v>
      </c>
      <c r="N745" s="353"/>
      <c r="O745" s="353"/>
      <c r="P745" s="353"/>
      <c r="Q745" s="354"/>
      <c r="R745" s="354"/>
      <c r="S745" s="354"/>
      <c r="T745" s="354"/>
      <c r="U745" s="354"/>
      <c r="V745" s="354">
        <f t="shared" si="6"/>
        <v>1899</v>
      </c>
    </row>
    <row r="746" ht="11.25" customHeight="1">
      <c r="A746" s="170" t="s">
        <v>682</v>
      </c>
      <c r="B746" s="348">
        <v>45862.0</v>
      </c>
      <c r="C746" s="170" t="s">
        <v>338</v>
      </c>
      <c r="D746" s="170" t="s">
        <v>725</v>
      </c>
      <c r="E746" s="170">
        <v>75.0</v>
      </c>
      <c r="F746" s="170">
        <v>245.0</v>
      </c>
      <c r="G746" s="170">
        <v>100.0</v>
      </c>
      <c r="H746" s="170"/>
      <c r="I746" s="170"/>
      <c r="J746" s="350">
        <v>0.7083333333333334</v>
      </c>
      <c r="K746" s="350">
        <v>0.7291666666666666</v>
      </c>
      <c r="L746" s="351">
        <f t="shared" si="9"/>
        <v>7.16625</v>
      </c>
      <c r="M746" s="352" t="str">
        <f t="shared" si="2"/>
        <v>CANWIN</v>
      </c>
      <c r="N746" s="353"/>
      <c r="O746" s="353"/>
      <c r="P746" s="353"/>
      <c r="Q746" s="354"/>
      <c r="R746" s="354"/>
      <c r="S746" s="354"/>
      <c r="T746" s="354"/>
      <c r="U746" s="354"/>
      <c r="V746" s="354">
        <f t="shared" si="6"/>
        <v>1899</v>
      </c>
    </row>
    <row r="747" ht="11.25" customHeight="1">
      <c r="A747" s="170" t="s">
        <v>682</v>
      </c>
      <c r="B747" s="348">
        <v>45862.0</v>
      </c>
      <c r="C747" s="170" t="s">
        <v>338</v>
      </c>
      <c r="D747" s="170" t="s">
        <v>725</v>
      </c>
      <c r="E747" s="170">
        <v>75.0</v>
      </c>
      <c r="F747" s="170">
        <v>200.0</v>
      </c>
      <c r="G747" s="170">
        <v>300.0</v>
      </c>
      <c r="H747" s="170"/>
      <c r="I747" s="170"/>
      <c r="J747" s="350">
        <v>0.7083333333333334</v>
      </c>
      <c r="K747" s="350">
        <v>0.7916666666666666</v>
      </c>
      <c r="L747" s="351">
        <f t="shared" si="9"/>
        <v>17.55</v>
      </c>
      <c r="M747" s="352" t="str">
        <f t="shared" si="2"/>
        <v>CANWIN</v>
      </c>
      <c r="N747" s="353"/>
      <c r="O747" s="353"/>
      <c r="P747" s="353"/>
      <c r="Q747" s="354"/>
      <c r="R747" s="354"/>
      <c r="S747" s="354"/>
      <c r="T747" s="354"/>
      <c r="U747" s="354"/>
      <c r="V747" s="354">
        <f t="shared" si="6"/>
        <v>1899</v>
      </c>
    </row>
    <row r="748" ht="11.25" customHeight="1">
      <c r="A748" s="170" t="s">
        <v>682</v>
      </c>
      <c r="B748" s="348">
        <v>45863.0</v>
      </c>
      <c r="C748" s="170" t="s">
        <v>338</v>
      </c>
      <c r="D748" s="170"/>
      <c r="E748" s="170"/>
      <c r="F748" s="170"/>
      <c r="G748" s="170"/>
      <c r="H748" s="170" t="s">
        <v>746</v>
      </c>
      <c r="I748" s="170" t="s">
        <v>703</v>
      </c>
      <c r="J748" s="350">
        <v>0.375</v>
      </c>
      <c r="K748" s="334"/>
      <c r="L748" s="351">
        <f t="shared" si="9"/>
        <v>0</v>
      </c>
      <c r="M748" s="352" t="str">
        <f t="shared" si="2"/>
        <v/>
      </c>
      <c r="N748" s="353">
        <f t="shared" ref="N748:N895" si="10">DAY(B749)</f>
        <v>25</v>
      </c>
      <c r="O748" s="353">
        <f t="shared" ref="O748:O895" si="11">MONTH(B749)</f>
        <v>7</v>
      </c>
      <c r="P748" s="353">
        <f t="shared" ref="P748:P895" si="12">YEAR(B749)</f>
        <v>2025</v>
      </c>
      <c r="Q748" s="354"/>
      <c r="R748" s="354"/>
      <c r="S748" s="354"/>
      <c r="T748" s="354"/>
      <c r="U748" s="354"/>
      <c r="V748" s="354">
        <f t="shared" si="6"/>
        <v>1899</v>
      </c>
    </row>
    <row r="749" ht="11.25" customHeight="1">
      <c r="A749" s="170" t="s">
        <v>682</v>
      </c>
      <c r="B749" s="348">
        <v>45863.0</v>
      </c>
      <c r="C749" s="170"/>
      <c r="D749" s="170"/>
      <c r="E749" s="170"/>
      <c r="F749" s="170"/>
      <c r="G749" s="170"/>
      <c r="H749" s="170" t="s">
        <v>779</v>
      </c>
      <c r="I749" s="170" t="s">
        <v>703</v>
      </c>
      <c r="J749" s="334"/>
      <c r="K749" s="350">
        <v>0.8333333333333334</v>
      </c>
      <c r="L749" s="351">
        <f t="shared" si="9"/>
        <v>0</v>
      </c>
      <c r="M749" s="352" t="str">
        <f t="shared" si="2"/>
        <v/>
      </c>
      <c r="N749" s="353">
        <f t="shared" si="10"/>
        <v>25</v>
      </c>
      <c r="O749" s="353">
        <f t="shared" si="11"/>
        <v>7</v>
      </c>
      <c r="P749" s="353">
        <f t="shared" si="12"/>
        <v>2025</v>
      </c>
      <c r="Q749" s="354"/>
      <c r="R749" s="354"/>
      <c r="S749" s="354"/>
      <c r="T749" s="354"/>
      <c r="U749" s="354"/>
      <c r="V749" s="354">
        <f t="shared" si="6"/>
        <v>1899</v>
      </c>
    </row>
    <row r="750" ht="11.25" customHeight="1">
      <c r="A750" s="170" t="s">
        <v>682</v>
      </c>
      <c r="B750" s="348">
        <v>45863.0</v>
      </c>
      <c r="C750" s="170" t="s">
        <v>369</v>
      </c>
      <c r="D750" s="170"/>
      <c r="E750" s="170"/>
      <c r="F750" s="170"/>
      <c r="G750" s="170"/>
      <c r="H750" s="170" t="s">
        <v>779</v>
      </c>
      <c r="I750" s="170" t="s">
        <v>705</v>
      </c>
      <c r="J750" s="350">
        <v>0.375</v>
      </c>
      <c r="K750" s="334"/>
      <c r="L750" s="351">
        <f t="shared" si="9"/>
        <v>0</v>
      </c>
      <c r="M750" s="352" t="str">
        <f t="shared" si="2"/>
        <v/>
      </c>
      <c r="N750" s="353">
        <f t="shared" si="10"/>
        <v>25</v>
      </c>
      <c r="O750" s="353">
        <f t="shared" si="11"/>
        <v>7</v>
      </c>
      <c r="P750" s="353">
        <f t="shared" si="12"/>
        <v>2025</v>
      </c>
      <c r="Q750" s="354"/>
      <c r="R750" s="354"/>
      <c r="S750" s="354"/>
      <c r="T750" s="354"/>
      <c r="U750" s="354"/>
      <c r="V750" s="354">
        <f t="shared" si="6"/>
        <v>1899</v>
      </c>
    </row>
    <row r="751" ht="11.25" customHeight="1">
      <c r="A751" s="170" t="s">
        <v>682</v>
      </c>
      <c r="B751" s="348">
        <v>45863.0</v>
      </c>
      <c r="C751" s="170" t="s">
        <v>505</v>
      </c>
      <c r="D751" s="170"/>
      <c r="E751" s="170"/>
      <c r="F751" s="170"/>
      <c r="G751" s="170"/>
      <c r="H751" s="170" t="s">
        <v>779</v>
      </c>
      <c r="I751" s="170" t="s">
        <v>705</v>
      </c>
      <c r="J751" s="334"/>
      <c r="K751" s="350">
        <v>0.8333333333333334</v>
      </c>
      <c r="L751" s="351">
        <f t="shared" si="9"/>
        <v>0</v>
      </c>
      <c r="M751" s="352" t="str">
        <f t="shared" si="2"/>
        <v/>
      </c>
      <c r="N751" s="353">
        <f t="shared" si="10"/>
        <v>25</v>
      </c>
      <c r="O751" s="353">
        <f t="shared" si="11"/>
        <v>7</v>
      </c>
      <c r="P751" s="353">
        <f t="shared" si="12"/>
        <v>2025</v>
      </c>
      <c r="Q751" s="354"/>
      <c r="R751" s="354"/>
      <c r="S751" s="354"/>
      <c r="T751" s="354"/>
      <c r="U751" s="354"/>
      <c r="V751" s="354">
        <f t="shared" si="6"/>
        <v>1899</v>
      </c>
    </row>
    <row r="752" ht="11.25" customHeight="1">
      <c r="A752" s="170" t="s">
        <v>682</v>
      </c>
      <c r="B752" s="348">
        <v>45863.0</v>
      </c>
      <c r="C752" s="170" t="s">
        <v>508</v>
      </c>
      <c r="D752" s="349" t="s">
        <v>685</v>
      </c>
      <c r="E752" s="170">
        <v>45.0</v>
      </c>
      <c r="F752" s="170">
        <v>115.0</v>
      </c>
      <c r="G752" s="170">
        <v>2655.0</v>
      </c>
      <c r="H752" s="170" t="s">
        <v>85</v>
      </c>
      <c r="I752" s="170" t="s">
        <v>687</v>
      </c>
      <c r="J752" s="350">
        <v>0.3333333333333333</v>
      </c>
      <c r="K752" s="334"/>
      <c r="L752" s="351">
        <f t="shared" si="9"/>
        <v>53.5845375</v>
      </c>
      <c r="M752" s="352" t="str">
        <f t="shared" si="2"/>
        <v>SHEARING</v>
      </c>
      <c r="N752" s="353">
        <f t="shared" si="10"/>
        <v>25</v>
      </c>
      <c r="O752" s="353">
        <f t="shared" si="11"/>
        <v>7</v>
      </c>
      <c r="P752" s="353">
        <f t="shared" si="12"/>
        <v>2025</v>
      </c>
      <c r="Q752" s="354"/>
      <c r="R752" s="354"/>
      <c r="S752" s="354"/>
      <c r="T752" s="354"/>
      <c r="U752" s="354"/>
      <c r="V752" s="354">
        <f t="shared" si="6"/>
        <v>1899</v>
      </c>
    </row>
    <row r="753" ht="11.25" customHeight="1">
      <c r="A753" s="170" t="s">
        <v>682</v>
      </c>
      <c r="B753" s="348">
        <v>45863.0</v>
      </c>
      <c r="C753" s="170" t="s">
        <v>508</v>
      </c>
      <c r="D753" s="349" t="s">
        <v>727</v>
      </c>
      <c r="E753" s="170"/>
      <c r="F753" s="170"/>
      <c r="G753" s="170"/>
      <c r="H753" s="170" t="s">
        <v>723</v>
      </c>
      <c r="I753" s="170" t="s">
        <v>687</v>
      </c>
      <c r="J753" s="334"/>
      <c r="K753" s="334"/>
      <c r="L753" s="351">
        <f t="shared" si="9"/>
        <v>0</v>
      </c>
      <c r="M753" s="352" t="str">
        <f t="shared" si="2"/>
        <v>SHEARING</v>
      </c>
      <c r="N753" s="353">
        <f t="shared" si="10"/>
        <v>25</v>
      </c>
      <c r="O753" s="353">
        <f t="shared" si="11"/>
        <v>7</v>
      </c>
      <c r="P753" s="353">
        <f t="shared" si="12"/>
        <v>2025</v>
      </c>
      <c r="Q753" s="354"/>
      <c r="R753" s="354"/>
      <c r="S753" s="354"/>
      <c r="T753" s="354"/>
      <c r="U753" s="354"/>
      <c r="V753" s="354">
        <f t="shared" si="6"/>
        <v>1899</v>
      </c>
    </row>
    <row r="754" ht="11.25" customHeight="1">
      <c r="A754" s="170" t="s">
        <v>682</v>
      </c>
      <c r="B754" s="348">
        <v>45863.0</v>
      </c>
      <c r="C754" s="170" t="s">
        <v>381</v>
      </c>
      <c r="D754" s="349" t="s">
        <v>727</v>
      </c>
      <c r="E754" s="170"/>
      <c r="F754" s="170"/>
      <c r="G754" s="170"/>
      <c r="H754" s="170" t="s">
        <v>723</v>
      </c>
      <c r="I754" s="170" t="s">
        <v>687</v>
      </c>
      <c r="J754" s="334"/>
      <c r="K754" s="334"/>
      <c r="L754" s="351">
        <f t="shared" si="9"/>
        <v>0</v>
      </c>
      <c r="M754" s="352" t="str">
        <f t="shared" si="2"/>
        <v>SHEARING</v>
      </c>
      <c r="N754" s="353">
        <f t="shared" si="10"/>
        <v>25</v>
      </c>
      <c r="O754" s="353">
        <f t="shared" si="11"/>
        <v>7</v>
      </c>
      <c r="P754" s="353">
        <f t="shared" si="12"/>
        <v>2025</v>
      </c>
      <c r="Q754" s="354"/>
      <c r="R754" s="354"/>
      <c r="S754" s="354"/>
      <c r="T754" s="354"/>
      <c r="U754" s="354"/>
      <c r="V754" s="354">
        <f t="shared" si="6"/>
        <v>1899</v>
      </c>
    </row>
    <row r="755" ht="11.25" customHeight="1">
      <c r="A755" s="170" t="s">
        <v>682</v>
      </c>
      <c r="B755" s="348">
        <v>45863.0</v>
      </c>
      <c r="C755" s="170"/>
      <c r="D755" s="170" t="s">
        <v>782</v>
      </c>
      <c r="E755" s="170">
        <v>184.0</v>
      </c>
      <c r="F755" s="170">
        <v>292.0</v>
      </c>
      <c r="G755" s="170">
        <v>490.0</v>
      </c>
      <c r="H755" s="170" t="s">
        <v>461</v>
      </c>
      <c r="I755" s="170" t="s">
        <v>687</v>
      </c>
      <c r="J755" s="334"/>
      <c r="K755" s="350">
        <v>0.8333333333333334</v>
      </c>
      <c r="L755" s="351">
        <f t="shared" si="9"/>
        <v>102.674208</v>
      </c>
      <c r="M755" s="352" t="str">
        <f t="shared" si="2"/>
        <v>POWERPRESS</v>
      </c>
      <c r="N755" s="353">
        <f t="shared" si="10"/>
        <v>25</v>
      </c>
      <c r="O755" s="353">
        <f t="shared" si="11"/>
        <v>7</v>
      </c>
      <c r="P755" s="353">
        <f t="shared" si="12"/>
        <v>2025</v>
      </c>
      <c r="Q755" s="354"/>
      <c r="R755" s="354"/>
      <c r="S755" s="354"/>
      <c r="T755" s="354"/>
      <c r="U755" s="354"/>
      <c r="V755" s="354">
        <f t="shared" si="6"/>
        <v>1899</v>
      </c>
    </row>
    <row r="756" ht="11.25" customHeight="1">
      <c r="A756" s="170" t="s">
        <v>682</v>
      </c>
      <c r="B756" s="348">
        <v>45863.0</v>
      </c>
      <c r="C756" s="170" t="s">
        <v>373</v>
      </c>
      <c r="D756" s="349" t="s">
        <v>683</v>
      </c>
      <c r="E756" s="170">
        <v>106.0</v>
      </c>
      <c r="F756" s="170">
        <v>614.0</v>
      </c>
      <c r="G756" s="170">
        <v>240.0</v>
      </c>
      <c r="H756" s="170" t="s">
        <v>85</v>
      </c>
      <c r="I756" s="170" t="s">
        <v>684</v>
      </c>
      <c r="J756" s="350">
        <v>0.3333333333333333</v>
      </c>
      <c r="K756" s="334"/>
      <c r="L756" s="351">
        <f t="shared" si="9"/>
        <v>60.918624</v>
      </c>
      <c r="M756" s="352" t="str">
        <f t="shared" si="2"/>
        <v>SHEARING</v>
      </c>
      <c r="N756" s="353">
        <f t="shared" si="10"/>
        <v>25</v>
      </c>
      <c r="O756" s="353">
        <f t="shared" si="11"/>
        <v>7</v>
      </c>
      <c r="P756" s="353">
        <f t="shared" si="12"/>
        <v>2025</v>
      </c>
      <c r="Q756" s="354"/>
      <c r="R756" s="354"/>
      <c r="S756" s="354"/>
      <c r="T756" s="354"/>
      <c r="U756" s="354"/>
      <c r="V756" s="354">
        <f t="shared" si="6"/>
        <v>1899</v>
      </c>
    </row>
    <row r="757" ht="11.25" customHeight="1">
      <c r="A757" s="170" t="s">
        <v>682</v>
      </c>
      <c r="B757" s="348">
        <v>45863.0</v>
      </c>
      <c r="C757" s="170" t="s">
        <v>373</v>
      </c>
      <c r="D757" s="349" t="s">
        <v>683</v>
      </c>
      <c r="E757" s="170">
        <v>90.0</v>
      </c>
      <c r="F757" s="170">
        <v>614.0</v>
      </c>
      <c r="G757" s="170">
        <v>228.0</v>
      </c>
      <c r="H757" s="170" t="s">
        <v>85</v>
      </c>
      <c r="I757" s="170" t="s">
        <v>684</v>
      </c>
      <c r="J757" s="334"/>
      <c r="K757" s="334"/>
      <c r="L757" s="351">
        <f t="shared" si="9"/>
        <v>49.137192</v>
      </c>
      <c r="M757" s="352" t="str">
        <f t="shared" si="2"/>
        <v>SHEARING</v>
      </c>
      <c r="N757" s="353">
        <f t="shared" si="10"/>
        <v>25</v>
      </c>
      <c r="O757" s="353">
        <f t="shared" si="11"/>
        <v>7</v>
      </c>
      <c r="P757" s="353">
        <f t="shared" si="12"/>
        <v>2025</v>
      </c>
      <c r="Q757" s="354"/>
      <c r="R757" s="354"/>
      <c r="S757" s="354"/>
      <c r="T757" s="354"/>
      <c r="U757" s="354"/>
      <c r="V757" s="354">
        <f t="shared" si="6"/>
        <v>1899</v>
      </c>
    </row>
    <row r="758" ht="11.25" customHeight="1">
      <c r="A758" s="170" t="s">
        <v>682</v>
      </c>
      <c r="B758" s="348">
        <v>45863.0</v>
      </c>
      <c r="C758" s="170" t="s">
        <v>373</v>
      </c>
      <c r="D758" s="349" t="s">
        <v>683</v>
      </c>
      <c r="E758" s="170">
        <v>75.0</v>
      </c>
      <c r="F758" s="170">
        <v>614.0</v>
      </c>
      <c r="G758" s="170">
        <v>144.0</v>
      </c>
      <c r="H758" s="170" t="s">
        <v>85</v>
      </c>
      <c r="I758" s="170" t="s">
        <v>684</v>
      </c>
      <c r="J758" s="334"/>
      <c r="K758" s="334"/>
      <c r="L758" s="351">
        <f t="shared" si="9"/>
        <v>25.86168</v>
      </c>
      <c r="M758" s="352" t="str">
        <f t="shared" si="2"/>
        <v>SHEARING</v>
      </c>
      <c r="N758" s="353">
        <f t="shared" si="10"/>
        <v>25</v>
      </c>
      <c r="O758" s="353">
        <f t="shared" si="11"/>
        <v>7</v>
      </c>
      <c r="P758" s="353">
        <f t="shared" si="12"/>
        <v>2025</v>
      </c>
      <c r="Q758" s="354"/>
      <c r="R758" s="354"/>
      <c r="S758" s="354"/>
      <c r="T758" s="354"/>
      <c r="U758" s="354"/>
      <c r="V758" s="354">
        <f t="shared" si="6"/>
        <v>1899</v>
      </c>
    </row>
    <row r="759" ht="11.25" customHeight="1">
      <c r="A759" s="170" t="s">
        <v>682</v>
      </c>
      <c r="B759" s="348">
        <v>45863.0</v>
      </c>
      <c r="C759" s="170" t="s">
        <v>373</v>
      </c>
      <c r="D759" s="349" t="s">
        <v>683</v>
      </c>
      <c r="E759" s="170">
        <v>55.0</v>
      </c>
      <c r="F759" s="170">
        <v>614.0</v>
      </c>
      <c r="G759" s="170">
        <v>144.0</v>
      </c>
      <c r="H759" s="170" t="s">
        <v>85</v>
      </c>
      <c r="I759" s="170" t="s">
        <v>684</v>
      </c>
      <c r="J759" s="334"/>
      <c r="K759" s="334"/>
      <c r="L759" s="351">
        <f t="shared" si="9"/>
        <v>18.965232</v>
      </c>
      <c r="M759" s="352" t="str">
        <f t="shared" si="2"/>
        <v>SHEARING</v>
      </c>
      <c r="N759" s="353">
        <f t="shared" si="10"/>
        <v>25</v>
      </c>
      <c r="O759" s="353">
        <f t="shared" si="11"/>
        <v>7</v>
      </c>
      <c r="P759" s="353">
        <f t="shared" si="12"/>
        <v>2025</v>
      </c>
      <c r="Q759" s="354"/>
      <c r="R759" s="354"/>
      <c r="S759" s="354"/>
      <c r="T759" s="354"/>
      <c r="U759" s="354"/>
      <c r="V759" s="354">
        <f t="shared" si="6"/>
        <v>1899</v>
      </c>
    </row>
    <row r="760" ht="11.25" customHeight="1">
      <c r="A760" s="170" t="s">
        <v>682</v>
      </c>
      <c r="B760" s="348">
        <v>45863.0</v>
      </c>
      <c r="C760" s="170" t="s">
        <v>373</v>
      </c>
      <c r="D760" s="349" t="s">
        <v>683</v>
      </c>
      <c r="E760" s="170">
        <v>32.0</v>
      </c>
      <c r="F760" s="170">
        <v>614.0</v>
      </c>
      <c r="G760" s="170">
        <v>100.0</v>
      </c>
      <c r="H760" s="170" t="s">
        <v>85</v>
      </c>
      <c r="I760" s="170" t="s">
        <v>684</v>
      </c>
      <c r="J760" s="334"/>
      <c r="K760" s="350"/>
      <c r="L760" s="351">
        <f t="shared" si="9"/>
        <v>7.66272</v>
      </c>
      <c r="M760" s="352" t="str">
        <f t="shared" si="2"/>
        <v>SHEARING</v>
      </c>
      <c r="N760" s="353">
        <f t="shared" si="10"/>
        <v>25</v>
      </c>
      <c r="O760" s="353">
        <f t="shared" si="11"/>
        <v>7</v>
      </c>
      <c r="P760" s="353">
        <f t="shared" si="12"/>
        <v>2025</v>
      </c>
      <c r="Q760" s="354"/>
      <c r="R760" s="354"/>
      <c r="S760" s="354"/>
      <c r="T760" s="354"/>
      <c r="U760" s="354"/>
      <c r="V760" s="354">
        <f t="shared" si="6"/>
        <v>1899</v>
      </c>
    </row>
    <row r="761" ht="11.25" customHeight="1">
      <c r="A761" s="170" t="s">
        <v>682</v>
      </c>
      <c r="B761" s="348">
        <v>45863.0</v>
      </c>
      <c r="C761" s="170" t="s">
        <v>500</v>
      </c>
      <c r="D761" s="349" t="s">
        <v>683</v>
      </c>
      <c r="E761" s="170">
        <v>116.0</v>
      </c>
      <c r="F761" s="170">
        <v>651.0</v>
      </c>
      <c r="G761" s="170">
        <v>62.0</v>
      </c>
      <c r="H761" s="170" t="s">
        <v>85</v>
      </c>
      <c r="I761" s="170" t="s">
        <v>684</v>
      </c>
      <c r="J761" s="334"/>
      <c r="K761" s="334"/>
      <c r="L761" s="351">
        <f t="shared" si="9"/>
        <v>18.2597688</v>
      </c>
      <c r="M761" s="352" t="str">
        <f t="shared" si="2"/>
        <v>SHEARING</v>
      </c>
      <c r="N761" s="353">
        <f t="shared" si="10"/>
        <v>25</v>
      </c>
      <c r="O761" s="353">
        <f t="shared" si="11"/>
        <v>7</v>
      </c>
      <c r="P761" s="353">
        <f t="shared" si="12"/>
        <v>2025</v>
      </c>
      <c r="Q761" s="354"/>
      <c r="R761" s="354"/>
      <c r="S761" s="354"/>
      <c r="T761" s="354"/>
      <c r="U761" s="354"/>
      <c r="V761" s="354">
        <f t="shared" si="6"/>
        <v>1899</v>
      </c>
    </row>
    <row r="762" ht="11.25" customHeight="1">
      <c r="A762" s="170" t="s">
        <v>682</v>
      </c>
      <c r="B762" s="348">
        <v>45863.0</v>
      </c>
      <c r="C762" s="170" t="s">
        <v>500</v>
      </c>
      <c r="D762" s="349" t="s">
        <v>683</v>
      </c>
      <c r="E762" s="170">
        <v>109.0</v>
      </c>
      <c r="F762" s="170">
        <v>651.0</v>
      </c>
      <c r="G762" s="170">
        <v>38.0</v>
      </c>
      <c r="H762" s="170" t="s">
        <v>85</v>
      </c>
      <c r="I762" s="170" t="s">
        <v>684</v>
      </c>
      <c r="J762" s="334"/>
      <c r="K762" s="334"/>
      <c r="L762" s="351">
        <f t="shared" si="9"/>
        <v>10.5161238</v>
      </c>
      <c r="M762" s="352" t="str">
        <f t="shared" si="2"/>
        <v>SHEARING</v>
      </c>
      <c r="N762" s="353">
        <f t="shared" si="10"/>
        <v>25</v>
      </c>
      <c r="O762" s="353">
        <f t="shared" si="11"/>
        <v>7</v>
      </c>
      <c r="P762" s="353">
        <f t="shared" si="12"/>
        <v>2025</v>
      </c>
      <c r="Q762" s="354"/>
      <c r="R762" s="354"/>
      <c r="S762" s="354"/>
      <c r="T762" s="354"/>
      <c r="U762" s="354"/>
      <c r="V762" s="354">
        <f t="shared" si="6"/>
        <v>1899</v>
      </c>
    </row>
    <row r="763" ht="11.25" customHeight="1">
      <c r="A763" s="170" t="s">
        <v>682</v>
      </c>
      <c r="B763" s="348">
        <v>45863.0</v>
      </c>
      <c r="C763" s="170" t="s">
        <v>500</v>
      </c>
      <c r="D763" s="349" t="s">
        <v>683</v>
      </c>
      <c r="E763" s="170">
        <v>98.0</v>
      </c>
      <c r="F763" s="170">
        <v>651.0</v>
      </c>
      <c r="G763" s="170">
        <v>38.0</v>
      </c>
      <c r="H763" s="170" t="s">
        <v>85</v>
      </c>
      <c r="I763" s="170" t="s">
        <v>684</v>
      </c>
      <c r="J763" s="334"/>
      <c r="K763" s="334"/>
      <c r="L763" s="351">
        <f t="shared" si="9"/>
        <v>9.4548636</v>
      </c>
      <c r="M763" s="352" t="str">
        <f t="shared" si="2"/>
        <v>SHEARING</v>
      </c>
      <c r="N763" s="353">
        <f t="shared" si="10"/>
        <v>25</v>
      </c>
      <c r="O763" s="353">
        <f t="shared" si="11"/>
        <v>7</v>
      </c>
      <c r="P763" s="353">
        <f t="shared" si="12"/>
        <v>2025</v>
      </c>
      <c r="Q763" s="354"/>
      <c r="R763" s="354"/>
      <c r="S763" s="354"/>
      <c r="T763" s="354"/>
      <c r="U763" s="354"/>
      <c r="V763" s="354">
        <f t="shared" si="6"/>
        <v>1899</v>
      </c>
    </row>
    <row r="764" ht="11.25" customHeight="1">
      <c r="A764" s="170" t="s">
        <v>682</v>
      </c>
      <c r="B764" s="348">
        <v>45863.0</v>
      </c>
      <c r="C764" s="170"/>
      <c r="D764" s="170"/>
      <c r="E764" s="170"/>
      <c r="F764" s="170"/>
      <c r="G764" s="170"/>
      <c r="H764" s="170" t="s">
        <v>785</v>
      </c>
      <c r="I764" s="170" t="s">
        <v>684</v>
      </c>
      <c r="J764" s="334"/>
      <c r="K764" s="350">
        <v>0.8333333333333334</v>
      </c>
      <c r="L764" s="351">
        <f t="shared" si="9"/>
        <v>0</v>
      </c>
      <c r="M764" s="352" t="str">
        <f t="shared" si="2"/>
        <v/>
      </c>
      <c r="N764" s="353">
        <f t="shared" si="10"/>
        <v>25</v>
      </c>
      <c r="O764" s="353">
        <f t="shared" si="11"/>
        <v>7</v>
      </c>
      <c r="P764" s="353">
        <f t="shared" si="12"/>
        <v>2025</v>
      </c>
      <c r="Q764" s="354"/>
      <c r="R764" s="354"/>
      <c r="S764" s="354"/>
      <c r="T764" s="354"/>
      <c r="U764" s="354"/>
      <c r="V764" s="354">
        <f t="shared" si="6"/>
        <v>1899</v>
      </c>
    </row>
    <row r="765" ht="11.25" customHeight="1">
      <c r="A765" s="170" t="s">
        <v>682</v>
      </c>
      <c r="B765" s="348">
        <v>45863.0</v>
      </c>
      <c r="C765" s="170" t="s">
        <v>756</v>
      </c>
      <c r="D765" s="170" t="s">
        <v>777</v>
      </c>
      <c r="E765" s="170">
        <v>38.0</v>
      </c>
      <c r="F765" s="170">
        <v>205.0</v>
      </c>
      <c r="G765" s="170">
        <v>2800.0</v>
      </c>
      <c r="H765" s="170" t="s">
        <v>695</v>
      </c>
      <c r="I765" s="170" t="s">
        <v>716</v>
      </c>
      <c r="J765" s="350">
        <v>0.375</v>
      </c>
      <c r="K765" s="350">
        <v>0.8333333333333334</v>
      </c>
      <c r="L765" s="351">
        <f t="shared" si="9"/>
        <v>85.0668</v>
      </c>
      <c r="M765" s="352" t="str">
        <f t="shared" si="2"/>
        <v>POWERPRESS</v>
      </c>
      <c r="N765" s="353">
        <f t="shared" si="10"/>
        <v>25</v>
      </c>
      <c r="O765" s="353">
        <f t="shared" si="11"/>
        <v>7</v>
      </c>
      <c r="P765" s="353">
        <f t="shared" si="12"/>
        <v>2025</v>
      </c>
      <c r="Q765" s="354"/>
      <c r="R765" s="354"/>
      <c r="S765" s="354"/>
      <c r="T765" s="354"/>
      <c r="U765" s="354"/>
      <c r="V765" s="354">
        <f t="shared" si="6"/>
        <v>1899</v>
      </c>
    </row>
    <row r="766" ht="11.25" customHeight="1">
      <c r="A766" s="170" t="s">
        <v>682</v>
      </c>
      <c r="B766" s="348">
        <v>45863.0</v>
      </c>
      <c r="C766" s="170" t="s">
        <v>756</v>
      </c>
      <c r="D766" s="349" t="s">
        <v>745</v>
      </c>
      <c r="E766" s="170">
        <v>38.0</v>
      </c>
      <c r="F766" s="170">
        <v>205.0</v>
      </c>
      <c r="G766" s="170">
        <v>2000.0</v>
      </c>
      <c r="H766" s="170" t="s">
        <v>85</v>
      </c>
      <c r="I766" s="170" t="s">
        <v>766</v>
      </c>
      <c r="J766" s="350">
        <v>0.3333333333333333</v>
      </c>
      <c r="K766" s="334"/>
      <c r="L766" s="351">
        <f t="shared" si="9"/>
        <v>60.762</v>
      </c>
      <c r="M766" s="352" t="str">
        <f t="shared" si="2"/>
        <v>SHEARING</v>
      </c>
      <c r="N766" s="353">
        <f t="shared" si="10"/>
        <v>25</v>
      </c>
      <c r="O766" s="353">
        <f t="shared" si="11"/>
        <v>7</v>
      </c>
      <c r="P766" s="353">
        <f t="shared" si="12"/>
        <v>2025</v>
      </c>
      <c r="Q766" s="354"/>
      <c r="R766" s="354"/>
      <c r="S766" s="354"/>
      <c r="T766" s="354"/>
      <c r="U766" s="354"/>
      <c r="V766" s="354">
        <f t="shared" si="6"/>
        <v>1899</v>
      </c>
    </row>
    <row r="767" ht="11.25" customHeight="1">
      <c r="A767" s="170" t="s">
        <v>682</v>
      </c>
      <c r="B767" s="348">
        <v>45863.0</v>
      </c>
      <c r="C767" s="170"/>
      <c r="D767" s="170"/>
      <c r="E767" s="170"/>
      <c r="F767" s="170"/>
      <c r="G767" s="170"/>
      <c r="H767" s="170" t="s">
        <v>689</v>
      </c>
      <c r="I767" s="170" t="s">
        <v>766</v>
      </c>
      <c r="J767" s="334"/>
      <c r="K767" s="350">
        <v>0.8333333333333334</v>
      </c>
      <c r="L767" s="351">
        <f t="shared" si="9"/>
        <v>0</v>
      </c>
      <c r="M767" s="352" t="str">
        <f t="shared" si="2"/>
        <v/>
      </c>
      <c r="N767" s="353">
        <f t="shared" si="10"/>
        <v>25</v>
      </c>
      <c r="O767" s="353">
        <f t="shared" si="11"/>
        <v>7</v>
      </c>
      <c r="P767" s="353">
        <f t="shared" si="12"/>
        <v>2025</v>
      </c>
      <c r="Q767" s="354"/>
      <c r="R767" s="354"/>
      <c r="S767" s="354"/>
      <c r="T767" s="354"/>
      <c r="U767" s="354"/>
      <c r="V767" s="354">
        <f t="shared" si="6"/>
        <v>1899</v>
      </c>
    </row>
    <row r="768" ht="11.25" customHeight="1">
      <c r="A768" s="170" t="s">
        <v>682</v>
      </c>
      <c r="B768" s="348">
        <v>45863.0</v>
      </c>
      <c r="C768" s="170" t="s">
        <v>756</v>
      </c>
      <c r="D768" s="349" t="s">
        <v>711</v>
      </c>
      <c r="E768" s="170">
        <v>38.0</v>
      </c>
      <c r="F768" s="170">
        <v>205.0</v>
      </c>
      <c r="G768" s="170">
        <v>440.0</v>
      </c>
      <c r="H768" s="170" t="s">
        <v>712</v>
      </c>
      <c r="I768" s="170" t="s">
        <v>713</v>
      </c>
      <c r="J768" s="350">
        <v>0.3333333333333333</v>
      </c>
      <c r="K768" s="334"/>
      <c r="L768" s="351">
        <f t="shared" si="9"/>
        <v>13.36764</v>
      </c>
      <c r="M768" s="352" t="str">
        <f t="shared" si="2"/>
        <v>SHEARING</v>
      </c>
      <c r="N768" s="353">
        <f t="shared" si="10"/>
        <v>25</v>
      </c>
      <c r="O768" s="353">
        <f t="shared" si="11"/>
        <v>7</v>
      </c>
      <c r="P768" s="353">
        <f t="shared" si="12"/>
        <v>2025</v>
      </c>
      <c r="Q768" s="354"/>
      <c r="R768" s="354"/>
      <c r="S768" s="354"/>
      <c r="T768" s="354"/>
      <c r="U768" s="354"/>
      <c r="V768" s="354">
        <f t="shared" si="6"/>
        <v>1899</v>
      </c>
    </row>
    <row r="769" ht="11.25" customHeight="1">
      <c r="A769" s="170" t="s">
        <v>682</v>
      </c>
      <c r="B769" s="348">
        <v>45863.0</v>
      </c>
      <c r="C769" s="170" t="s">
        <v>376</v>
      </c>
      <c r="D769" s="349" t="s">
        <v>711</v>
      </c>
      <c r="E769" s="170">
        <v>45.0</v>
      </c>
      <c r="F769" s="170">
        <v>115.0</v>
      </c>
      <c r="G769" s="170">
        <v>2055.0</v>
      </c>
      <c r="H769" s="170" t="s">
        <v>712</v>
      </c>
      <c r="I769" s="170" t="s">
        <v>713</v>
      </c>
      <c r="J769" s="334"/>
      <c r="K769" s="350">
        <v>0.8333333333333334</v>
      </c>
      <c r="L769" s="351">
        <f t="shared" si="9"/>
        <v>41.4750375</v>
      </c>
      <c r="M769" s="352" t="str">
        <f t="shared" si="2"/>
        <v>SHEARING</v>
      </c>
      <c r="N769" s="353">
        <f t="shared" si="10"/>
        <v>25</v>
      </c>
      <c r="O769" s="353">
        <f t="shared" si="11"/>
        <v>7</v>
      </c>
      <c r="P769" s="353">
        <f t="shared" si="12"/>
        <v>2025</v>
      </c>
      <c r="Q769" s="354"/>
      <c r="R769" s="354"/>
      <c r="S769" s="354"/>
      <c r="T769" s="354"/>
      <c r="U769" s="354"/>
      <c r="V769" s="354">
        <f t="shared" si="6"/>
        <v>1899</v>
      </c>
    </row>
    <row r="770" ht="11.25" customHeight="1">
      <c r="A770" s="170" t="s">
        <v>682</v>
      </c>
      <c r="B770" s="348">
        <v>45863.0</v>
      </c>
      <c r="C770" s="170" t="s">
        <v>373</v>
      </c>
      <c r="D770" s="349" t="s">
        <v>740</v>
      </c>
      <c r="E770" s="170">
        <v>99.0</v>
      </c>
      <c r="F770" s="170">
        <v>454.0</v>
      </c>
      <c r="G770" s="170">
        <v>128.0</v>
      </c>
      <c r="H770" s="170" t="s">
        <v>700</v>
      </c>
      <c r="I770" s="170" t="s">
        <v>692</v>
      </c>
      <c r="J770" s="350">
        <v>0.3333333333333333</v>
      </c>
      <c r="K770" s="334"/>
      <c r="L770" s="351">
        <f t="shared" si="9"/>
        <v>22.4370432</v>
      </c>
      <c r="M770" s="352" t="str">
        <f t="shared" si="2"/>
        <v>SHEARING</v>
      </c>
      <c r="N770" s="353">
        <f t="shared" si="10"/>
        <v>25</v>
      </c>
      <c r="O770" s="353">
        <f t="shared" si="11"/>
        <v>7</v>
      </c>
      <c r="P770" s="353">
        <f t="shared" si="12"/>
        <v>2025</v>
      </c>
      <c r="Q770" s="354"/>
      <c r="R770" s="354"/>
      <c r="S770" s="354"/>
      <c r="T770" s="354"/>
      <c r="U770" s="354"/>
      <c r="V770" s="354">
        <f t="shared" si="6"/>
        <v>1899</v>
      </c>
    </row>
    <row r="771" ht="11.25" customHeight="1">
      <c r="A771" s="170" t="s">
        <v>682</v>
      </c>
      <c r="B771" s="348">
        <v>45863.0</v>
      </c>
      <c r="C771" s="170" t="s">
        <v>373</v>
      </c>
      <c r="D771" s="349" t="s">
        <v>740</v>
      </c>
      <c r="E771" s="170">
        <v>99.0</v>
      </c>
      <c r="F771" s="170">
        <v>462.0</v>
      </c>
      <c r="G771" s="170">
        <v>92.0</v>
      </c>
      <c r="H771" s="170" t="s">
        <v>700</v>
      </c>
      <c r="I771" s="170" t="s">
        <v>692</v>
      </c>
      <c r="J771" s="334"/>
      <c r="K771" s="334"/>
      <c r="L771" s="351">
        <f t="shared" si="9"/>
        <v>16.4107944</v>
      </c>
      <c r="M771" s="352" t="str">
        <f t="shared" si="2"/>
        <v>SHEARING</v>
      </c>
      <c r="N771" s="353">
        <f t="shared" si="10"/>
        <v>25</v>
      </c>
      <c r="O771" s="353">
        <f t="shared" si="11"/>
        <v>7</v>
      </c>
      <c r="P771" s="353">
        <f t="shared" si="12"/>
        <v>2025</v>
      </c>
      <c r="Q771" s="354"/>
      <c r="R771" s="354"/>
      <c r="S771" s="354"/>
      <c r="T771" s="354"/>
      <c r="U771" s="354"/>
      <c r="V771" s="354">
        <f t="shared" si="6"/>
        <v>1899</v>
      </c>
    </row>
    <row r="772" ht="11.25" customHeight="1">
      <c r="A772" s="170" t="s">
        <v>682</v>
      </c>
      <c r="B772" s="348">
        <v>45863.0</v>
      </c>
      <c r="C772" s="170" t="s">
        <v>373</v>
      </c>
      <c r="D772" s="349" t="s">
        <v>740</v>
      </c>
      <c r="E772" s="170">
        <v>99.0</v>
      </c>
      <c r="F772" s="170">
        <v>474.0</v>
      </c>
      <c r="G772" s="170">
        <v>80.0</v>
      </c>
      <c r="H772" s="170" t="s">
        <v>700</v>
      </c>
      <c r="I772" s="170" t="s">
        <v>692</v>
      </c>
      <c r="J772" s="334"/>
      <c r="K772" s="334"/>
      <c r="L772" s="351">
        <f t="shared" si="9"/>
        <v>14.640912</v>
      </c>
      <c r="M772" s="352" t="str">
        <f t="shared" si="2"/>
        <v>SHEARING</v>
      </c>
      <c r="N772" s="353">
        <f t="shared" si="10"/>
        <v>25</v>
      </c>
      <c r="O772" s="353">
        <f t="shared" si="11"/>
        <v>7</v>
      </c>
      <c r="P772" s="353">
        <f t="shared" si="12"/>
        <v>2025</v>
      </c>
      <c r="Q772" s="354"/>
      <c r="R772" s="354"/>
      <c r="S772" s="354"/>
      <c r="T772" s="354"/>
      <c r="U772" s="354"/>
      <c r="V772" s="354">
        <f t="shared" si="6"/>
        <v>1899</v>
      </c>
    </row>
    <row r="773" ht="11.25" customHeight="1">
      <c r="A773" s="170" t="s">
        <v>682</v>
      </c>
      <c r="B773" s="348">
        <v>45863.0</v>
      </c>
      <c r="C773" s="170" t="s">
        <v>373</v>
      </c>
      <c r="D773" s="349" t="s">
        <v>740</v>
      </c>
      <c r="E773" s="170">
        <v>99.0</v>
      </c>
      <c r="F773" s="170">
        <v>490.0</v>
      </c>
      <c r="G773" s="170">
        <v>76.0</v>
      </c>
      <c r="H773" s="170" t="s">
        <v>700</v>
      </c>
      <c r="I773" s="170" t="s">
        <v>692</v>
      </c>
      <c r="J773" s="334"/>
      <c r="K773" s="334"/>
      <c r="L773" s="351">
        <f t="shared" si="9"/>
        <v>14.378364</v>
      </c>
      <c r="M773" s="352" t="str">
        <f t="shared" si="2"/>
        <v>SHEARING</v>
      </c>
      <c r="N773" s="353">
        <f t="shared" si="10"/>
        <v>25</v>
      </c>
      <c r="O773" s="353">
        <f t="shared" si="11"/>
        <v>7</v>
      </c>
      <c r="P773" s="353">
        <f t="shared" si="12"/>
        <v>2025</v>
      </c>
      <c r="Q773" s="354"/>
      <c r="R773" s="354"/>
      <c r="S773" s="354"/>
      <c r="T773" s="354"/>
      <c r="U773" s="354"/>
      <c r="V773" s="354">
        <f t="shared" si="6"/>
        <v>1899</v>
      </c>
    </row>
    <row r="774" ht="11.25" customHeight="1">
      <c r="A774" s="170" t="s">
        <v>682</v>
      </c>
      <c r="B774" s="348">
        <v>45863.0</v>
      </c>
      <c r="C774" s="170" t="s">
        <v>373</v>
      </c>
      <c r="D774" s="349" t="s">
        <v>740</v>
      </c>
      <c r="E774" s="170">
        <v>99.0</v>
      </c>
      <c r="F774" s="170">
        <v>505.0</v>
      </c>
      <c r="G774" s="170">
        <v>48.0</v>
      </c>
      <c r="H774" s="170" t="s">
        <v>700</v>
      </c>
      <c r="I774" s="170" t="s">
        <v>692</v>
      </c>
      <c r="J774" s="334"/>
      <c r="K774" s="334"/>
      <c r="L774" s="351">
        <f t="shared" si="9"/>
        <v>9.359064</v>
      </c>
      <c r="M774" s="352" t="str">
        <f t="shared" si="2"/>
        <v>SHEARING</v>
      </c>
      <c r="N774" s="353">
        <f t="shared" si="10"/>
        <v>25</v>
      </c>
      <c r="O774" s="353">
        <f t="shared" si="11"/>
        <v>7</v>
      </c>
      <c r="P774" s="353">
        <f t="shared" si="12"/>
        <v>2025</v>
      </c>
      <c r="Q774" s="354"/>
      <c r="R774" s="354"/>
      <c r="S774" s="354"/>
      <c r="T774" s="354"/>
      <c r="U774" s="354"/>
      <c r="V774" s="354">
        <f t="shared" si="6"/>
        <v>1899</v>
      </c>
    </row>
    <row r="775" ht="11.25" customHeight="1">
      <c r="A775" s="170" t="s">
        <v>682</v>
      </c>
      <c r="B775" s="348">
        <v>45863.0</v>
      </c>
      <c r="C775" s="170" t="s">
        <v>373</v>
      </c>
      <c r="D775" s="349" t="s">
        <v>740</v>
      </c>
      <c r="E775" s="170">
        <v>99.0</v>
      </c>
      <c r="F775" s="170">
        <v>525.0</v>
      </c>
      <c r="G775" s="170">
        <v>48.0</v>
      </c>
      <c r="H775" s="170" t="s">
        <v>700</v>
      </c>
      <c r="I775" s="170" t="s">
        <v>692</v>
      </c>
      <c r="J775" s="334"/>
      <c r="K775" s="334"/>
      <c r="L775" s="351">
        <f t="shared" si="9"/>
        <v>9.72972</v>
      </c>
      <c r="M775" s="352" t="str">
        <f t="shared" si="2"/>
        <v>SHEARING</v>
      </c>
      <c r="N775" s="353">
        <f t="shared" si="10"/>
        <v>25</v>
      </c>
      <c r="O775" s="353">
        <f t="shared" si="11"/>
        <v>7</v>
      </c>
      <c r="P775" s="353">
        <f t="shared" si="12"/>
        <v>2025</v>
      </c>
      <c r="Q775" s="354"/>
      <c r="R775" s="354"/>
      <c r="S775" s="354"/>
      <c r="T775" s="354"/>
      <c r="U775" s="354"/>
      <c r="V775" s="354">
        <f t="shared" si="6"/>
        <v>1899</v>
      </c>
    </row>
    <row r="776" ht="11.25" customHeight="1">
      <c r="A776" s="170" t="s">
        <v>682</v>
      </c>
      <c r="B776" s="348">
        <v>45863.0</v>
      </c>
      <c r="C776" s="170" t="s">
        <v>373</v>
      </c>
      <c r="D776" s="349" t="s">
        <v>740</v>
      </c>
      <c r="E776" s="170">
        <v>99.0</v>
      </c>
      <c r="F776" s="170">
        <v>549.0</v>
      </c>
      <c r="G776" s="170">
        <v>32.0</v>
      </c>
      <c r="H776" s="170" t="s">
        <v>700</v>
      </c>
      <c r="I776" s="170" t="s">
        <v>692</v>
      </c>
      <c r="J776" s="334"/>
      <c r="K776" s="334"/>
      <c r="L776" s="351">
        <f t="shared" si="9"/>
        <v>6.7830048</v>
      </c>
      <c r="M776" s="352" t="str">
        <f t="shared" si="2"/>
        <v>SHEARING</v>
      </c>
      <c r="N776" s="353">
        <f t="shared" si="10"/>
        <v>25</v>
      </c>
      <c r="O776" s="353">
        <f t="shared" si="11"/>
        <v>7</v>
      </c>
      <c r="P776" s="353">
        <f t="shared" si="12"/>
        <v>2025</v>
      </c>
      <c r="Q776" s="354"/>
      <c r="R776" s="354"/>
      <c r="S776" s="354"/>
      <c r="T776" s="354"/>
      <c r="U776" s="354"/>
      <c r="V776" s="354">
        <f t="shared" si="6"/>
        <v>1899</v>
      </c>
    </row>
    <row r="777" ht="11.25" customHeight="1">
      <c r="A777" s="170" t="s">
        <v>682</v>
      </c>
      <c r="B777" s="348">
        <v>45863.0</v>
      </c>
      <c r="C777" s="170" t="s">
        <v>373</v>
      </c>
      <c r="D777" s="349" t="s">
        <v>740</v>
      </c>
      <c r="E777" s="170">
        <v>99.0</v>
      </c>
      <c r="F777" s="170">
        <v>454.0</v>
      </c>
      <c r="G777" s="170">
        <v>128.0</v>
      </c>
      <c r="H777" s="170" t="s">
        <v>85</v>
      </c>
      <c r="I777" s="170" t="s">
        <v>692</v>
      </c>
      <c r="J777" s="334"/>
      <c r="K777" s="334"/>
      <c r="L777" s="351">
        <f t="shared" si="9"/>
        <v>22.4370432</v>
      </c>
      <c r="M777" s="352" t="str">
        <f t="shared" si="2"/>
        <v>SHEARING</v>
      </c>
      <c r="N777" s="353">
        <f t="shared" si="10"/>
        <v>25</v>
      </c>
      <c r="O777" s="353">
        <f t="shared" si="11"/>
        <v>7</v>
      </c>
      <c r="P777" s="353">
        <f t="shared" si="12"/>
        <v>2025</v>
      </c>
      <c r="Q777" s="354"/>
      <c r="R777" s="354"/>
      <c r="S777" s="354"/>
      <c r="T777" s="354"/>
      <c r="U777" s="354"/>
      <c r="V777" s="354">
        <f t="shared" si="6"/>
        <v>1899</v>
      </c>
    </row>
    <row r="778" ht="11.25" customHeight="1">
      <c r="A778" s="170" t="s">
        <v>682</v>
      </c>
      <c r="B778" s="348">
        <v>45863.0</v>
      </c>
      <c r="C778" s="170" t="s">
        <v>373</v>
      </c>
      <c r="D778" s="349" t="s">
        <v>740</v>
      </c>
      <c r="E778" s="170">
        <v>99.0</v>
      </c>
      <c r="F778" s="170">
        <v>462.0</v>
      </c>
      <c r="G778" s="170">
        <v>92.0</v>
      </c>
      <c r="H778" s="170" t="s">
        <v>85</v>
      </c>
      <c r="I778" s="170" t="s">
        <v>692</v>
      </c>
      <c r="J778" s="334"/>
      <c r="K778" s="334"/>
      <c r="L778" s="351">
        <f t="shared" si="9"/>
        <v>16.4107944</v>
      </c>
      <c r="M778" s="352" t="str">
        <f t="shared" si="2"/>
        <v>SHEARING</v>
      </c>
      <c r="N778" s="353">
        <f t="shared" si="10"/>
        <v>25</v>
      </c>
      <c r="O778" s="353">
        <f t="shared" si="11"/>
        <v>7</v>
      </c>
      <c r="P778" s="353">
        <f t="shared" si="12"/>
        <v>2025</v>
      </c>
      <c r="Q778" s="354"/>
      <c r="R778" s="354"/>
      <c r="S778" s="354"/>
      <c r="T778" s="354"/>
      <c r="U778" s="354"/>
      <c r="V778" s="354">
        <f t="shared" si="6"/>
        <v>1899</v>
      </c>
    </row>
    <row r="779" ht="11.25" customHeight="1">
      <c r="A779" s="170" t="s">
        <v>682</v>
      </c>
      <c r="B779" s="348">
        <v>45863.0</v>
      </c>
      <c r="C779" s="170" t="s">
        <v>373</v>
      </c>
      <c r="D779" s="349" t="s">
        <v>740</v>
      </c>
      <c r="E779" s="170">
        <v>99.0</v>
      </c>
      <c r="F779" s="170">
        <v>474.0</v>
      </c>
      <c r="G779" s="170">
        <v>80.0</v>
      </c>
      <c r="H779" s="170" t="s">
        <v>85</v>
      </c>
      <c r="I779" s="170" t="s">
        <v>692</v>
      </c>
      <c r="J779" s="334"/>
      <c r="K779" s="334"/>
      <c r="L779" s="351">
        <f t="shared" si="9"/>
        <v>14.640912</v>
      </c>
      <c r="M779" s="352" t="str">
        <f t="shared" si="2"/>
        <v>SHEARING</v>
      </c>
      <c r="N779" s="353">
        <f t="shared" si="10"/>
        <v>25</v>
      </c>
      <c r="O779" s="353">
        <f t="shared" si="11"/>
        <v>7</v>
      </c>
      <c r="P779" s="353">
        <f t="shared" si="12"/>
        <v>2025</v>
      </c>
      <c r="Q779" s="354"/>
      <c r="R779" s="354"/>
      <c r="S779" s="354"/>
      <c r="T779" s="354"/>
      <c r="U779" s="354"/>
      <c r="V779" s="354">
        <f t="shared" si="6"/>
        <v>1899</v>
      </c>
    </row>
    <row r="780" ht="11.25" customHeight="1">
      <c r="A780" s="170" t="s">
        <v>682</v>
      </c>
      <c r="B780" s="348">
        <v>45863.0</v>
      </c>
      <c r="C780" s="170" t="s">
        <v>373</v>
      </c>
      <c r="D780" s="349" t="s">
        <v>740</v>
      </c>
      <c r="E780" s="170">
        <v>99.0</v>
      </c>
      <c r="F780" s="170">
        <v>490.0</v>
      </c>
      <c r="G780" s="170">
        <v>76.0</v>
      </c>
      <c r="H780" s="170" t="s">
        <v>85</v>
      </c>
      <c r="I780" s="170" t="s">
        <v>692</v>
      </c>
      <c r="J780" s="334"/>
      <c r="K780" s="334"/>
      <c r="L780" s="351">
        <f t="shared" si="9"/>
        <v>14.378364</v>
      </c>
      <c r="M780" s="352" t="str">
        <f t="shared" si="2"/>
        <v>SHEARING</v>
      </c>
      <c r="N780" s="353">
        <f t="shared" si="10"/>
        <v>25</v>
      </c>
      <c r="O780" s="353">
        <f t="shared" si="11"/>
        <v>7</v>
      </c>
      <c r="P780" s="353">
        <f t="shared" si="12"/>
        <v>2025</v>
      </c>
      <c r="Q780" s="354"/>
      <c r="R780" s="354"/>
      <c r="S780" s="354"/>
      <c r="T780" s="354"/>
      <c r="U780" s="354"/>
      <c r="V780" s="354">
        <f t="shared" si="6"/>
        <v>1899</v>
      </c>
    </row>
    <row r="781" ht="11.25" customHeight="1">
      <c r="A781" s="170" t="s">
        <v>682</v>
      </c>
      <c r="B781" s="348">
        <v>45863.0</v>
      </c>
      <c r="C781" s="170" t="s">
        <v>373</v>
      </c>
      <c r="D781" s="349" t="s">
        <v>740</v>
      </c>
      <c r="E781" s="170">
        <v>99.0</v>
      </c>
      <c r="F781" s="170">
        <v>505.0</v>
      </c>
      <c r="G781" s="170">
        <v>48.0</v>
      </c>
      <c r="H781" s="170" t="s">
        <v>85</v>
      </c>
      <c r="I781" s="170" t="s">
        <v>692</v>
      </c>
      <c r="J781" s="334"/>
      <c r="K781" s="334"/>
      <c r="L781" s="351">
        <f t="shared" si="9"/>
        <v>9.359064</v>
      </c>
      <c r="M781" s="352" t="str">
        <f t="shared" si="2"/>
        <v>SHEARING</v>
      </c>
      <c r="N781" s="353">
        <f t="shared" si="10"/>
        <v>25</v>
      </c>
      <c r="O781" s="353">
        <f t="shared" si="11"/>
        <v>7</v>
      </c>
      <c r="P781" s="353">
        <f t="shared" si="12"/>
        <v>2025</v>
      </c>
      <c r="Q781" s="354"/>
      <c r="R781" s="354"/>
      <c r="S781" s="354"/>
      <c r="T781" s="354"/>
      <c r="U781" s="354"/>
      <c r="V781" s="354">
        <f t="shared" si="6"/>
        <v>1899</v>
      </c>
    </row>
    <row r="782" ht="11.25" customHeight="1">
      <c r="A782" s="170" t="s">
        <v>682</v>
      </c>
      <c r="B782" s="348">
        <v>45863.0</v>
      </c>
      <c r="C782" s="170" t="s">
        <v>373</v>
      </c>
      <c r="D782" s="349" t="s">
        <v>740</v>
      </c>
      <c r="E782" s="170">
        <v>99.0</v>
      </c>
      <c r="F782" s="170">
        <v>525.0</v>
      </c>
      <c r="G782" s="170">
        <v>48.0</v>
      </c>
      <c r="H782" s="170" t="s">
        <v>85</v>
      </c>
      <c r="I782" s="170" t="s">
        <v>692</v>
      </c>
      <c r="J782" s="334"/>
      <c r="K782" s="334"/>
      <c r="L782" s="351">
        <f t="shared" si="9"/>
        <v>9.72972</v>
      </c>
      <c r="M782" s="352" t="str">
        <f t="shared" si="2"/>
        <v>SHEARING</v>
      </c>
      <c r="N782" s="353">
        <f t="shared" si="10"/>
        <v>25</v>
      </c>
      <c r="O782" s="353">
        <f t="shared" si="11"/>
        <v>7</v>
      </c>
      <c r="P782" s="353">
        <f t="shared" si="12"/>
        <v>2025</v>
      </c>
      <c r="Q782" s="354"/>
      <c r="R782" s="354"/>
      <c r="S782" s="354"/>
      <c r="T782" s="354"/>
      <c r="U782" s="354"/>
      <c r="V782" s="354">
        <f t="shared" si="6"/>
        <v>1899</v>
      </c>
    </row>
    <row r="783" ht="11.25" customHeight="1">
      <c r="A783" s="170" t="s">
        <v>682</v>
      </c>
      <c r="B783" s="348">
        <v>45863.0</v>
      </c>
      <c r="C783" s="170" t="s">
        <v>373</v>
      </c>
      <c r="D783" s="349" t="s">
        <v>740</v>
      </c>
      <c r="E783" s="170">
        <v>99.0</v>
      </c>
      <c r="F783" s="170">
        <v>549.0</v>
      </c>
      <c r="G783" s="170">
        <v>32.0</v>
      </c>
      <c r="H783" s="170" t="s">
        <v>85</v>
      </c>
      <c r="I783" s="170" t="s">
        <v>692</v>
      </c>
      <c r="J783" s="334"/>
      <c r="K783" s="334"/>
      <c r="L783" s="351">
        <f t="shared" si="9"/>
        <v>6.7830048</v>
      </c>
      <c r="M783" s="352" t="str">
        <f t="shared" si="2"/>
        <v>SHEARING</v>
      </c>
      <c r="N783" s="353">
        <f t="shared" si="10"/>
        <v>25</v>
      </c>
      <c r="O783" s="353">
        <f t="shared" si="11"/>
        <v>7</v>
      </c>
      <c r="P783" s="353">
        <f t="shared" si="12"/>
        <v>2025</v>
      </c>
      <c r="Q783" s="354"/>
      <c r="R783" s="354"/>
      <c r="S783" s="354"/>
      <c r="T783" s="354"/>
      <c r="U783" s="354"/>
      <c r="V783" s="354">
        <f t="shared" si="6"/>
        <v>1899</v>
      </c>
    </row>
    <row r="784" ht="11.25" customHeight="1">
      <c r="A784" s="170" t="s">
        <v>682</v>
      </c>
      <c r="B784" s="348">
        <v>45863.0</v>
      </c>
      <c r="C784" s="170" t="s">
        <v>373</v>
      </c>
      <c r="D784" s="349" t="s">
        <v>740</v>
      </c>
      <c r="E784" s="170">
        <v>99.0</v>
      </c>
      <c r="F784" s="170">
        <v>290.0</v>
      </c>
      <c r="G784" s="170">
        <v>1008.0</v>
      </c>
      <c r="H784" s="170" t="s">
        <v>85</v>
      </c>
      <c r="I784" s="170" t="s">
        <v>692</v>
      </c>
      <c r="J784" s="334"/>
      <c r="K784" s="350">
        <v>0.8333333333333334</v>
      </c>
      <c r="L784" s="351">
        <f t="shared" si="9"/>
        <v>112.864752</v>
      </c>
      <c r="M784" s="352" t="str">
        <f t="shared" si="2"/>
        <v>SHEARING</v>
      </c>
      <c r="N784" s="353">
        <f t="shared" si="10"/>
        <v>25</v>
      </c>
      <c r="O784" s="353">
        <f t="shared" si="11"/>
        <v>7</v>
      </c>
      <c r="P784" s="353">
        <f t="shared" si="12"/>
        <v>2025</v>
      </c>
      <c r="Q784" s="354"/>
      <c r="R784" s="354"/>
      <c r="S784" s="354"/>
      <c r="T784" s="354"/>
      <c r="U784" s="354"/>
      <c r="V784" s="354">
        <f t="shared" si="6"/>
        <v>1899</v>
      </c>
    </row>
    <row r="785" ht="11.25" customHeight="1">
      <c r="A785" s="170" t="s">
        <v>682</v>
      </c>
      <c r="B785" s="348">
        <v>45863.0</v>
      </c>
      <c r="C785" s="170"/>
      <c r="D785" s="170" t="s">
        <v>786</v>
      </c>
      <c r="E785" s="170">
        <v>184.0</v>
      </c>
      <c r="F785" s="170">
        <v>292.0</v>
      </c>
      <c r="G785" s="170">
        <v>1360.0</v>
      </c>
      <c r="H785" s="170" t="s">
        <v>461</v>
      </c>
      <c r="I785" s="170" t="s">
        <v>719</v>
      </c>
      <c r="J785" s="350">
        <v>0.375</v>
      </c>
      <c r="K785" s="350">
        <v>0.75</v>
      </c>
      <c r="L785" s="351">
        <f t="shared" si="9"/>
        <v>284.973312</v>
      </c>
      <c r="M785" s="352" t="str">
        <f t="shared" si="2"/>
        <v>POWERPRESS</v>
      </c>
      <c r="N785" s="353">
        <f t="shared" si="10"/>
        <v>25</v>
      </c>
      <c r="O785" s="353">
        <f t="shared" si="11"/>
        <v>7</v>
      </c>
      <c r="P785" s="353">
        <f t="shared" si="12"/>
        <v>2025</v>
      </c>
      <c r="Q785" s="354"/>
      <c r="R785" s="354"/>
      <c r="S785" s="354"/>
      <c r="T785" s="354"/>
      <c r="U785" s="354"/>
      <c r="V785" s="354">
        <f t="shared" si="6"/>
        <v>1899</v>
      </c>
    </row>
    <row r="786" ht="11.25" customHeight="1">
      <c r="A786" s="170" t="s">
        <v>682</v>
      </c>
      <c r="B786" s="348">
        <v>45863.0</v>
      </c>
      <c r="C786" s="170" t="s">
        <v>756</v>
      </c>
      <c r="D786" s="349" t="s">
        <v>717</v>
      </c>
      <c r="E786" s="170">
        <v>44.0</v>
      </c>
      <c r="F786" s="170">
        <v>235.0</v>
      </c>
      <c r="G786" s="170">
        <v>1320.0</v>
      </c>
      <c r="H786" s="170"/>
      <c r="I786" s="170" t="s">
        <v>718</v>
      </c>
      <c r="J786" s="350">
        <v>0.3333333333333333</v>
      </c>
      <c r="K786" s="334"/>
      <c r="L786" s="351">
        <f t="shared" si="9"/>
        <v>53.23032</v>
      </c>
      <c r="M786" s="352" t="str">
        <f t="shared" si="2"/>
        <v>SHEARING</v>
      </c>
      <c r="N786" s="353">
        <f t="shared" si="10"/>
        <v>25</v>
      </c>
      <c r="O786" s="353">
        <f t="shared" si="11"/>
        <v>7</v>
      </c>
      <c r="P786" s="353">
        <f t="shared" si="12"/>
        <v>2025</v>
      </c>
      <c r="Q786" s="354"/>
      <c r="R786" s="354"/>
      <c r="S786" s="354"/>
      <c r="T786" s="354"/>
      <c r="U786" s="354"/>
      <c r="V786" s="354">
        <f t="shared" si="6"/>
        <v>1899</v>
      </c>
    </row>
    <row r="787" ht="11.25" customHeight="1">
      <c r="A787" s="170" t="s">
        <v>682</v>
      </c>
      <c r="B787" s="348">
        <v>45863.0</v>
      </c>
      <c r="C787" s="170"/>
      <c r="D787" s="170"/>
      <c r="E787" s="170"/>
      <c r="F787" s="170"/>
      <c r="G787" s="170"/>
      <c r="H787" s="170" t="s">
        <v>689</v>
      </c>
      <c r="I787" s="170" t="s">
        <v>718</v>
      </c>
      <c r="J787" s="334"/>
      <c r="K787" s="350">
        <v>0.8333333333333334</v>
      </c>
      <c r="L787" s="351">
        <f t="shared" si="9"/>
        <v>0</v>
      </c>
      <c r="M787" s="352" t="str">
        <f t="shared" si="2"/>
        <v/>
      </c>
      <c r="N787" s="353">
        <f t="shared" si="10"/>
        <v>25</v>
      </c>
      <c r="O787" s="353">
        <f t="shared" si="11"/>
        <v>7</v>
      </c>
      <c r="P787" s="353">
        <f t="shared" si="12"/>
        <v>2025</v>
      </c>
      <c r="Q787" s="354"/>
      <c r="R787" s="354"/>
      <c r="S787" s="354"/>
      <c r="T787" s="354"/>
      <c r="U787" s="354"/>
      <c r="V787" s="354">
        <f t="shared" si="6"/>
        <v>1899</v>
      </c>
    </row>
    <row r="788" ht="11.25" customHeight="1">
      <c r="A788" s="170" t="s">
        <v>682</v>
      </c>
      <c r="B788" s="348">
        <v>45863.0</v>
      </c>
      <c r="C788" s="170" t="s">
        <v>756</v>
      </c>
      <c r="D788" s="170" t="s">
        <v>783</v>
      </c>
      <c r="E788" s="170">
        <v>44.0</v>
      </c>
      <c r="F788" s="170">
        <v>235.0</v>
      </c>
      <c r="G788" s="170">
        <v>1820.0</v>
      </c>
      <c r="H788" s="170" t="s">
        <v>695</v>
      </c>
      <c r="I788" s="170" t="s">
        <v>773</v>
      </c>
      <c r="J788" s="350">
        <v>0.375</v>
      </c>
      <c r="K788" s="334"/>
      <c r="L788" s="351">
        <f t="shared" si="9"/>
        <v>73.39332</v>
      </c>
      <c r="M788" s="352" t="str">
        <f t="shared" si="2"/>
        <v>POWERPRESS</v>
      </c>
      <c r="N788" s="353">
        <f t="shared" si="10"/>
        <v>25</v>
      </c>
      <c r="O788" s="353">
        <f t="shared" si="11"/>
        <v>7</v>
      </c>
      <c r="P788" s="353">
        <f t="shared" si="12"/>
        <v>2025</v>
      </c>
      <c r="Q788" s="354"/>
      <c r="R788" s="354"/>
      <c r="S788" s="354"/>
      <c r="T788" s="354"/>
      <c r="U788" s="354"/>
      <c r="V788" s="354">
        <f t="shared" si="6"/>
        <v>1899</v>
      </c>
    </row>
    <row r="789" ht="11.25" customHeight="1">
      <c r="A789" s="170" t="s">
        <v>682</v>
      </c>
      <c r="B789" s="348">
        <v>45863.0</v>
      </c>
      <c r="C789" s="170"/>
      <c r="D789" s="170" t="s">
        <v>787</v>
      </c>
      <c r="E789" s="170">
        <v>25.4</v>
      </c>
      <c r="F789" s="170">
        <v>184.0</v>
      </c>
      <c r="G789" s="170">
        <v>280.0</v>
      </c>
      <c r="H789" s="170" t="s">
        <v>788</v>
      </c>
      <c r="I789" s="170" t="s">
        <v>773</v>
      </c>
      <c r="J789" s="334"/>
      <c r="K789" s="350">
        <v>0.75</v>
      </c>
      <c r="L789" s="351">
        <f t="shared" si="9"/>
        <v>5.1035712</v>
      </c>
      <c r="M789" s="352" t="str">
        <f t="shared" si="2"/>
        <v>POWERPRESS</v>
      </c>
      <c r="N789" s="353">
        <f t="shared" si="10"/>
        <v>25</v>
      </c>
      <c r="O789" s="353">
        <f t="shared" si="11"/>
        <v>7</v>
      </c>
      <c r="P789" s="353">
        <f t="shared" si="12"/>
        <v>2025</v>
      </c>
      <c r="Q789" s="354"/>
      <c r="R789" s="354"/>
      <c r="S789" s="354"/>
      <c r="T789" s="354"/>
      <c r="U789" s="354"/>
      <c r="V789" s="354">
        <f t="shared" si="6"/>
        <v>1899</v>
      </c>
    </row>
    <row r="790" ht="11.25" customHeight="1">
      <c r="A790" s="170" t="s">
        <v>682</v>
      </c>
      <c r="B790" s="348">
        <v>45863.0</v>
      </c>
      <c r="C790" s="170"/>
      <c r="D790" s="170" t="s">
        <v>782</v>
      </c>
      <c r="E790" s="170">
        <v>184.0</v>
      </c>
      <c r="F790" s="170">
        <v>292.0</v>
      </c>
      <c r="G790" s="170">
        <v>1900.0</v>
      </c>
      <c r="H790" s="170" t="s">
        <v>461</v>
      </c>
      <c r="I790" s="170" t="s">
        <v>709</v>
      </c>
      <c r="J790" s="350">
        <v>0.375</v>
      </c>
      <c r="K790" s="334"/>
      <c r="L790" s="351">
        <f t="shared" si="9"/>
        <v>398.12448</v>
      </c>
      <c r="M790" s="352" t="str">
        <f t="shared" si="2"/>
        <v>POWERPRESS</v>
      </c>
      <c r="N790" s="353">
        <f t="shared" si="10"/>
        <v>25</v>
      </c>
      <c r="O790" s="353">
        <f t="shared" si="11"/>
        <v>7</v>
      </c>
      <c r="P790" s="353">
        <f t="shared" si="12"/>
        <v>2025</v>
      </c>
      <c r="Q790" s="354"/>
      <c r="R790" s="354"/>
      <c r="S790" s="354"/>
      <c r="T790" s="354"/>
      <c r="U790" s="354"/>
      <c r="V790" s="354">
        <f t="shared" si="6"/>
        <v>1899</v>
      </c>
    </row>
    <row r="791" ht="11.25" customHeight="1">
      <c r="A791" s="170" t="s">
        <v>682</v>
      </c>
      <c r="B791" s="348">
        <v>45863.0</v>
      </c>
      <c r="C791" s="170"/>
      <c r="D791" s="170"/>
      <c r="E791" s="170"/>
      <c r="F791" s="170"/>
      <c r="G791" s="170"/>
      <c r="H791" s="170" t="s">
        <v>689</v>
      </c>
      <c r="I791" s="170" t="s">
        <v>709</v>
      </c>
      <c r="J791" s="334"/>
      <c r="K791" s="350">
        <v>0.75</v>
      </c>
      <c r="L791" s="351">
        <f t="shared" si="9"/>
        <v>0</v>
      </c>
      <c r="M791" s="352" t="str">
        <f t="shared" si="2"/>
        <v/>
      </c>
      <c r="N791" s="353">
        <f t="shared" si="10"/>
        <v>25</v>
      </c>
      <c r="O791" s="353">
        <f t="shared" si="11"/>
        <v>7</v>
      </c>
      <c r="P791" s="353">
        <f t="shared" si="12"/>
        <v>2025</v>
      </c>
      <c r="Q791" s="354"/>
      <c r="R791" s="354"/>
      <c r="S791" s="354"/>
      <c r="T791" s="354"/>
      <c r="U791" s="354"/>
      <c r="V791" s="354">
        <f t="shared" si="6"/>
        <v>1899</v>
      </c>
    </row>
    <row r="792" ht="11.25" customHeight="1">
      <c r="A792" s="170" t="s">
        <v>682</v>
      </c>
      <c r="B792" s="348">
        <v>45863.0</v>
      </c>
      <c r="C792" s="170" t="s">
        <v>373</v>
      </c>
      <c r="D792" s="349" t="s">
        <v>699</v>
      </c>
      <c r="E792" s="170">
        <v>126.0</v>
      </c>
      <c r="F792" s="170">
        <v>614.0</v>
      </c>
      <c r="G792" s="170">
        <v>384.0</v>
      </c>
      <c r="H792" s="170" t="s">
        <v>700</v>
      </c>
      <c r="I792" s="349" t="s">
        <v>701</v>
      </c>
      <c r="J792" s="350">
        <v>0.3333333333333333</v>
      </c>
      <c r="K792" s="334"/>
      <c r="L792" s="351">
        <f t="shared" si="9"/>
        <v>115.8603264</v>
      </c>
      <c r="M792" s="352" t="str">
        <f t="shared" si="2"/>
        <v>SHEARING</v>
      </c>
      <c r="N792" s="353">
        <f t="shared" si="10"/>
        <v>25</v>
      </c>
      <c r="O792" s="353">
        <f t="shared" si="11"/>
        <v>7</v>
      </c>
      <c r="P792" s="353">
        <f t="shared" si="12"/>
        <v>2025</v>
      </c>
      <c r="Q792" s="354"/>
      <c r="R792" s="354"/>
      <c r="S792" s="354"/>
      <c r="T792" s="354"/>
      <c r="U792" s="354"/>
      <c r="V792" s="354">
        <f t="shared" si="6"/>
        <v>1899</v>
      </c>
    </row>
    <row r="793" ht="11.25" customHeight="1">
      <c r="A793" s="170" t="s">
        <v>682</v>
      </c>
      <c r="B793" s="348">
        <v>45863.0</v>
      </c>
      <c r="C793" s="170" t="s">
        <v>373</v>
      </c>
      <c r="D793" s="349" t="s">
        <v>699</v>
      </c>
      <c r="E793" s="170">
        <v>118.0</v>
      </c>
      <c r="F793" s="170">
        <v>614.0</v>
      </c>
      <c r="G793" s="170">
        <v>276.0</v>
      </c>
      <c r="H793" s="170" t="s">
        <v>700</v>
      </c>
      <c r="I793" s="349" t="s">
        <v>701</v>
      </c>
      <c r="J793" s="334"/>
      <c r="K793" s="334"/>
      <c r="L793" s="351">
        <f t="shared" si="9"/>
        <v>77.9873328</v>
      </c>
      <c r="M793" s="352" t="str">
        <f t="shared" si="2"/>
        <v>SHEARING</v>
      </c>
      <c r="N793" s="353">
        <f t="shared" si="10"/>
        <v>25</v>
      </c>
      <c r="O793" s="353">
        <f t="shared" si="11"/>
        <v>7</v>
      </c>
      <c r="P793" s="353">
        <f t="shared" si="12"/>
        <v>2025</v>
      </c>
      <c r="Q793" s="354"/>
      <c r="R793" s="354"/>
      <c r="S793" s="354"/>
      <c r="T793" s="354"/>
      <c r="U793" s="354"/>
      <c r="V793" s="354">
        <f t="shared" si="6"/>
        <v>1899</v>
      </c>
    </row>
    <row r="794" ht="11.25" customHeight="1">
      <c r="A794" s="170" t="s">
        <v>682</v>
      </c>
      <c r="B794" s="348">
        <v>45863.0</v>
      </c>
      <c r="C794" s="170" t="s">
        <v>373</v>
      </c>
      <c r="D794" s="349" t="s">
        <v>699</v>
      </c>
      <c r="E794" s="170">
        <v>106.0</v>
      </c>
      <c r="F794" s="170">
        <v>614.0</v>
      </c>
      <c r="G794" s="170">
        <v>240.0</v>
      </c>
      <c r="H794" s="170" t="s">
        <v>700</v>
      </c>
      <c r="I794" s="349" t="s">
        <v>701</v>
      </c>
      <c r="J794" s="334"/>
      <c r="K794" s="334"/>
      <c r="L794" s="351">
        <f t="shared" si="9"/>
        <v>60.918624</v>
      </c>
      <c r="M794" s="352" t="str">
        <f t="shared" si="2"/>
        <v>SHEARING</v>
      </c>
      <c r="N794" s="353">
        <f t="shared" si="10"/>
        <v>25</v>
      </c>
      <c r="O794" s="353">
        <f t="shared" si="11"/>
        <v>7</v>
      </c>
      <c r="P794" s="353">
        <f t="shared" si="12"/>
        <v>2025</v>
      </c>
      <c r="Q794" s="354"/>
      <c r="R794" s="354"/>
      <c r="S794" s="354"/>
      <c r="T794" s="354"/>
      <c r="U794" s="354"/>
      <c r="V794" s="354">
        <f t="shared" si="6"/>
        <v>1899</v>
      </c>
    </row>
    <row r="795" ht="11.25" customHeight="1">
      <c r="A795" s="170" t="s">
        <v>682</v>
      </c>
      <c r="B795" s="348">
        <v>45863.0</v>
      </c>
      <c r="C795" s="170" t="s">
        <v>373</v>
      </c>
      <c r="D795" s="349" t="s">
        <v>699</v>
      </c>
      <c r="E795" s="170">
        <v>90.0</v>
      </c>
      <c r="F795" s="170">
        <v>614.0</v>
      </c>
      <c r="G795" s="170">
        <v>228.0</v>
      </c>
      <c r="H795" s="170" t="s">
        <v>700</v>
      </c>
      <c r="I795" s="349" t="s">
        <v>701</v>
      </c>
      <c r="J795" s="334"/>
      <c r="K795" s="334"/>
      <c r="L795" s="351">
        <f t="shared" si="9"/>
        <v>49.137192</v>
      </c>
      <c r="M795" s="352" t="str">
        <f t="shared" si="2"/>
        <v>SHEARING</v>
      </c>
      <c r="N795" s="353">
        <f t="shared" si="10"/>
        <v>25</v>
      </c>
      <c r="O795" s="353">
        <f t="shared" si="11"/>
        <v>7</v>
      </c>
      <c r="P795" s="353">
        <f t="shared" si="12"/>
        <v>2025</v>
      </c>
      <c r="Q795" s="354"/>
      <c r="R795" s="354"/>
      <c r="S795" s="354"/>
      <c r="T795" s="354"/>
      <c r="U795" s="354"/>
      <c r="V795" s="354">
        <f t="shared" si="6"/>
        <v>1899</v>
      </c>
    </row>
    <row r="796" ht="11.25" customHeight="1">
      <c r="A796" s="170" t="s">
        <v>682</v>
      </c>
      <c r="B796" s="348">
        <v>45863.0</v>
      </c>
      <c r="C796" s="170" t="s">
        <v>373</v>
      </c>
      <c r="D796" s="349" t="s">
        <v>699</v>
      </c>
      <c r="E796" s="170">
        <v>75.0</v>
      </c>
      <c r="F796" s="170">
        <v>614.0</v>
      </c>
      <c r="G796" s="170">
        <v>144.0</v>
      </c>
      <c r="H796" s="170" t="s">
        <v>700</v>
      </c>
      <c r="I796" s="349" t="s">
        <v>701</v>
      </c>
      <c r="J796" s="334"/>
      <c r="K796" s="350">
        <v>0.8333333333333334</v>
      </c>
      <c r="L796" s="351">
        <f t="shared" si="9"/>
        <v>25.86168</v>
      </c>
      <c r="M796" s="352" t="str">
        <f t="shared" si="2"/>
        <v>SHEARING</v>
      </c>
      <c r="N796" s="353">
        <f t="shared" si="10"/>
        <v>25</v>
      </c>
      <c r="O796" s="353">
        <f t="shared" si="11"/>
        <v>7</v>
      </c>
      <c r="P796" s="353">
        <f t="shared" si="12"/>
        <v>2025</v>
      </c>
      <c r="Q796" s="354"/>
      <c r="R796" s="354"/>
      <c r="S796" s="354"/>
      <c r="T796" s="354"/>
      <c r="U796" s="354"/>
      <c r="V796" s="354">
        <f t="shared" si="6"/>
        <v>1899</v>
      </c>
    </row>
    <row r="797" ht="11.25" customHeight="1">
      <c r="A797" s="170" t="s">
        <v>682</v>
      </c>
      <c r="B797" s="348">
        <v>45863.0</v>
      </c>
      <c r="C797" s="170" t="s">
        <v>369</v>
      </c>
      <c r="D797" s="349" t="s">
        <v>697</v>
      </c>
      <c r="E797" s="170">
        <v>52.0</v>
      </c>
      <c r="F797" s="170">
        <v>507.0</v>
      </c>
      <c r="G797" s="170">
        <v>102.0</v>
      </c>
      <c r="H797" s="170" t="s">
        <v>695</v>
      </c>
      <c r="I797" s="170" t="s">
        <v>698</v>
      </c>
      <c r="J797" s="350">
        <v>0.375</v>
      </c>
      <c r="K797" s="334"/>
      <c r="L797" s="351">
        <f t="shared" si="9"/>
        <v>10.4875992</v>
      </c>
      <c r="M797" s="352" t="str">
        <f t="shared" si="2"/>
        <v>HOLING</v>
      </c>
      <c r="N797" s="353">
        <f t="shared" si="10"/>
        <v>25</v>
      </c>
      <c r="O797" s="353">
        <f t="shared" si="11"/>
        <v>7</v>
      </c>
      <c r="P797" s="353">
        <f t="shared" si="12"/>
        <v>2025</v>
      </c>
      <c r="Q797" s="354"/>
      <c r="R797" s="354"/>
      <c r="S797" s="354"/>
      <c r="T797" s="354"/>
      <c r="U797" s="354"/>
      <c r="V797" s="354">
        <f t="shared" si="6"/>
        <v>1899</v>
      </c>
    </row>
    <row r="798" ht="11.25" customHeight="1">
      <c r="A798" s="170" t="s">
        <v>682</v>
      </c>
      <c r="B798" s="348">
        <v>45863.0</v>
      </c>
      <c r="C798" s="170" t="s">
        <v>373</v>
      </c>
      <c r="D798" s="349" t="s">
        <v>697</v>
      </c>
      <c r="E798" s="170">
        <v>126.0</v>
      </c>
      <c r="F798" s="170">
        <v>614.0</v>
      </c>
      <c r="G798" s="170">
        <v>384.0</v>
      </c>
      <c r="H798" s="170" t="s">
        <v>695</v>
      </c>
      <c r="I798" s="170" t="s">
        <v>698</v>
      </c>
      <c r="J798" s="334"/>
      <c r="K798" s="334"/>
      <c r="L798" s="351">
        <f t="shared" si="9"/>
        <v>115.8603264</v>
      </c>
      <c r="M798" s="352" t="str">
        <f t="shared" si="2"/>
        <v>HOLING</v>
      </c>
      <c r="N798" s="353">
        <f t="shared" si="10"/>
        <v>25</v>
      </c>
      <c r="O798" s="353">
        <f t="shared" si="11"/>
        <v>7</v>
      </c>
      <c r="P798" s="353">
        <f t="shared" si="12"/>
        <v>2025</v>
      </c>
      <c r="Q798" s="354"/>
      <c r="R798" s="354"/>
      <c r="S798" s="354"/>
      <c r="T798" s="354"/>
      <c r="U798" s="354"/>
      <c r="V798" s="354">
        <f t="shared" si="6"/>
        <v>1899</v>
      </c>
    </row>
    <row r="799" ht="11.25" customHeight="1">
      <c r="A799" s="170" t="s">
        <v>682</v>
      </c>
      <c r="B799" s="348">
        <v>45863.0</v>
      </c>
      <c r="C799" s="170" t="s">
        <v>373</v>
      </c>
      <c r="D799" s="349" t="s">
        <v>697</v>
      </c>
      <c r="E799" s="170">
        <v>90.0</v>
      </c>
      <c r="F799" s="170">
        <v>614.0</v>
      </c>
      <c r="G799" s="170">
        <v>228.0</v>
      </c>
      <c r="H799" s="170" t="s">
        <v>695</v>
      </c>
      <c r="I799" s="170" t="s">
        <v>698</v>
      </c>
      <c r="J799" s="334"/>
      <c r="K799" s="334"/>
      <c r="L799" s="351">
        <f t="shared" si="9"/>
        <v>49.137192</v>
      </c>
      <c r="M799" s="352" t="str">
        <f t="shared" si="2"/>
        <v>HOLING</v>
      </c>
      <c r="N799" s="353">
        <f t="shared" si="10"/>
        <v>25</v>
      </c>
      <c r="O799" s="353">
        <f t="shared" si="11"/>
        <v>7</v>
      </c>
      <c r="P799" s="353">
        <f t="shared" si="12"/>
        <v>2025</v>
      </c>
      <c r="Q799" s="354"/>
      <c r="R799" s="354"/>
      <c r="S799" s="354"/>
      <c r="T799" s="354"/>
      <c r="U799" s="354"/>
      <c r="V799" s="354">
        <f t="shared" si="6"/>
        <v>1899</v>
      </c>
    </row>
    <row r="800" ht="11.25" customHeight="1">
      <c r="A800" s="170" t="s">
        <v>682</v>
      </c>
      <c r="B800" s="348">
        <v>45863.0</v>
      </c>
      <c r="C800" s="170" t="s">
        <v>373</v>
      </c>
      <c r="D800" s="349" t="s">
        <v>697</v>
      </c>
      <c r="E800" s="170">
        <v>106.0</v>
      </c>
      <c r="F800" s="170">
        <v>614.0</v>
      </c>
      <c r="G800" s="170">
        <v>240.0</v>
      </c>
      <c r="H800" s="170" t="s">
        <v>695</v>
      </c>
      <c r="I800" s="170" t="s">
        <v>698</v>
      </c>
      <c r="J800" s="334"/>
      <c r="K800" s="350">
        <v>0.75</v>
      </c>
      <c r="L800" s="351">
        <f t="shared" si="9"/>
        <v>60.918624</v>
      </c>
      <c r="M800" s="352" t="str">
        <f t="shared" si="2"/>
        <v>HOLING</v>
      </c>
      <c r="N800" s="353">
        <f t="shared" si="10"/>
        <v>25</v>
      </c>
      <c r="O800" s="353">
        <f t="shared" si="11"/>
        <v>7</v>
      </c>
      <c r="P800" s="353">
        <f t="shared" si="12"/>
        <v>2025</v>
      </c>
      <c r="Q800" s="354"/>
      <c r="R800" s="354"/>
      <c r="S800" s="354"/>
      <c r="T800" s="354"/>
      <c r="U800" s="354"/>
      <c r="V800" s="354">
        <f t="shared" si="6"/>
        <v>1899</v>
      </c>
    </row>
    <row r="801" ht="11.25" customHeight="1">
      <c r="A801" s="170" t="s">
        <v>682</v>
      </c>
      <c r="B801" s="348">
        <v>45863.0</v>
      </c>
      <c r="C801" s="170" t="s">
        <v>369</v>
      </c>
      <c r="D801" s="349" t="s">
        <v>694</v>
      </c>
      <c r="E801" s="170">
        <v>88.0</v>
      </c>
      <c r="F801" s="170">
        <v>507.0</v>
      </c>
      <c r="G801" s="170">
        <v>150.0</v>
      </c>
      <c r="H801" s="170" t="s">
        <v>695</v>
      </c>
      <c r="I801" s="170" t="s">
        <v>696</v>
      </c>
      <c r="J801" s="350">
        <v>0.375</v>
      </c>
      <c r="K801" s="334"/>
      <c r="L801" s="351">
        <f t="shared" si="9"/>
        <v>26.10036</v>
      </c>
      <c r="M801" s="352" t="str">
        <f t="shared" si="2"/>
        <v>HOLING</v>
      </c>
      <c r="N801" s="353">
        <f t="shared" si="10"/>
        <v>25</v>
      </c>
      <c r="O801" s="353">
        <f t="shared" si="11"/>
        <v>7</v>
      </c>
      <c r="P801" s="353">
        <f t="shared" si="12"/>
        <v>2025</v>
      </c>
      <c r="Q801" s="354"/>
      <c r="R801" s="354"/>
      <c r="S801" s="354"/>
      <c r="T801" s="354"/>
      <c r="U801" s="354"/>
      <c r="V801" s="354">
        <f t="shared" si="6"/>
        <v>1899</v>
      </c>
    </row>
    <row r="802" ht="11.25" customHeight="1">
      <c r="A802" s="170" t="s">
        <v>682</v>
      </c>
      <c r="B802" s="348">
        <v>45863.0</v>
      </c>
      <c r="C802" s="170" t="s">
        <v>373</v>
      </c>
      <c r="D802" s="349" t="s">
        <v>694</v>
      </c>
      <c r="E802" s="170">
        <v>99.0</v>
      </c>
      <c r="F802" s="170">
        <v>454.0</v>
      </c>
      <c r="G802" s="170">
        <v>128.0</v>
      </c>
      <c r="H802" s="170" t="s">
        <v>695</v>
      </c>
      <c r="I802" s="170" t="s">
        <v>696</v>
      </c>
      <c r="J802" s="334"/>
      <c r="K802" s="334"/>
      <c r="L802" s="351">
        <f t="shared" si="9"/>
        <v>22.4370432</v>
      </c>
      <c r="M802" s="352" t="str">
        <f t="shared" si="2"/>
        <v>HOLING</v>
      </c>
      <c r="N802" s="353">
        <f t="shared" si="10"/>
        <v>25</v>
      </c>
      <c r="O802" s="353">
        <f t="shared" si="11"/>
        <v>7</v>
      </c>
      <c r="P802" s="353">
        <f t="shared" si="12"/>
        <v>2025</v>
      </c>
      <c r="Q802" s="354"/>
      <c r="R802" s="354"/>
      <c r="S802" s="354"/>
      <c r="T802" s="354"/>
      <c r="U802" s="354"/>
      <c r="V802" s="354">
        <f t="shared" si="6"/>
        <v>1899</v>
      </c>
    </row>
    <row r="803" ht="11.25" customHeight="1">
      <c r="A803" s="170" t="s">
        <v>682</v>
      </c>
      <c r="B803" s="348">
        <v>45863.0</v>
      </c>
      <c r="C803" s="170" t="s">
        <v>373</v>
      </c>
      <c r="D803" s="349" t="s">
        <v>694</v>
      </c>
      <c r="E803" s="170">
        <v>99.0</v>
      </c>
      <c r="F803" s="170">
        <v>462.0</v>
      </c>
      <c r="G803" s="170">
        <v>92.0</v>
      </c>
      <c r="H803" s="170" t="s">
        <v>695</v>
      </c>
      <c r="I803" s="170" t="s">
        <v>696</v>
      </c>
      <c r="J803" s="334"/>
      <c r="K803" s="334"/>
      <c r="L803" s="351">
        <f t="shared" si="9"/>
        <v>16.4107944</v>
      </c>
      <c r="M803" s="352" t="str">
        <f t="shared" si="2"/>
        <v>HOLING</v>
      </c>
      <c r="N803" s="353">
        <f t="shared" si="10"/>
        <v>25</v>
      </c>
      <c r="O803" s="353">
        <f t="shared" si="11"/>
        <v>7</v>
      </c>
      <c r="P803" s="353">
        <f t="shared" si="12"/>
        <v>2025</v>
      </c>
      <c r="Q803" s="354"/>
      <c r="R803" s="354"/>
      <c r="S803" s="354"/>
      <c r="T803" s="354"/>
      <c r="U803" s="354"/>
      <c r="V803" s="354">
        <f t="shared" si="6"/>
        <v>1899</v>
      </c>
    </row>
    <row r="804" ht="11.25" customHeight="1">
      <c r="A804" s="170" t="s">
        <v>682</v>
      </c>
      <c r="B804" s="348">
        <v>45863.0</v>
      </c>
      <c r="C804" s="170" t="s">
        <v>373</v>
      </c>
      <c r="D804" s="349" t="s">
        <v>694</v>
      </c>
      <c r="E804" s="170">
        <v>99.0</v>
      </c>
      <c r="F804" s="170">
        <v>474.0</v>
      </c>
      <c r="G804" s="170">
        <v>80.0</v>
      </c>
      <c r="H804" s="170" t="s">
        <v>695</v>
      </c>
      <c r="I804" s="170" t="s">
        <v>696</v>
      </c>
      <c r="J804" s="334"/>
      <c r="K804" s="334"/>
      <c r="L804" s="351">
        <f t="shared" si="9"/>
        <v>14.640912</v>
      </c>
      <c r="M804" s="352" t="str">
        <f t="shared" si="2"/>
        <v>HOLING</v>
      </c>
      <c r="N804" s="353">
        <f t="shared" si="10"/>
        <v>25</v>
      </c>
      <c r="O804" s="353">
        <f t="shared" si="11"/>
        <v>7</v>
      </c>
      <c r="P804" s="353">
        <f t="shared" si="12"/>
        <v>2025</v>
      </c>
      <c r="Q804" s="354"/>
      <c r="R804" s="354"/>
      <c r="S804" s="354"/>
      <c r="T804" s="354"/>
      <c r="U804" s="354"/>
      <c r="V804" s="354">
        <f t="shared" si="6"/>
        <v>1899</v>
      </c>
    </row>
    <row r="805" ht="11.25" customHeight="1">
      <c r="A805" s="170" t="s">
        <v>682</v>
      </c>
      <c r="B805" s="348">
        <v>45863.0</v>
      </c>
      <c r="C805" s="170" t="s">
        <v>373</v>
      </c>
      <c r="D805" s="349" t="s">
        <v>694</v>
      </c>
      <c r="E805" s="170">
        <v>99.0</v>
      </c>
      <c r="F805" s="170">
        <v>549.0</v>
      </c>
      <c r="G805" s="170">
        <v>32.0</v>
      </c>
      <c r="H805" s="170" t="s">
        <v>695</v>
      </c>
      <c r="I805" s="170" t="s">
        <v>696</v>
      </c>
      <c r="J805" s="334"/>
      <c r="K805" s="334"/>
      <c r="L805" s="351">
        <f t="shared" si="9"/>
        <v>6.7830048</v>
      </c>
      <c r="M805" s="352" t="str">
        <f t="shared" si="2"/>
        <v>HOLING</v>
      </c>
      <c r="N805" s="353">
        <f t="shared" si="10"/>
        <v>25</v>
      </c>
      <c r="O805" s="353">
        <f t="shared" si="11"/>
        <v>7</v>
      </c>
      <c r="P805" s="353">
        <f t="shared" si="12"/>
        <v>2025</v>
      </c>
      <c r="Q805" s="354"/>
      <c r="R805" s="354"/>
      <c r="S805" s="354"/>
      <c r="T805" s="354"/>
      <c r="U805" s="354"/>
      <c r="V805" s="354">
        <f t="shared" si="6"/>
        <v>1899</v>
      </c>
    </row>
    <row r="806" ht="11.25" customHeight="1">
      <c r="A806" s="170" t="s">
        <v>682</v>
      </c>
      <c r="B806" s="348">
        <v>45863.0</v>
      </c>
      <c r="C806" s="170" t="s">
        <v>373</v>
      </c>
      <c r="D806" s="349" t="s">
        <v>694</v>
      </c>
      <c r="E806" s="170">
        <v>99.0</v>
      </c>
      <c r="F806" s="170">
        <v>490.0</v>
      </c>
      <c r="G806" s="170">
        <v>76.0</v>
      </c>
      <c r="H806" s="170" t="s">
        <v>695</v>
      </c>
      <c r="I806" s="170" t="s">
        <v>696</v>
      </c>
      <c r="J806" s="334"/>
      <c r="K806" s="334"/>
      <c r="L806" s="351">
        <f t="shared" si="9"/>
        <v>14.378364</v>
      </c>
      <c r="M806" s="352" t="str">
        <f t="shared" si="2"/>
        <v>HOLING</v>
      </c>
      <c r="N806" s="353">
        <f t="shared" si="10"/>
        <v>25</v>
      </c>
      <c r="O806" s="353">
        <f t="shared" si="11"/>
        <v>7</v>
      </c>
      <c r="P806" s="353">
        <f t="shared" si="12"/>
        <v>2025</v>
      </c>
      <c r="Q806" s="354"/>
      <c r="R806" s="354"/>
      <c r="S806" s="354"/>
      <c r="T806" s="354"/>
      <c r="U806" s="354"/>
      <c r="V806" s="354">
        <f t="shared" si="6"/>
        <v>1899</v>
      </c>
    </row>
    <row r="807" ht="11.25" customHeight="1">
      <c r="A807" s="170" t="s">
        <v>682</v>
      </c>
      <c r="B807" s="348">
        <v>45863.0</v>
      </c>
      <c r="C807" s="170" t="s">
        <v>373</v>
      </c>
      <c r="D807" s="349" t="s">
        <v>694</v>
      </c>
      <c r="E807" s="170">
        <v>99.0</v>
      </c>
      <c r="F807" s="170">
        <v>525.0</v>
      </c>
      <c r="G807" s="170">
        <v>48.0</v>
      </c>
      <c r="H807" s="170" t="s">
        <v>695</v>
      </c>
      <c r="I807" s="170" t="s">
        <v>696</v>
      </c>
      <c r="J807" s="334"/>
      <c r="K807" s="350">
        <v>0.75</v>
      </c>
      <c r="L807" s="351">
        <f t="shared" si="9"/>
        <v>9.72972</v>
      </c>
      <c r="M807" s="352" t="str">
        <f t="shared" si="2"/>
        <v>HOLING</v>
      </c>
      <c r="N807" s="353">
        <f t="shared" si="10"/>
        <v>26</v>
      </c>
      <c r="O807" s="353">
        <f t="shared" si="11"/>
        <v>7</v>
      </c>
      <c r="P807" s="353">
        <f t="shared" si="12"/>
        <v>2025</v>
      </c>
      <c r="Q807" s="354"/>
      <c r="R807" s="354"/>
      <c r="S807" s="354"/>
      <c r="T807" s="354"/>
      <c r="U807" s="354"/>
      <c r="V807" s="354">
        <f t="shared" si="6"/>
        <v>1899</v>
      </c>
    </row>
    <row r="808" ht="11.25" customHeight="1">
      <c r="A808" s="170" t="s">
        <v>682</v>
      </c>
      <c r="B808" s="348">
        <v>45864.0</v>
      </c>
      <c r="C808" s="170"/>
      <c r="D808" s="170" t="s">
        <v>787</v>
      </c>
      <c r="E808" s="170">
        <v>25.4</v>
      </c>
      <c r="F808" s="170">
        <v>184.0</v>
      </c>
      <c r="G808" s="170">
        <v>2600.0</v>
      </c>
      <c r="H808" s="170" t="s">
        <v>788</v>
      </c>
      <c r="I808" s="170" t="s">
        <v>716</v>
      </c>
      <c r="J808" s="350">
        <v>0.40625</v>
      </c>
      <c r="K808" s="350"/>
      <c r="L808" s="351">
        <f t="shared" si="9"/>
        <v>47.390304</v>
      </c>
      <c r="M808" s="352" t="str">
        <f t="shared" si="2"/>
        <v>POWERPRESS</v>
      </c>
      <c r="N808" s="353">
        <f t="shared" si="10"/>
        <v>26</v>
      </c>
      <c r="O808" s="353">
        <f t="shared" si="11"/>
        <v>7</v>
      </c>
      <c r="P808" s="353">
        <f t="shared" si="12"/>
        <v>2025</v>
      </c>
      <c r="Q808" s="354"/>
      <c r="R808" s="354"/>
      <c r="S808" s="354"/>
      <c r="T808" s="354"/>
      <c r="U808" s="354"/>
      <c r="V808" s="354">
        <f t="shared" si="6"/>
        <v>1899</v>
      </c>
    </row>
    <row r="809" ht="11.25" customHeight="1">
      <c r="A809" s="170" t="s">
        <v>682</v>
      </c>
      <c r="B809" s="348">
        <v>45864.0</v>
      </c>
      <c r="C809" s="170"/>
      <c r="D809" s="349"/>
      <c r="E809" s="170"/>
      <c r="F809" s="170"/>
      <c r="G809" s="170"/>
      <c r="H809" s="170" t="s">
        <v>689</v>
      </c>
      <c r="I809" s="170" t="s">
        <v>716</v>
      </c>
      <c r="J809" s="334"/>
      <c r="K809" s="350">
        <v>0.8333333333333334</v>
      </c>
      <c r="L809" s="351">
        <f t="shared" si="9"/>
        <v>0</v>
      </c>
      <c r="M809" s="352" t="str">
        <f t="shared" si="2"/>
        <v/>
      </c>
      <c r="N809" s="353">
        <f t="shared" si="10"/>
        <v>26</v>
      </c>
      <c r="O809" s="353">
        <f t="shared" si="11"/>
        <v>7</v>
      </c>
      <c r="P809" s="353">
        <f t="shared" si="12"/>
        <v>2025</v>
      </c>
      <c r="Q809" s="354"/>
      <c r="R809" s="354"/>
      <c r="S809" s="354"/>
      <c r="T809" s="354"/>
      <c r="U809" s="354"/>
      <c r="V809" s="354">
        <f t="shared" si="6"/>
        <v>1899</v>
      </c>
    </row>
    <row r="810" ht="11.25" customHeight="1">
      <c r="A810" s="170" t="s">
        <v>682</v>
      </c>
      <c r="B810" s="348">
        <v>45864.0</v>
      </c>
      <c r="C810" s="170" t="s">
        <v>373</v>
      </c>
      <c r="D810" s="349" t="s">
        <v>694</v>
      </c>
      <c r="E810" s="170">
        <v>99.0</v>
      </c>
      <c r="F810" s="170">
        <v>505.0</v>
      </c>
      <c r="G810" s="170">
        <v>48.0</v>
      </c>
      <c r="H810" s="170" t="s">
        <v>695</v>
      </c>
      <c r="I810" s="170" t="s">
        <v>696</v>
      </c>
      <c r="J810" s="350">
        <v>0.375</v>
      </c>
      <c r="K810" s="334"/>
      <c r="L810" s="351">
        <f t="shared" si="9"/>
        <v>9.359064</v>
      </c>
      <c r="M810" s="352" t="str">
        <f t="shared" si="2"/>
        <v>HOLING</v>
      </c>
      <c r="N810" s="353">
        <f t="shared" si="10"/>
        <v>26</v>
      </c>
      <c r="O810" s="353">
        <f t="shared" si="11"/>
        <v>7</v>
      </c>
      <c r="P810" s="353">
        <f t="shared" si="12"/>
        <v>2025</v>
      </c>
      <c r="Q810" s="354"/>
      <c r="R810" s="354"/>
      <c r="S810" s="354"/>
      <c r="T810" s="354"/>
      <c r="U810" s="354"/>
      <c r="V810" s="354">
        <f t="shared" si="6"/>
        <v>1899</v>
      </c>
    </row>
    <row r="811" ht="11.25" customHeight="1">
      <c r="A811" s="170" t="s">
        <v>682</v>
      </c>
      <c r="B811" s="348">
        <v>45864.0</v>
      </c>
      <c r="C811" s="170" t="s">
        <v>373</v>
      </c>
      <c r="D811" s="349" t="s">
        <v>694</v>
      </c>
      <c r="E811" s="170">
        <v>99.0</v>
      </c>
      <c r="F811" s="170">
        <v>290.0</v>
      </c>
      <c r="G811" s="170">
        <v>256.0</v>
      </c>
      <c r="H811" s="170" t="s">
        <v>695</v>
      </c>
      <c r="I811" s="170" t="s">
        <v>696</v>
      </c>
      <c r="J811" s="334"/>
      <c r="K811" s="334"/>
      <c r="L811" s="351">
        <f t="shared" si="9"/>
        <v>28.664064</v>
      </c>
      <c r="M811" s="352" t="str">
        <f t="shared" si="2"/>
        <v>HOLING</v>
      </c>
      <c r="N811" s="353">
        <f t="shared" si="10"/>
        <v>26</v>
      </c>
      <c r="O811" s="353">
        <f t="shared" si="11"/>
        <v>7</v>
      </c>
      <c r="P811" s="353">
        <f t="shared" si="12"/>
        <v>2025</v>
      </c>
      <c r="Q811" s="354"/>
      <c r="R811" s="354"/>
      <c r="S811" s="354"/>
      <c r="T811" s="354"/>
      <c r="U811" s="354"/>
      <c r="V811" s="354">
        <f t="shared" si="6"/>
        <v>1899</v>
      </c>
    </row>
    <row r="812" ht="11.25" customHeight="1">
      <c r="A812" s="170" t="s">
        <v>682</v>
      </c>
      <c r="B812" s="348">
        <v>45864.0</v>
      </c>
      <c r="C812" s="170" t="s">
        <v>373</v>
      </c>
      <c r="D812" s="349" t="s">
        <v>694</v>
      </c>
      <c r="E812" s="170">
        <v>99.0</v>
      </c>
      <c r="F812" s="170">
        <v>290.0</v>
      </c>
      <c r="G812" s="170">
        <v>184.0</v>
      </c>
      <c r="H812" s="170" t="s">
        <v>695</v>
      </c>
      <c r="I812" s="170" t="s">
        <v>696</v>
      </c>
      <c r="J812" s="334"/>
      <c r="K812" s="334"/>
      <c r="L812" s="351">
        <f t="shared" si="9"/>
        <v>20.602296</v>
      </c>
      <c r="M812" s="352" t="str">
        <f t="shared" si="2"/>
        <v>HOLING</v>
      </c>
      <c r="N812" s="353">
        <f t="shared" si="10"/>
        <v>26</v>
      </c>
      <c r="O812" s="353">
        <f t="shared" si="11"/>
        <v>7</v>
      </c>
      <c r="P812" s="353">
        <f t="shared" si="12"/>
        <v>2025</v>
      </c>
      <c r="Q812" s="354"/>
      <c r="R812" s="354"/>
      <c r="S812" s="354"/>
      <c r="T812" s="354"/>
      <c r="U812" s="354"/>
      <c r="V812" s="354">
        <f t="shared" si="6"/>
        <v>1899</v>
      </c>
    </row>
    <row r="813" ht="11.25" customHeight="1">
      <c r="A813" s="170" t="s">
        <v>682</v>
      </c>
      <c r="B813" s="348">
        <v>45864.0</v>
      </c>
      <c r="C813" s="170" t="s">
        <v>373</v>
      </c>
      <c r="D813" s="349" t="s">
        <v>694</v>
      </c>
      <c r="E813" s="170">
        <v>99.0</v>
      </c>
      <c r="F813" s="170">
        <v>290.0</v>
      </c>
      <c r="G813" s="170">
        <v>160.0</v>
      </c>
      <c r="H813" s="170" t="s">
        <v>695</v>
      </c>
      <c r="I813" s="170" t="s">
        <v>696</v>
      </c>
      <c r="J813" s="334"/>
      <c r="K813" s="334"/>
      <c r="L813" s="351">
        <f t="shared" si="9"/>
        <v>17.91504</v>
      </c>
      <c r="M813" s="352" t="str">
        <f t="shared" si="2"/>
        <v>HOLING</v>
      </c>
      <c r="N813" s="353">
        <f t="shared" si="10"/>
        <v>26</v>
      </c>
      <c r="O813" s="353">
        <f t="shared" si="11"/>
        <v>7</v>
      </c>
      <c r="P813" s="353">
        <f t="shared" si="12"/>
        <v>2025</v>
      </c>
      <c r="Q813" s="354"/>
      <c r="R813" s="354"/>
      <c r="S813" s="354"/>
      <c r="T813" s="354"/>
      <c r="U813" s="354"/>
      <c r="V813" s="354">
        <f t="shared" si="6"/>
        <v>1899</v>
      </c>
    </row>
    <row r="814" ht="11.25" customHeight="1">
      <c r="A814" s="170" t="s">
        <v>682</v>
      </c>
      <c r="B814" s="348">
        <v>45864.0</v>
      </c>
      <c r="C814" s="170" t="s">
        <v>373</v>
      </c>
      <c r="D814" s="349" t="s">
        <v>694</v>
      </c>
      <c r="E814" s="170">
        <v>99.0</v>
      </c>
      <c r="F814" s="170">
        <v>290.0</v>
      </c>
      <c r="G814" s="170">
        <v>152.0</v>
      </c>
      <c r="H814" s="170" t="s">
        <v>695</v>
      </c>
      <c r="I814" s="170" t="s">
        <v>696</v>
      </c>
      <c r="J814" s="334"/>
      <c r="K814" s="334"/>
      <c r="L814" s="351">
        <f t="shared" si="9"/>
        <v>17.019288</v>
      </c>
      <c r="M814" s="352" t="str">
        <f t="shared" si="2"/>
        <v>HOLING</v>
      </c>
      <c r="N814" s="353">
        <f t="shared" si="10"/>
        <v>26</v>
      </c>
      <c r="O814" s="353">
        <f t="shared" si="11"/>
        <v>7</v>
      </c>
      <c r="P814" s="353">
        <f t="shared" si="12"/>
        <v>2025</v>
      </c>
      <c r="Q814" s="354"/>
      <c r="R814" s="354"/>
      <c r="S814" s="354"/>
      <c r="T814" s="354"/>
      <c r="U814" s="354"/>
      <c r="V814" s="354">
        <f t="shared" si="6"/>
        <v>1899</v>
      </c>
    </row>
    <row r="815" ht="11.25" customHeight="1">
      <c r="A815" s="170" t="s">
        <v>682</v>
      </c>
      <c r="B815" s="348">
        <v>45864.0</v>
      </c>
      <c r="C815" s="170" t="s">
        <v>373</v>
      </c>
      <c r="D815" s="349" t="s">
        <v>694</v>
      </c>
      <c r="E815" s="170">
        <v>99.0</v>
      </c>
      <c r="F815" s="170">
        <v>290.0</v>
      </c>
      <c r="G815" s="170">
        <v>96.0</v>
      </c>
      <c r="H815" s="170" t="s">
        <v>695</v>
      </c>
      <c r="I815" s="170" t="s">
        <v>696</v>
      </c>
      <c r="J815" s="334"/>
      <c r="K815" s="334"/>
      <c r="L815" s="351">
        <f t="shared" si="9"/>
        <v>10.749024</v>
      </c>
      <c r="M815" s="352" t="str">
        <f t="shared" si="2"/>
        <v>HOLING</v>
      </c>
      <c r="N815" s="353">
        <f t="shared" si="10"/>
        <v>26</v>
      </c>
      <c r="O815" s="353">
        <f t="shared" si="11"/>
        <v>7</v>
      </c>
      <c r="P815" s="353">
        <f t="shared" si="12"/>
        <v>2025</v>
      </c>
      <c r="Q815" s="354"/>
      <c r="R815" s="354"/>
      <c r="S815" s="354"/>
      <c r="T815" s="354"/>
      <c r="U815" s="354"/>
      <c r="V815" s="354">
        <f t="shared" si="6"/>
        <v>1899</v>
      </c>
    </row>
    <row r="816" ht="11.25" customHeight="1">
      <c r="A816" s="170" t="s">
        <v>682</v>
      </c>
      <c r="B816" s="348">
        <v>45864.0</v>
      </c>
      <c r="C816" s="170" t="s">
        <v>373</v>
      </c>
      <c r="D816" s="349" t="s">
        <v>694</v>
      </c>
      <c r="E816" s="170">
        <v>99.0</v>
      </c>
      <c r="F816" s="170">
        <v>290.0</v>
      </c>
      <c r="G816" s="170">
        <v>96.0</v>
      </c>
      <c r="H816" s="170" t="s">
        <v>695</v>
      </c>
      <c r="I816" s="170" t="s">
        <v>696</v>
      </c>
      <c r="J816" s="334"/>
      <c r="K816" s="334"/>
      <c r="L816" s="351">
        <f t="shared" si="9"/>
        <v>10.749024</v>
      </c>
      <c r="M816" s="352" t="str">
        <f t="shared" si="2"/>
        <v>HOLING</v>
      </c>
      <c r="N816" s="353">
        <f t="shared" si="10"/>
        <v>26</v>
      </c>
      <c r="O816" s="353">
        <f t="shared" si="11"/>
        <v>7</v>
      </c>
      <c r="P816" s="353">
        <f t="shared" si="12"/>
        <v>2025</v>
      </c>
      <c r="Q816" s="354"/>
      <c r="R816" s="354"/>
      <c r="S816" s="354"/>
      <c r="T816" s="354"/>
      <c r="U816" s="354"/>
      <c r="V816" s="354">
        <f t="shared" si="6"/>
        <v>1899</v>
      </c>
    </row>
    <row r="817" ht="11.25" customHeight="1">
      <c r="A817" s="170" t="s">
        <v>682</v>
      </c>
      <c r="B817" s="348">
        <v>45864.0</v>
      </c>
      <c r="C817" s="170" t="s">
        <v>373</v>
      </c>
      <c r="D817" s="349" t="s">
        <v>694</v>
      </c>
      <c r="E817" s="170">
        <v>99.0</v>
      </c>
      <c r="F817" s="170">
        <v>290.0</v>
      </c>
      <c r="G817" s="170">
        <v>64.0</v>
      </c>
      <c r="H817" s="170" t="s">
        <v>695</v>
      </c>
      <c r="I817" s="170" t="s">
        <v>696</v>
      </c>
      <c r="J817" s="334"/>
      <c r="K817" s="334"/>
      <c r="L817" s="351">
        <f t="shared" si="9"/>
        <v>7.166016</v>
      </c>
      <c r="M817" s="352" t="str">
        <f t="shared" si="2"/>
        <v>HOLING</v>
      </c>
      <c r="N817" s="353">
        <f t="shared" si="10"/>
        <v>26</v>
      </c>
      <c r="O817" s="353">
        <f t="shared" si="11"/>
        <v>7</v>
      </c>
      <c r="P817" s="353">
        <f t="shared" si="12"/>
        <v>2025</v>
      </c>
      <c r="Q817" s="354"/>
      <c r="R817" s="354"/>
      <c r="S817" s="354"/>
      <c r="T817" s="354"/>
      <c r="U817" s="354"/>
      <c r="V817" s="354">
        <f t="shared" si="6"/>
        <v>1899</v>
      </c>
    </row>
    <row r="818" ht="11.25" customHeight="1">
      <c r="A818" s="170" t="s">
        <v>682</v>
      </c>
      <c r="B818" s="348">
        <v>45864.0</v>
      </c>
      <c r="C818" s="170" t="s">
        <v>500</v>
      </c>
      <c r="D818" s="349" t="s">
        <v>694</v>
      </c>
      <c r="E818" s="170">
        <v>109.0</v>
      </c>
      <c r="F818" s="170">
        <v>681.0</v>
      </c>
      <c r="G818" s="170">
        <v>38.0</v>
      </c>
      <c r="H818" s="170" t="s">
        <v>695</v>
      </c>
      <c r="I818" s="170" t="s">
        <v>696</v>
      </c>
      <c r="J818" s="334"/>
      <c r="K818" s="350">
        <v>0.75</v>
      </c>
      <c r="L818" s="351">
        <f t="shared" si="9"/>
        <v>11.0007378</v>
      </c>
      <c r="M818" s="352" t="str">
        <f t="shared" si="2"/>
        <v>HOLING</v>
      </c>
      <c r="N818" s="353">
        <f t="shared" si="10"/>
        <v>26</v>
      </c>
      <c r="O818" s="353">
        <f t="shared" si="11"/>
        <v>7</v>
      </c>
      <c r="P818" s="353">
        <f t="shared" si="12"/>
        <v>2025</v>
      </c>
      <c r="Q818" s="354"/>
      <c r="R818" s="354"/>
      <c r="S818" s="354"/>
      <c r="T818" s="354"/>
      <c r="U818" s="354"/>
      <c r="V818" s="354">
        <f t="shared" si="6"/>
        <v>1899</v>
      </c>
    </row>
    <row r="819" ht="11.25" customHeight="1">
      <c r="A819" s="170" t="s">
        <v>682</v>
      </c>
      <c r="B819" s="348">
        <v>45864.0</v>
      </c>
      <c r="C819" s="170"/>
      <c r="D819" s="170" t="s">
        <v>786</v>
      </c>
      <c r="E819" s="170">
        <v>184.0</v>
      </c>
      <c r="F819" s="170">
        <v>292.0</v>
      </c>
      <c r="G819" s="170">
        <v>300.0</v>
      </c>
      <c r="H819" s="170" t="s">
        <v>461</v>
      </c>
      <c r="I819" s="170" t="s">
        <v>719</v>
      </c>
      <c r="J819" s="350">
        <v>0.375</v>
      </c>
      <c r="K819" s="334"/>
      <c r="L819" s="351">
        <f t="shared" si="9"/>
        <v>62.86176</v>
      </c>
      <c r="M819" s="352" t="str">
        <f t="shared" si="2"/>
        <v>POWERPRESS</v>
      </c>
      <c r="N819" s="353">
        <f t="shared" si="10"/>
        <v>26</v>
      </c>
      <c r="O819" s="353">
        <f t="shared" si="11"/>
        <v>7</v>
      </c>
      <c r="P819" s="353">
        <f t="shared" si="12"/>
        <v>2025</v>
      </c>
      <c r="Q819" s="354"/>
      <c r="R819" s="354"/>
      <c r="S819" s="354"/>
      <c r="T819" s="354"/>
      <c r="U819" s="354"/>
      <c r="V819" s="354">
        <f t="shared" si="6"/>
        <v>1899</v>
      </c>
    </row>
    <row r="820" ht="11.25" customHeight="1">
      <c r="A820" s="170" t="s">
        <v>682</v>
      </c>
      <c r="B820" s="348">
        <v>45864.0</v>
      </c>
      <c r="C820" s="170"/>
      <c r="D820" s="170"/>
      <c r="E820" s="170"/>
      <c r="F820" s="170"/>
      <c r="G820" s="170"/>
      <c r="H820" s="170" t="s">
        <v>715</v>
      </c>
      <c r="I820" s="349" t="s">
        <v>719</v>
      </c>
      <c r="J820" s="334"/>
      <c r="K820" s="350">
        <v>0.75</v>
      </c>
      <c r="L820" s="351">
        <f t="shared" si="9"/>
        <v>0</v>
      </c>
      <c r="M820" s="352" t="str">
        <f t="shared" si="2"/>
        <v/>
      </c>
      <c r="N820" s="353">
        <f t="shared" si="10"/>
        <v>26</v>
      </c>
      <c r="O820" s="353">
        <f t="shared" si="11"/>
        <v>7</v>
      </c>
      <c r="P820" s="353">
        <f t="shared" si="12"/>
        <v>2025</v>
      </c>
      <c r="Q820" s="354"/>
      <c r="R820" s="354"/>
      <c r="S820" s="354"/>
      <c r="T820" s="354"/>
      <c r="U820" s="354"/>
      <c r="V820" s="354">
        <f t="shared" si="6"/>
        <v>1899</v>
      </c>
    </row>
    <row r="821" ht="11.25" customHeight="1">
      <c r="A821" s="170" t="s">
        <v>682</v>
      </c>
      <c r="B821" s="348">
        <v>45864.0</v>
      </c>
      <c r="C821" s="170" t="s">
        <v>381</v>
      </c>
      <c r="D821" s="349" t="s">
        <v>697</v>
      </c>
      <c r="E821" s="170">
        <v>90.0</v>
      </c>
      <c r="F821" s="170">
        <v>677.0</v>
      </c>
      <c r="G821" s="170">
        <v>34.0</v>
      </c>
      <c r="H821" s="170" t="s">
        <v>695</v>
      </c>
      <c r="I821" s="170" t="s">
        <v>709</v>
      </c>
      <c r="J821" s="350">
        <v>0.375</v>
      </c>
      <c r="K821" s="334"/>
      <c r="L821" s="351">
        <f t="shared" si="9"/>
        <v>8.079318</v>
      </c>
      <c r="M821" s="352" t="str">
        <f t="shared" si="2"/>
        <v>HOLING</v>
      </c>
      <c r="N821" s="353">
        <f t="shared" si="10"/>
        <v>26</v>
      </c>
      <c r="O821" s="353">
        <f t="shared" si="11"/>
        <v>7</v>
      </c>
      <c r="P821" s="353">
        <f t="shared" si="12"/>
        <v>2025</v>
      </c>
      <c r="Q821" s="354"/>
      <c r="R821" s="354"/>
      <c r="S821" s="354"/>
      <c r="T821" s="354"/>
      <c r="U821" s="354"/>
      <c r="V821" s="354">
        <f t="shared" si="6"/>
        <v>1899</v>
      </c>
    </row>
    <row r="822" ht="11.25" customHeight="1">
      <c r="A822" s="170" t="s">
        <v>682</v>
      </c>
      <c r="B822" s="348">
        <v>45864.0</v>
      </c>
      <c r="C822" s="170"/>
      <c r="D822" s="170"/>
      <c r="E822" s="170">
        <v>77.0</v>
      </c>
      <c r="F822" s="170">
        <v>677.0</v>
      </c>
      <c r="G822" s="170">
        <v>34.0</v>
      </c>
      <c r="H822" s="170" t="s">
        <v>695</v>
      </c>
      <c r="I822" s="170" t="s">
        <v>709</v>
      </c>
      <c r="J822" s="334"/>
      <c r="K822" s="334"/>
      <c r="L822" s="351">
        <f t="shared" si="9"/>
        <v>6.9123054</v>
      </c>
      <c r="M822" s="352" t="str">
        <f t="shared" si="2"/>
        <v/>
      </c>
      <c r="N822" s="353">
        <f t="shared" si="10"/>
        <v>26</v>
      </c>
      <c r="O822" s="353">
        <f t="shared" si="11"/>
        <v>7</v>
      </c>
      <c r="P822" s="353">
        <f t="shared" si="12"/>
        <v>2025</v>
      </c>
      <c r="Q822" s="354"/>
      <c r="R822" s="354"/>
      <c r="S822" s="354"/>
      <c r="T822" s="354"/>
      <c r="U822" s="354"/>
      <c r="V822" s="354">
        <f t="shared" si="6"/>
        <v>1899</v>
      </c>
    </row>
    <row r="823" ht="11.25" customHeight="1">
      <c r="A823" s="170" t="s">
        <v>682</v>
      </c>
      <c r="B823" s="348">
        <v>45864.0</v>
      </c>
      <c r="C823" s="170"/>
      <c r="D823" s="170"/>
      <c r="E823" s="170">
        <v>63.0</v>
      </c>
      <c r="F823" s="170">
        <v>677.0</v>
      </c>
      <c r="G823" s="170">
        <v>22.0</v>
      </c>
      <c r="H823" s="170" t="s">
        <v>695</v>
      </c>
      <c r="I823" s="170" t="s">
        <v>709</v>
      </c>
      <c r="J823" s="334"/>
      <c r="K823" s="334"/>
      <c r="L823" s="351">
        <f t="shared" si="9"/>
        <v>3.6594558</v>
      </c>
      <c r="M823" s="352" t="str">
        <f t="shared" si="2"/>
        <v/>
      </c>
      <c r="N823" s="353">
        <f t="shared" si="10"/>
        <v>26</v>
      </c>
      <c r="O823" s="353">
        <f t="shared" si="11"/>
        <v>7</v>
      </c>
      <c r="P823" s="353">
        <f t="shared" si="12"/>
        <v>2025</v>
      </c>
      <c r="Q823" s="354"/>
      <c r="R823" s="354"/>
      <c r="S823" s="354"/>
      <c r="T823" s="354"/>
      <c r="U823" s="354"/>
      <c r="V823" s="354">
        <f t="shared" si="6"/>
        <v>1899</v>
      </c>
    </row>
    <row r="824" ht="11.25" customHeight="1">
      <c r="A824" s="170" t="s">
        <v>682</v>
      </c>
      <c r="B824" s="348">
        <v>45864.0</v>
      </c>
      <c r="C824" s="170"/>
      <c r="D824" s="170"/>
      <c r="E824" s="170">
        <v>47.0</v>
      </c>
      <c r="F824" s="170">
        <v>677.0</v>
      </c>
      <c r="G824" s="170">
        <v>18.0</v>
      </c>
      <c r="H824" s="170" t="s">
        <v>695</v>
      </c>
      <c r="I824" s="170" t="s">
        <v>709</v>
      </c>
      <c r="J824" s="334"/>
      <c r="K824" s="334"/>
      <c r="L824" s="351">
        <f t="shared" si="9"/>
        <v>2.2336938</v>
      </c>
      <c r="M824" s="352" t="str">
        <f t="shared" si="2"/>
        <v/>
      </c>
      <c r="N824" s="353">
        <f t="shared" si="10"/>
        <v>26</v>
      </c>
      <c r="O824" s="353">
        <f t="shared" si="11"/>
        <v>7</v>
      </c>
      <c r="P824" s="353">
        <f t="shared" si="12"/>
        <v>2025</v>
      </c>
      <c r="Q824" s="354"/>
      <c r="R824" s="354"/>
      <c r="S824" s="354"/>
      <c r="T824" s="354"/>
      <c r="U824" s="354"/>
      <c r="V824" s="354">
        <f t="shared" si="6"/>
        <v>1899</v>
      </c>
    </row>
    <row r="825" ht="11.25" customHeight="1">
      <c r="A825" s="170" t="s">
        <v>682</v>
      </c>
      <c r="B825" s="348">
        <v>45864.0</v>
      </c>
      <c r="C825" s="170"/>
      <c r="D825" s="170"/>
      <c r="E825" s="170">
        <v>27.0</v>
      </c>
      <c r="F825" s="170">
        <v>677.0</v>
      </c>
      <c r="G825" s="170">
        <v>16.0</v>
      </c>
      <c r="H825" s="170" t="s">
        <v>695</v>
      </c>
      <c r="I825" s="170" t="s">
        <v>709</v>
      </c>
      <c r="J825" s="334"/>
      <c r="K825" s="334"/>
      <c r="L825" s="351">
        <f t="shared" si="9"/>
        <v>1.1406096</v>
      </c>
      <c r="M825" s="352" t="str">
        <f t="shared" si="2"/>
        <v/>
      </c>
      <c r="N825" s="353">
        <f t="shared" si="10"/>
        <v>26</v>
      </c>
      <c r="O825" s="353">
        <f t="shared" si="11"/>
        <v>7</v>
      </c>
      <c r="P825" s="353">
        <f t="shared" si="12"/>
        <v>2025</v>
      </c>
      <c r="Q825" s="354"/>
      <c r="R825" s="354"/>
      <c r="S825" s="354"/>
      <c r="T825" s="354"/>
      <c r="U825" s="354"/>
      <c r="V825" s="354">
        <f t="shared" si="6"/>
        <v>1899</v>
      </c>
    </row>
    <row r="826" ht="11.25" customHeight="1">
      <c r="A826" s="170" t="s">
        <v>682</v>
      </c>
      <c r="B826" s="348">
        <v>45864.0</v>
      </c>
      <c r="C826" s="170" t="s">
        <v>373</v>
      </c>
      <c r="D826" s="349" t="s">
        <v>697</v>
      </c>
      <c r="E826" s="170">
        <v>90.0</v>
      </c>
      <c r="F826" s="170">
        <v>614.0</v>
      </c>
      <c r="G826" s="170">
        <v>228.0</v>
      </c>
      <c r="H826" s="170" t="s">
        <v>695</v>
      </c>
      <c r="I826" s="170" t="s">
        <v>709</v>
      </c>
      <c r="J826" s="334"/>
      <c r="K826" s="334"/>
      <c r="L826" s="351">
        <f t="shared" si="9"/>
        <v>49.137192</v>
      </c>
      <c r="M826" s="352" t="str">
        <f t="shared" si="2"/>
        <v>HOLING</v>
      </c>
      <c r="N826" s="353">
        <f t="shared" si="10"/>
        <v>26</v>
      </c>
      <c r="O826" s="353">
        <f t="shared" si="11"/>
        <v>7</v>
      </c>
      <c r="P826" s="353">
        <f t="shared" si="12"/>
        <v>2025</v>
      </c>
      <c r="Q826" s="354"/>
      <c r="R826" s="354"/>
      <c r="S826" s="354"/>
      <c r="T826" s="354"/>
      <c r="U826" s="354"/>
      <c r="V826" s="354">
        <f t="shared" si="6"/>
        <v>1899</v>
      </c>
    </row>
    <row r="827" ht="11.25" customHeight="1">
      <c r="A827" s="170" t="s">
        <v>682</v>
      </c>
      <c r="B827" s="348">
        <v>45864.0</v>
      </c>
      <c r="C827" s="170"/>
      <c r="D827" s="170"/>
      <c r="E827" s="170">
        <v>75.0</v>
      </c>
      <c r="F827" s="170">
        <v>614.0</v>
      </c>
      <c r="G827" s="170">
        <v>144.0</v>
      </c>
      <c r="H827" s="170" t="s">
        <v>695</v>
      </c>
      <c r="I827" s="170" t="s">
        <v>709</v>
      </c>
      <c r="J827" s="334"/>
      <c r="K827" s="334"/>
      <c r="L827" s="351">
        <f t="shared" si="9"/>
        <v>25.86168</v>
      </c>
      <c r="M827" s="352" t="str">
        <f t="shared" si="2"/>
        <v/>
      </c>
      <c r="N827" s="353">
        <f t="shared" si="10"/>
        <v>26</v>
      </c>
      <c r="O827" s="353">
        <f t="shared" si="11"/>
        <v>7</v>
      </c>
      <c r="P827" s="353">
        <f t="shared" si="12"/>
        <v>2025</v>
      </c>
      <c r="Q827" s="354"/>
      <c r="R827" s="354"/>
      <c r="S827" s="354"/>
      <c r="T827" s="354"/>
      <c r="U827" s="354"/>
      <c r="V827" s="354">
        <f t="shared" si="6"/>
        <v>1899</v>
      </c>
    </row>
    <row r="828" ht="11.25" customHeight="1">
      <c r="A828" s="170" t="s">
        <v>682</v>
      </c>
      <c r="B828" s="348">
        <v>45864.0</v>
      </c>
      <c r="C828" s="170"/>
      <c r="D828" s="170"/>
      <c r="E828" s="170">
        <v>55.0</v>
      </c>
      <c r="F828" s="170">
        <v>614.0</v>
      </c>
      <c r="G828" s="170">
        <v>144.0</v>
      </c>
      <c r="H828" s="170" t="s">
        <v>695</v>
      </c>
      <c r="I828" s="170" t="s">
        <v>709</v>
      </c>
      <c r="J828" s="334"/>
      <c r="K828" s="334"/>
      <c r="L828" s="351">
        <f t="shared" si="9"/>
        <v>18.965232</v>
      </c>
      <c r="M828" s="352" t="str">
        <f t="shared" si="2"/>
        <v/>
      </c>
      <c r="N828" s="353">
        <f t="shared" si="10"/>
        <v>26</v>
      </c>
      <c r="O828" s="353">
        <f t="shared" si="11"/>
        <v>7</v>
      </c>
      <c r="P828" s="353">
        <f t="shared" si="12"/>
        <v>2025</v>
      </c>
      <c r="Q828" s="354"/>
      <c r="R828" s="354"/>
      <c r="S828" s="354"/>
      <c r="T828" s="354"/>
      <c r="U828" s="354"/>
      <c r="V828" s="354">
        <f t="shared" si="6"/>
        <v>1899</v>
      </c>
    </row>
    <row r="829" ht="11.25" customHeight="1">
      <c r="A829" s="170" t="s">
        <v>682</v>
      </c>
      <c r="B829" s="348">
        <v>45864.0</v>
      </c>
      <c r="C829" s="170"/>
      <c r="D829" s="170"/>
      <c r="E829" s="170">
        <v>31.0</v>
      </c>
      <c r="F829" s="170">
        <v>614.0</v>
      </c>
      <c r="G829" s="170">
        <v>96.0</v>
      </c>
      <c r="H829" s="170" t="s">
        <v>695</v>
      </c>
      <c r="I829" s="170" t="s">
        <v>709</v>
      </c>
      <c r="J829" s="334"/>
      <c r="K829" s="334"/>
      <c r="L829" s="351">
        <f t="shared" si="9"/>
        <v>7.1263296</v>
      </c>
      <c r="M829" s="352" t="str">
        <f t="shared" si="2"/>
        <v/>
      </c>
      <c r="N829" s="353">
        <f t="shared" si="10"/>
        <v>26</v>
      </c>
      <c r="O829" s="353">
        <f t="shared" si="11"/>
        <v>7</v>
      </c>
      <c r="P829" s="353">
        <f t="shared" si="12"/>
        <v>2025</v>
      </c>
      <c r="Q829" s="354"/>
      <c r="R829" s="354"/>
      <c r="S829" s="354"/>
      <c r="T829" s="354"/>
      <c r="U829" s="354"/>
      <c r="V829" s="354">
        <f t="shared" si="6"/>
        <v>1899</v>
      </c>
    </row>
    <row r="830" ht="11.25" customHeight="1">
      <c r="A830" s="170" t="s">
        <v>682</v>
      </c>
      <c r="B830" s="348">
        <v>45864.0</v>
      </c>
      <c r="C830" s="170"/>
      <c r="D830" s="170" t="s">
        <v>789</v>
      </c>
      <c r="E830" s="170">
        <v>184.0</v>
      </c>
      <c r="F830" s="170">
        <v>292.0</v>
      </c>
      <c r="G830" s="170">
        <v>160.0</v>
      </c>
      <c r="H830" s="170" t="s">
        <v>461</v>
      </c>
      <c r="I830" s="170" t="s">
        <v>709</v>
      </c>
      <c r="J830" s="334"/>
      <c r="K830" s="350">
        <v>0.75</v>
      </c>
      <c r="L830" s="351">
        <f t="shared" si="9"/>
        <v>33.526272</v>
      </c>
      <c r="M830" s="352" t="str">
        <f t="shared" si="2"/>
        <v>POWERPRESS</v>
      </c>
      <c r="N830" s="353">
        <f t="shared" si="10"/>
        <v>26</v>
      </c>
      <c r="O830" s="353">
        <f t="shared" si="11"/>
        <v>7</v>
      </c>
      <c r="P830" s="353">
        <f t="shared" si="12"/>
        <v>2025</v>
      </c>
      <c r="Q830" s="354"/>
      <c r="R830" s="354"/>
      <c r="S830" s="354"/>
      <c r="T830" s="354"/>
      <c r="U830" s="354"/>
      <c r="V830" s="354">
        <f t="shared" si="6"/>
        <v>1899</v>
      </c>
    </row>
    <row r="831" ht="11.25" customHeight="1">
      <c r="A831" s="170" t="s">
        <v>682</v>
      </c>
      <c r="B831" s="348">
        <v>45864.0</v>
      </c>
      <c r="C831" s="170" t="s">
        <v>756</v>
      </c>
      <c r="D831" s="170" t="s">
        <v>777</v>
      </c>
      <c r="E831" s="170">
        <v>38.0</v>
      </c>
      <c r="F831" s="170">
        <v>205.0</v>
      </c>
      <c r="G831" s="170">
        <v>2180.0</v>
      </c>
      <c r="H831" s="170" t="s">
        <v>695</v>
      </c>
      <c r="I831" s="170" t="s">
        <v>773</v>
      </c>
      <c r="J831" s="350">
        <v>0.375</v>
      </c>
      <c r="K831" s="350"/>
      <c r="L831" s="351">
        <f t="shared" si="9"/>
        <v>66.23058</v>
      </c>
      <c r="M831" s="352" t="str">
        <f t="shared" si="2"/>
        <v>POWERPRESS</v>
      </c>
      <c r="N831" s="353">
        <f t="shared" si="10"/>
        <v>26</v>
      </c>
      <c r="O831" s="353">
        <f t="shared" si="11"/>
        <v>7</v>
      </c>
      <c r="P831" s="353">
        <f t="shared" si="12"/>
        <v>2025</v>
      </c>
      <c r="Q831" s="354"/>
      <c r="R831" s="354"/>
      <c r="S831" s="354"/>
      <c r="T831" s="354"/>
      <c r="U831" s="354"/>
      <c r="V831" s="354">
        <f t="shared" si="6"/>
        <v>1899</v>
      </c>
    </row>
    <row r="832" ht="11.25" customHeight="1">
      <c r="A832" s="170" t="s">
        <v>682</v>
      </c>
      <c r="B832" s="348">
        <v>45864.0</v>
      </c>
      <c r="C832" s="170"/>
      <c r="D832" s="170" t="s">
        <v>787</v>
      </c>
      <c r="E832" s="170">
        <v>25.4</v>
      </c>
      <c r="F832" s="170">
        <v>184.0</v>
      </c>
      <c r="G832" s="170">
        <v>200.0</v>
      </c>
      <c r="H832" s="170" t="s">
        <v>788</v>
      </c>
      <c r="I832" s="170" t="s">
        <v>773</v>
      </c>
      <c r="J832" s="350"/>
      <c r="K832" s="350">
        <v>0.75</v>
      </c>
      <c r="L832" s="351"/>
      <c r="M832" s="352" t="str">
        <f t="shared" si="2"/>
        <v>POWERPRESS</v>
      </c>
      <c r="N832" s="353">
        <f t="shared" si="10"/>
        <v>26</v>
      </c>
      <c r="O832" s="353">
        <f t="shared" si="11"/>
        <v>7</v>
      </c>
      <c r="P832" s="353">
        <f t="shared" si="12"/>
        <v>2025</v>
      </c>
      <c r="Q832" s="354"/>
      <c r="R832" s="354"/>
      <c r="S832" s="354"/>
      <c r="T832" s="354"/>
      <c r="U832" s="354"/>
      <c r="V832" s="354">
        <f t="shared" si="6"/>
        <v>1899</v>
      </c>
    </row>
    <row r="833" ht="11.25" customHeight="1">
      <c r="A833" s="170" t="s">
        <v>682</v>
      </c>
      <c r="B833" s="348">
        <v>45864.0</v>
      </c>
      <c r="C833" s="170" t="s">
        <v>504</v>
      </c>
      <c r="D833" s="170"/>
      <c r="E833" s="170"/>
      <c r="F833" s="170"/>
      <c r="G833" s="170"/>
      <c r="H833" s="170" t="s">
        <v>748</v>
      </c>
      <c r="I833" s="170" t="s">
        <v>705</v>
      </c>
      <c r="J833" s="350">
        <v>0.3958333333333333</v>
      </c>
      <c r="K833" s="334"/>
      <c r="L833" s="351">
        <f t="shared" ref="L833:L1781" si="13">E833*F833*G833*0.5*0.78/100000</f>
        <v>0</v>
      </c>
      <c r="M833" s="352" t="str">
        <f t="shared" si="2"/>
        <v/>
      </c>
      <c r="N833" s="353">
        <f t="shared" si="10"/>
        <v>26</v>
      </c>
      <c r="O833" s="353">
        <f t="shared" si="11"/>
        <v>7</v>
      </c>
      <c r="P833" s="353">
        <f t="shared" si="12"/>
        <v>2025</v>
      </c>
      <c r="Q833" s="354"/>
      <c r="R833" s="354"/>
      <c r="S833" s="354"/>
      <c r="T833" s="354"/>
      <c r="U833" s="354"/>
      <c r="V833" s="354">
        <f t="shared" si="6"/>
        <v>1899</v>
      </c>
    </row>
    <row r="834" ht="11.25" customHeight="1">
      <c r="A834" s="170" t="s">
        <v>682</v>
      </c>
      <c r="B834" s="348">
        <v>45864.0</v>
      </c>
      <c r="C834" s="170" t="s">
        <v>420</v>
      </c>
      <c r="D834" s="170"/>
      <c r="E834" s="170"/>
      <c r="F834" s="170"/>
      <c r="G834" s="170"/>
      <c r="H834" s="170" t="s">
        <v>748</v>
      </c>
      <c r="I834" s="170" t="s">
        <v>705</v>
      </c>
      <c r="J834" s="334"/>
      <c r="K834" s="334"/>
      <c r="L834" s="351">
        <f t="shared" si="13"/>
        <v>0</v>
      </c>
      <c r="M834" s="352" t="str">
        <f t="shared" si="2"/>
        <v/>
      </c>
      <c r="N834" s="353">
        <f t="shared" si="10"/>
        <v>26</v>
      </c>
      <c r="O834" s="353">
        <f t="shared" si="11"/>
        <v>7</v>
      </c>
      <c r="P834" s="353">
        <f t="shared" si="12"/>
        <v>2025</v>
      </c>
      <c r="Q834" s="354"/>
      <c r="R834" s="354"/>
      <c r="S834" s="354"/>
      <c r="T834" s="354"/>
      <c r="U834" s="354"/>
      <c r="V834" s="354">
        <f t="shared" si="6"/>
        <v>1899</v>
      </c>
    </row>
    <row r="835" ht="11.25" customHeight="1">
      <c r="A835" s="170" t="s">
        <v>682</v>
      </c>
      <c r="B835" s="348">
        <v>45864.0</v>
      </c>
      <c r="C835" s="170" t="s">
        <v>370</v>
      </c>
      <c r="D835" s="170"/>
      <c r="E835" s="170"/>
      <c r="F835" s="170"/>
      <c r="G835" s="170"/>
      <c r="H835" s="170" t="s">
        <v>748</v>
      </c>
      <c r="I835" s="170" t="s">
        <v>705</v>
      </c>
      <c r="J835" s="334"/>
      <c r="K835" s="350">
        <v>0.8333333333333334</v>
      </c>
      <c r="L835" s="351">
        <f t="shared" si="13"/>
        <v>0</v>
      </c>
      <c r="M835" s="352" t="str">
        <f t="shared" si="2"/>
        <v/>
      </c>
      <c r="N835" s="353">
        <f t="shared" si="10"/>
        <v>26</v>
      </c>
      <c r="O835" s="353">
        <f t="shared" si="11"/>
        <v>7</v>
      </c>
      <c r="P835" s="353">
        <f t="shared" si="12"/>
        <v>2025</v>
      </c>
      <c r="Q835" s="354"/>
      <c r="R835" s="354"/>
      <c r="S835" s="354"/>
      <c r="T835" s="354"/>
      <c r="U835" s="354"/>
      <c r="V835" s="354">
        <f t="shared" si="6"/>
        <v>1899</v>
      </c>
    </row>
    <row r="836" ht="11.25" customHeight="1">
      <c r="A836" s="170" t="s">
        <v>682</v>
      </c>
      <c r="B836" s="348">
        <v>45864.0</v>
      </c>
      <c r="C836" s="170"/>
      <c r="D836" s="170"/>
      <c r="E836" s="170"/>
      <c r="F836" s="170"/>
      <c r="G836" s="170"/>
      <c r="H836" s="170" t="s">
        <v>748</v>
      </c>
      <c r="I836" s="170" t="s">
        <v>703</v>
      </c>
      <c r="J836" s="350">
        <v>0.375</v>
      </c>
      <c r="K836" s="334"/>
      <c r="L836" s="351">
        <f t="shared" si="13"/>
        <v>0</v>
      </c>
      <c r="M836" s="352" t="str">
        <f t="shared" si="2"/>
        <v/>
      </c>
      <c r="N836" s="353">
        <f t="shared" si="10"/>
        <v>26</v>
      </c>
      <c r="O836" s="353">
        <f t="shared" si="11"/>
        <v>7</v>
      </c>
      <c r="P836" s="353">
        <f t="shared" si="12"/>
        <v>2025</v>
      </c>
      <c r="Q836" s="354"/>
      <c r="R836" s="354"/>
      <c r="S836" s="354"/>
      <c r="T836" s="354"/>
      <c r="U836" s="354"/>
      <c r="V836" s="354">
        <f t="shared" si="6"/>
        <v>1899</v>
      </c>
    </row>
    <row r="837" ht="11.25" customHeight="1">
      <c r="A837" s="170" t="s">
        <v>682</v>
      </c>
      <c r="B837" s="348">
        <v>45864.0</v>
      </c>
      <c r="C837" s="170"/>
      <c r="D837" s="170"/>
      <c r="E837" s="170"/>
      <c r="F837" s="170"/>
      <c r="G837" s="170"/>
      <c r="H837" s="170" t="s">
        <v>715</v>
      </c>
      <c r="I837" s="170" t="s">
        <v>703</v>
      </c>
      <c r="J837" s="334"/>
      <c r="K837" s="350">
        <v>0.8333333333333334</v>
      </c>
      <c r="L837" s="351">
        <f t="shared" si="13"/>
        <v>0</v>
      </c>
      <c r="M837" s="352" t="str">
        <f t="shared" si="2"/>
        <v/>
      </c>
      <c r="N837" s="353">
        <f t="shared" si="10"/>
        <v>26</v>
      </c>
      <c r="O837" s="353">
        <f t="shared" si="11"/>
        <v>7</v>
      </c>
      <c r="P837" s="353">
        <f t="shared" si="12"/>
        <v>2025</v>
      </c>
      <c r="Q837" s="354"/>
      <c r="R837" s="354"/>
      <c r="S837" s="354"/>
      <c r="T837" s="354"/>
      <c r="U837" s="354"/>
      <c r="V837" s="354">
        <f t="shared" si="6"/>
        <v>1899</v>
      </c>
    </row>
    <row r="838" ht="11.25" customHeight="1">
      <c r="A838" s="170" t="s">
        <v>682</v>
      </c>
      <c r="B838" s="348">
        <v>45864.0</v>
      </c>
      <c r="C838" s="170" t="s">
        <v>373</v>
      </c>
      <c r="D838" s="349" t="s">
        <v>699</v>
      </c>
      <c r="E838" s="170">
        <v>55.0</v>
      </c>
      <c r="F838" s="170">
        <v>614.0</v>
      </c>
      <c r="G838" s="170">
        <v>114.0</v>
      </c>
      <c r="H838" s="170" t="s">
        <v>700</v>
      </c>
      <c r="I838" s="349" t="s">
        <v>701</v>
      </c>
      <c r="J838" s="350">
        <v>0.3333333333333333</v>
      </c>
      <c r="K838" s="334"/>
      <c r="L838" s="351">
        <f t="shared" si="13"/>
        <v>15.014142</v>
      </c>
      <c r="M838" s="352" t="str">
        <f t="shared" si="2"/>
        <v>SHEARING</v>
      </c>
      <c r="N838" s="353">
        <f t="shared" si="10"/>
        <v>26</v>
      </c>
      <c r="O838" s="353">
        <f t="shared" si="11"/>
        <v>7</v>
      </c>
      <c r="P838" s="353">
        <f t="shared" si="12"/>
        <v>2025</v>
      </c>
      <c r="Q838" s="354"/>
      <c r="R838" s="354"/>
      <c r="S838" s="354"/>
      <c r="T838" s="354"/>
      <c r="U838" s="354"/>
      <c r="V838" s="354">
        <f t="shared" si="6"/>
        <v>1899</v>
      </c>
    </row>
    <row r="839" ht="11.25" customHeight="1">
      <c r="A839" s="170" t="s">
        <v>682</v>
      </c>
      <c r="B839" s="348">
        <v>45864.0</v>
      </c>
      <c r="C839" s="170" t="s">
        <v>373</v>
      </c>
      <c r="D839" s="349" t="s">
        <v>699</v>
      </c>
      <c r="E839" s="170">
        <v>31.0</v>
      </c>
      <c r="F839" s="170">
        <v>614.0</v>
      </c>
      <c r="G839" s="170">
        <v>96.0</v>
      </c>
      <c r="H839" s="170" t="s">
        <v>700</v>
      </c>
      <c r="I839" s="349" t="s">
        <v>701</v>
      </c>
      <c r="J839" s="334"/>
      <c r="K839" s="334"/>
      <c r="L839" s="351">
        <f t="shared" si="13"/>
        <v>7.1263296</v>
      </c>
      <c r="M839" s="352" t="str">
        <f t="shared" si="2"/>
        <v>SHEARING</v>
      </c>
      <c r="N839" s="353">
        <f t="shared" si="10"/>
        <v>26</v>
      </c>
      <c r="O839" s="353">
        <f t="shared" si="11"/>
        <v>7</v>
      </c>
      <c r="P839" s="353">
        <f t="shared" si="12"/>
        <v>2025</v>
      </c>
      <c r="Q839" s="354"/>
      <c r="R839" s="354"/>
      <c r="S839" s="354"/>
      <c r="T839" s="354"/>
      <c r="U839" s="354"/>
      <c r="V839" s="354">
        <f t="shared" si="6"/>
        <v>1899</v>
      </c>
    </row>
    <row r="840" ht="11.25" customHeight="1">
      <c r="A840" s="170" t="s">
        <v>682</v>
      </c>
      <c r="B840" s="348">
        <v>45864.0</v>
      </c>
      <c r="C840" s="170" t="s">
        <v>381</v>
      </c>
      <c r="D840" s="349" t="s">
        <v>699</v>
      </c>
      <c r="E840" s="170">
        <v>107.0</v>
      </c>
      <c r="F840" s="170">
        <v>677.0</v>
      </c>
      <c r="G840" s="170">
        <v>52.0</v>
      </c>
      <c r="H840" s="170" t="s">
        <v>700</v>
      </c>
      <c r="I840" s="349" t="s">
        <v>701</v>
      </c>
      <c r="J840" s="334"/>
      <c r="K840" s="334"/>
      <c r="L840" s="351">
        <f t="shared" si="13"/>
        <v>14.6906292</v>
      </c>
      <c r="M840" s="352" t="str">
        <f t="shared" si="2"/>
        <v>SHEARING</v>
      </c>
      <c r="N840" s="353">
        <f t="shared" si="10"/>
        <v>26</v>
      </c>
      <c r="O840" s="353">
        <f t="shared" si="11"/>
        <v>7</v>
      </c>
      <c r="P840" s="353">
        <f t="shared" si="12"/>
        <v>2025</v>
      </c>
      <c r="Q840" s="354"/>
      <c r="R840" s="354"/>
      <c r="S840" s="354"/>
      <c r="T840" s="354"/>
      <c r="U840" s="354"/>
      <c r="V840" s="354">
        <f t="shared" si="6"/>
        <v>1899</v>
      </c>
    </row>
    <row r="841" ht="11.25" customHeight="1">
      <c r="A841" s="170" t="s">
        <v>682</v>
      </c>
      <c r="B841" s="348">
        <v>45864.0</v>
      </c>
      <c r="C841" s="170" t="s">
        <v>381</v>
      </c>
      <c r="D841" s="349" t="s">
        <v>699</v>
      </c>
      <c r="E841" s="170">
        <v>100.0</v>
      </c>
      <c r="F841" s="170">
        <v>677.0</v>
      </c>
      <c r="G841" s="170">
        <v>40.0</v>
      </c>
      <c r="H841" s="170" t="s">
        <v>700</v>
      </c>
      <c r="I841" s="349" t="s">
        <v>701</v>
      </c>
      <c r="J841" s="334"/>
      <c r="K841" s="334"/>
      <c r="L841" s="351">
        <f t="shared" si="13"/>
        <v>10.5612</v>
      </c>
      <c r="M841" s="352" t="str">
        <f t="shared" si="2"/>
        <v>SHEARING</v>
      </c>
      <c r="N841" s="353">
        <f t="shared" si="10"/>
        <v>26</v>
      </c>
      <c r="O841" s="353">
        <f t="shared" si="11"/>
        <v>7</v>
      </c>
      <c r="P841" s="353">
        <f t="shared" si="12"/>
        <v>2025</v>
      </c>
      <c r="Q841" s="354"/>
      <c r="R841" s="354"/>
      <c r="S841" s="354"/>
      <c r="T841" s="354"/>
      <c r="U841" s="354"/>
      <c r="V841" s="354">
        <f t="shared" si="6"/>
        <v>1899</v>
      </c>
    </row>
    <row r="842" ht="11.25" customHeight="1">
      <c r="A842" s="170" t="s">
        <v>682</v>
      </c>
      <c r="B842" s="348">
        <v>45864.0</v>
      </c>
      <c r="C842" s="170" t="s">
        <v>381</v>
      </c>
      <c r="D842" s="349" t="s">
        <v>699</v>
      </c>
      <c r="E842" s="170">
        <v>90.0</v>
      </c>
      <c r="F842" s="170">
        <v>677.0</v>
      </c>
      <c r="G842" s="170">
        <v>34.0</v>
      </c>
      <c r="H842" s="170" t="s">
        <v>700</v>
      </c>
      <c r="I842" s="349" t="s">
        <v>701</v>
      </c>
      <c r="J842" s="334"/>
      <c r="K842" s="334"/>
      <c r="L842" s="351">
        <f t="shared" si="13"/>
        <v>8.079318</v>
      </c>
      <c r="M842" s="352" t="str">
        <f t="shared" si="2"/>
        <v>SHEARING</v>
      </c>
      <c r="N842" s="353">
        <f t="shared" si="10"/>
        <v>26</v>
      </c>
      <c r="O842" s="353">
        <f t="shared" si="11"/>
        <v>7</v>
      </c>
      <c r="P842" s="353">
        <f t="shared" si="12"/>
        <v>2025</v>
      </c>
      <c r="Q842" s="354"/>
      <c r="R842" s="354"/>
      <c r="S842" s="354"/>
      <c r="T842" s="354"/>
      <c r="U842" s="354"/>
      <c r="V842" s="354">
        <f t="shared" si="6"/>
        <v>1899</v>
      </c>
    </row>
    <row r="843" ht="11.25" customHeight="1">
      <c r="A843" s="170" t="s">
        <v>682</v>
      </c>
      <c r="B843" s="348">
        <v>45864.0</v>
      </c>
      <c r="C843" s="170" t="s">
        <v>381</v>
      </c>
      <c r="D843" s="349" t="s">
        <v>699</v>
      </c>
      <c r="E843" s="170">
        <v>63.0</v>
      </c>
      <c r="F843" s="170">
        <v>677.0</v>
      </c>
      <c r="G843" s="170">
        <v>22.0</v>
      </c>
      <c r="H843" s="170" t="s">
        <v>700</v>
      </c>
      <c r="I843" s="349" t="s">
        <v>701</v>
      </c>
      <c r="J843" s="334"/>
      <c r="K843" s="334"/>
      <c r="L843" s="351">
        <f t="shared" si="13"/>
        <v>3.6594558</v>
      </c>
      <c r="M843" s="352" t="str">
        <f t="shared" si="2"/>
        <v>SHEARING</v>
      </c>
      <c r="N843" s="353">
        <f t="shared" si="10"/>
        <v>26</v>
      </c>
      <c r="O843" s="353">
        <f t="shared" si="11"/>
        <v>7</v>
      </c>
      <c r="P843" s="353">
        <f t="shared" si="12"/>
        <v>2025</v>
      </c>
      <c r="Q843" s="354"/>
      <c r="R843" s="354"/>
      <c r="S843" s="354"/>
      <c r="T843" s="354"/>
      <c r="U843" s="354"/>
      <c r="V843" s="354">
        <f t="shared" si="6"/>
        <v>1899</v>
      </c>
    </row>
    <row r="844" ht="11.25" customHeight="1">
      <c r="A844" s="170" t="s">
        <v>682</v>
      </c>
      <c r="B844" s="348">
        <v>45864.0</v>
      </c>
      <c r="C844" s="170" t="s">
        <v>381</v>
      </c>
      <c r="D844" s="349" t="s">
        <v>699</v>
      </c>
      <c r="E844" s="170">
        <v>47.0</v>
      </c>
      <c r="F844" s="170">
        <v>677.0</v>
      </c>
      <c r="G844" s="170">
        <v>18.0</v>
      </c>
      <c r="H844" s="170" t="s">
        <v>700</v>
      </c>
      <c r="I844" s="349" t="s">
        <v>701</v>
      </c>
      <c r="J844" s="334"/>
      <c r="K844" s="334"/>
      <c r="L844" s="351">
        <f t="shared" si="13"/>
        <v>2.2336938</v>
      </c>
      <c r="M844" s="352" t="str">
        <f t="shared" si="2"/>
        <v>SHEARING</v>
      </c>
      <c r="N844" s="353">
        <f t="shared" si="10"/>
        <v>26</v>
      </c>
      <c r="O844" s="353">
        <f t="shared" si="11"/>
        <v>7</v>
      </c>
      <c r="P844" s="353">
        <f t="shared" si="12"/>
        <v>2025</v>
      </c>
      <c r="Q844" s="354"/>
      <c r="R844" s="354"/>
      <c r="S844" s="354"/>
      <c r="T844" s="354"/>
      <c r="U844" s="354"/>
      <c r="V844" s="354">
        <f t="shared" si="6"/>
        <v>1899</v>
      </c>
    </row>
    <row r="845" ht="11.25" customHeight="1">
      <c r="A845" s="170" t="s">
        <v>682</v>
      </c>
      <c r="B845" s="348">
        <v>45864.0</v>
      </c>
      <c r="C845" s="170" t="s">
        <v>381</v>
      </c>
      <c r="D845" s="349" t="s">
        <v>699</v>
      </c>
      <c r="E845" s="170">
        <v>27.0</v>
      </c>
      <c r="F845" s="170">
        <v>677.0</v>
      </c>
      <c r="G845" s="170">
        <v>16.0</v>
      </c>
      <c r="H845" s="170" t="s">
        <v>700</v>
      </c>
      <c r="I845" s="349" t="s">
        <v>701</v>
      </c>
      <c r="J845" s="334"/>
      <c r="K845" s="334"/>
      <c r="L845" s="351">
        <f t="shared" si="13"/>
        <v>1.1406096</v>
      </c>
      <c r="M845" s="352" t="str">
        <f t="shared" si="2"/>
        <v>SHEARING</v>
      </c>
      <c r="N845" s="353">
        <f t="shared" si="10"/>
        <v>26</v>
      </c>
      <c r="O845" s="353">
        <f t="shared" si="11"/>
        <v>7</v>
      </c>
      <c r="P845" s="353">
        <f t="shared" si="12"/>
        <v>2025</v>
      </c>
      <c r="Q845" s="354"/>
      <c r="R845" s="354"/>
      <c r="S845" s="354"/>
      <c r="T845" s="354"/>
      <c r="U845" s="354"/>
      <c r="V845" s="354">
        <f t="shared" si="6"/>
        <v>1899</v>
      </c>
    </row>
    <row r="846" ht="11.25" customHeight="1">
      <c r="A846" s="170" t="s">
        <v>682</v>
      </c>
      <c r="B846" s="348">
        <v>45864.0</v>
      </c>
      <c r="C846" s="170" t="s">
        <v>381</v>
      </c>
      <c r="D846" s="349" t="s">
        <v>699</v>
      </c>
      <c r="E846" s="170">
        <v>42.0</v>
      </c>
      <c r="F846" s="170">
        <v>677.0</v>
      </c>
      <c r="G846" s="170">
        <v>428.0</v>
      </c>
      <c r="H846" s="170" t="s">
        <v>700</v>
      </c>
      <c r="I846" s="349" t="s">
        <v>701</v>
      </c>
      <c r="J846" s="334"/>
      <c r="K846" s="334"/>
      <c r="L846" s="351">
        <f t="shared" si="13"/>
        <v>47.4620328</v>
      </c>
      <c r="M846" s="352" t="str">
        <f t="shared" si="2"/>
        <v>SHEARING</v>
      </c>
      <c r="N846" s="353">
        <f t="shared" si="10"/>
        <v>26</v>
      </c>
      <c r="O846" s="353">
        <f t="shared" si="11"/>
        <v>7</v>
      </c>
      <c r="P846" s="353">
        <f t="shared" si="12"/>
        <v>2025</v>
      </c>
      <c r="Q846" s="354"/>
      <c r="R846" s="354"/>
      <c r="S846" s="354"/>
      <c r="T846" s="354"/>
      <c r="U846" s="354"/>
      <c r="V846" s="354">
        <f t="shared" si="6"/>
        <v>1899</v>
      </c>
    </row>
    <row r="847" ht="11.25" customHeight="1">
      <c r="A847" s="170" t="s">
        <v>682</v>
      </c>
      <c r="B847" s="348">
        <v>45864.0</v>
      </c>
      <c r="C847" s="170" t="s">
        <v>500</v>
      </c>
      <c r="D847" s="349" t="s">
        <v>699</v>
      </c>
      <c r="E847" s="170">
        <v>116.0</v>
      </c>
      <c r="F847" s="170">
        <v>681.0</v>
      </c>
      <c r="G847" s="170">
        <v>62.0</v>
      </c>
      <c r="H847" s="170" t="s">
        <v>700</v>
      </c>
      <c r="I847" s="349" t="s">
        <v>701</v>
      </c>
      <c r="J847" s="334"/>
      <c r="K847" s="334"/>
      <c r="L847" s="351">
        <f t="shared" si="13"/>
        <v>19.1012328</v>
      </c>
      <c r="M847" s="352" t="str">
        <f t="shared" si="2"/>
        <v>SHEARING</v>
      </c>
      <c r="N847" s="353">
        <f t="shared" si="10"/>
        <v>26</v>
      </c>
      <c r="O847" s="353">
        <f t="shared" si="11"/>
        <v>7</v>
      </c>
      <c r="P847" s="353">
        <f t="shared" si="12"/>
        <v>2025</v>
      </c>
      <c r="Q847" s="354"/>
      <c r="R847" s="354"/>
      <c r="S847" s="354"/>
      <c r="T847" s="354"/>
      <c r="U847" s="354"/>
      <c r="V847" s="354">
        <f t="shared" si="6"/>
        <v>1899</v>
      </c>
    </row>
    <row r="848" ht="11.25" customHeight="1">
      <c r="A848" s="170" t="s">
        <v>682</v>
      </c>
      <c r="B848" s="348">
        <v>45864.0</v>
      </c>
      <c r="C848" s="170" t="s">
        <v>500</v>
      </c>
      <c r="D848" s="349" t="s">
        <v>699</v>
      </c>
      <c r="E848" s="170">
        <v>98.0</v>
      </c>
      <c r="F848" s="170">
        <v>681.0</v>
      </c>
      <c r="G848" s="170">
        <v>38.0</v>
      </c>
      <c r="H848" s="170" t="s">
        <v>700</v>
      </c>
      <c r="I848" s="349" t="s">
        <v>701</v>
      </c>
      <c r="J848" s="334"/>
      <c r="K848" s="334"/>
      <c r="L848" s="351">
        <f t="shared" si="13"/>
        <v>9.8905716</v>
      </c>
      <c r="M848" s="352" t="str">
        <f t="shared" si="2"/>
        <v>SHEARING</v>
      </c>
      <c r="N848" s="353">
        <f t="shared" si="10"/>
        <v>26</v>
      </c>
      <c r="O848" s="353">
        <f t="shared" si="11"/>
        <v>7</v>
      </c>
      <c r="P848" s="353">
        <f t="shared" si="12"/>
        <v>2025</v>
      </c>
      <c r="Q848" s="354"/>
      <c r="R848" s="354"/>
      <c r="S848" s="354"/>
      <c r="T848" s="354"/>
      <c r="U848" s="354"/>
      <c r="V848" s="354">
        <f t="shared" si="6"/>
        <v>1899</v>
      </c>
    </row>
    <row r="849" ht="11.25" customHeight="1">
      <c r="A849" s="170" t="s">
        <v>682</v>
      </c>
      <c r="B849" s="348">
        <v>45864.0</v>
      </c>
      <c r="C849" s="170" t="s">
        <v>500</v>
      </c>
      <c r="D849" s="349" t="s">
        <v>699</v>
      </c>
      <c r="E849" s="170">
        <v>109.0</v>
      </c>
      <c r="F849" s="170">
        <v>681.0</v>
      </c>
      <c r="G849" s="170">
        <v>38.0</v>
      </c>
      <c r="H849" s="170" t="s">
        <v>700</v>
      </c>
      <c r="I849" s="349" t="s">
        <v>701</v>
      </c>
      <c r="J849" s="334"/>
      <c r="K849" s="334"/>
      <c r="L849" s="351">
        <f t="shared" si="13"/>
        <v>11.0007378</v>
      </c>
      <c r="M849" s="352" t="str">
        <f t="shared" si="2"/>
        <v>SHEARING</v>
      </c>
      <c r="N849" s="353">
        <f t="shared" si="10"/>
        <v>26</v>
      </c>
      <c r="O849" s="353">
        <f t="shared" si="11"/>
        <v>7</v>
      </c>
      <c r="P849" s="353">
        <f t="shared" si="12"/>
        <v>2025</v>
      </c>
      <c r="Q849" s="354"/>
      <c r="R849" s="354"/>
      <c r="S849" s="354"/>
      <c r="T849" s="354"/>
      <c r="U849" s="354"/>
      <c r="V849" s="354">
        <f t="shared" si="6"/>
        <v>1899</v>
      </c>
    </row>
    <row r="850" ht="11.25" customHeight="1">
      <c r="A850" s="170" t="s">
        <v>682</v>
      </c>
      <c r="B850" s="348">
        <v>45864.0</v>
      </c>
      <c r="C850" s="170" t="s">
        <v>500</v>
      </c>
      <c r="D850" s="349" t="s">
        <v>699</v>
      </c>
      <c r="E850" s="170">
        <v>84.0</v>
      </c>
      <c r="F850" s="170">
        <v>681.0</v>
      </c>
      <c r="G850" s="170">
        <v>34.0</v>
      </c>
      <c r="H850" s="170" t="s">
        <v>700</v>
      </c>
      <c r="I850" s="349" t="s">
        <v>701</v>
      </c>
      <c r="J850" s="334"/>
      <c r="K850" s="334"/>
      <c r="L850" s="351">
        <f t="shared" si="13"/>
        <v>7.5852504</v>
      </c>
      <c r="M850" s="352" t="str">
        <f t="shared" si="2"/>
        <v>SHEARING</v>
      </c>
      <c r="N850" s="353">
        <f t="shared" si="10"/>
        <v>26</v>
      </c>
      <c r="O850" s="353">
        <f t="shared" si="11"/>
        <v>7</v>
      </c>
      <c r="P850" s="353">
        <f t="shared" si="12"/>
        <v>2025</v>
      </c>
      <c r="Q850" s="354"/>
      <c r="R850" s="354"/>
      <c r="S850" s="354"/>
      <c r="T850" s="354"/>
      <c r="U850" s="354"/>
      <c r="V850" s="354">
        <f t="shared" si="6"/>
        <v>1899</v>
      </c>
    </row>
    <row r="851" ht="11.25" customHeight="1">
      <c r="A851" s="170" t="s">
        <v>682</v>
      </c>
      <c r="B851" s="348">
        <v>45864.0</v>
      </c>
      <c r="C851" s="170" t="s">
        <v>500</v>
      </c>
      <c r="D851" s="349" t="s">
        <v>699</v>
      </c>
      <c r="E851" s="170">
        <v>69.0</v>
      </c>
      <c r="F851" s="170">
        <v>681.0</v>
      </c>
      <c r="G851" s="170">
        <v>24.0</v>
      </c>
      <c r="H851" s="170" t="s">
        <v>700</v>
      </c>
      <c r="I851" s="349" t="s">
        <v>701</v>
      </c>
      <c r="J851" s="334"/>
      <c r="K851" s="334"/>
      <c r="L851" s="351">
        <f t="shared" si="13"/>
        <v>4.3981704</v>
      </c>
      <c r="M851" s="352" t="str">
        <f t="shared" si="2"/>
        <v>SHEARING</v>
      </c>
      <c r="N851" s="353">
        <f t="shared" si="10"/>
        <v>26</v>
      </c>
      <c r="O851" s="353">
        <f t="shared" si="11"/>
        <v>7</v>
      </c>
      <c r="P851" s="353">
        <f t="shared" si="12"/>
        <v>2025</v>
      </c>
      <c r="Q851" s="354"/>
      <c r="R851" s="354"/>
      <c r="S851" s="354"/>
      <c r="T851" s="354"/>
      <c r="U851" s="354"/>
      <c r="V851" s="354">
        <f t="shared" si="6"/>
        <v>1899</v>
      </c>
    </row>
    <row r="852" ht="11.25" customHeight="1">
      <c r="A852" s="170" t="s">
        <v>682</v>
      </c>
      <c r="B852" s="348">
        <v>45864.0</v>
      </c>
      <c r="C852" s="170" t="s">
        <v>500</v>
      </c>
      <c r="D852" s="349" t="s">
        <v>699</v>
      </c>
      <c r="E852" s="170">
        <v>29.0</v>
      </c>
      <c r="F852" s="170">
        <v>681.0</v>
      </c>
      <c r="G852" s="170">
        <v>14.0</v>
      </c>
      <c r="H852" s="170" t="s">
        <v>700</v>
      </c>
      <c r="I852" s="349" t="s">
        <v>701</v>
      </c>
      <c r="J852" s="334"/>
      <c r="K852" s="334"/>
      <c r="L852" s="351">
        <f t="shared" si="13"/>
        <v>1.0782954</v>
      </c>
      <c r="M852" s="352" t="str">
        <f t="shared" si="2"/>
        <v>SHEARING</v>
      </c>
      <c r="N852" s="353">
        <f t="shared" si="10"/>
        <v>26</v>
      </c>
      <c r="O852" s="353">
        <f t="shared" si="11"/>
        <v>7</v>
      </c>
      <c r="P852" s="353">
        <f t="shared" si="12"/>
        <v>2025</v>
      </c>
      <c r="Q852" s="354"/>
      <c r="R852" s="354"/>
      <c r="S852" s="354"/>
      <c r="T852" s="354"/>
      <c r="U852" s="354"/>
      <c r="V852" s="354">
        <f t="shared" si="6"/>
        <v>1899</v>
      </c>
    </row>
    <row r="853" ht="11.25" customHeight="1">
      <c r="A853" s="170" t="s">
        <v>682</v>
      </c>
      <c r="B853" s="348">
        <v>45864.0</v>
      </c>
      <c r="C853" s="170" t="s">
        <v>500</v>
      </c>
      <c r="D853" s="349" t="s">
        <v>699</v>
      </c>
      <c r="E853" s="170">
        <v>46.0</v>
      </c>
      <c r="F853" s="170">
        <v>681.0</v>
      </c>
      <c r="G853" s="170">
        <v>464.0</v>
      </c>
      <c r="H853" s="170" t="s">
        <v>700</v>
      </c>
      <c r="I853" s="349" t="s">
        <v>701</v>
      </c>
      <c r="J853" s="334"/>
      <c r="K853" s="334"/>
      <c r="L853" s="351">
        <f t="shared" si="13"/>
        <v>56.6875296</v>
      </c>
      <c r="M853" s="352" t="str">
        <f t="shared" si="2"/>
        <v>SHEARING</v>
      </c>
      <c r="N853" s="353">
        <f t="shared" si="10"/>
        <v>26</v>
      </c>
      <c r="O853" s="353">
        <f t="shared" si="11"/>
        <v>7</v>
      </c>
      <c r="P853" s="353">
        <f t="shared" si="12"/>
        <v>2025</v>
      </c>
      <c r="Q853" s="354"/>
      <c r="R853" s="354"/>
      <c r="S853" s="354"/>
      <c r="T853" s="354"/>
      <c r="U853" s="354"/>
      <c r="V853" s="354">
        <f t="shared" si="6"/>
        <v>1899</v>
      </c>
    </row>
    <row r="854" ht="11.25" customHeight="1">
      <c r="A854" s="170" t="s">
        <v>682</v>
      </c>
      <c r="B854" s="348">
        <v>45864.0</v>
      </c>
      <c r="C854" s="170" t="s">
        <v>500</v>
      </c>
      <c r="D854" s="349" t="s">
        <v>699</v>
      </c>
      <c r="E854" s="170">
        <v>51.0</v>
      </c>
      <c r="F854" s="170">
        <v>681.0</v>
      </c>
      <c r="G854" s="170">
        <v>22.0</v>
      </c>
      <c r="H854" s="170" t="s">
        <v>700</v>
      </c>
      <c r="I854" s="349" t="s">
        <v>701</v>
      </c>
      <c r="J854" s="334"/>
      <c r="K854" s="334"/>
      <c r="L854" s="351">
        <f t="shared" si="13"/>
        <v>2.9799198</v>
      </c>
      <c r="M854" s="352" t="str">
        <f t="shared" si="2"/>
        <v>SHEARING</v>
      </c>
      <c r="N854" s="353">
        <f t="shared" si="10"/>
        <v>26</v>
      </c>
      <c r="O854" s="353">
        <f t="shared" si="11"/>
        <v>7</v>
      </c>
      <c r="P854" s="353">
        <f t="shared" si="12"/>
        <v>2025</v>
      </c>
      <c r="Q854" s="354"/>
      <c r="R854" s="354"/>
      <c r="S854" s="354"/>
      <c r="T854" s="354"/>
      <c r="U854" s="354"/>
      <c r="V854" s="354">
        <f t="shared" si="6"/>
        <v>1899</v>
      </c>
    </row>
    <row r="855" ht="11.25" customHeight="1">
      <c r="A855" s="170" t="s">
        <v>682</v>
      </c>
      <c r="B855" s="348">
        <v>45864.0</v>
      </c>
      <c r="C855" s="170" t="s">
        <v>500</v>
      </c>
      <c r="D855" s="349" t="s">
        <v>699</v>
      </c>
      <c r="E855" s="170">
        <v>46.0</v>
      </c>
      <c r="F855" s="170">
        <v>232.0</v>
      </c>
      <c r="G855" s="170">
        <v>232.0</v>
      </c>
      <c r="H855" s="170" t="s">
        <v>700</v>
      </c>
      <c r="I855" s="349" t="s">
        <v>701</v>
      </c>
      <c r="J855" s="334"/>
      <c r="K855" s="350">
        <v>0.8333333333333334</v>
      </c>
      <c r="L855" s="351">
        <f t="shared" si="13"/>
        <v>9.6560256</v>
      </c>
      <c r="M855" s="352" t="str">
        <f t="shared" si="2"/>
        <v>SHEARING</v>
      </c>
      <c r="N855" s="353">
        <f t="shared" si="10"/>
        <v>26</v>
      </c>
      <c r="O855" s="353">
        <f t="shared" si="11"/>
        <v>7</v>
      </c>
      <c r="P855" s="353">
        <f t="shared" si="12"/>
        <v>2025</v>
      </c>
      <c r="Q855" s="354"/>
      <c r="R855" s="354"/>
      <c r="S855" s="354"/>
      <c r="T855" s="354"/>
      <c r="U855" s="354"/>
      <c r="V855" s="354">
        <f t="shared" si="6"/>
        <v>1899</v>
      </c>
    </row>
    <row r="856" ht="11.25" customHeight="1">
      <c r="A856" s="170" t="s">
        <v>682</v>
      </c>
      <c r="B856" s="348">
        <v>45864.0</v>
      </c>
      <c r="C856" s="170"/>
      <c r="D856" s="170"/>
      <c r="E856" s="170"/>
      <c r="F856" s="170"/>
      <c r="G856" s="170"/>
      <c r="H856" s="170" t="s">
        <v>741</v>
      </c>
      <c r="I856" s="170" t="s">
        <v>687</v>
      </c>
      <c r="J856" s="350">
        <v>0.3333333333333333</v>
      </c>
      <c r="K856" s="334"/>
      <c r="L856" s="351">
        <f t="shared" si="13"/>
        <v>0</v>
      </c>
      <c r="M856" s="352" t="str">
        <f t="shared" si="2"/>
        <v/>
      </c>
      <c r="N856" s="353">
        <f t="shared" si="10"/>
        <v>26</v>
      </c>
      <c r="O856" s="353">
        <f t="shared" si="11"/>
        <v>7</v>
      </c>
      <c r="P856" s="353">
        <f t="shared" si="12"/>
        <v>2025</v>
      </c>
      <c r="Q856" s="354"/>
      <c r="R856" s="354"/>
      <c r="S856" s="354"/>
      <c r="T856" s="354"/>
      <c r="U856" s="354"/>
      <c r="V856" s="354">
        <f t="shared" si="6"/>
        <v>1899</v>
      </c>
    </row>
    <row r="857" ht="11.25" customHeight="1">
      <c r="A857" s="170" t="s">
        <v>682</v>
      </c>
      <c r="B857" s="348">
        <v>45864.0</v>
      </c>
      <c r="C857" s="170" t="s">
        <v>500</v>
      </c>
      <c r="D857" s="349" t="s">
        <v>727</v>
      </c>
      <c r="E857" s="170"/>
      <c r="F857" s="170"/>
      <c r="G857" s="170"/>
      <c r="H857" s="170" t="s">
        <v>723</v>
      </c>
      <c r="I857" s="170" t="s">
        <v>687</v>
      </c>
      <c r="J857" s="334"/>
      <c r="K857" s="334"/>
      <c r="L857" s="351">
        <f t="shared" si="13"/>
        <v>0</v>
      </c>
      <c r="M857" s="352" t="str">
        <f t="shared" si="2"/>
        <v>SHEARING</v>
      </c>
      <c r="N857" s="353">
        <f t="shared" si="10"/>
        <v>26</v>
      </c>
      <c r="O857" s="353">
        <f t="shared" si="11"/>
        <v>7</v>
      </c>
      <c r="P857" s="353">
        <f t="shared" si="12"/>
        <v>2025</v>
      </c>
      <c r="Q857" s="354"/>
      <c r="R857" s="354"/>
      <c r="S857" s="354"/>
      <c r="T857" s="354"/>
      <c r="U857" s="354"/>
      <c r="V857" s="354">
        <f t="shared" si="6"/>
        <v>1899</v>
      </c>
    </row>
    <row r="858" ht="11.25" customHeight="1">
      <c r="A858" s="170" t="s">
        <v>682</v>
      </c>
      <c r="B858" s="348">
        <v>45864.0</v>
      </c>
      <c r="C858" s="170" t="s">
        <v>376</v>
      </c>
      <c r="D858" s="349" t="s">
        <v>685</v>
      </c>
      <c r="E858" s="170">
        <v>45.0</v>
      </c>
      <c r="F858" s="170">
        <v>185.0</v>
      </c>
      <c r="G858" s="170">
        <v>2250.0</v>
      </c>
      <c r="H858" s="170" t="s">
        <v>85</v>
      </c>
      <c r="I858" s="170" t="s">
        <v>687</v>
      </c>
      <c r="J858" s="334"/>
      <c r="K858" s="334"/>
      <c r="L858" s="351">
        <f t="shared" si="13"/>
        <v>73.051875</v>
      </c>
      <c r="M858" s="352" t="str">
        <f t="shared" si="2"/>
        <v>SHEARING</v>
      </c>
      <c r="N858" s="353">
        <f t="shared" si="10"/>
        <v>26</v>
      </c>
      <c r="O858" s="353">
        <f t="shared" si="11"/>
        <v>7</v>
      </c>
      <c r="P858" s="353">
        <f t="shared" si="12"/>
        <v>2025</v>
      </c>
      <c r="Q858" s="354"/>
      <c r="R858" s="354"/>
      <c r="S858" s="354"/>
      <c r="T858" s="354"/>
      <c r="U858" s="354"/>
      <c r="V858" s="354">
        <f t="shared" si="6"/>
        <v>1899</v>
      </c>
    </row>
    <row r="859" ht="11.25" customHeight="1">
      <c r="A859" s="170" t="s">
        <v>682</v>
      </c>
      <c r="B859" s="348">
        <v>45864.0</v>
      </c>
      <c r="C859" s="170" t="s">
        <v>756</v>
      </c>
      <c r="D859" s="349" t="s">
        <v>685</v>
      </c>
      <c r="E859" s="170">
        <v>38.0</v>
      </c>
      <c r="F859" s="170">
        <v>205.0</v>
      </c>
      <c r="G859" s="170">
        <v>420.0</v>
      </c>
      <c r="H859" s="170" t="s">
        <v>85</v>
      </c>
      <c r="I859" s="170" t="s">
        <v>687</v>
      </c>
      <c r="J859" s="334"/>
      <c r="K859" s="350">
        <v>0.8333333333333334</v>
      </c>
      <c r="L859" s="351">
        <f t="shared" si="13"/>
        <v>12.76002</v>
      </c>
      <c r="M859" s="352" t="str">
        <f t="shared" si="2"/>
        <v>SHEARING</v>
      </c>
      <c r="N859" s="353">
        <f t="shared" si="10"/>
        <v>26</v>
      </c>
      <c r="O859" s="353">
        <f t="shared" si="11"/>
        <v>7</v>
      </c>
      <c r="P859" s="353">
        <f t="shared" si="12"/>
        <v>2025</v>
      </c>
      <c r="Q859" s="354"/>
      <c r="R859" s="354"/>
      <c r="S859" s="354"/>
      <c r="T859" s="354"/>
      <c r="U859" s="354"/>
      <c r="V859" s="354">
        <f t="shared" si="6"/>
        <v>1899</v>
      </c>
    </row>
    <row r="860" ht="11.25" customHeight="1">
      <c r="A860" s="170" t="s">
        <v>682</v>
      </c>
      <c r="B860" s="348">
        <v>45864.0</v>
      </c>
      <c r="C860" s="170" t="s">
        <v>376</v>
      </c>
      <c r="D860" s="349" t="s">
        <v>711</v>
      </c>
      <c r="E860" s="170">
        <v>45.0</v>
      </c>
      <c r="F860" s="170">
        <v>115.0</v>
      </c>
      <c r="G860" s="170">
        <v>400.0</v>
      </c>
      <c r="H860" s="170" t="s">
        <v>712</v>
      </c>
      <c r="I860" s="170" t="s">
        <v>713</v>
      </c>
      <c r="J860" s="334"/>
      <c r="K860" s="334"/>
      <c r="L860" s="351">
        <f t="shared" si="13"/>
        <v>8.073</v>
      </c>
      <c r="M860" s="352" t="str">
        <f t="shared" si="2"/>
        <v>SHEARING</v>
      </c>
      <c r="N860" s="353">
        <f t="shared" si="10"/>
        <v>26</v>
      </c>
      <c r="O860" s="353">
        <f t="shared" si="11"/>
        <v>7</v>
      </c>
      <c r="P860" s="353">
        <f t="shared" si="12"/>
        <v>2025</v>
      </c>
      <c r="Q860" s="354"/>
      <c r="R860" s="354"/>
      <c r="S860" s="354"/>
      <c r="T860" s="354"/>
      <c r="U860" s="354"/>
      <c r="V860" s="354">
        <f t="shared" si="6"/>
        <v>1899</v>
      </c>
    </row>
    <row r="861" ht="11.25" customHeight="1">
      <c r="A861" s="170" t="s">
        <v>682</v>
      </c>
      <c r="B861" s="348">
        <v>45864.0</v>
      </c>
      <c r="C861" s="170" t="s">
        <v>508</v>
      </c>
      <c r="D861" s="349" t="s">
        <v>711</v>
      </c>
      <c r="E861" s="170">
        <v>25.0</v>
      </c>
      <c r="F861" s="170">
        <v>155.0</v>
      </c>
      <c r="G861" s="170">
        <v>2000.0</v>
      </c>
      <c r="H861" s="170" t="s">
        <v>712</v>
      </c>
      <c r="I861" s="170" t="s">
        <v>713</v>
      </c>
      <c r="J861" s="334"/>
      <c r="K861" s="334"/>
      <c r="L861" s="351">
        <f t="shared" si="13"/>
        <v>30.225</v>
      </c>
      <c r="M861" s="352" t="str">
        <f t="shared" si="2"/>
        <v>SHEARING</v>
      </c>
      <c r="N861" s="353">
        <f t="shared" si="10"/>
        <v>26</v>
      </c>
      <c r="O861" s="353">
        <f t="shared" si="11"/>
        <v>7</v>
      </c>
      <c r="P861" s="353">
        <f t="shared" si="12"/>
        <v>2025</v>
      </c>
      <c r="Q861" s="354"/>
      <c r="R861" s="354"/>
      <c r="S861" s="354"/>
      <c r="T861" s="354"/>
      <c r="U861" s="354"/>
      <c r="V861" s="354">
        <f t="shared" si="6"/>
        <v>1899</v>
      </c>
    </row>
    <row r="862" ht="11.25" customHeight="1">
      <c r="A862" s="170" t="s">
        <v>682</v>
      </c>
      <c r="B862" s="348">
        <v>45864.0</v>
      </c>
      <c r="C862" s="170" t="s">
        <v>373</v>
      </c>
      <c r="D862" s="349" t="s">
        <v>740</v>
      </c>
      <c r="E862" s="170">
        <v>99.0</v>
      </c>
      <c r="F862" s="170">
        <v>454.0</v>
      </c>
      <c r="G862" s="170">
        <v>256.0</v>
      </c>
      <c r="H862" s="170" t="s">
        <v>700</v>
      </c>
      <c r="I862" s="170" t="s">
        <v>692</v>
      </c>
      <c r="J862" s="334"/>
      <c r="K862" s="334"/>
      <c r="L862" s="351">
        <f t="shared" si="13"/>
        <v>44.8740864</v>
      </c>
      <c r="M862" s="352" t="str">
        <f t="shared" si="2"/>
        <v>SHEARING</v>
      </c>
      <c r="N862" s="353">
        <f t="shared" si="10"/>
        <v>26</v>
      </c>
      <c r="O862" s="353">
        <f t="shared" si="11"/>
        <v>7</v>
      </c>
      <c r="P862" s="353">
        <f t="shared" si="12"/>
        <v>2025</v>
      </c>
      <c r="Q862" s="354"/>
      <c r="R862" s="354"/>
      <c r="S862" s="354"/>
      <c r="T862" s="354"/>
      <c r="U862" s="354"/>
      <c r="V862" s="354">
        <f t="shared" si="6"/>
        <v>1899</v>
      </c>
    </row>
    <row r="863" ht="11.25" customHeight="1">
      <c r="A863" s="170" t="s">
        <v>682</v>
      </c>
      <c r="B863" s="348">
        <v>45864.0</v>
      </c>
      <c r="C863" s="170" t="s">
        <v>373</v>
      </c>
      <c r="D863" s="349" t="s">
        <v>740</v>
      </c>
      <c r="E863" s="170">
        <v>99.0</v>
      </c>
      <c r="F863" s="170">
        <v>462.0</v>
      </c>
      <c r="G863" s="170">
        <v>184.0</v>
      </c>
      <c r="H863" s="170" t="s">
        <v>700</v>
      </c>
      <c r="I863" s="170" t="s">
        <v>692</v>
      </c>
      <c r="J863" s="334"/>
      <c r="K863" s="334"/>
      <c r="L863" s="351">
        <f t="shared" si="13"/>
        <v>32.8215888</v>
      </c>
      <c r="M863" s="352" t="str">
        <f t="shared" si="2"/>
        <v>SHEARING</v>
      </c>
      <c r="N863" s="353">
        <f t="shared" si="10"/>
        <v>26</v>
      </c>
      <c r="O863" s="353">
        <f t="shared" si="11"/>
        <v>7</v>
      </c>
      <c r="P863" s="353">
        <f t="shared" si="12"/>
        <v>2025</v>
      </c>
      <c r="Q863" s="354"/>
      <c r="R863" s="354"/>
      <c r="S863" s="354"/>
      <c r="T863" s="354"/>
      <c r="U863" s="354"/>
      <c r="V863" s="354">
        <f t="shared" si="6"/>
        <v>1899</v>
      </c>
    </row>
    <row r="864" ht="11.25" customHeight="1">
      <c r="A864" s="170" t="s">
        <v>682</v>
      </c>
      <c r="B864" s="348">
        <v>45864.0</v>
      </c>
      <c r="C864" s="170" t="s">
        <v>373</v>
      </c>
      <c r="D864" s="349" t="s">
        <v>740</v>
      </c>
      <c r="E864" s="170">
        <v>99.0</v>
      </c>
      <c r="F864" s="170">
        <v>474.0</v>
      </c>
      <c r="G864" s="170">
        <v>160.0</v>
      </c>
      <c r="H864" s="170" t="s">
        <v>700</v>
      </c>
      <c r="I864" s="170" t="s">
        <v>692</v>
      </c>
      <c r="J864" s="334"/>
      <c r="K864" s="334"/>
      <c r="L864" s="351">
        <f t="shared" si="13"/>
        <v>29.281824</v>
      </c>
      <c r="M864" s="352" t="str">
        <f t="shared" si="2"/>
        <v>SHEARING</v>
      </c>
      <c r="N864" s="353">
        <f t="shared" si="10"/>
        <v>26</v>
      </c>
      <c r="O864" s="353">
        <f t="shared" si="11"/>
        <v>7</v>
      </c>
      <c r="P864" s="353">
        <f t="shared" si="12"/>
        <v>2025</v>
      </c>
      <c r="Q864" s="354"/>
      <c r="R864" s="354"/>
      <c r="S864" s="354"/>
      <c r="T864" s="354"/>
      <c r="U864" s="354"/>
      <c r="V864" s="354">
        <f t="shared" si="6"/>
        <v>1899</v>
      </c>
    </row>
    <row r="865" ht="11.25" customHeight="1">
      <c r="A865" s="170" t="s">
        <v>682</v>
      </c>
      <c r="B865" s="348">
        <v>45864.0</v>
      </c>
      <c r="C865" s="170" t="s">
        <v>373</v>
      </c>
      <c r="D865" s="349" t="s">
        <v>740</v>
      </c>
      <c r="E865" s="170">
        <v>99.0</v>
      </c>
      <c r="F865" s="170">
        <v>490.0</v>
      </c>
      <c r="G865" s="170">
        <v>152.0</v>
      </c>
      <c r="H865" s="170" t="s">
        <v>700</v>
      </c>
      <c r="I865" s="170" t="s">
        <v>692</v>
      </c>
      <c r="J865" s="334"/>
      <c r="K865" s="334"/>
      <c r="L865" s="351">
        <f t="shared" si="13"/>
        <v>28.756728</v>
      </c>
      <c r="M865" s="352" t="str">
        <f t="shared" si="2"/>
        <v>SHEARING</v>
      </c>
      <c r="N865" s="353">
        <f t="shared" si="10"/>
        <v>26</v>
      </c>
      <c r="O865" s="353">
        <f t="shared" si="11"/>
        <v>7</v>
      </c>
      <c r="P865" s="353">
        <f t="shared" si="12"/>
        <v>2025</v>
      </c>
      <c r="Q865" s="354"/>
      <c r="R865" s="354"/>
      <c r="S865" s="354"/>
      <c r="T865" s="354"/>
      <c r="U865" s="354"/>
      <c r="V865" s="354">
        <f t="shared" si="6"/>
        <v>1899</v>
      </c>
    </row>
    <row r="866" ht="11.25" customHeight="1">
      <c r="A866" s="170" t="s">
        <v>682</v>
      </c>
      <c r="B866" s="348">
        <v>45864.0</v>
      </c>
      <c r="C866" s="170" t="s">
        <v>373</v>
      </c>
      <c r="D866" s="349" t="s">
        <v>740</v>
      </c>
      <c r="E866" s="170">
        <v>99.0</v>
      </c>
      <c r="F866" s="170">
        <v>505.0</v>
      </c>
      <c r="G866" s="170">
        <v>96.0</v>
      </c>
      <c r="H866" s="170" t="s">
        <v>700</v>
      </c>
      <c r="I866" s="170" t="s">
        <v>692</v>
      </c>
      <c r="J866" s="334"/>
      <c r="K866" s="334"/>
      <c r="L866" s="351">
        <f t="shared" si="13"/>
        <v>18.718128</v>
      </c>
      <c r="M866" s="352" t="str">
        <f t="shared" si="2"/>
        <v>SHEARING</v>
      </c>
      <c r="N866" s="353">
        <f t="shared" si="10"/>
        <v>26</v>
      </c>
      <c r="O866" s="353">
        <f t="shared" si="11"/>
        <v>7</v>
      </c>
      <c r="P866" s="353">
        <f t="shared" si="12"/>
        <v>2025</v>
      </c>
      <c r="Q866" s="354"/>
      <c r="R866" s="354"/>
      <c r="S866" s="354"/>
      <c r="T866" s="354"/>
      <c r="U866" s="354"/>
      <c r="V866" s="354">
        <f t="shared" si="6"/>
        <v>1899</v>
      </c>
    </row>
    <row r="867" ht="11.25" customHeight="1">
      <c r="A867" s="170" t="s">
        <v>682</v>
      </c>
      <c r="B867" s="348">
        <v>45864.0</v>
      </c>
      <c r="C867" s="170" t="s">
        <v>373</v>
      </c>
      <c r="D867" s="349" t="s">
        <v>740</v>
      </c>
      <c r="E867" s="170">
        <v>99.0</v>
      </c>
      <c r="F867" s="170">
        <v>525.0</v>
      </c>
      <c r="G867" s="170">
        <v>96.0</v>
      </c>
      <c r="H867" s="170" t="s">
        <v>700</v>
      </c>
      <c r="I867" s="170" t="s">
        <v>692</v>
      </c>
      <c r="J867" s="334"/>
      <c r="K867" s="334"/>
      <c r="L867" s="351">
        <f t="shared" si="13"/>
        <v>19.45944</v>
      </c>
      <c r="M867" s="352" t="str">
        <f t="shared" si="2"/>
        <v>SHEARING</v>
      </c>
      <c r="N867" s="353">
        <f t="shared" si="10"/>
        <v>26</v>
      </c>
      <c r="O867" s="353">
        <f t="shared" si="11"/>
        <v>7</v>
      </c>
      <c r="P867" s="353">
        <f t="shared" si="12"/>
        <v>2025</v>
      </c>
      <c r="Q867" s="354"/>
      <c r="R867" s="354"/>
      <c r="S867" s="354"/>
      <c r="T867" s="354"/>
      <c r="U867" s="354"/>
      <c r="V867" s="354">
        <f t="shared" si="6"/>
        <v>1899</v>
      </c>
    </row>
    <row r="868" ht="11.25" customHeight="1">
      <c r="A868" s="170" t="s">
        <v>682</v>
      </c>
      <c r="B868" s="348">
        <v>45864.0</v>
      </c>
      <c r="C868" s="170" t="s">
        <v>373</v>
      </c>
      <c r="D868" s="349" t="s">
        <v>740</v>
      </c>
      <c r="E868" s="170">
        <v>99.0</v>
      </c>
      <c r="F868" s="170">
        <v>549.0</v>
      </c>
      <c r="G868" s="170">
        <v>64.0</v>
      </c>
      <c r="H868" s="170" t="s">
        <v>700</v>
      </c>
      <c r="I868" s="170" t="s">
        <v>692</v>
      </c>
      <c r="J868" s="334"/>
      <c r="K868" s="334"/>
      <c r="L868" s="351">
        <f t="shared" si="13"/>
        <v>13.5660096</v>
      </c>
      <c r="M868" s="352" t="str">
        <f t="shared" si="2"/>
        <v>SHEARING</v>
      </c>
      <c r="N868" s="353">
        <f t="shared" si="10"/>
        <v>26</v>
      </c>
      <c r="O868" s="353">
        <f t="shared" si="11"/>
        <v>7</v>
      </c>
      <c r="P868" s="353">
        <f t="shared" si="12"/>
        <v>2025</v>
      </c>
      <c r="Q868" s="354"/>
      <c r="R868" s="354"/>
      <c r="S868" s="354"/>
      <c r="T868" s="354"/>
      <c r="U868" s="354"/>
      <c r="V868" s="354">
        <f t="shared" si="6"/>
        <v>1899</v>
      </c>
    </row>
    <row r="869" ht="11.25" customHeight="1">
      <c r="A869" s="170" t="s">
        <v>682</v>
      </c>
      <c r="B869" s="348">
        <v>45864.0</v>
      </c>
      <c r="C869" s="170" t="s">
        <v>373</v>
      </c>
      <c r="D869" s="349" t="s">
        <v>740</v>
      </c>
      <c r="E869" s="170">
        <v>99.0</v>
      </c>
      <c r="F869" s="170">
        <v>290.0</v>
      </c>
      <c r="G869" s="170">
        <v>1696.0</v>
      </c>
      <c r="H869" s="170" t="s">
        <v>700</v>
      </c>
      <c r="I869" s="170" t="s">
        <v>692</v>
      </c>
      <c r="J869" s="334"/>
      <c r="K869" s="334"/>
      <c r="L869" s="351">
        <f t="shared" si="13"/>
        <v>189.899424</v>
      </c>
      <c r="M869" s="352" t="str">
        <f t="shared" si="2"/>
        <v>SHEARING</v>
      </c>
      <c r="N869" s="353">
        <f t="shared" si="10"/>
        <v>26</v>
      </c>
      <c r="O869" s="353">
        <f t="shared" si="11"/>
        <v>7</v>
      </c>
      <c r="P869" s="353">
        <f t="shared" si="12"/>
        <v>2025</v>
      </c>
      <c r="Q869" s="354"/>
      <c r="R869" s="354"/>
      <c r="S869" s="354"/>
      <c r="T869" s="354"/>
      <c r="U869" s="354"/>
      <c r="V869" s="354">
        <f t="shared" si="6"/>
        <v>1899</v>
      </c>
    </row>
    <row r="870" ht="11.25" customHeight="1">
      <c r="A870" s="170" t="s">
        <v>682</v>
      </c>
      <c r="B870" s="348">
        <v>45864.0</v>
      </c>
      <c r="C870" s="170"/>
      <c r="D870" s="170"/>
      <c r="E870" s="170"/>
      <c r="F870" s="170"/>
      <c r="G870" s="170"/>
      <c r="H870" s="170" t="s">
        <v>689</v>
      </c>
      <c r="I870" s="170" t="s">
        <v>718</v>
      </c>
      <c r="J870" s="350">
        <v>0.3333333333333333</v>
      </c>
      <c r="K870" s="350">
        <v>0.8333333333333334</v>
      </c>
      <c r="L870" s="351">
        <f t="shared" si="13"/>
        <v>0</v>
      </c>
      <c r="M870" s="352" t="str">
        <f t="shared" si="2"/>
        <v/>
      </c>
      <c r="N870" s="353">
        <f t="shared" si="10"/>
        <v>26</v>
      </c>
      <c r="O870" s="353">
        <f t="shared" si="11"/>
        <v>7</v>
      </c>
      <c r="P870" s="353">
        <f t="shared" si="12"/>
        <v>2025</v>
      </c>
      <c r="Q870" s="354"/>
      <c r="R870" s="354"/>
      <c r="S870" s="354"/>
      <c r="T870" s="354"/>
      <c r="U870" s="354"/>
      <c r="V870" s="354">
        <f t="shared" si="6"/>
        <v>1899</v>
      </c>
    </row>
    <row r="871" ht="11.25" customHeight="1">
      <c r="A871" s="170" t="s">
        <v>682</v>
      </c>
      <c r="B871" s="348">
        <v>45864.0</v>
      </c>
      <c r="C871" s="170" t="s">
        <v>756</v>
      </c>
      <c r="D871" s="349" t="s">
        <v>745</v>
      </c>
      <c r="E871" s="170">
        <v>38.0</v>
      </c>
      <c r="F871" s="170">
        <v>205.0</v>
      </c>
      <c r="G871" s="170">
        <v>2360.0</v>
      </c>
      <c r="H871" s="170" t="s">
        <v>85</v>
      </c>
      <c r="I871" s="170" t="s">
        <v>766</v>
      </c>
      <c r="J871" s="350">
        <v>0.3333333333333333</v>
      </c>
      <c r="K871" s="334"/>
      <c r="L871" s="351">
        <f t="shared" si="13"/>
        <v>71.69916</v>
      </c>
      <c r="M871" s="352" t="str">
        <f t="shared" si="2"/>
        <v>SHEARING</v>
      </c>
      <c r="N871" s="353">
        <f t="shared" si="10"/>
        <v>26</v>
      </c>
      <c r="O871" s="353">
        <f t="shared" si="11"/>
        <v>7</v>
      </c>
      <c r="P871" s="353">
        <f t="shared" si="12"/>
        <v>2025</v>
      </c>
      <c r="Q871" s="354"/>
      <c r="R871" s="354"/>
      <c r="S871" s="354"/>
      <c r="T871" s="354"/>
      <c r="U871" s="354"/>
      <c r="V871" s="354">
        <f t="shared" si="6"/>
        <v>1899</v>
      </c>
    </row>
    <row r="872" ht="11.25" customHeight="1">
      <c r="A872" s="170" t="s">
        <v>682</v>
      </c>
      <c r="B872" s="348">
        <v>45864.0</v>
      </c>
      <c r="C872" s="170"/>
      <c r="D872" s="170"/>
      <c r="E872" s="170"/>
      <c r="F872" s="170"/>
      <c r="G872" s="170"/>
      <c r="H872" s="170" t="s">
        <v>741</v>
      </c>
      <c r="I872" s="170" t="s">
        <v>766</v>
      </c>
      <c r="J872" s="334"/>
      <c r="K872" s="350">
        <v>0.8333333333333334</v>
      </c>
      <c r="L872" s="351">
        <f t="shared" si="13"/>
        <v>0</v>
      </c>
      <c r="M872" s="352" t="str">
        <f t="shared" si="2"/>
        <v/>
      </c>
      <c r="N872" s="353">
        <f t="shared" si="10"/>
        <v>26</v>
      </c>
      <c r="O872" s="353">
        <f t="shared" si="11"/>
        <v>7</v>
      </c>
      <c r="P872" s="353">
        <f t="shared" si="12"/>
        <v>2025</v>
      </c>
      <c r="Q872" s="354"/>
      <c r="R872" s="354"/>
      <c r="S872" s="354"/>
      <c r="T872" s="354"/>
      <c r="U872" s="354"/>
      <c r="V872" s="354">
        <f t="shared" si="6"/>
        <v>1899</v>
      </c>
    </row>
    <row r="873" ht="11.25" customHeight="1">
      <c r="A873" s="170" t="s">
        <v>682</v>
      </c>
      <c r="B873" s="348">
        <v>45864.0</v>
      </c>
      <c r="C873" s="170" t="s">
        <v>381</v>
      </c>
      <c r="D873" s="349" t="s">
        <v>683</v>
      </c>
      <c r="E873" s="170">
        <v>107.0</v>
      </c>
      <c r="F873" s="170">
        <v>677.0</v>
      </c>
      <c r="G873" s="170">
        <v>52.0</v>
      </c>
      <c r="H873" s="170" t="s">
        <v>85</v>
      </c>
      <c r="I873" s="170" t="s">
        <v>684</v>
      </c>
      <c r="J873" s="350">
        <v>0.3333333333333333</v>
      </c>
      <c r="K873" s="334"/>
      <c r="L873" s="351">
        <f t="shared" si="13"/>
        <v>14.6906292</v>
      </c>
      <c r="M873" s="352" t="str">
        <f t="shared" si="2"/>
        <v>SHEARING</v>
      </c>
      <c r="N873" s="353">
        <f t="shared" si="10"/>
        <v>26</v>
      </c>
      <c r="O873" s="353">
        <f t="shared" si="11"/>
        <v>7</v>
      </c>
      <c r="P873" s="353">
        <f t="shared" si="12"/>
        <v>2025</v>
      </c>
      <c r="Q873" s="354"/>
      <c r="R873" s="354"/>
      <c r="S873" s="354"/>
      <c r="T873" s="354"/>
      <c r="U873" s="354"/>
      <c r="V873" s="354">
        <f t="shared" si="6"/>
        <v>1899</v>
      </c>
    </row>
    <row r="874" ht="11.25" customHeight="1">
      <c r="A874" s="170" t="s">
        <v>682</v>
      </c>
      <c r="B874" s="348">
        <v>45864.0</v>
      </c>
      <c r="C874" s="170" t="s">
        <v>381</v>
      </c>
      <c r="D874" s="349" t="s">
        <v>683</v>
      </c>
      <c r="E874" s="170">
        <v>100.0</v>
      </c>
      <c r="F874" s="170">
        <v>677.0</v>
      </c>
      <c r="G874" s="170">
        <v>40.0</v>
      </c>
      <c r="H874" s="170" t="s">
        <v>85</v>
      </c>
      <c r="I874" s="170" t="s">
        <v>684</v>
      </c>
      <c r="J874" s="334"/>
      <c r="K874" s="334"/>
      <c r="L874" s="351">
        <f t="shared" si="13"/>
        <v>10.5612</v>
      </c>
      <c r="M874" s="352" t="str">
        <f t="shared" si="2"/>
        <v>SHEARING</v>
      </c>
      <c r="N874" s="353">
        <f t="shared" si="10"/>
        <v>26</v>
      </c>
      <c r="O874" s="353">
        <f t="shared" si="11"/>
        <v>7</v>
      </c>
      <c r="P874" s="353">
        <f t="shared" si="12"/>
        <v>2025</v>
      </c>
      <c r="Q874" s="354"/>
      <c r="R874" s="354"/>
      <c r="S874" s="354"/>
      <c r="T874" s="354"/>
      <c r="U874" s="354"/>
      <c r="V874" s="354">
        <f t="shared" si="6"/>
        <v>1899</v>
      </c>
    </row>
    <row r="875" ht="11.25" customHeight="1">
      <c r="A875" s="170" t="s">
        <v>682</v>
      </c>
      <c r="B875" s="348">
        <v>45864.0</v>
      </c>
      <c r="C875" s="170" t="s">
        <v>381</v>
      </c>
      <c r="D875" s="349" t="s">
        <v>683</v>
      </c>
      <c r="E875" s="170">
        <v>90.0</v>
      </c>
      <c r="F875" s="170">
        <v>677.0</v>
      </c>
      <c r="G875" s="170">
        <v>34.0</v>
      </c>
      <c r="H875" s="170" t="s">
        <v>85</v>
      </c>
      <c r="I875" s="170" t="s">
        <v>684</v>
      </c>
      <c r="J875" s="334"/>
      <c r="K875" s="334"/>
      <c r="L875" s="351">
        <f t="shared" si="13"/>
        <v>8.079318</v>
      </c>
      <c r="M875" s="352" t="str">
        <f t="shared" si="2"/>
        <v>SHEARING</v>
      </c>
      <c r="N875" s="353">
        <f t="shared" si="10"/>
        <v>26</v>
      </c>
      <c r="O875" s="353">
        <f t="shared" si="11"/>
        <v>7</v>
      </c>
      <c r="P875" s="353">
        <f t="shared" si="12"/>
        <v>2025</v>
      </c>
      <c r="Q875" s="354"/>
      <c r="R875" s="354"/>
      <c r="S875" s="354"/>
      <c r="T875" s="354"/>
      <c r="U875" s="354"/>
      <c r="V875" s="354">
        <f t="shared" si="6"/>
        <v>1899</v>
      </c>
    </row>
    <row r="876" ht="11.25" customHeight="1">
      <c r="A876" s="170" t="s">
        <v>682</v>
      </c>
      <c r="B876" s="348">
        <v>45864.0</v>
      </c>
      <c r="C876" s="170" t="s">
        <v>381</v>
      </c>
      <c r="D876" s="349" t="s">
        <v>683</v>
      </c>
      <c r="E876" s="170">
        <v>77.0</v>
      </c>
      <c r="F876" s="170">
        <v>677.0</v>
      </c>
      <c r="G876" s="170">
        <v>32.0</v>
      </c>
      <c r="H876" s="170" t="s">
        <v>85</v>
      </c>
      <c r="I876" s="170" t="s">
        <v>684</v>
      </c>
      <c r="J876" s="334"/>
      <c r="K876" s="334"/>
      <c r="L876" s="351">
        <f t="shared" si="13"/>
        <v>6.5056992</v>
      </c>
      <c r="M876" s="352" t="str">
        <f t="shared" si="2"/>
        <v>SHEARING</v>
      </c>
      <c r="N876" s="353">
        <f t="shared" si="10"/>
        <v>26</v>
      </c>
      <c r="O876" s="353">
        <f t="shared" si="11"/>
        <v>7</v>
      </c>
      <c r="P876" s="353">
        <f t="shared" si="12"/>
        <v>2025</v>
      </c>
      <c r="Q876" s="354"/>
      <c r="R876" s="354"/>
      <c r="S876" s="354"/>
      <c r="T876" s="354"/>
      <c r="U876" s="354"/>
      <c r="V876" s="354">
        <f t="shared" si="6"/>
        <v>1899</v>
      </c>
    </row>
    <row r="877" ht="11.25" customHeight="1">
      <c r="A877" s="170" t="s">
        <v>682</v>
      </c>
      <c r="B877" s="348">
        <v>45864.0</v>
      </c>
      <c r="C877" s="170" t="s">
        <v>381</v>
      </c>
      <c r="D877" s="349" t="s">
        <v>683</v>
      </c>
      <c r="E877" s="170">
        <v>63.0</v>
      </c>
      <c r="F877" s="170">
        <v>677.0</v>
      </c>
      <c r="G877" s="170">
        <v>22.0</v>
      </c>
      <c r="H877" s="170" t="s">
        <v>85</v>
      </c>
      <c r="I877" s="170" t="s">
        <v>684</v>
      </c>
      <c r="J877" s="334"/>
      <c r="K877" s="334"/>
      <c r="L877" s="351">
        <f t="shared" si="13"/>
        <v>3.6594558</v>
      </c>
      <c r="M877" s="352" t="str">
        <f t="shared" si="2"/>
        <v>SHEARING</v>
      </c>
      <c r="N877" s="353">
        <f t="shared" si="10"/>
        <v>26</v>
      </c>
      <c r="O877" s="353">
        <f t="shared" si="11"/>
        <v>7</v>
      </c>
      <c r="P877" s="353">
        <f t="shared" si="12"/>
        <v>2025</v>
      </c>
      <c r="Q877" s="354"/>
      <c r="R877" s="354"/>
      <c r="S877" s="354"/>
      <c r="T877" s="354"/>
      <c r="U877" s="354"/>
      <c r="V877" s="354">
        <f t="shared" si="6"/>
        <v>1899</v>
      </c>
    </row>
    <row r="878" ht="11.25" customHeight="1">
      <c r="A878" s="170" t="s">
        <v>682</v>
      </c>
      <c r="B878" s="348">
        <v>45864.0</v>
      </c>
      <c r="C878" s="170" t="s">
        <v>381</v>
      </c>
      <c r="D878" s="349" t="s">
        <v>683</v>
      </c>
      <c r="E878" s="170">
        <v>47.0</v>
      </c>
      <c r="F878" s="170">
        <v>677.0</v>
      </c>
      <c r="G878" s="170">
        <v>18.0</v>
      </c>
      <c r="H878" s="170" t="s">
        <v>85</v>
      </c>
      <c r="I878" s="170" t="s">
        <v>684</v>
      </c>
      <c r="J878" s="334"/>
      <c r="K878" s="334"/>
      <c r="L878" s="351">
        <f t="shared" si="13"/>
        <v>2.2336938</v>
      </c>
      <c r="M878" s="352" t="str">
        <f t="shared" si="2"/>
        <v>SHEARING</v>
      </c>
      <c r="N878" s="353">
        <f t="shared" si="10"/>
        <v>26</v>
      </c>
      <c r="O878" s="353">
        <f t="shared" si="11"/>
        <v>7</v>
      </c>
      <c r="P878" s="353">
        <f t="shared" si="12"/>
        <v>2025</v>
      </c>
      <c r="Q878" s="354"/>
      <c r="R878" s="354"/>
      <c r="S878" s="354"/>
      <c r="T878" s="354"/>
      <c r="U878" s="354"/>
      <c r="V878" s="354">
        <f t="shared" si="6"/>
        <v>1899</v>
      </c>
    </row>
    <row r="879" ht="11.25" customHeight="1">
      <c r="A879" s="170" t="s">
        <v>682</v>
      </c>
      <c r="B879" s="348">
        <v>45864.0</v>
      </c>
      <c r="C879" s="170" t="s">
        <v>381</v>
      </c>
      <c r="D879" s="349" t="s">
        <v>683</v>
      </c>
      <c r="E879" s="170">
        <v>27.0</v>
      </c>
      <c r="F879" s="170">
        <v>677.0</v>
      </c>
      <c r="G879" s="170">
        <v>16.0</v>
      </c>
      <c r="H879" s="170" t="s">
        <v>85</v>
      </c>
      <c r="I879" s="170" t="s">
        <v>684</v>
      </c>
      <c r="J879" s="334"/>
      <c r="K879" s="334"/>
      <c r="L879" s="351">
        <f t="shared" si="13"/>
        <v>1.1406096</v>
      </c>
      <c r="M879" s="352" t="str">
        <f t="shared" si="2"/>
        <v>SHEARING</v>
      </c>
      <c r="N879" s="353">
        <f t="shared" si="10"/>
        <v>26</v>
      </c>
      <c r="O879" s="353">
        <f t="shared" si="11"/>
        <v>7</v>
      </c>
      <c r="P879" s="353">
        <f t="shared" si="12"/>
        <v>2025</v>
      </c>
      <c r="Q879" s="354"/>
      <c r="R879" s="354"/>
      <c r="S879" s="354"/>
      <c r="T879" s="354"/>
      <c r="U879" s="354"/>
      <c r="V879" s="354">
        <f t="shared" si="6"/>
        <v>1899</v>
      </c>
    </row>
    <row r="880" ht="11.25" customHeight="1">
      <c r="A880" s="170" t="s">
        <v>682</v>
      </c>
      <c r="B880" s="348">
        <v>45864.0</v>
      </c>
      <c r="C880" s="170" t="s">
        <v>381</v>
      </c>
      <c r="D880" s="349" t="s">
        <v>683</v>
      </c>
      <c r="E880" s="170">
        <v>42.0</v>
      </c>
      <c r="F880" s="170">
        <v>388.0</v>
      </c>
      <c r="G880" s="170">
        <v>214.0</v>
      </c>
      <c r="H880" s="170" t="s">
        <v>85</v>
      </c>
      <c r="I880" s="170" t="s">
        <v>684</v>
      </c>
      <c r="J880" s="334"/>
      <c r="K880" s="334"/>
      <c r="L880" s="351">
        <f t="shared" si="13"/>
        <v>13.6006416</v>
      </c>
      <c r="M880" s="352" t="str">
        <f t="shared" si="2"/>
        <v>SHEARING</v>
      </c>
      <c r="N880" s="353">
        <f t="shared" si="10"/>
        <v>26</v>
      </c>
      <c r="O880" s="353">
        <f t="shared" si="11"/>
        <v>7</v>
      </c>
      <c r="P880" s="353">
        <f t="shared" si="12"/>
        <v>2025</v>
      </c>
      <c r="Q880" s="354"/>
      <c r="R880" s="354"/>
      <c r="S880" s="354"/>
      <c r="T880" s="354"/>
      <c r="U880" s="354"/>
      <c r="V880" s="354">
        <f t="shared" si="6"/>
        <v>1899</v>
      </c>
    </row>
    <row r="881" ht="11.25" customHeight="1">
      <c r="A881" s="170" t="s">
        <v>682</v>
      </c>
      <c r="B881" s="348">
        <v>45864.0</v>
      </c>
      <c r="C881" s="170" t="s">
        <v>381</v>
      </c>
      <c r="D881" s="349" t="s">
        <v>683</v>
      </c>
      <c r="E881" s="170">
        <v>84.0</v>
      </c>
      <c r="F881" s="170">
        <v>677.0</v>
      </c>
      <c r="G881" s="170">
        <v>170.0</v>
      </c>
      <c r="H881" s="170" t="s">
        <v>85</v>
      </c>
      <c r="I881" s="170" t="s">
        <v>684</v>
      </c>
      <c r="J881" s="334"/>
      <c r="K881" s="334"/>
      <c r="L881" s="351">
        <f t="shared" si="13"/>
        <v>37.703484</v>
      </c>
      <c r="M881" s="352" t="str">
        <f t="shared" si="2"/>
        <v>SHEARING</v>
      </c>
      <c r="N881" s="353">
        <f t="shared" si="10"/>
        <v>26</v>
      </c>
      <c r="O881" s="353">
        <f t="shared" si="11"/>
        <v>7</v>
      </c>
      <c r="P881" s="353">
        <f t="shared" si="12"/>
        <v>2025</v>
      </c>
      <c r="Q881" s="354"/>
      <c r="R881" s="354"/>
      <c r="S881" s="354"/>
      <c r="T881" s="354"/>
      <c r="U881" s="354"/>
      <c r="V881" s="354">
        <f t="shared" si="6"/>
        <v>1899</v>
      </c>
    </row>
    <row r="882" ht="11.25" customHeight="1">
      <c r="A882" s="170" t="s">
        <v>682</v>
      </c>
      <c r="B882" s="348">
        <v>45864.0</v>
      </c>
      <c r="C882" s="170" t="s">
        <v>500</v>
      </c>
      <c r="D882" s="349" t="s">
        <v>683</v>
      </c>
      <c r="E882" s="170">
        <v>46.0</v>
      </c>
      <c r="F882" s="170">
        <v>404.0</v>
      </c>
      <c r="G882" s="170">
        <v>115.0</v>
      </c>
      <c r="H882" s="170" t="s">
        <v>85</v>
      </c>
      <c r="I882" s="170" t="s">
        <v>684</v>
      </c>
      <c r="J882" s="334"/>
      <c r="K882" s="334"/>
      <c r="L882" s="351">
        <f t="shared" si="13"/>
        <v>8.334924</v>
      </c>
      <c r="M882" s="352" t="str">
        <f t="shared" si="2"/>
        <v>SHEARING</v>
      </c>
      <c r="N882" s="353">
        <f t="shared" si="10"/>
        <v>26</v>
      </c>
      <c r="O882" s="353">
        <f t="shared" si="11"/>
        <v>7</v>
      </c>
      <c r="P882" s="353">
        <f t="shared" si="12"/>
        <v>2025</v>
      </c>
      <c r="Q882" s="354"/>
      <c r="R882" s="354"/>
      <c r="S882" s="354"/>
      <c r="T882" s="354"/>
      <c r="U882" s="354"/>
      <c r="V882" s="354">
        <f t="shared" si="6"/>
        <v>1899</v>
      </c>
    </row>
    <row r="883" ht="11.25" customHeight="1">
      <c r="A883" s="170" t="s">
        <v>682</v>
      </c>
      <c r="B883" s="348">
        <v>45864.0</v>
      </c>
      <c r="C883" s="170" t="s">
        <v>500</v>
      </c>
      <c r="D883" s="349" t="s">
        <v>683</v>
      </c>
      <c r="E883" s="170">
        <v>114.0</v>
      </c>
      <c r="F883" s="170">
        <v>681.0</v>
      </c>
      <c r="G883" s="170">
        <v>62.0</v>
      </c>
      <c r="H883" s="170" t="s">
        <v>85</v>
      </c>
      <c r="I883" s="170" t="s">
        <v>684</v>
      </c>
      <c r="J883" s="334"/>
      <c r="K883" s="334"/>
      <c r="L883" s="351">
        <f t="shared" si="13"/>
        <v>18.7719012</v>
      </c>
      <c r="M883" s="352" t="str">
        <f t="shared" si="2"/>
        <v>SHEARING</v>
      </c>
      <c r="N883" s="353">
        <f t="shared" si="10"/>
        <v>26</v>
      </c>
      <c r="O883" s="353">
        <f t="shared" si="11"/>
        <v>7</v>
      </c>
      <c r="P883" s="353">
        <f t="shared" si="12"/>
        <v>2025</v>
      </c>
      <c r="Q883" s="354"/>
      <c r="R883" s="354"/>
      <c r="S883" s="354"/>
      <c r="T883" s="354"/>
      <c r="U883" s="354"/>
      <c r="V883" s="354">
        <f t="shared" si="6"/>
        <v>1899</v>
      </c>
    </row>
    <row r="884" ht="11.25" customHeight="1">
      <c r="A884" s="170" t="s">
        <v>682</v>
      </c>
      <c r="B884" s="348">
        <v>45864.0</v>
      </c>
      <c r="C884" s="170" t="s">
        <v>500</v>
      </c>
      <c r="D884" s="349" t="s">
        <v>683</v>
      </c>
      <c r="E884" s="170">
        <v>109.0</v>
      </c>
      <c r="F884" s="170">
        <v>681.0</v>
      </c>
      <c r="G884" s="170">
        <v>38.0</v>
      </c>
      <c r="H884" s="170" t="s">
        <v>85</v>
      </c>
      <c r="I884" s="170" t="s">
        <v>684</v>
      </c>
      <c r="J884" s="334"/>
      <c r="K884" s="334"/>
      <c r="L884" s="351">
        <f t="shared" si="13"/>
        <v>11.0007378</v>
      </c>
      <c r="M884" s="352" t="str">
        <f t="shared" si="2"/>
        <v>SHEARING</v>
      </c>
      <c r="N884" s="353">
        <f t="shared" si="10"/>
        <v>26</v>
      </c>
      <c r="O884" s="353">
        <f t="shared" si="11"/>
        <v>7</v>
      </c>
      <c r="P884" s="353">
        <f t="shared" si="12"/>
        <v>2025</v>
      </c>
      <c r="Q884" s="354"/>
      <c r="R884" s="354"/>
      <c r="S884" s="354"/>
      <c r="T884" s="354"/>
      <c r="U884" s="354"/>
      <c r="V884" s="354">
        <f t="shared" si="6"/>
        <v>1899</v>
      </c>
    </row>
    <row r="885" ht="11.25" customHeight="1">
      <c r="A885" s="170" t="s">
        <v>682</v>
      </c>
      <c r="B885" s="348">
        <v>45864.0</v>
      </c>
      <c r="C885" s="170" t="s">
        <v>500</v>
      </c>
      <c r="D885" s="349" t="s">
        <v>683</v>
      </c>
      <c r="E885" s="170">
        <v>98.0</v>
      </c>
      <c r="F885" s="170">
        <v>681.0</v>
      </c>
      <c r="G885" s="170">
        <v>38.0</v>
      </c>
      <c r="H885" s="170" t="s">
        <v>85</v>
      </c>
      <c r="I885" s="170" t="s">
        <v>684</v>
      </c>
      <c r="J885" s="334"/>
      <c r="K885" s="334"/>
      <c r="L885" s="351">
        <f t="shared" si="13"/>
        <v>9.8905716</v>
      </c>
      <c r="M885" s="352" t="str">
        <f t="shared" si="2"/>
        <v>SHEARING</v>
      </c>
      <c r="N885" s="353">
        <f t="shared" si="10"/>
        <v>26</v>
      </c>
      <c r="O885" s="353">
        <f t="shared" si="11"/>
        <v>7</v>
      </c>
      <c r="P885" s="353">
        <f t="shared" si="12"/>
        <v>2025</v>
      </c>
      <c r="Q885" s="354"/>
      <c r="R885" s="354"/>
      <c r="S885" s="354"/>
      <c r="T885" s="354"/>
      <c r="U885" s="354"/>
      <c r="V885" s="354">
        <f t="shared" si="6"/>
        <v>1899</v>
      </c>
    </row>
    <row r="886" ht="11.25" customHeight="1">
      <c r="A886" s="170" t="s">
        <v>682</v>
      </c>
      <c r="B886" s="348">
        <v>45864.0</v>
      </c>
      <c r="C886" s="170" t="s">
        <v>500</v>
      </c>
      <c r="D886" s="349" t="s">
        <v>683</v>
      </c>
      <c r="E886" s="170">
        <v>84.0</v>
      </c>
      <c r="F886" s="170">
        <v>681.0</v>
      </c>
      <c r="G886" s="170">
        <v>34.0</v>
      </c>
      <c r="H886" s="170" t="s">
        <v>85</v>
      </c>
      <c r="I886" s="170" t="s">
        <v>684</v>
      </c>
      <c r="J886" s="334"/>
      <c r="K886" s="334"/>
      <c r="L886" s="351">
        <f t="shared" si="13"/>
        <v>7.5852504</v>
      </c>
      <c r="M886" s="352" t="str">
        <f t="shared" si="2"/>
        <v>SHEARING</v>
      </c>
      <c r="N886" s="353">
        <f t="shared" si="10"/>
        <v>26</v>
      </c>
      <c r="O886" s="353">
        <f t="shared" si="11"/>
        <v>7</v>
      </c>
      <c r="P886" s="353">
        <f t="shared" si="12"/>
        <v>2025</v>
      </c>
      <c r="Q886" s="354"/>
      <c r="R886" s="354"/>
      <c r="S886" s="354"/>
      <c r="T886" s="354"/>
      <c r="U886" s="354"/>
      <c r="V886" s="354">
        <f t="shared" si="6"/>
        <v>1899</v>
      </c>
    </row>
    <row r="887" ht="11.25" customHeight="1">
      <c r="A887" s="170" t="s">
        <v>682</v>
      </c>
      <c r="B887" s="348">
        <v>45864.0</v>
      </c>
      <c r="C887" s="170" t="s">
        <v>500</v>
      </c>
      <c r="D887" s="349" t="s">
        <v>683</v>
      </c>
      <c r="E887" s="170">
        <v>69.0</v>
      </c>
      <c r="F887" s="170">
        <v>681.0</v>
      </c>
      <c r="G887" s="170">
        <v>24.0</v>
      </c>
      <c r="H887" s="170" t="s">
        <v>85</v>
      </c>
      <c r="I887" s="170" t="s">
        <v>684</v>
      </c>
      <c r="J887" s="334"/>
      <c r="K887" s="334"/>
      <c r="L887" s="351">
        <f t="shared" si="13"/>
        <v>4.3981704</v>
      </c>
      <c r="M887" s="352" t="str">
        <f t="shared" si="2"/>
        <v>SHEARING</v>
      </c>
      <c r="N887" s="353">
        <f t="shared" si="10"/>
        <v>26</v>
      </c>
      <c r="O887" s="353">
        <f t="shared" si="11"/>
        <v>7</v>
      </c>
      <c r="P887" s="353">
        <f t="shared" si="12"/>
        <v>2025</v>
      </c>
      <c r="Q887" s="354"/>
      <c r="R887" s="354"/>
      <c r="S887" s="354"/>
      <c r="T887" s="354"/>
      <c r="U887" s="354"/>
      <c r="V887" s="354">
        <f t="shared" si="6"/>
        <v>1899</v>
      </c>
    </row>
    <row r="888" ht="11.25" customHeight="1">
      <c r="A888" s="170" t="s">
        <v>682</v>
      </c>
      <c r="B888" s="348">
        <v>45864.0</v>
      </c>
      <c r="C888" s="170" t="s">
        <v>500</v>
      </c>
      <c r="D888" s="349" t="s">
        <v>683</v>
      </c>
      <c r="E888" s="170">
        <v>51.0</v>
      </c>
      <c r="F888" s="170">
        <v>681.0</v>
      </c>
      <c r="G888" s="170">
        <v>22.0</v>
      </c>
      <c r="H888" s="170" t="s">
        <v>85</v>
      </c>
      <c r="I888" s="170" t="s">
        <v>684</v>
      </c>
      <c r="J888" s="334"/>
      <c r="K888" s="334"/>
      <c r="L888" s="351">
        <f t="shared" si="13"/>
        <v>2.9799198</v>
      </c>
      <c r="M888" s="352" t="str">
        <f t="shared" si="2"/>
        <v>SHEARING</v>
      </c>
      <c r="N888" s="353">
        <f t="shared" si="10"/>
        <v>26</v>
      </c>
      <c r="O888" s="353">
        <f t="shared" si="11"/>
        <v>7</v>
      </c>
      <c r="P888" s="353">
        <f t="shared" si="12"/>
        <v>2025</v>
      </c>
      <c r="Q888" s="354"/>
      <c r="R888" s="354"/>
      <c r="S888" s="354"/>
      <c r="T888" s="354"/>
      <c r="U888" s="354"/>
      <c r="V888" s="354">
        <f t="shared" si="6"/>
        <v>1899</v>
      </c>
    </row>
    <row r="889" ht="11.25" customHeight="1">
      <c r="A889" s="170" t="s">
        <v>682</v>
      </c>
      <c r="B889" s="348">
        <v>45864.0</v>
      </c>
      <c r="C889" s="170" t="s">
        <v>500</v>
      </c>
      <c r="D889" s="349" t="s">
        <v>683</v>
      </c>
      <c r="E889" s="170">
        <v>29.0</v>
      </c>
      <c r="F889" s="170">
        <v>681.0</v>
      </c>
      <c r="G889" s="170">
        <v>14.0</v>
      </c>
      <c r="H889" s="170" t="s">
        <v>85</v>
      </c>
      <c r="I889" s="170" t="s">
        <v>684</v>
      </c>
      <c r="J889" s="334"/>
      <c r="K889" s="334"/>
      <c r="L889" s="351">
        <f t="shared" si="13"/>
        <v>1.0782954</v>
      </c>
      <c r="M889" s="352" t="str">
        <f t="shared" si="2"/>
        <v>SHEARING</v>
      </c>
      <c r="N889" s="353">
        <f t="shared" si="10"/>
        <v>26</v>
      </c>
      <c r="O889" s="353">
        <f t="shared" si="11"/>
        <v>7</v>
      </c>
      <c r="P889" s="353">
        <f t="shared" si="12"/>
        <v>2025</v>
      </c>
      <c r="Q889" s="354"/>
      <c r="R889" s="354"/>
      <c r="S889" s="354"/>
      <c r="T889" s="354"/>
      <c r="U889" s="354"/>
      <c r="V889" s="354">
        <f t="shared" si="6"/>
        <v>1899</v>
      </c>
    </row>
    <row r="890" ht="11.25" customHeight="1">
      <c r="A890" s="170" t="s">
        <v>682</v>
      </c>
      <c r="B890" s="348">
        <v>45864.0</v>
      </c>
      <c r="C890" s="170" t="s">
        <v>500</v>
      </c>
      <c r="D890" s="349" t="s">
        <v>683</v>
      </c>
      <c r="E890" s="170">
        <v>46.0</v>
      </c>
      <c r="F890" s="170">
        <v>681.0</v>
      </c>
      <c r="G890" s="170">
        <v>232.0</v>
      </c>
      <c r="H890" s="170" t="s">
        <v>85</v>
      </c>
      <c r="I890" s="170" t="s">
        <v>684</v>
      </c>
      <c r="J890" s="334"/>
      <c r="K890" s="350"/>
      <c r="L890" s="351">
        <f t="shared" si="13"/>
        <v>28.3437648</v>
      </c>
      <c r="M890" s="352" t="str">
        <f t="shared" si="2"/>
        <v>SHEARING</v>
      </c>
      <c r="N890" s="353">
        <f t="shared" si="10"/>
        <v>26</v>
      </c>
      <c r="O890" s="353">
        <f t="shared" si="11"/>
        <v>7</v>
      </c>
      <c r="P890" s="353">
        <f t="shared" si="12"/>
        <v>2025</v>
      </c>
      <c r="Q890" s="354"/>
      <c r="R890" s="354"/>
      <c r="S890" s="354"/>
      <c r="T890" s="354"/>
      <c r="U890" s="354"/>
      <c r="V890" s="354">
        <f t="shared" si="6"/>
        <v>1899</v>
      </c>
    </row>
    <row r="891" ht="11.25" customHeight="1">
      <c r="A891" s="170" t="s">
        <v>682</v>
      </c>
      <c r="B891" s="348">
        <v>45864.0</v>
      </c>
      <c r="C891" s="170" t="s">
        <v>381</v>
      </c>
      <c r="D891" s="349" t="s">
        <v>683</v>
      </c>
      <c r="E891" s="170">
        <v>42.0</v>
      </c>
      <c r="F891" s="170">
        <v>197.5</v>
      </c>
      <c r="G891" s="170">
        <v>64.0</v>
      </c>
      <c r="H891" s="170" t="s">
        <v>85</v>
      </c>
      <c r="I891" s="170" t="s">
        <v>684</v>
      </c>
      <c r="J891" s="334"/>
      <c r="K891" s="334"/>
      <c r="L891" s="351">
        <f t="shared" si="13"/>
        <v>2.070432</v>
      </c>
      <c r="M891" s="352" t="str">
        <f t="shared" si="2"/>
        <v>SHEARING</v>
      </c>
      <c r="N891" s="353">
        <f t="shared" si="10"/>
        <v>26</v>
      </c>
      <c r="O891" s="353">
        <f t="shared" si="11"/>
        <v>7</v>
      </c>
      <c r="P891" s="353">
        <f t="shared" si="12"/>
        <v>2025</v>
      </c>
      <c r="Q891" s="354"/>
      <c r="R891" s="354"/>
      <c r="S891" s="354"/>
      <c r="T891" s="354"/>
      <c r="U891" s="354"/>
      <c r="V891" s="354">
        <f t="shared" si="6"/>
        <v>1899</v>
      </c>
    </row>
    <row r="892" ht="11.25" customHeight="1">
      <c r="A892" s="170" t="s">
        <v>682</v>
      </c>
      <c r="B892" s="348">
        <v>45864.0</v>
      </c>
      <c r="C892" s="170" t="s">
        <v>381</v>
      </c>
      <c r="D892" s="349" t="s">
        <v>683</v>
      </c>
      <c r="E892" s="170">
        <v>42.0</v>
      </c>
      <c r="F892" s="170">
        <v>204.5</v>
      </c>
      <c r="G892" s="170">
        <v>44.0</v>
      </c>
      <c r="H892" s="170" t="s">
        <v>85</v>
      </c>
      <c r="I892" s="170" t="s">
        <v>684</v>
      </c>
      <c r="J892" s="334"/>
      <c r="K892" s="334"/>
      <c r="L892" s="351">
        <f t="shared" si="13"/>
        <v>1.4738724</v>
      </c>
      <c r="M892" s="352" t="str">
        <f t="shared" si="2"/>
        <v>SHEARING</v>
      </c>
      <c r="N892" s="353">
        <f t="shared" si="10"/>
        <v>26</v>
      </c>
      <c r="O892" s="353">
        <f t="shared" si="11"/>
        <v>7</v>
      </c>
      <c r="P892" s="353">
        <f t="shared" si="12"/>
        <v>2025</v>
      </c>
      <c r="Q892" s="354"/>
      <c r="R892" s="354"/>
      <c r="S892" s="354"/>
      <c r="T892" s="354"/>
      <c r="U892" s="354"/>
      <c r="V892" s="354">
        <f t="shared" si="6"/>
        <v>1899</v>
      </c>
    </row>
    <row r="893" ht="11.25" customHeight="1">
      <c r="A893" s="170" t="s">
        <v>682</v>
      </c>
      <c r="B893" s="348">
        <v>45864.0</v>
      </c>
      <c r="C893" s="170" t="s">
        <v>381</v>
      </c>
      <c r="D893" s="349" t="s">
        <v>683</v>
      </c>
      <c r="E893" s="170">
        <v>42.0</v>
      </c>
      <c r="F893" s="170">
        <v>212.5</v>
      </c>
      <c r="G893" s="170">
        <v>36.0</v>
      </c>
      <c r="H893" s="170" t="s">
        <v>85</v>
      </c>
      <c r="I893" s="170" t="s">
        <v>684</v>
      </c>
      <c r="J893" s="334"/>
      <c r="K893" s="334"/>
      <c r="L893" s="351">
        <f t="shared" si="13"/>
        <v>1.25307</v>
      </c>
      <c r="M893" s="352" t="str">
        <f t="shared" si="2"/>
        <v>SHEARING</v>
      </c>
      <c r="N893" s="353">
        <f t="shared" si="10"/>
        <v>26</v>
      </c>
      <c r="O893" s="353">
        <f t="shared" si="11"/>
        <v>7</v>
      </c>
      <c r="P893" s="353">
        <f t="shared" si="12"/>
        <v>2025</v>
      </c>
      <c r="Q893" s="354"/>
      <c r="R893" s="354"/>
      <c r="S893" s="354"/>
      <c r="T893" s="354"/>
      <c r="U893" s="354"/>
      <c r="V893" s="354">
        <f t="shared" si="6"/>
        <v>1899</v>
      </c>
    </row>
    <row r="894" ht="11.25" customHeight="1">
      <c r="A894" s="170" t="s">
        <v>682</v>
      </c>
      <c r="B894" s="348">
        <v>45864.0</v>
      </c>
      <c r="C894" s="170" t="s">
        <v>381</v>
      </c>
      <c r="D894" s="349" t="s">
        <v>683</v>
      </c>
      <c r="E894" s="170">
        <v>42.0</v>
      </c>
      <c r="F894" s="170">
        <v>222.5</v>
      </c>
      <c r="G894" s="170">
        <v>32.0</v>
      </c>
      <c r="H894" s="170" t="s">
        <v>85</v>
      </c>
      <c r="I894" s="170" t="s">
        <v>684</v>
      </c>
      <c r="J894" s="334"/>
      <c r="K894" s="334"/>
      <c r="L894" s="351">
        <f t="shared" si="13"/>
        <v>1.166256</v>
      </c>
      <c r="M894" s="352" t="str">
        <f t="shared" si="2"/>
        <v>SHEARING</v>
      </c>
      <c r="N894" s="353">
        <f t="shared" si="10"/>
        <v>26</v>
      </c>
      <c r="O894" s="353">
        <f t="shared" si="11"/>
        <v>7</v>
      </c>
      <c r="P894" s="353">
        <f t="shared" si="12"/>
        <v>2025</v>
      </c>
      <c r="Q894" s="354"/>
      <c r="R894" s="354"/>
      <c r="S894" s="354"/>
      <c r="T894" s="354"/>
      <c r="U894" s="354"/>
      <c r="V894" s="354">
        <f t="shared" si="6"/>
        <v>1899</v>
      </c>
    </row>
    <row r="895" ht="11.25" customHeight="1">
      <c r="A895" s="170" t="s">
        <v>682</v>
      </c>
      <c r="B895" s="348">
        <v>45864.0</v>
      </c>
      <c r="C895" s="170" t="s">
        <v>381</v>
      </c>
      <c r="D895" s="349" t="s">
        <v>683</v>
      </c>
      <c r="E895" s="170">
        <v>42.0</v>
      </c>
      <c r="F895" s="170">
        <v>191.0</v>
      </c>
      <c r="G895" s="170">
        <v>68.0</v>
      </c>
      <c r="H895" s="170" t="s">
        <v>85</v>
      </c>
      <c r="I895" s="170" t="s">
        <v>684</v>
      </c>
      <c r="J895" s="334"/>
      <c r="K895" s="334"/>
      <c r="L895" s="351">
        <f t="shared" si="13"/>
        <v>2.1274344</v>
      </c>
      <c r="M895" s="352" t="str">
        <f t="shared" si="2"/>
        <v>SHEARING</v>
      </c>
      <c r="N895" s="353">
        <f t="shared" si="10"/>
        <v>26</v>
      </c>
      <c r="O895" s="353">
        <f t="shared" si="11"/>
        <v>7</v>
      </c>
      <c r="P895" s="353">
        <f t="shared" si="12"/>
        <v>2025</v>
      </c>
      <c r="Q895" s="354"/>
      <c r="R895" s="354"/>
      <c r="S895" s="354"/>
      <c r="T895" s="354"/>
      <c r="U895" s="354"/>
      <c r="V895" s="354">
        <f t="shared" si="6"/>
        <v>1899</v>
      </c>
    </row>
    <row r="896" ht="11.25" customHeight="1">
      <c r="A896" s="170" t="s">
        <v>682</v>
      </c>
      <c r="B896" s="348">
        <v>45864.0</v>
      </c>
      <c r="C896" s="170" t="s">
        <v>381</v>
      </c>
      <c r="D896" s="349" t="s">
        <v>683</v>
      </c>
      <c r="E896" s="170">
        <v>42.0</v>
      </c>
      <c r="F896" s="170">
        <v>180.0</v>
      </c>
      <c r="G896" s="170">
        <v>80.0</v>
      </c>
      <c r="H896" s="170" t="s">
        <v>85</v>
      </c>
      <c r="I896" s="170" t="s">
        <v>684</v>
      </c>
      <c r="J896" s="334"/>
      <c r="K896" s="350">
        <v>0.8333333333333334</v>
      </c>
      <c r="L896" s="351">
        <f t="shared" si="13"/>
        <v>2.35872</v>
      </c>
      <c r="M896" s="352" t="str">
        <f t="shared" si="2"/>
        <v>SHEARING</v>
      </c>
      <c r="N896" s="353">
        <f>DAY(B899)</f>
        <v>27</v>
      </c>
      <c r="O896" s="353">
        <f>MONTH(B899)</f>
        <v>7</v>
      </c>
      <c r="P896" s="353">
        <f>YEAR(B899)</f>
        <v>2025</v>
      </c>
      <c r="Q896" s="354"/>
      <c r="R896" s="354"/>
      <c r="S896" s="354"/>
      <c r="T896" s="354"/>
      <c r="U896" s="354"/>
      <c r="V896" s="354">
        <f t="shared" si="6"/>
        <v>1899</v>
      </c>
    </row>
    <row r="897" ht="11.25" customHeight="1">
      <c r="A897" s="170" t="s">
        <v>682</v>
      </c>
      <c r="B897" s="348">
        <v>45864.0</v>
      </c>
      <c r="C897" s="161" t="s">
        <v>376</v>
      </c>
      <c r="D897" s="349" t="s">
        <v>725</v>
      </c>
      <c r="E897" s="170">
        <v>45.0</v>
      </c>
      <c r="F897" s="170">
        <v>185.0</v>
      </c>
      <c r="G897" s="170">
        <v>2350.0</v>
      </c>
      <c r="H897" s="170"/>
      <c r="I897" s="170"/>
      <c r="J897" s="334"/>
      <c r="K897" s="350"/>
      <c r="L897" s="351">
        <f t="shared" si="13"/>
        <v>76.298625</v>
      </c>
      <c r="M897" s="352" t="str">
        <f t="shared" si="2"/>
        <v>CANWIN</v>
      </c>
      <c r="N897" s="353"/>
      <c r="O897" s="353"/>
      <c r="P897" s="353"/>
      <c r="Q897" s="354"/>
      <c r="R897" s="354"/>
      <c r="S897" s="354"/>
      <c r="T897" s="354"/>
      <c r="U897" s="354"/>
      <c r="V897" s="354">
        <f t="shared" si="6"/>
        <v>1899</v>
      </c>
    </row>
    <row r="898" ht="11.25" customHeight="1">
      <c r="A898" s="170" t="s">
        <v>682</v>
      </c>
      <c r="B898" s="348">
        <v>45864.0</v>
      </c>
      <c r="C898" s="161" t="s">
        <v>376</v>
      </c>
      <c r="D898" s="349" t="s">
        <v>725</v>
      </c>
      <c r="E898" s="170">
        <v>45.0</v>
      </c>
      <c r="F898" s="170">
        <v>185.0</v>
      </c>
      <c r="G898" s="170">
        <v>2350.0</v>
      </c>
      <c r="H898" s="170"/>
      <c r="I898" s="170"/>
      <c r="J898" s="334"/>
      <c r="K898" s="350"/>
      <c r="L898" s="351">
        <f t="shared" si="13"/>
        <v>76.298625</v>
      </c>
      <c r="M898" s="352" t="str">
        <f t="shared" si="2"/>
        <v>CANWIN</v>
      </c>
      <c r="N898" s="353"/>
      <c r="O898" s="353"/>
      <c r="P898" s="353"/>
      <c r="Q898" s="354"/>
      <c r="R898" s="354"/>
      <c r="S898" s="354"/>
      <c r="T898" s="354"/>
      <c r="U898" s="354"/>
      <c r="V898" s="354">
        <f t="shared" si="6"/>
        <v>1899</v>
      </c>
    </row>
    <row r="899" ht="11.25" customHeight="1">
      <c r="A899" s="170" t="s">
        <v>682</v>
      </c>
      <c r="B899" s="348">
        <v>45865.0</v>
      </c>
      <c r="C899" s="170" t="s">
        <v>384</v>
      </c>
      <c r="D899" s="349" t="s">
        <v>683</v>
      </c>
      <c r="E899" s="170">
        <v>136.0</v>
      </c>
      <c r="F899" s="170">
        <v>561.0</v>
      </c>
      <c r="G899" s="170">
        <v>600.0</v>
      </c>
      <c r="H899" s="170" t="s">
        <v>85</v>
      </c>
      <c r="I899" s="170" t="s">
        <v>684</v>
      </c>
      <c r="J899" s="350">
        <v>0.3333333333333333</v>
      </c>
      <c r="K899" s="334"/>
      <c r="L899" s="351">
        <f t="shared" si="13"/>
        <v>178.53264</v>
      </c>
      <c r="M899" s="352" t="str">
        <f t="shared" si="2"/>
        <v>SHEARING</v>
      </c>
      <c r="N899" s="353">
        <f t="shared" ref="N899:N2279" si="14">DAY(B900)</f>
        <v>27</v>
      </c>
      <c r="O899" s="353">
        <f t="shared" ref="O899:O2279" si="15">MONTH(B900)</f>
        <v>7</v>
      </c>
      <c r="P899" s="353">
        <f t="shared" ref="P899:P2279" si="16">YEAR(B900)</f>
        <v>2025</v>
      </c>
      <c r="Q899" s="354"/>
      <c r="R899" s="354"/>
      <c r="S899" s="354"/>
      <c r="T899" s="354"/>
      <c r="U899" s="354"/>
      <c r="V899" s="354">
        <f t="shared" si="6"/>
        <v>1899</v>
      </c>
    </row>
    <row r="900" ht="11.25" customHeight="1">
      <c r="A900" s="170" t="s">
        <v>682</v>
      </c>
      <c r="B900" s="348">
        <v>45865.0</v>
      </c>
      <c r="C900" s="170" t="s">
        <v>384</v>
      </c>
      <c r="D900" s="349" t="s">
        <v>683</v>
      </c>
      <c r="E900" s="170">
        <v>127.0</v>
      </c>
      <c r="F900" s="170">
        <v>561.0</v>
      </c>
      <c r="G900" s="170">
        <v>600.0</v>
      </c>
      <c r="H900" s="170" t="s">
        <v>85</v>
      </c>
      <c r="I900" s="170" t="s">
        <v>684</v>
      </c>
      <c r="J900" s="334"/>
      <c r="K900" s="334"/>
      <c r="L900" s="351">
        <f t="shared" si="13"/>
        <v>166.71798</v>
      </c>
      <c r="M900" s="352" t="str">
        <f t="shared" si="2"/>
        <v>SHEARING</v>
      </c>
      <c r="N900" s="353">
        <f t="shared" si="14"/>
        <v>27</v>
      </c>
      <c r="O900" s="353">
        <f t="shared" si="15"/>
        <v>7</v>
      </c>
      <c r="P900" s="353">
        <f t="shared" si="16"/>
        <v>2025</v>
      </c>
      <c r="Q900" s="354"/>
      <c r="R900" s="354"/>
      <c r="S900" s="354"/>
      <c r="T900" s="354"/>
      <c r="U900" s="354"/>
      <c r="V900" s="354">
        <f t="shared" si="6"/>
        <v>1899</v>
      </c>
    </row>
    <row r="901" ht="11.25" customHeight="1">
      <c r="A901" s="170" t="s">
        <v>682</v>
      </c>
      <c r="B901" s="348">
        <v>45865.0</v>
      </c>
      <c r="C901" s="170" t="s">
        <v>384</v>
      </c>
      <c r="D901" s="349" t="s">
        <v>683</v>
      </c>
      <c r="E901" s="170">
        <v>115.0</v>
      </c>
      <c r="F901" s="170">
        <v>561.0</v>
      </c>
      <c r="G901" s="170">
        <v>180.0</v>
      </c>
      <c r="H901" s="170" t="s">
        <v>85</v>
      </c>
      <c r="I901" s="170" t="s">
        <v>684</v>
      </c>
      <c r="J901" s="334"/>
      <c r="K901" s="350">
        <v>0.7083333333333334</v>
      </c>
      <c r="L901" s="351">
        <f t="shared" si="13"/>
        <v>45.28953</v>
      </c>
      <c r="M901" s="352" t="str">
        <f t="shared" si="2"/>
        <v>SHEARING</v>
      </c>
      <c r="N901" s="353">
        <f t="shared" si="14"/>
        <v>27</v>
      </c>
      <c r="O901" s="353">
        <f t="shared" si="15"/>
        <v>7</v>
      </c>
      <c r="P901" s="353">
        <f t="shared" si="16"/>
        <v>2025</v>
      </c>
      <c r="Q901" s="354"/>
      <c r="R901" s="354"/>
      <c r="S901" s="354"/>
      <c r="T901" s="354"/>
      <c r="U901" s="354"/>
      <c r="V901" s="354">
        <f t="shared" si="6"/>
        <v>1899</v>
      </c>
    </row>
    <row r="902" ht="11.25" customHeight="1">
      <c r="A902" s="170" t="s">
        <v>682</v>
      </c>
      <c r="B902" s="348">
        <v>45865.0</v>
      </c>
      <c r="C902" s="170" t="s">
        <v>756</v>
      </c>
      <c r="D902" s="349" t="s">
        <v>745</v>
      </c>
      <c r="E902" s="170">
        <v>38.0</v>
      </c>
      <c r="F902" s="170">
        <v>205.0</v>
      </c>
      <c r="G902" s="170">
        <v>1200.0</v>
      </c>
      <c r="H902" s="170" t="s">
        <v>85</v>
      </c>
      <c r="I902" s="170" t="s">
        <v>766</v>
      </c>
      <c r="J902" s="350">
        <v>0.3333333333333333</v>
      </c>
      <c r="K902" s="334"/>
      <c r="L902" s="351">
        <f t="shared" si="13"/>
        <v>36.4572</v>
      </c>
      <c r="M902" s="352" t="str">
        <f t="shared" si="2"/>
        <v>SHEARING</v>
      </c>
      <c r="N902" s="353">
        <f t="shared" si="14"/>
        <v>27</v>
      </c>
      <c r="O902" s="353">
        <f t="shared" si="15"/>
        <v>7</v>
      </c>
      <c r="P902" s="353">
        <f t="shared" si="16"/>
        <v>2025</v>
      </c>
      <c r="Q902" s="354"/>
      <c r="R902" s="354"/>
      <c r="S902" s="354"/>
      <c r="T902" s="354"/>
      <c r="U902" s="354"/>
      <c r="V902" s="354">
        <f t="shared" si="6"/>
        <v>1899</v>
      </c>
    </row>
    <row r="903" ht="11.25" customHeight="1">
      <c r="A903" s="170" t="s">
        <v>682</v>
      </c>
      <c r="B903" s="348">
        <v>45865.0</v>
      </c>
      <c r="C903" s="170"/>
      <c r="D903" s="170"/>
      <c r="E903" s="170"/>
      <c r="F903" s="170"/>
      <c r="G903" s="170"/>
      <c r="H903" s="170" t="s">
        <v>689</v>
      </c>
      <c r="I903" s="170" t="s">
        <v>766</v>
      </c>
      <c r="J903" s="334"/>
      <c r="K903" s="350">
        <v>0.7083333333333334</v>
      </c>
      <c r="L903" s="351">
        <f t="shared" si="13"/>
        <v>0</v>
      </c>
      <c r="M903" s="352" t="str">
        <f t="shared" si="2"/>
        <v/>
      </c>
      <c r="N903" s="353">
        <f t="shared" si="14"/>
        <v>27</v>
      </c>
      <c r="O903" s="353">
        <f t="shared" si="15"/>
        <v>7</v>
      </c>
      <c r="P903" s="353">
        <f t="shared" si="16"/>
        <v>2025</v>
      </c>
      <c r="Q903" s="354"/>
      <c r="R903" s="354"/>
      <c r="S903" s="354"/>
      <c r="T903" s="354"/>
      <c r="U903" s="354"/>
      <c r="V903" s="354">
        <f t="shared" si="6"/>
        <v>1899</v>
      </c>
    </row>
    <row r="904" ht="11.25" customHeight="1">
      <c r="A904" s="170" t="s">
        <v>682</v>
      </c>
      <c r="B904" s="348">
        <v>45865.0</v>
      </c>
      <c r="C904" s="170" t="s">
        <v>756</v>
      </c>
      <c r="D904" s="349" t="s">
        <v>717</v>
      </c>
      <c r="E904" s="170">
        <v>44.0</v>
      </c>
      <c r="F904" s="170">
        <v>235.0</v>
      </c>
      <c r="G904" s="170">
        <v>760.0</v>
      </c>
      <c r="H904" s="170" t="s">
        <v>85</v>
      </c>
      <c r="I904" s="170" t="s">
        <v>718</v>
      </c>
      <c r="J904" s="350">
        <v>0.3333333333333333</v>
      </c>
      <c r="K904" s="350">
        <v>0.20833333333333334</v>
      </c>
      <c r="L904" s="351">
        <f t="shared" si="13"/>
        <v>30.64776</v>
      </c>
      <c r="M904" s="352" t="str">
        <f t="shared" si="2"/>
        <v>SHEARING</v>
      </c>
      <c r="N904" s="353">
        <f t="shared" si="14"/>
        <v>27</v>
      </c>
      <c r="O904" s="353">
        <f t="shared" si="15"/>
        <v>7</v>
      </c>
      <c r="P904" s="353">
        <f t="shared" si="16"/>
        <v>2025</v>
      </c>
      <c r="Q904" s="354"/>
      <c r="R904" s="354"/>
      <c r="S904" s="354"/>
      <c r="T904" s="354"/>
      <c r="U904" s="354"/>
      <c r="V904" s="354">
        <f t="shared" si="6"/>
        <v>1899</v>
      </c>
    </row>
    <row r="905" ht="11.25" customHeight="1">
      <c r="A905" s="170" t="s">
        <v>682</v>
      </c>
      <c r="B905" s="348">
        <v>45865.0</v>
      </c>
      <c r="C905" s="170"/>
      <c r="D905" s="170"/>
      <c r="E905" s="170"/>
      <c r="F905" s="170"/>
      <c r="G905" s="170"/>
      <c r="H905" s="170" t="s">
        <v>689</v>
      </c>
      <c r="I905" s="170" t="s">
        <v>718</v>
      </c>
      <c r="J905" s="334"/>
      <c r="K905" s="350">
        <v>0.7083333333333334</v>
      </c>
      <c r="L905" s="351">
        <f t="shared" si="13"/>
        <v>0</v>
      </c>
      <c r="M905" s="352" t="str">
        <f t="shared" si="2"/>
        <v/>
      </c>
      <c r="N905" s="353">
        <f t="shared" si="14"/>
        <v>27</v>
      </c>
      <c r="O905" s="353">
        <f t="shared" si="15"/>
        <v>7</v>
      </c>
      <c r="P905" s="353">
        <f t="shared" si="16"/>
        <v>2025</v>
      </c>
      <c r="Q905" s="354"/>
      <c r="R905" s="354"/>
      <c r="S905" s="354"/>
      <c r="T905" s="354"/>
      <c r="U905" s="354"/>
      <c r="V905" s="354">
        <f t="shared" si="6"/>
        <v>1899</v>
      </c>
    </row>
    <row r="906" ht="11.25" customHeight="1">
      <c r="A906" s="170" t="s">
        <v>682</v>
      </c>
      <c r="B906" s="348">
        <v>45865.0</v>
      </c>
      <c r="C906" s="170" t="s">
        <v>381</v>
      </c>
      <c r="D906" s="349" t="s">
        <v>740</v>
      </c>
      <c r="E906" s="170">
        <v>42.0</v>
      </c>
      <c r="F906" s="170">
        <v>182.5</v>
      </c>
      <c r="G906" s="170">
        <v>208.0</v>
      </c>
      <c r="H906" s="170" t="s">
        <v>700</v>
      </c>
      <c r="I906" s="170" t="s">
        <v>692</v>
      </c>
      <c r="J906" s="350">
        <v>0.3333333333333333</v>
      </c>
      <c r="K906" s="334"/>
      <c r="L906" s="351">
        <f t="shared" si="13"/>
        <v>6.217848</v>
      </c>
      <c r="M906" s="352" t="str">
        <f t="shared" si="2"/>
        <v>SHEARING</v>
      </c>
      <c r="N906" s="353">
        <f t="shared" si="14"/>
        <v>27</v>
      </c>
      <c r="O906" s="353">
        <f t="shared" si="15"/>
        <v>7</v>
      </c>
      <c r="P906" s="353">
        <f t="shared" si="16"/>
        <v>2025</v>
      </c>
      <c r="Q906" s="354"/>
      <c r="R906" s="354"/>
      <c r="S906" s="354"/>
      <c r="T906" s="354"/>
      <c r="U906" s="354"/>
      <c r="V906" s="354">
        <f t="shared" si="6"/>
        <v>1899</v>
      </c>
    </row>
    <row r="907" ht="11.25" customHeight="1">
      <c r="A907" s="170" t="s">
        <v>682</v>
      </c>
      <c r="B907" s="348">
        <v>45865.0</v>
      </c>
      <c r="C907" s="170" t="s">
        <v>381</v>
      </c>
      <c r="D907" s="349" t="s">
        <v>740</v>
      </c>
      <c r="E907" s="170">
        <v>42.0</v>
      </c>
      <c r="F907" s="170">
        <v>186.0</v>
      </c>
      <c r="G907" s="170">
        <v>160.0</v>
      </c>
      <c r="H907" s="170" t="s">
        <v>700</v>
      </c>
      <c r="I907" s="170" t="s">
        <v>692</v>
      </c>
      <c r="J907" s="334"/>
      <c r="K907" s="334"/>
      <c r="L907" s="351">
        <f t="shared" si="13"/>
        <v>4.874688</v>
      </c>
      <c r="M907" s="352" t="str">
        <f t="shared" si="2"/>
        <v>SHEARING</v>
      </c>
      <c r="N907" s="353">
        <f t="shared" si="14"/>
        <v>27</v>
      </c>
      <c r="O907" s="353">
        <f t="shared" si="15"/>
        <v>7</v>
      </c>
      <c r="P907" s="353">
        <f t="shared" si="16"/>
        <v>2025</v>
      </c>
      <c r="Q907" s="354"/>
      <c r="R907" s="354"/>
      <c r="S907" s="354"/>
      <c r="T907" s="354"/>
      <c r="U907" s="354"/>
      <c r="V907" s="354">
        <f t="shared" si="6"/>
        <v>1899</v>
      </c>
    </row>
    <row r="908" ht="11.25" customHeight="1">
      <c r="A908" s="170" t="s">
        <v>682</v>
      </c>
      <c r="B908" s="348">
        <v>45865.0</v>
      </c>
      <c r="C908" s="170" t="s">
        <v>381</v>
      </c>
      <c r="D908" s="349" t="s">
        <v>740</v>
      </c>
      <c r="E908" s="170">
        <v>42.0</v>
      </c>
      <c r="F908" s="170">
        <v>191.0</v>
      </c>
      <c r="G908" s="170">
        <v>136.0</v>
      </c>
      <c r="H908" s="170" t="s">
        <v>700</v>
      </c>
      <c r="I908" s="170" t="s">
        <v>692</v>
      </c>
      <c r="J908" s="334"/>
      <c r="K908" s="334"/>
      <c r="L908" s="351">
        <f t="shared" si="13"/>
        <v>4.2548688</v>
      </c>
      <c r="M908" s="352" t="str">
        <f t="shared" si="2"/>
        <v>SHEARING</v>
      </c>
      <c r="N908" s="353">
        <f t="shared" si="14"/>
        <v>27</v>
      </c>
      <c r="O908" s="353">
        <f t="shared" si="15"/>
        <v>7</v>
      </c>
      <c r="P908" s="353">
        <f t="shared" si="16"/>
        <v>2025</v>
      </c>
      <c r="Q908" s="354"/>
      <c r="R908" s="354"/>
      <c r="S908" s="354"/>
      <c r="T908" s="354"/>
      <c r="U908" s="354"/>
      <c r="V908" s="354">
        <f t="shared" si="6"/>
        <v>1899</v>
      </c>
    </row>
    <row r="909" ht="11.25" customHeight="1">
      <c r="A909" s="170" t="s">
        <v>682</v>
      </c>
      <c r="B909" s="348">
        <v>45865.0</v>
      </c>
      <c r="C909" s="170" t="s">
        <v>381</v>
      </c>
      <c r="D909" s="349" t="s">
        <v>740</v>
      </c>
      <c r="E909" s="170">
        <v>42.0</v>
      </c>
      <c r="F909" s="170">
        <v>197.5</v>
      </c>
      <c r="G909" s="170">
        <v>128.0</v>
      </c>
      <c r="H909" s="170" t="s">
        <v>700</v>
      </c>
      <c r="I909" s="170" t="s">
        <v>692</v>
      </c>
      <c r="J909" s="334"/>
      <c r="K909" s="334"/>
      <c r="L909" s="351">
        <f t="shared" si="13"/>
        <v>4.140864</v>
      </c>
      <c r="M909" s="352" t="str">
        <f t="shared" si="2"/>
        <v>SHEARING</v>
      </c>
      <c r="N909" s="353">
        <f t="shared" si="14"/>
        <v>27</v>
      </c>
      <c r="O909" s="353">
        <f t="shared" si="15"/>
        <v>7</v>
      </c>
      <c r="P909" s="353">
        <f t="shared" si="16"/>
        <v>2025</v>
      </c>
      <c r="Q909" s="354"/>
      <c r="R909" s="354"/>
      <c r="S909" s="354"/>
      <c r="T909" s="354"/>
      <c r="U909" s="354"/>
      <c r="V909" s="354">
        <f t="shared" si="6"/>
        <v>1899</v>
      </c>
    </row>
    <row r="910" ht="11.25" customHeight="1">
      <c r="A910" s="170" t="s">
        <v>682</v>
      </c>
      <c r="B910" s="348">
        <v>45865.0</v>
      </c>
      <c r="C910" s="170" t="s">
        <v>381</v>
      </c>
      <c r="D910" s="349" t="s">
        <v>740</v>
      </c>
      <c r="E910" s="170">
        <v>42.0</v>
      </c>
      <c r="F910" s="170">
        <v>204.5</v>
      </c>
      <c r="G910" s="170">
        <v>88.0</v>
      </c>
      <c r="H910" s="170" t="s">
        <v>700</v>
      </c>
      <c r="I910" s="170" t="s">
        <v>692</v>
      </c>
      <c r="J910" s="334"/>
      <c r="K910" s="334"/>
      <c r="L910" s="351">
        <f t="shared" si="13"/>
        <v>2.9477448</v>
      </c>
      <c r="M910" s="352" t="str">
        <f t="shared" si="2"/>
        <v>SHEARING</v>
      </c>
      <c r="N910" s="353">
        <f t="shared" si="14"/>
        <v>27</v>
      </c>
      <c r="O910" s="353">
        <f t="shared" si="15"/>
        <v>7</v>
      </c>
      <c r="P910" s="353">
        <f t="shared" si="16"/>
        <v>2025</v>
      </c>
      <c r="Q910" s="354"/>
      <c r="R910" s="354"/>
      <c r="S910" s="354"/>
      <c r="T910" s="354"/>
      <c r="U910" s="354"/>
      <c r="V910" s="354">
        <f t="shared" si="6"/>
        <v>1899</v>
      </c>
    </row>
    <row r="911" ht="11.25" customHeight="1">
      <c r="A911" s="170" t="s">
        <v>682</v>
      </c>
      <c r="B911" s="348">
        <v>45865.0</v>
      </c>
      <c r="C911" s="170" t="s">
        <v>381</v>
      </c>
      <c r="D911" s="349" t="s">
        <v>740</v>
      </c>
      <c r="E911" s="170">
        <v>42.0</v>
      </c>
      <c r="F911" s="170">
        <v>212.5</v>
      </c>
      <c r="G911" s="170">
        <v>72.0</v>
      </c>
      <c r="H911" s="170" t="s">
        <v>700</v>
      </c>
      <c r="I911" s="170" t="s">
        <v>692</v>
      </c>
      <c r="J911" s="334"/>
      <c r="K911" s="334"/>
      <c r="L911" s="351">
        <f t="shared" si="13"/>
        <v>2.50614</v>
      </c>
      <c r="M911" s="352" t="str">
        <f t="shared" si="2"/>
        <v>SHEARING</v>
      </c>
      <c r="N911" s="353">
        <f t="shared" si="14"/>
        <v>27</v>
      </c>
      <c r="O911" s="353">
        <f t="shared" si="15"/>
        <v>7</v>
      </c>
      <c r="P911" s="353">
        <f t="shared" si="16"/>
        <v>2025</v>
      </c>
      <c r="Q911" s="354"/>
      <c r="R911" s="354"/>
      <c r="S911" s="354"/>
      <c r="T911" s="354"/>
      <c r="U911" s="354"/>
      <c r="V911" s="354">
        <f t="shared" si="6"/>
        <v>1899</v>
      </c>
    </row>
    <row r="912" ht="11.25" customHeight="1">
      <c r="A912" s="170" t="s">
        <v>682</v>
      </c>
      <c r="B912" s="348">
        <v>45865.0</v>
      </c>
      <c r="C912" s="170" t="s">
        <v>381</v>
      </c>
      <c r="D912" s="349" t="s">
        <v>740</v>
      </c>
      <c r="E912" s="170">
        <v>42.0</v>
      </c>
      <c r="F912" s="170">
        <v>222.5</v>
      </c>
      <c r="G912" s="170">
        <v>64.0</v>
      </c>
      <c r="H912" s="170" t="s">
        <v>700</v>
      </c>
      <c r="I912" s="170" t="s">
        <v>692</v>
      </c>
      <c r="J912" s="334"/>
      <c r="K912" s="334"/>
      <c r="L912" s="351">
        <f t="shared" si="13"/>
        <v>2.332512</v>
      </c>
      <c r="M912" s="352" t="str">
        <f t="shared" si="2"/>
        <v>SHEARING</v>
      </c>
      <c r="N912" s="353">
        <f t="shared" si="14"/>
        <v>27</v>
      </c>
      <c r="O912" s="353">
        <f t="shared" si="15"/>
        <v>7</v>
      </c>
      <c r="P912" s="353">
        <f t="shared" si="16"/>
        <v>2025</v>
      </c>
      <c r="Q912" s="354"/>
      <c r="R912" s="354"/>
      <c r="S912" s="354"/>
      <c r="T912" s="354"/>
      <c r="U912" s="354"/>
      <c r="V912" s="354">
        <f t="shared" si="6"/>
        <v>1899</v>
      </c>
    </row>
    <row r="913" ht="11.25" customHeight="1">
      <c r="A913" s="170" t="s">
        <v>682</v>
      </c>
      <c r="B913" s="348">
        <v>45865.0</v>
      </c>
      <c r="C913" s="170" t="s">
        <v>383</v>
      </c>
      <c r="D913" s="349" t="s">
        <v>740</v>
      </c>
      <c r="E913" s="170">
        <v>99.0</v>
      </c>
      <c r="F913" s="170">
        <v>315.0</v>
      </c>
      <c r="G913" s="170">
        <v>1260.0</v>
      </c>
      <c r="H913" s="170" t="s">
        <v>723</v>
      </c>
      <c r="I913" s="170" t="s">
        <v>692</v>
      </c>
      <c r="J913" s="334"/>
      <c r="K913" s="350">
        <v>0.7083333333333334</v>
      </c>
      <c r="L913" s="351">
        <f t="shared" si="13"/>
        <v>153.24309</v>
      </c>
      <c r="M913" s="352" t="str">
        <f t="shared" si="2"/>
        <v>SHEARING</v>
      </c>
      <c r="N913" s="353">
        <f t="shared" si="14"/>
        <v>27</v>
      </c>
      <c r="O913" s="353">
        <f t="shared" si="15"/>
        <v>7</v>
      </c>
      <c r="P913" s="353">
        <f t="shared" si="16"/>
        <v>2025</v>
      </c>
      <c r="Q913" s="354"/>
      <c r="R913" s="354"/>
      <c r="S913" s="354"/>
      <c r="T913" s="354"/>
      <c r="U913" s="354"/>
      <c r="V913" s="354">
        <f t="shared" si="6"/>
        <v>1899</v>
      </c>
    </row>
    <row r="914" ht="11.25" customHeight="1">
      <c r="A914" s="170" t="s">
        <v>682</v>
      </c>
      <c r="B914" s="348">
        <v>45865.0</v>
      </c>
      <c r="C914" s="170" t="s">
        <v>508</v>
      </c>
      <c r="D914" s="349" t="s">
        <v>711</v>
      </c>
      <c r="E914" s="170">
        <v>25.0</v>
      </c>
      <c r="F914" s="170">
        <v>155.0</v>
      </c>
      <c r="G914" s="170">
        <v>2040.0</v>
      </c>
      <c r="H914" s="170" t="s">
        <v>712</v>
      </c>
      <c r="I914" s="170" t="s">
        <v>713</v>
      </c>
      <c r="J914" s="350">
        <v>0.3333333333333333</v>
      </c>
      <c r="K914" s="350">
        <v>0.7083333333333334</v>
      </c>
      <c r="L914" s="351">
        <f t="shared" si="13"/>
        <v>30.8295</v>
      </c>
      <c r="M914" s="352" t="str">
        <f t="shared" si="2"/>
        <v>SHEARING</v>
      </c>
      <c r="N914" s="353">
        <f t="shared" si="14"/>
        <v>27</v>
      </c>
      <c r="O914" s="353">
        <f t="shared" si="15"/>
        <v>7</v>
      </c>
      <c r="P914" s="353">
        <f t="shared" si="16"/>
        <v>2025</v>
      </c>
      <c r="Q914" s="354"/>
      <c r="R914" s="354"/>
      <c r="S914" s="354"/>
      <c r="T914" s="354"/>
      <c r="U914" s="354"/>
      <c r="V914" s="354">
        <f t="shared" si="6"/>
        <v>1899</v>
      </c>
    </row>
    <row r="915" ht="11.25" customHeight="1">
      <c r="A915" s="170" t="s">
        <v>682</v>
      </c>
      <c r="B915" s="348">
        <v>45865.0</v>
      </c>
      <c r="C915" s="170" t="s">
        <v>376</v>
      </c>
      <c r="D915" s="349" t="s">
        <v>685</v>
      </c>
      <c r="E915" s="170">
        <v>45.0</v>
      </c>
      <c r="F915" s="170">
        <v>185.0</v>
      </c>
      <c r="G915" s="170">
        <v>3790.0</v>
      </c>
      <c r="H915" s="170" t="s">
        <v>85</v>
      </c>
      <c r="I915" s="170" t="s">
        <v>687</v>
      </c>
      <c r="J915" s="350">
        <v>0.3333333333333333</v>
      </c>
      <c r="K915" s="334"/>
      <c r="L915" s="351">
        <f t="shared" si="13"/>
        <v>123.051825</v>
      </c>
      <c r="M915" s="352" t="str">
        <f t="shared" si="2"/>
        <v>SHEARING</v>
      </c>
      <c r="N915" s="353">
        <f t="shared" si="14"/>
        <v>27</v>
      </c>
      <c r="O915" s="353">
        <f t="shared" si="15"/>
        <v>7</v>
      </c>
      <c r="P915" s="353">
        <f t="shared" si="16"/>
        <v>2025</v>
      </c>
      <c r="Q915" s="354"/>
      <c r="R915" s="354"/>
      <c r="S915" s="354"/>
      <c r="T915" s="354"/>
      <c r="U915" s="354"/>
      <c r="V915" s="354">
        <f t="shared" si="6"/>
        <v>1899</v>
      </c>
    </row>
    <row r="916" ht="11.25" customHeight="1">
      <c r="A916" s="170" t="s">
        <v>682</v>
      </c>
      <c r="B916" s="348">
        <v>45865.0</v>
      </c>
      <c r="C916" s="170"/>
      <c r="D916" s="170"/>
      <c r="E916" s="170"/>
      <c r="F916" s="170"/>
      <c r="G916" s="170"/>
      <c r="H916" s="170" t="s">
        <v>689</v>
      </c>
      <c r="I916" s="170" t="s">
        <v>687</v>
      </c>
      <c r="J916" s="350">
        <v>0.8333333333333334</v>
      </c>
      <c r="K916" s="334"/>
      <c r="L916" s="351">
        <f t="shared" si="13"/>
        <v>0</v>
      </c>
      <c r="M916" s="352" t="str">
        <f t="shared" si="2"/>
        <v/>
      </c>
      <c r="N916" s="353">
        <f t="shared" si="14"/>
        <v>27</v>
      </c>
      <c r="O916" s="353">
        <f t="shared" si="15"/>
        <v>7</v>
      </c>
      <c r="P916" s="353">
        <f t="shared" si="16"/>
        <v>2025</v>
      </c>
      <c r="Q916" s="354"/>
      <c r="R916" s="354"/>
      <c r="S916" s="354"/>
      <c r="T916" s="354"/>
      <c r="U916" s="354"/>
      <c r="V916" s="354">
        <f t="shared" si="6"/>
        <v>1899</v>
      </c>
    </row>
    <row r="917" ht="11.25" customHeight="1">
      <c r="A917" s="170" t="s">
        <v>682</v>
      </c>
      <c r="B917" s="348">
        <v>45865.0</v>
      </c>
      <c r="C917" s="170" t="s">
        <v>384</v>
      </c>
      <c r="D917" s="349" t="s">
        <v>699</v>
      </c>
      <c r="E917" s="170">
        <v>136.0</v>
      </c>
      <c r="F917" s="170">
        <v>561.0</v>
      </c>
      <c r="G917" s="170">
        <v>600.0</v>
      </c>
      <c r="H917" s="170" t="s">
        <v>700</v>
      </c>
      <c r="I917" s="349" t="s">
        <v>701</v>
      </c>
      <c r="J917" s="350">
        <v>0.3333333333333333</v>
      </c>
      <c r="K917" s="334"/>
      <c r="L917" s="351">
        <f t="shared" si="13"/>
        <v>178.53264</v>
      </c>
      <c r="M917" s="352" t="str">
        <f t="shared" si="2"/>
        <v>SHEARING</v>
      </c>
      <c r="N917" s="353">
        <f t="shared" si="14"/>
        <v>27</v>
      </c>
      <c r="O917" s="353">
        <f t="shared" si="15"/>
        <v>7</v>
      </c>
      <c r="P917" s="353">
        <f t="shared" si="16"/>
        <v>2025</v>
      </c>
      <c r="Q917" s="354"/>
      <c r="R917" s="354"/>
      <c r="S917" s="354"/>
      <c r="T917" s="354"/>
      <c r="U917" s="354"/>
      <c r="V917" s="354">
        <f t="shared" si="6"/>
        <v>1899</v>
      </c>
    </row>
    <row r="918" ht="11.25" customHeight="1">
      <c r="A918" s="170" t="s">
        <v>682</v>
      </c>
      <c r="B918" s="348">
        <v>45865.0</v>
      </c>
      <c r="C918" s="170"/>
      <c r="D918" s="170"/>
      <c r="E918" s="170"/>
      <c r="F918" s="170"/>
      <c r="G918" s="170"/>
      <c r="H918" s="170" t="s">
        <v>715</v>
      </c>
      <c r="I918" s="349" t="s">
        <v>701</v>
      </c>
      <c r="J918" s="334"/>
      <c r="K918" s="350">
        <v>0.7083333333333334</v>
      </c>
      <c r="L918" s="351">
        <f t="shared" si="13"/>
        <v>0</v>
      </c>
      <c r="M918" s="352" t="str">
        <f t="shared" si="2"/>
        <v/>
      </c>
      <c r="N918" s="353">
        <f t="shared" si="14"/>
        <v>27</v>
      </c>
      <c r="O918" s="353">
        <f t="shared" si="15"/>
        <v>7</v>
      </c>
      <c r="P918" s="353">
        <f t="shared" si="16"/>
        <v>2025</v>
      </c>
      <c r="Q918" s="354"/>
      <c r="R918" s="354"/>
      <c r="S918" s="354"/>
      <c r="T918" s="354"/>
      <c r="U918" s="354"/>
      <c r="V918" s="354">
        <f t="shared" si="6"/>
        <v>1899</v>
      </c>
    </row>
    <row r="919" ht="11.25" customHeight="1">
      <c r="A919" s="170" t="s">
        <v>682</v>
      </c>
      <c r="B919" s="348">
        <v>45865.0</v>
      </c>
      <c r="C919" s="170" t="s">
        <v>373</v>
      </c>
      <c r="D919" s="170"/>
      <c r="E919" s="170"/>
      <c r="F919" s="170"/>
      <c r="G919" s="170"/>
      <c r="H919" s="170" t="s">
        <v>748</v>
      </c>
      <c r="I919" s="170" t="s">
        <v>703</v>
      </c>
      <c r="J919" s="350">
        <v>0.375</v>
      </c>
      <c r="K919" s="334"/>
      <c r="L919" s="351">
        <f t="shared" si="13"/>
        <v>0</v>
      </c>
      <c r="M919" s="352" t="str">
        <f t="shared" si="2"/>
        <v/>
      </c>
      <c r="N919" s="353">
        <f t="shared" si="14"/>
        <v>27</v>
      </c>
      <c r="O919" s="353">
        <f t="shared" si="15"/>
        <v>7</v>
      </c>
      <c r="P919" s="353">
        <f t="shared" si="16"/>
        <v>2025</v>
      </c>
      <c r="Q919" s="354"/>
      <c r="R919" s="354"/>
      <c r="S919" s="354"/>
      <c r="T919" s="354"/>
      <c r="U919" s="354"/>
      <c r="V919" s="354">
        <f t="shared" si="6"/>
        <v>1899</v>
      </c>
    </row>
    <row r="920" ht="11.25" customHeight="1">
      <c r="A920" s="170" t="s">
        <v>682</v>
      </c>
      <c r="B920" s="348">
        <v>45865.0</v>
      </c>
      <c r="C920" s="170" t="s">
        <v>756</v>
      </c>
      <c r="D920" s="170"/>
      <c r="E920" s="170"/>
      <c r="F920" s="170"/>
      <c r="G920" s="170"/>
      <c r="H920" s="170" t="s">
        <v>748</v>
      </c>
      <c r="I920" s="170" t="s">
        <v>703</v>
      </c>
      <c r="J920" s="334"/>
      <c r="K920" s="350">
        <v>0.7083333333333334</v>
      </c>
      <c r="L920" s="351">
        <f t="shared" si="13"/>
        <v>0</v>
      </c>
      <c r="M920" s="352" t="str">
        <f t="shared" si="2"/>
        <v/>
      </c>
      <c r="N920" s="353">
        <f t="shared" si="14"/>
        <v>27</v>
      </c>
      <c r="O920" s="353">
        <f t="shared" si="15"/>
        <v>7</v>
      </c>
      <c r="P920" s="353">
        <f t="shared" si="16"/>
        <v>2025</v>
      </c>
      <c r="Q920" s="354"/>
      <c r="R920" s="354"/>
      <c r="S920" s="354"/>
      <c r="T920" s="354"/>
      <c r="U920" s="354"/>
      <c r="V920" s="354">
        <f t="shared" si="6"/>
        <v>1899</v>
      </c>
    </row>
    <row r="921" ht="11.25" customHeight="1">
      <c r="A921" s="170" t="s">
        <v>682</v>
      </c>
      <c r="B921" s="348">
        <v>45865.0</v>
      </c>
      <c r="C921" s="170" t="s">
        <v>376</v>
      </c>
      <c r="D921" s="170" t="s">
        <v>782</v>
      </c>
      <c r="E921" s="170">
        <v>45.0</v>
      </c>
      <c r="F921" s="170">
        <v>115.0</v>
      </c>
      <c r="G921" s="170">
        <v>1130.0</v>
      </c>
      <c r="H921" s="170" t="s">
        <v>695</v>
      </c>
      <c r="I921" s="170" t="s">
        <v>705</v>
      </c>
      <c r="J921" s="350">
        <v>0.375</v>
      </c>
      <c r="K921" s="334"/>
      <c r="L921" s="351">
        <f t="shared" si="13"/>
        <v>22.806225</v>
      </c>
      <c r="M921" s="352" t="str">
        <f t="shared" si="2"/>
        <v>POWERPRESS</v>
      </c>
      <c r="N921" s="353">
        <f t="shared" si="14"/>
        <v>27</v>
      </c>
      <c r="O921" s="353">
        <f t="shared" si="15"/>
        <v>7</v>
      </c>
      <c r="P921" s="353">
        <f t="shared" si="16"/>
        <v>2025</v>
      </c>
      <c r="Q921" s="354"/>
      <c r="R921" s="354"/>
      <c r="S921" s="354"/>
      <c r="T921" s="354"/>
      <c r="U921" s="354"/>
      <c r="V921" s="354">
        <f t="shared" si="6"/>
        <v>1899</v>
      </c>
    </row>
    <row r="922" ht="11.25" customHeight="1">
      <c r="A922" s="170" t="s">
        <v>682</v>
      </c>
      <c r="B922" s="348">
        <v>45865.0</v>
      </c>
      <c r="C922" s="170" t="s">
        <v>373</v>
      </c>
      <c r="D922" s="170"/>
      <c r="E922" s="170"/>
      <c r="F922" s="170"/>
      <c r="G922" s="170"/>
      <c r="H922" s="170" t="s">
        <v>746</v>
      </c>
      <c r="I922" s="170" t="s">
        <v>705</v>
      </c>
      <c r="J922" s="334"/>
      <c r="K922" s="350">
        <v>0.7083333333333334</v>
      </c>
      <c r="L922" s="351">
        <f t="shared" si="13"/>
        <v>0</v>
      </c>
      <c r="M922" s="352" t="str">
        <f t="shared" si="2"/>
        <v/>
      </c>
      <c r="N922" s="353">
        <f t="shared" si="14"/>
        <v>27</v>
      </c>
      <c r="O922" s="353">
        <f t="shared" si="15"/>
        <v>7</v>
      </c>
      <c r="P922" s="353">
        <f t="shared" si="16"/>
        <v>2025</v>
      </c>
      <c r="Q922" s="354"/>
      <c r="R922" s="354"/>
      <c r="S922" s="354"/>
      <c r="T922" s="354"/>
      <c r="U922" s="354"/>
      <c r="V922" s="354">
        <f t="shared" si="6"/>
        <v>1899</v>
      </c>
    </row>
    <row r="923" ht="11.25" customHeight="1">
      <c r="A923" s="170" t="s">
        <v>682</v>
      </c>
      <c r="B923" s="348">
        <v>45865.0</v>
      </c>
      <c r="C923" s="170" t="s">
        <v>756</v>
      </c>
      <c r="D923" s="170" t="s">
        <v>777</v>
      </c>
      <c r="E923" s="170">
        <v>38.0</v>
      </c>
      <c r="F923" s="170">
        <v>205.0</v>
      </c>
      <c r="G923" s="170">
        <v>1700.0</v>
      </c>
      <c r="H923" s="170" t="s">
        <v>695</v>
      </c>
      <c r="I923" s="170" t="s">
        <v>773</v>
      </c>
      <c r="J923" s="350">
        <v>0.375</v>
      </c>
      <c r="K923" s="334"/>
      <c r="L923" s="351">
        <f t="shared" si="13"/>
        <v>51.6477</v>
      </c>
      <c r="M923" s="352" t="str">
        <f t="shared" si="2"/>
        <v>POWERPRESS</v>
      </c>
      <c r="N923" s="353">
        <f t="shared" si="14"/>
        <v>27</v>
      </c>
      <c r="O923" s="353">
        <f t="shared" si="15"/>
        <v>7</v>
      </c>
      <c r="P923" s="353">
        <f t="shared" si="16"/>
        <v>2025</v>
      </c>
      <c r="Q923" s="354"/>
      <c r="R923" s="354"/>
      <c r="S923" s="354"/>
      <c r="T923" s="354"/>
      <c r="U923" s="354"/>
      <c r="V923" s="354">
        <f t="shared" si="6"/>
        <v>1899</v>
      </c>
    </row>
    <row r="924" ht="11.25" customHeight="1">
      <c r="A924" s="170" t="s">
        <v>682</v>
      </c>
      <c r="B924" s="348">
        <v>45865.0</v>
      </c>
      <c r="C924" s="170"/>
      <c r="D924" s="170"/>
      <c r="E924" s="170"/>
      <c r="F924" s="170"/>
      <c r="G924" s="170"/>
      <c r="H924" s="170" t="s">
        <v>715</v>
      </c>
      <c r="I924" s="170" t="s">
        <v>773</v>
      </c>
      <c r="J924" s="334"/>
      <c r="K924" s="350">
        <v>0.7083333333333334</v>
      </c>
      <c r="L924" s="351">
        <f t="shared" si="13"/>
        <v>0</v>
      </c>
      <c r="M924" s="352" t="str">
        <f t="shared" si="2"/>
        <v/>
      </c>
      <c r="N924" s="353">
        <f t="shared" si="14"/>
        <v>27</v>
      </c>
      <c r="O924" s="353">
        <f t="shared" si="15"/>
        <v>7</v>
      </c>
      <c r="P924" s="353">
        <f t="shared" si="16"/>
        <v>2025</v>
      </c>
      <c r="Q924" s="354"/>
      <c r="R924" s="354"/>
      <c r="S924" s="354"/>
      <c r="T924" s="354"/>
      <c r="U924" s="354"/>
      <c r="V924" s="354">
        <f t="shared" si="6"/>
        <v>1899</v>
      </c>
    </row>
    <row r="925" ht="11.25" customHeight="1">
      <c r="A925" s="170" t="s">
        <v>682</v>
      </c>
      <c r="B925" s="348">
        <v>45865.0</v>
      </c>
      <c r="C925" s="170" t="s">
        <v>381</v>
      </c>
      <c r="D925" s="170" t="s">
        <v>782</v>
      </c>
      <c r="E925" s="170">
        <v>100.0</v>
      </c>
      <c r="F925" s="170">
        <v>677.0</v>
      </c>
      <c r="G925" s="170">
        <v>40.0</v>
      </c>
      <c r="H925" s="170" t="s">
        <v>695</v>
      </c>
      <c r="I925" s="170" t="s">
        <v>709</v>
      </c>
      <c r="J925" s="350">
        <v>0.375</v>
      </c>
      <c r="K925" s="334"/>
      <c r="L925" s="351">
        <f t="shared" si="13"/>
        <v>10.5612</v>
      </c>
      <c r="M925" s="352" t="str">
        <f t="shared" si="2"/>
        <v>POWERPRESS</v>
      </c>
      <c r="N925" s="353">
        <f t="shared" si="14"/>
        <v>27</v>
      </c>
      <c r="O925" s="353">
        <f t="shared" si="15"/>
        <v>7</v>
      </c>
      <c r="P925" s="353">
        <f t="shared" si="16"/>
        <v>2025</v>
      </c>
      <c r="Q925" s="354"/>
      <c r="R925" s="354"/>
      <c r="S925" s="354"/>
      <c r="T925" s="354"/>
      <c r="U925" s="354"/>
      <c r="V925" s="354">
        <f t="shared" si="6"/>
        <v>1899</v>
      </c>
    </row>
    <row r="926" ht="11.25" customHeight="1">
      <c r="A926" s="170" t="s">
        <v>682</v>
      </c>
      <c r="B926" s="348">
        <v>45865.0</v>
      </c>
      <c r="C926" s="170" t="s">
        <v>376</v>
      </c>
      <c r="D926" s="170" t="s">
        <v>782</v>
      </c>
      <c r="E926" s="170">
        <v>45.0</v>
      </c>
      <c r="F926" s="170">
        <v>115.0</v>
      </c>
      <c r="G926" s="170">
        <v>370.0</v>
      </c>
      <c r="H926" s="170" t="s">
        <v>695</v>
      </c>
      <c r="I926" s="170" t="s">
        <v>709</v>
      </c>
      <c r="J926" s="334"/>
      <c r="K926" s="334"/>
      <c r="L926" s="351">
        <f t="shared" si="13"/>
        <v>7.467525</v>
      </c>
      <c r="M926" s="352" t="str">
        <f t="shared" si="2"/>
        <v>POWERPRESS</v>
      </c>
      <c r="N926" s="353">
        <f t="shared" si="14"/>
        <v>27</v>
      </c>
      <c r="O926" s="353">
        <f t="shared" si="15"/>
        <v>7</v>
      </c>
      <c r="P926" s="353">
        <f t="shared" si="16"/>
        <v>2025</v>
      </c>
      <c r="Q926" s="354"/>
      <c r="R926" s="354"/>
      <c r="S926" s="354"/>
      <c r="T926" s="354"/>
      <c r="U926" s="354"/>
      <c r="V926" s="354">
        <f t="shared" si="6"/>
        <v>1899</v>
      </c>
    </row>
    <row r="927" ht="11.25" customHeight="1">
      <c r="A927" s="170" t="s">
        <v>682</v>
      </c>
      <c r="B927" s="348">
        <v>45865.0</v>
      </c>
      <c r="C927" s="170"/>
      <c r="D927" s="170" t="s">
        <v>783</v>
      </c>
      <c r="E927" s="170">
        <v>184.0</v>
      </c>
      <c r="F927" s="170">
        <v>292.0</v>
      </c>
      <c r="G927" s="170">
        <v>300.0</v>
      </c>
      <c r="H927" s="170" t="s">
        <v>461</v>
      </c>
      <c r="I927" s="170" t="s">
        <v>709</v>
      </c>
      <c r="J927" s="334"/>
      <c r="K927" s="334"/>
      <c r="L927" s="351">
        <f t="shared" si="13"/>
        <v>62.86176</v>
      </c>
      <c r="M927" s="352" t="str">
        <f t="shared" si="2"/>
        <v>POWERPRESS</v>
      </c>
      <c r="N927" s="353">
        <f t="shared" si="14"/>
        <v>27</v>
      </c>
      <c r="O927" s="353">
        <f t="shared" si="15"/>
        <v>7</v>
      </c>
      <c r="P927" s="353">
        <f t="shared" si="16"/>
        <v>2025</v>
      </c>
      <c r="Q927" s="354"/>
      <c r="R927" s="354"/>
      <c r="S927" s="354"/>
      <c r="T927" s="354"/>
      <c r="U927" s="354"/>
      <c r="V927" s="354">
        <f t="shared" si="6"/>
        <v>1899</v>
      </c>
    </row>
    <row r="928" ht="11.25" customHeight="1">
      <c r="A928" s="170" t="s">
        <v>682</v>
      </c>
      <c r="B928" s="348">
        <v>45865.0</v>
      </c>
      <c r="C928" s="170" t="s">
        <v>500</v>
      </c>
      <c r="D928" s="349" t="s">
        <v>694</v>
      </c>
      <c r="E928" s="170">
        <v>109.0</v>
      </c>
      <c r="F928" s="170">
        <v>681.0</v>
      </c>
      <c r="G928" s="170">
        <v>38.0</v>
      </c>
      <c r="H928" s="170" t="s">
        <v>695</v>
      </c>
      <c r="I928" s="170" t="s">
        <v>709</v>
      </c>
      <c r="J928" s="334"/>
      <c r="K928" s="334"/>
      <c r="L928" s="351">
        <f t="shared" si="13"/>
        <v>11.0007378</v>
      </c>
      <c r="M928" s="352" t="str">
        <f t="shared" si="2"/>
        <v>HOLING</v>
      </c>
      <c r="N928" s="353">
        <f t="shared" si="14"/>
        <v>27</v>
      </c>
      <c r="O928" s="353">
        <f t="shared" si="15"/>
        <v>7</v>
      </c>
      <c r="P928" s="353">
        <f t="shared" si="16"/>
        <v>2025</v>
      </c>
      <c r="Q928" s="354"/>
      <c r="R928" s="354"/>
      <c r="S928" s="354"/>
      <c r="T928" s="354"/>
      <c r="U928" s="354"/>
      <c r="V928" s="354">
        <f t="shared" si="6"/>
        <v>1899</v>
      </c>
    </row>
    <row r="929" ht="11.25" customHeight="1">
      <c r="A929" s="170" t="s">
        <v>682</v>
      </c>
      <c r="B929" s="348">
        <v>45865.0</v>
      </c>
      <c r="C929" s="170" t="s">
        <v>500</v>
      </c>
      <c r="D929" s="349" t="s">
        <v>694</v>
      </c>
      <c r="E929" s="170">
        <v>98.0</v>
      </c>
      <c r="F929" s="170">
        <v>681.0</v>
      </c>
      <c r="G929" s="170">
        <v>38.0</v>
      </c>
      <c r="H929" s="170" t="s">
        <v>695</v>
      </c>
      <c r="I929" s="170" t="s">
        <v>709</v>
      </c>
      <c r="J929" s="334"/>
      <c r="K929" s="334"/>
      <c r="L929" s="351">
        <f t="shared" si="13"/>
        <v>9.8905716</v>
      </c>
      <c r="M929" s="352" t="str">
        <f t="shared" si="2"/>
        <v>HOLING</v>
      </c>
      <c r="N929" s="353">
        <f t="shared" si="14"/>
        <v>27</v>
      </c>
      <c r="O929" s="353">
        <f t="shared" si="15"/>
        <v>7</v>
      </c>
      <c r="P929" s="353">
        <f t="shared" si="16"/>
        <v>2025</v>
      </c>
      <c r="Q929" s="354"/>
      <c r="R929" s="354"/>
      <c r="S929" s="354"/>
      <c r="T929" s="354"/>
      <c r="U929" s="354"/>
      <c r="V929" s="354">
        <f t="shared" si="6"/>
        <v>1899</v>
      </c>
    </row>
    <row r="930" ht="11.25" customHeight="1">
      <c r="A930" s="170" t="s">
        <v>682</v>
      </c>
      <c r="B930" s="348">
        <v>45865.0</v>
      </c>
      <c r="C930" s="170" t="s">
        <v>500</v>
      </c>
      <c r="D930" s="349" t="s">
        <v>694</v>
      </c>
      <c r="E930" s="170">
        <v>84.0</v>
      </c>
      <c r="F930" s="170">
        <v>681.0</v>
      </c>
      <c r="G930" s="170">
        <v>34.0</v>
      </c>
      <c r="H930" s="170" t="s">
        <v>695</v>
      </c>
      <c r="I930" s="170" t="s">
        <v>709</v>
      </c>
      <c r="J930" s="334"/>
      <c r="K930" s="334"/>
      <c r="L930" s="351">
        <f t="shared" si="13"/>
        <v>7.5852504</v>
      </c>
      <c r="M930" s="352" t="str">
        <f t="shared" si="2"/>
        <v>HOLING</v>
      </c>
      <c r="N930" s="353">
        <f t="shared" si="14"/>
        <v>27</v>
      </c>
      <c r="O930" s="353">
        <f t="shared" si="15"/>
        <v>7</v>
      </c>
      <c r="P930" s="353">
        <f t="shared" si="16"/>
        <v>2025</v>
      </c>
      <c r="Q930" s="354"/>
      <c r="R930" s="354"/>
      <c r="S930" s="354"/>
      <c r="T930" s="354"/>
      <c r="U930" s="354"/>
      <c r="V930" s="354">
        <f t="shared" si="6"/>
        <v>1899</v>
      </c>
    </row>
    <row r="931" ht="11.25" customHeight="1">
      <c r="A931" s="170" t="s">
        <v>682</v>
      </c>
      <c r="B931" s="348">
        <v>45865.0</v>
      </c>
      <c r="C931" s="170" t="s">
        <v>500</v>
      </c>
      <c r="D931" s="349" t="s">
        <v>694</v>
      </c>
      <c r="E931" s="170">
        <v>69.0</v>
      </c>
      <c r="F931" s="170">
        <v>681.0</v>
      </c>
      <c r="G931" s="170">
        <v>24.0</v>
      </c>
      <c r="H931" s="170" t="s">
        <v>695</v>
      </c>
      <c r="I931" s="170" t="s">
        <v>709</v>
      </c>
      <c r="J931" s="334"/>
      <c r="K931" s="334"/>
      <c r="L931" s="351">
        <f t="shared" si="13"/>
        <v>4.3981704</v>
      </c>
      <c r="M931" s="352" t="str">
        <f t="shared" si="2"/>
        <v>HOLING</v>
      </c>
      <c r="N931" s="353">
        <f t="shared" si="14"/>
        <v>27</v>
      </c>
      <c r="O931" s="353">
        <f t="shared" si="15"/>
        <v>7</v>
      </c>
      <c r="P931" s="353">
        <f t="shared" si="16"/>
        <v>2025</v>
      </c>
      <c r="Q931" s="354"/>
      <c r="R931" s="354"/>
      <c r="S931" s="354"/>
      <c r="T931" s="354"/>
      <c r="U931" s="354"/>
      <c r="V931" s="354">
        <f t="shared" si="6"/>
        <v>1899</v>
      </c>
    </row>
    <row r="932" ht="11.25" customHeight="1">
      <c r="A932" s="170" t="s">
        <v>682</v>
      </c>
      <c r="B932" s="348">
        <v>45865.0</v>
      </c>
      <c r="C932" s="170" t="s">
        <v>500</v>
      </c>
      <c r="D932" s="349" t="s">
        <v>694</v>
      </c>
      <c r="E932" s="170">
        <v>51.0</v>
      </c>
      <c r="F932" s="170">
        <v>681.0</v>
      </c>
      <c r="G932" s="170">
        <v>22.0</v>
      </c>
      <c r="H932" s="170" t="s">
        <v>695</v>
      </c>
      <c r="I932" s="170" t="s">
        <v>709</v>
      </c>
      <c r="J932" s="334"/>
      <c r="K932" s="350">
        <v>0.7083333333333334</v>
      </c>
      <c r="L932" s="351">
        <f t="shared" si="13"/>
        <v>2.9799198</v>
      </c>
      <c r="M932" s="352" t="str">
        <f t="shared" si="2"/>
        <v>HOLING</v>
      </c>
      <c r="N932" s="353">
        <f t="shared" si="14"/>
        <v>28</v>
      </c>
      <c r="O932" s="353">
        <f t="shared" si="15"/>
        <v>7</v>
      </c>
      <c r="P932" s="353">
        <f t="shared" si="16"/>
        <v>2025</v>
      </c>
      <c r="Q932" s="354"/>
      <c r="R932" s="354"/>
      <c r="S932" s="354"/>
      <c r="T932" s="354"/>
      <c r="U932" s="354"/>
      <c r="V932" s="354">
        <f t="shared" si="6"/>
        <v>1899</v>
      </c>
    </row>
    <row r="933" ht="11.25" customHeight="1">
      <c r="A933" s="170" t="s">
        <v>682</v>
      </c>
      <c r="B933" s="348">
        <v>45866.0</v>
      </c>
      <c r="C933" s="170" t="s">
        <v>384</v>
      </c>
      <c r="D933" s="349" t="s">
        <v>699</v>
      </c>
      <c r="E933" s="170">
        <v>127.0</v>
      </c>
      <c r="F933" s="170">
        <v>561.0</v>
      </c>
      <c r="G933" s="170">
        <v>468.0</v>
      </c>
      <c r="H933" s="170" t="s">
        <v>700</v>
      </c>
      <c r="I933" s="349" t="s">
        <v>701</v>
      </c>
      <c r="J933" s="350">
        <v>0.3333333333333333</v>
      </c>
      <c r="K933" s="334"/>
      <c r="L933" s="351">
        <f t="shared" si="13"/>
        <v>130.0400244</v>
      </c>
      <c r="M933" s="352" t="str">
        <f t="shared" si="2"/>
        <v>SHEARING</v>
      </c>
      <c r="N933" s="353">
        <f t="shared" si="14"/>
        <v>28</v>
      </c>
      <c r="O933" s="353">
        <f t="shared" si="15"/>
        <v>7</v>
      </c>
      <c r="P933" s="353">
        <f t="shared" si="16"/>
        <v>2025</v>
      </c>
      <c r="Q933" s="354"/>
      <c r="R933" s="354"/>
      <c r="S933" s="354"/>
      <c r="T933" s="354"/>
      <c r="U933" s="354"/>
      <c r="V933" s="354">
        <f t="shared" si="6"/>
        <v>1899</v>
      </c>
    </row>
    <row r="934" ht="11.25" customHeight="1">
      <c r="A934" s="170" t="s">
        <v>682</v>
      </c>
      <c r="B934" s="348">
        <v>45866.0</v>
      </c>
      <c r="C934" s="170" t="s">
        <v>384</v>
      </c>
      <c r="D934" s="349" t="s">
        <v>699</v>
      </c>
      <c r="E934" s="170">
        <v>115.0</v>
      </c>
      <c r="F934" s="170">
        <v>561.0</v>
      </c>
      <c r="G934" s="170">
        <v>378.0</v>
      </c>
      <c r="H934" s="170" t="s">
        <v>700</v>
      </c>
      <c r="I934" s="349" t="s">
        <v>701</v>
      </c>
      <c r="J934" s="334"/>
      <c r="K934" s="334"/>
      <c r="L934" s="351">
        <f t="shared" si="13"/>
        <v>95.108013</v>
      </c>
      <c r="M934" s="352" t="str">
        <f t="shared" si="2"/>
        <v>SHEARING</v>
      </c>
      <c r="N934" s="353">
        <f t="shared" si="14"/>
        <v>28</v>
      </c>
      <c r="O934" s="353">
        <f t="shared" si="15"/>
        <v>7</v>
      </c>
      <c r="P934" s="353">
        <f t="shared" si="16"/>
        <v>2025</v>
      </c>
      <c r="Q934" s="354"/>
      <c r="R934" s="354"/>
      <c r="S934" s="354"/>
      <c r="T934" s="354"/>
      <c r="U934" s="354"/>
      <c r="V934" s="354">
        <f t="shared" si="6"/>
        <v>1899</v>
      </c>
    </row>
    <row r="935" ht="11.25" customHeight="1">
      <c r="A935" s="170" t="s">
        <v>682</v>
      </c>
      <c r="B935" s="348">
        <v>45866.0</v>
      </c>
      <c r="C935" s="170" t="s">
        <v>384</v>
      </c>
      <c r="D935" s="349" t="s">
        <v>699</v>
      </c>
      <c r="E935" s="170">
        <v>97.0</v>
      </c>
      <c r="F935" s="170">
        <v>561.0</v>
      </c>
      <c r="G935" s="170">
        <v>378.0</v>
      </c>
      <c r="H935" s="170" t="s">
        <v>700</v>
      </c>
      <c r="I935" s="349" t="s">
        <v>701</v>
      </c>
      <c r="J935" s="334"/>
      <c r="K935" s="350">
        <v>0.8333333333333334</v>
      </c>
      <c r="L935" s="351">
        <f t="shared" si="13"/>
        <v>80.2215414</v>
      </c>
      <c r="M935" s="352" t="str">
        <f t="shared" si="2"/>
        <v>SHEARING</v>
      </c>
      <c r="N935" s="353">
        <f t="shared" si="14"/>
        <v>28</v>
      </c>
      <c r="O935" s="353">
        <f t="shared" si="15"/>
        <v>7</v>
      </c>
      <c r="P935" s="353">
        <f t="shared" si="16"/>
        <v>2025</v>
      </c>
      <c r="Q935" s="354"/>
      <c r="R935" s="354"/>
      <c r="S935" s="354"/>
      <c r="T935" s="354"/>
      <c r="U935" s="354"/>
      <c r="V935" s="354">
        <f t="shared" si="6"/>
        <v>1899</v>
      </c>
    </row>
    <row r="936" ht="11.25" customHeight="1">
      <c r="A936" s="170" t="s">
        <v>682</v>
      </c>
      <c r="B936" s="348">
        <v>45866.0</v>
      </c>
      <c r="C936" s="170" t="s">
        <v>500</v>
      </c>
      <c r="D936" s="349" t="s">
        <v>683</v>
      </c>
      <c r="E936" s="170">
        <v>46.0</v>
      </c>
      <c r="F936" s="170">
        <v>233.5</v>
      </c>
      <c r="G936" s="170">
        <v>14.0</v>
      </c>
      <c r="H936" s="170" t="s">
        <v>85</v>
      </c>
      <c r="I936" s="170" t="s">
        <v>684</v>
      </c>
      <c r="J936" s="350">
        <v>0.3333333333333333</v>
      </c>
      <c r="K936" s="334"/>
      <c r="L936" s="351">
        <f t="shared" si="13"/>
        <v>0.5864586</v>
      </c>
      <c r="M936" s="352" t="str">
        <f t="shared" si="2"/>
        <v>SHEARING</v>
      </c>
      <c r="N936" s="353">
        <f t="shared" si="14"/>
        <v>28</v>
      </c>
      <c r="O936" s="353">
        <f t="shared" si="15"/>
        <v>7</v>
      </c>
      <c r="P936" s="353">
        <f t="shared" si="16"/>
        <v>2025</v>
      </c>
      <c r="Q936" s="354"/>
      <c r="R936" s="354"/>
      <c r="S936" s="354"/>
      <c r="T936" s="354"/>
      <c r="U936" s="354"/>
      <c r="V936" s="354">
        <f t="shared" si="6"/>
        <v>1899</v>
      </c>
    </row>
    <row r="937" ht="11.25" customHeight="1">
      <c r="A937" s="170" t="s">
        <v>682</v>
      </c>
      <c r="B937" s="348">
        <v>45866.0</v>
      </c>
      <c r="C937" s="170" t="s">
        <v>500</v>
      </c>
      <c r="D937" s="349" t="s">
        <v>683</v>
      </c>
      <c r="E937" s="170">
        <v>46.0</v>
      </c>
      <c r="F937" s="170">
        <v>222.5</v>
      </c>
      <c r="G937" s="170">
        <v>22.0</v>
      </c>
      <c r="H937" s="170" t="s">
        <v>85</v>
      </c>
      <c r="I937" s="170" t="s">
        <v>684</v>
      </c>
      <c r="J937" s="334"/>
      <c r="K937" s="334"/>
      <c r="L937" s="351">
        <f t="shared" si="13"/>
        <v>0.878163</v>
      </c>
      <c r="M937" s="352" t="str">
        <f t="shared" si="2"/>
        <v>SHEARING</v>
      </c>
      <c r="N937" s="353">
        <f t="shared" si="14"/>
        <v>28</v>
      </c>
      <c r="O937" s="353">
        <f t="shared" si="15"/>
        <v>7</v>
      </c>
      <c r="P937" s="353">
        <f t="shared" si="16"/>
        <v>2025</v>
      </c>
      <c r="Q937" s="354"/>
      <c r="R937" s="354"/>
      <c r="S937" s="354"/>
      <c r="T937" s="354"/>
      <c r="U937" s="354"/>
      <c r="V937" s="354">
        <f t="shared" si="6"/>
        <v>1899</v>
      </c>
    </row>
    <row r="938" ht="11.25" customHeight="1">
      <c r="A938" s="170" t="s">
        <v>682</v>
      </c>
      <c r="B938" s="348">
        <v>45866.0</v>
      </c>
      <c r="C938" s="170" t="s">
        <v>500</v>
      </c>
      <c r="D938" s="349" t="s">
        <v>683</v>
      </c>
      <c r="E938" s="170">
        <v>46.0</v>
      </c>
      <c r="F938" s="170">
        <v>213.5</v>
      </c>
      <c r="G938" s="170">
        <v>24.0</v>
      </c>
      <c r="H938" s="170" t="s">
        <v>85</v>
      </c>
      <c r="I938" s="170" t="s">
        <v>684</v>
      </c>
      <c r="J938" s="334"/>
      <c r="K938" s="334"/>
      <c r="L938" s="351">
        <f t="shared" si="13"/>
        <v>0.9192456</v>
      </c>
      <c r="M938" s="352" t="str">
        <f t="shared" si="2"/>
        <v>SHEARING</v>
      </c>
      <c r="N938" s="353">
        <f t="shared" si="14"/>
        <v>28</v>
      </c>
      <c r="O938" s="353">
        <f t="shared" si="15"/>
        <v>7</v>
      </c>
      <c r="P938" s="353">
        <f t="shared" si="16"/>
        <v>2025</v>
      </c>
      <c r="Q938" s="354"/>
      <c r="R938" s="354"/>
      <c r="S938" s="354"/>
      <c r="T938" s="354"/>
      <c r="U938" s="354"/>
      <c r="V938" s="354">
        <f t="shared" si="6"/>
        <v>1899</v>
      </c>
    </row>
    <row r="939" ht="11.25" customHeight="1">
      <c r="A939" s="170" t="s">
        <v>682</v>
      </c>
      <c r="B939" s="348">
        <v>45866.0</v>
      </c>
      <c r="C939" s="170" t="s">
        <v>500</v>
      </c>
      <c r="D939" s="349" t="s">
        <v>683</v>
      </c>
      <c r="E939" s="170">
        <v>46.0</v>
      </c>
      <c r="F939" s="170">
        <v>206.0</v>
      </c>
      <c r="G939" s="170">
        <v>34.0</v>
      </c>
      <c r="H939" s="170" t="s">
        <v>85</v>
      </c>
      <c r="I939" s="170" t="s">
        <v>684</v>
      </c>
      <c r="J939" s="334"/>
      <c r="K939" s="334"/>
      <c r="L939" s="351">
        <f t="shared" si="13"/>
        <v>1.2565176</v>
      </c>
      <c r="M939" s="352" t="str">
        <f t="shared" si="2"/>
        <v>SHEARING</v>
      </c>
      <c r="N939" s="353">
        <f t="shared" si="14"/>
        <v>28</v>
      </c>
      <c r="O939" s="353">
        <f t="shared" si="15"/>
        <v>7</v>
      </c>
      <c r="P939" s="353">
        <f t="shared" si="16"/>
        <v>2025</v>
      </c>
      <c r="Q939" s="354"/>
      <c r="R939" s="354"/>
      <c r="S939" s="354"/>
      <c r="T939" s="354"/>
      <c r="U939" s="354"/>
      <c r="V939" s="354">
        <f t="shared" si="6"/>
        <v>1899</v>
      </c>
    </row>
    <row r="940" ht="11.25" customHeight="1">
      <c r="A940" s="170" t="s">
        <v>682</v>
      </c>
      <c r="B940" s="348">
        <v>45866.0</v>
      </c>
      <c r="C940" s="170" t="s">
        <v>500</v>
      </c>
      <c r="D940" s="349" t="s">
        <v>683</v>
      </c>
      <c r="E940" s="170">
        <v>46.0</v>
      </c>
      <c r="F940" s="170">
        <v>199.0</v>
      </c>
      <c r="G940" s="170">
        <v>38.0</v>
      </c>
      <c r="H940" s="170" t="s">
        <v>85</v>
      </c>
      <c r="I940" s="170" t="s">
        <v>684</v>
      </c>
      <c r="J940" s="334"/>
      <c r="K940" s="334"/>
      <c r="L940" s="351">
        <f t="shared" si="13"/>
        <v>1.3566228</v>
      </c>
      <c r="M940" s="352" t="str">
        <f t="shared" si="2"/>
        <v>SHEARING</v>
      </c>
      <c r="N940" s="353">
        <f t="shared" si="14"/>
        <v>28</v>
      </c>
      <c r="O940" s="353">
        <f t="shared" si="15"/>
        <v>7</v>
      </c>
      <c r="P940" s="353">
        <f t="shared" si="16"/>
        <v>2025</v>
      </c>
      <c r="Q940" s="354"/>
      <c r="R940" s="354"/>
      <c r="S940" s="354"/>
      <c r="T940" s="354"/>
      <c r="U940" s="354"/>
      <c r="V940" s="354">
        <f t="shared" si="6"/>
        <v>1899</v>
      </c>
    </row>
    <row r="941" ht="11.25" customHeight="1">
      <c r="A941" s="170" t="s">
        <v>682</v>
      </c>
      <c r="B941" s="348">
        <v>45866.0</v>
      </c>
      <c r="C941" s="170" t="s">
        <v>500</v>
      </c>
      <c r="D941" s="349" t="s">
        <v>683</v>
      </c>
      <c r="E941" s="170">
        <v>46.0</v>
      </c>
      <c r="F941" s="170">
        <v>193.5</v>
      </c>
      <c r="G941" s="170">
        <v>38.0</v>
      </c>
      <c r="H941" s="170" t="s">
        <v>85</v>
      </c>
      <c r="I941" s="170" t="s">
        <v>684</v>
      </c>
      <c r="J941" s="334"/>
      <c r="K941" s="334"/>
      <c r="L941" s="351">
        <f t="shared" si="13"/>
        <v>1.3191282</v>
      </c>
      <c r="M941" s="352" t="str">
        <f t="shared" si="2"/>
        <v>SHEARING</v>
      </c>
      <c r="N941" s="353">
        <f t="shared" si="14"/>
        <v>28</v>
      </c>
      <c r="O941" s="353">
        <f t="shared" si="15"/>
        <v>7</v>
      </c>
      <c r="P941" s="353">
        <f t="shared" si="16"/>
        <v>2025</v>
      </c>
      <c r="Q941" s="354"/>
      <c r="R941" s="354"/>
      <c r="S941" s="354"/>
      <c r="T941" s="354"/>
      <c r="U941" s="354"/>
      <c r="V941" s="354">
        <f t="shared" si="6"/>
        <v>1899</v>
      </c>
    </row>
    <row r="942" ht="11.25" customHeight="1">
      <c r="A942" s="170" t="s">
        <v>682</v>
      </c>
      <c r="B942" s="348">
        <v>45866.0</v>
      </c>
      <c r="C942" s="170" t="s">
        <v>500</v>
      </c>
      <c r="D942" s="349" t="s">
        <v>683</v>
      </c>
      <c r="E942" s="170">
        <v>46.0</v>
      </c>
      <c r="F942" s="170">
        <v>190.0</v>
      </c>
      <c r="G942" s="170">
        <v>62.0</v>
      </c>
      <c r="H942" s="170" t="s">
        <v>85</v>
      </c>
      <c r="I942" s="170" t="s">
        <v>684</v>
      </c>
      <c r="J942" s="334"/>
      <c r="K942" s="350">
        <v>0.8333333333333334</v>
      </c>
      <c r="L942" s="351">
        <f t="shared" si="13"/>
        <v>2.113332</v>
      </c>
      <c r="M942" s="352" t="str">
        <f t="shared" si="2"/>
        <v>SHEARING</v>
      </c>
      <c r="N942" s="353">
        <f t="shared" si="14"/>
        <v>28</v>
      </c>
      <c r="O942" s="353">
        <f t="shared" si="15"/>
        <v>7</v>
      </c>
      <c r="P942" s="353">
        <f t="shared" si="16"/>
        <v>2025</v>
      </c>
      <c r="Q942" s="354"/>
      <c r="R942" s="354"/>
      <c r="S942" s="354"/>
      <c r="T942" s="354"/>
      <c r="U942" s="354"/>
      <c r="V942" s="354">
        <f t="shared" si="6"/>
        <v>1899</v>
      </c>
    </row>
    <row r="943" ht="11.25" customHeight="1">
      <c r="A943" s="170" t="s">
        <v>682</v>
      </c>
      <c r="B943" s="348">
        <v>45866.0</v>
      </c>
      <c r="C943" s="170" t="s">
        <v>373</v>
      </c>
      <c r="D943" s="170"/>
      <c r="E943" s="170"/>
      <c r="F943" s="170"/>
      <c r="G943" s="170"/>
      <c r="H943" s="170" t="s">
        <v>746</v>
      </c>
      <c r="I943" s="170" t="s">
        <v>705</v>
      </c>
      <c r="J943" s="350">
        <v>0.375</v>
      </c>
      <c r="K943" s="334"/>
      <c r="L943" s="351">
        <f t="shared" si="13"/>
        <v>0</v>
      </c>
      <c r="M943" s="352" t="str">
        <f t="shared" si="2"/>
        <v/>
      </c>
      <c r="N943" s="353">
        <f t="shared" si="14"/>
        <v>28</v>
      </c>
      <c r="O943" s="353">
        <f t="shared" si="15"/>
        <v>7</v>
      </c>
      <c r="P943" s="353">
        <f t="shared" si="16"/>
        <v>2025</v>
      </c>
      <c r="Q943" s="354"/>
      <c r="R943" s="354"/>
      <c r="S943" s="354"/>
      <c r="T943" s="354"/>
      <c r="U943" s="354"/>
      <c r="V943" s="354">
        <f t="shared" si="6"/>
        <v>1899</v>
      </c>
    </row>
    <row r="944" ht="11.25" customHeight="1">
      <c r="A944" s="170" t="s">
        <v>682</v>
      </c>
      <c r="B944" s="348">
        <v>45866.0</v>
      </c>
      <c r="C944" s="170" t="s">
        <v>376</v>
      </c>
      <c r="D944" s="170"/>
      <c r="E944" s="170"/>
      <c r="F944" s="170"/>
      <c r="G944" s="170"/>
      <c r="H944" s="170" t="s">
        <v>748</v>
      </c>
      <c r="I944" s="170" t="s">
        <v>705</v>
      </c>
      <c r="J944" s="334"/>
      <c r="K944" s="350">
        <v>0.8333333333333334</v>
      </c>
      <c r="L944" s="351">
        <f t="shared" si="13"/>
        <v>0</v>
      </c>
      <c r="M944" s="352" t="str">
        <f t="shared" si="2"/>
        <v/>
      </c>
      <c r="N944" s="353">
        <f t="shared" si="14"/>
        <v>28</v>
      </c>
      <c r="O944" s="353">
        <f t="shared" si="15"/>
        <v>7</v>
      </c>
      <c r="P944" s="353">
        <f t="shared" si="16"/>
        <v>2025</v>
      </c>
      <c r="Q944" s="354"/>
      <c r="R944" s="354"/>
      <c r="S944" s="354"/>
      <c r="T944" s="354"/>
      <c r="U944" s="354"/>
      <c r="V944" s="354">
        <f t="shared" si="6"/>
        <v>1899</v>
      </c>
    </row>
    <row r="945" ht="11.25" customHeight="1">
      <c r="A945" s="170" t="s">
        <v>682</v>
      </c>
      <c r="B945" s="348">
        <v>45866.0</v>
      </c>
      <c r="C945" s="170" t="s">
        <v>373</v>
      </c>
      <c r="D945" s="170"/>
      <c r="E945" s="170"/>
      <c r="F945" s="170"/>
      <c r="G945" s="170"/>
      <c r="H945" s="170" t="s">
        <v>746</v>
      </c>
      <c r="I945" s="170" t="s">
        <v>703</v>
      </c>
      <c r="J945" s="350">
        <v>0.375</v>
      </c>
      <c r="K945" s="334"/>
      <c r="L945" s="351">
        <f t="shared" si="13"/>
        <v>0</v>
      </c>
      <c r="M945" s="352" t="str">
        <f t="shared" si="2"/>
        <v/>
      </c>
      <c r="N945" s="353">
        <f t="shared" si="14"/>
        <v>28</v>
      </c>
      <c r="O945" s="353">
        <f t="shared" si="15"/>
        <v>7</v>
      </c>
      <c r="P945" s="353">
        <f t="shared" si="16"/>
        <v>2025</v>
      </c>
      <c r="Q945" s="354"/>
      <c r="R945" s="354"/>
      <c r="S945" s="354"/>
      <c r="T945" s="354"/>
      <c r="U945" s="354"/>
      <c r="V945" s="354">
        <f t="shared" si="6"/>
        <v>1899</v>
      </c>
    </row>
    <row r="946" ht="11.25" customHeight="1">
      <c r="A946" s="170" t="s">
        <v>682</v>
      </c>
      <c r="B946" s="348">
        <v>45866.0</v>
      </c>
      <c r="C946" s="170" t="s">
        <v>376</v>
      </c>
      <c r="D946" s="170"/>
      <c r="E946" s="170"/>
      <c r="F946" s="170"/>
      <c r="G946" s="170"/>
      <c r="H946" s="170" t="s">
        <v>748</v>
      </c>
      <c r="I946" s="170" t="s">
        <v>703</v>
      </c>
      <c r="J946" s="334"/>
      <c r="K946" s="350">
        <v>0.8333333333333334</v>
      </c>
      <c r="L946" s="351">
        <f t="shared" si="13"/>
        <v>0</v>
      </c>
      <c r="M946" s="352" t="str">
        <f t="shared" si="2"/>
        <v/>
      </c>
      <c r="N946" s="353">
        <f t="shared" si="14"/>
        <v>28</v>
      </c>
      <c r="O946" s="353">
        <f t="shared" si="15"/>
        <v>7</v>
      </c>
      <c r="P946" s="353">
        <f t="shared" si="16"/>
        <v>2025</v>
      </c>
      <c r="Q946" s="354"/>
      <c r="R946" s="354"/>
      <c r="S946" s="354"/>
      <c r="T946" s="354"/>
      <c r="U946" s="354"/>
      <c r="V946" s="354">
        <f t="shared" si="6"/>
        <v>1899</v>
      </c>
    </row>
    <row r="947" ht="11.25" customHeight="1">
      <c r="A947" s="170" t="s">
        <v>682</v>
      </c>
      <c r="B947" s="348">
        <v>45866.0</v>
      </c>
      <c r="C947" s="170" t="s">
        <v>381</v>
      </c>
      <c r="D947" s="349" t="s">
        <v>694</v>
      </c>
      <c r="E947" s="170">
        <v>107.0</v>
      </c>
      <c r="F947" s="170">
        <v>677.0</v>
      </c>
      <c r="G947" s="170">
        <v>52.0</v>
      </c>
      <c r="H947" s="170" t="s">
        <v>695</v>
      </c>
      <c r="I947" s="170" t="s">
        <v>698</v>
      </c>
      <c r="J947" s="350">
        <v>0.375</v>
      </c>
      <c r="K947" s="334"/>
      <c r="L947" s="351">
        <f t="shared" si="13"/>
        <v>14.6906292</v>
      </c>
      <c r="M947" s="352" t="str">
        <f t="shared" si="2"/>
        <v>HOLING</v>
      </c>
      <c r="N947" s="353">
        <f t="shared" si="14"/>
        <v>28</v>
      </c>
      <c r="O947" s="353">
        <f t="shared" si="15"/>
        <v>7</v>
      </c>
      <c r="P947" s="353">
        <f t="shared" si="16"/>
        <v>2025</v>
      </c>
      <c r="Q947" s="354"/>
      <c r="R947" s="354"/>
      <c r="S947" s="354"/>
      <c r="T947" s="354"/>
      <c r="U947" s="354"/>
      <c r="V947" s="354">
        <f t="shared" si="6"/>
        <v>1899</v>
      </c>
    </row>
    <row r="948" ht="11.25" customHeight="1">
      <c r="A948" s="170" t="s">
        <v>682</v>
      </c>
      <c r="B948" s="348">
        <v>45866.0</v>
      </c>
      <c r="C948" s="170" t="s">
        <v>384</v>
      </c>
      <c r="D948" s="349" t="s">
        <v>694</v>
      </c>
      <c r="E948" s="170">
        <v>136.0</v>
      </c>
      <c r="F948" s="170">
        <v>561.0</v>
      </c>
      <c r="G948" s="170">
        <v>594.0</v>
      </c>
      <c r="H948" s="170" t="s">
        <v>695</v>
      </c>
      <c r="I948" s="170" t="s">
        <v>698</v>
      </c>
      <c r="J948" s="334"/>
      <c r="K948" s="334"/>
      <c r="L948" s="351">
        <f t="shared" si="13"/>
        <v>176.7473136</v>
      </c>
      <c r="M948" s="352" t="str">
        <f t="shared" si="2"/>
        <v>HOLING</v>
      </c>
      <c r="N948" s="353">
        <f t="shared" si="14"/>
        <v>28</v>
      </c>
      <c r="O948" s="353">
        <f t="shared" si="15"/>
        <v>7</v>
      </c>
      <c r="P948" s="353">
        <f t="shared" si="16"/>
        <v>2025</v>
      </c>
      <c r="Q948" s="354"/>
      <c r="R948" s="354"/>
      <c r="S948" s="354"/>
      <c r="T948" s="354"/>
      <c r="U948" s="354"/>
      <c r="V948" s="354">
        <f t="shared" si="6"/>
        <v>1899</v>
      </c>
    </row>
    <row r="949" ht="11.25" customHeight="1">
      <c r="A949" s="170" t="s">
        <v>682</v>
      </c>
      <c r="B949" s="348">
        <v>45866.0</v>
      </c>
      <c r="C949" s="170" t="s">
        <v>384</v>
      </c>
      <c r="D949" s="349" t="s">
        <v>694</v>
      </c>
      <c r="E949" s="170">
        <v>115.0</v>
      </c>
      <c r="F949" s="170">
        <v>561.0</v>
      </c>
      <c r="G949" s="170">
        <v>378.0</v>
      </c>
      <c r="H949" s="170" t="s">
        <v>695</v>
      </c>
      <c r="I949" s="170" t="s">
        <v>698</v>
      </c>
      <c r="J949" s="334"/>
      <c r="K949" s="334"/>
      <c r="L949" s="351">
        <f t="shared" si="13"/>
        <v>95.108013</v>
      </c>
      <c r="M949" s="352" t="str">
        <f t="shared" si="2"/>
        <v>HOLING</v>
      </c>
      <c r="N949" s="353">
        <f t="shared" si="14"/>
        <v>28</v>
      </c>
      <c r="O949" s="353">
        <f t="shared" si="15"/>
        <v>7</v>
      </c>
      <c r="P949" s="353">
        <f t="shared" si="16"/>
        <v>2025</v>
      </c>
      <c r="Q949" s="354"/>
      <c r="R949" s="354"/>
      <c r="S949" s="354"/>
      <c r="T949" s="354"/>
      <c r="U949" s="354"/>
      <c r="V949" s="354">
        <f t="shared" si="6"/>
        <v>1899</v>
      </c>
    </row>
    <row r="950" ht="11.25" customHeight="1">
      <c r="A950" s="170" t="s">
        <v>682</v>
      </c>
      <c r="B950" s="348">
        <v>45866.0</v>
      </c>
      <c r="C950" s="170" t="s">
        <v>384</v>
      </c>
      <c r="D950" s="349" t="s">
        <v>694</v>
      </c>
      <c r="E950" s="170">
        <v>127.0</v>
      </c>
      <c r="F950" s="170">
        <v>561.0</v>
      </c>
      <c r="G950" s="170">
        <v>270.0</v>
      </c>
      <c r="H950" s="170" t="s">
        <v>695</v>
      </c>
      <c r="I950" s="170" t="s">
        <v>698</v>
      </c>
      <c r="J950" s="334"/>
      <c r="K950" s="350">
        <v>0.75</v>
      </c>
      <c r="L950" s="351">
        <f t="shared" si="13"/>
        <v>75.023091</v>
      </c>
      <c r="M950" s="352" t="str">
        <f t="shared" si="2"/>
        <v>HOLING</v>
      </c>
      <c r="N950" s="353">
        <f t="shared" si="14"/>
        <v>28</v>
      </c>
      <c r="O950" s="353">
        <f t="shared" si="15"/>
        <v>7</v>
      </c>
      <c r="P950" s="353">
        <f t="shared" si="16"/>
        <v>2025</v>
      </c>
      <c r="Q950" s="354"/>
      <c r="R950" s="354"/>
      <c r="S950" s="354"/>
      <c r="T950" s="354"/>
      <c r="U950" s="354"/>
      <c r="V950" s="354">
        <f t="shared" si="6"/>
        <v>1899</v>
      </c>
    </row>
    <row r="951" ht="11.25" customHeight="1">
      <c r="A951" s="170" t="s">
        <v>682</v>
      </c>
      <c r="B951" s="348">
        <v>45866.0</v>
      </c>
      <c r="C951" s="170" t="s">
        <v>500</v>
      </c>
      <c r="D951" s="349" t="s">
        <v>711</v>
      </c>
      <c r="E951" s="170">
        <v>46.0</v>
      </c>
      <c r="F951" s="170">
        <v>190.0</v>
      </c>
      <c r="G951" s="170">
        <v>248.0</v>
      </c>
      <c r="H951" s="170" t="s">
        <v>712</v>
      </c>
      <c r="I951" s="170" t="s">
        <v>713</v>
      </c>
      <c r="J951" s="350">
        <v>0.3333333333333333</v>
      </c>
      <c r="K951" s="334"/>
      <c r="L951" s="351">
        <f t="shared" si="13"/>
        <v>8.453328</v>
      </c>
      <c r="M951" s="352" t="str">
        <f t="shared" si="2"/>
        <v>SHEARING</v>
      </c>
      <c r="N951" s="353">
        <f t="shared" si="14"/>
        <v>28</v>
      </c>
      <c r="O951" s="353">
        <f t="shared" si="15"/>
        <v>7</v>
      </c>
      <c r="P951" s="353">
        <f t="shared" si="16"/>
        <v>2025</v>
      </c>
      <c r="Q951" s="354"/>
      <c r="R951" s="354"/>
      <c r="S951" s="354"/>
      <c r="T951" s="354"/>
      <c r="U951" s="354"/>
      <c r="V951" s="354"/>
    </row>
    <row r="952" ht="11.25" customHeight="1">
      <c r="A952" s="170" t="s">
        <v>682</v>
      </c>
      <c r="B952" s="348">
        <v>45866.0</v>
      </c>
      <c r="C952" s="170" t="s">
        <v>500</v>
      </c>
      <c r="D952" s="349" t="s">
        <v>711</v>
      </c>
      <c r="E952" s="170">
        <v>46.0</v>
      </c>
      <c r="F952" s="170">
        <v>193.5</v>
      </c>
      <c r="G952" s="170">
        <v>152.0</v>
      </c>
      <c r="H952" s="170" t="s">
        <v>712</v>
      </c>
      <c r="I952" s="170" t="s">
        <v>713</v>
      </c>
      <c r="J952" s="334"/>
      <c r="K952" s="334"/>
      <c r="L952" s="351">
        <f t="shared" si="13"/>
        <v>5.2765128</v>
      </c>
      <c r="M952" s="352" t="str">
        <f t="shared" si="2"/>
        <v>SHEARING</v>
      </c>
      <c r="N952" s="353">
        <f t="shared" si="14"/>
        <v>28</v>
      </c>
      <c r="O952" s="353">
        <f t="shared" si="15"/>
        <v>7</v>
      </c>
      <c r="P952" s="353">
        <f t="shared" si="16"/>
        <v>2025</v>
      </c>
      <c r="Q952" s="354"/>
      <c r="R952" s="354"/>
      <c r="S952" s="354"/>
      <c r="T952" s="354"/>
      <c r="U952" s="354"/>
      <c r="V952" s="354"/>
    </row>
    <row r="953" ht="11.25" customHeight="1">
      <c r="A953" s="170" t="s">
        <v>682</v>
      </c>
      <c r="B953" s="348">
        <v>45866.0</v>
      </c>
      <c r="C953" s="170" t="s">
        <v>500</v>
      </c>
      <c r="D953" s="349" t="s">
        <v>711</v>
      </c>
      <c r="E953" s="170">
        <v>46.0</v>
      </c>
      <c r="F953" s="170">
        <v>199.0</v>
      </c>
      <c r="G953" s="170">
        <v>152.0</v>
      </c>
      <c r="H953" s="170" t="s">
        <v>712</v>
      </c>
      <c r="I953" s="170" t="s">
        <v>713</v>
      </c>
      <c r="J953" s="334"/>
      <c r="K953" s="334"/>
      <c r="L953" s="351">
        <f t="shared" si="13"/>
        <v>5.4264912</v>
      </c>
      <c r="M953" s="352" t="str">
        <f t="shared" si="2"/>
        <v>SHEARING</v>
      </c>
      <c r="N953" s="353">
        <f t="shared" si="14"/>
        <v>28</v>
      </c>
      <c r="O953" s="353">
        <f t="shared" si="15"/>
        <v>7</v>
      </c>
      <c r="P953" s="353">
        <f t="shared" si="16"/>
        <v>2025</v>
      </c>
      <c r="Q953" s="354"/>
      <c r="R953" s="354"/>
      <c r="S953" s="354"/>
      <c r="T953" s="354"/>
      <c r="U953" s="354"/>
      <c r="V953" s="354"/>
    </row>
    <row r="954" ht="11.25" customHeight="1">
      <c r="A954" s="170" t="s">
        <v>682</v>
      </c>
      <c r="B954" s="348">
        <v>45866.0</v>
      </c>
      <c r="C954" s="170" t="s">
        <v>500</v>
      </c>
      <c r="D954" s="349" t="s">
        <v>711</v>
      </c>
      <c r="E954" s="170">
        <v>46.0</v>
      </c>
      <c r="F954" s="170">
        <v>206.0</v>
      </c>
      <c r="G954" s="170">
        <v>136.0</v>
      </c>
      <c r="H954" s="170" t="s">
        <v>712</v>
      </c>
      <c r="I954" s="170" t="s">
        <v>713</v>
      </c>
      <c r="J954" s="334"/>
      <c r="K954" s="334"/>
      <c r="L954" s="351">
        <f t="shared" si="13"/>
        <v>5.0260704</v>
      </c>
      <c r="M954" s="352" t="str">
        <f t="shared" si="2"/>
        <v>SHEARING</v>
      </c>
      <c r="N954" s="353">
        <f t="shared" si="14"/>
        <v>28</v>
      </c>
      <c r="O954" s="353">
        <f t="shared" si="15"/>
        <v>7</v>
      </c>
      <c r="P954" s="353">
        <f t="shared" si="16"/>
        <v>2025</v>
      </c>
      <c r="Q954" s="354"/>
      <c r="R954" s="354"/>
      <c r="S954" s="354"/>
      <c r="T954" s="354"/>
      <c r="U954" s="354"/>
      <c r="V954" s="354"/>
    </row>
    <row r="955" ht="11.25" customHeight="1">
      <c r="A955" s="170" t="s">
        <v>682</v>
      </c>
      <c r="B955" s="348">
        <v>45866.0</v>
      </c>
      <c r="C955" s="170" t="s">
        <v>500</v>
      </c>
      <c r="D955" s="349" t="s">
        <v>711</v>
      </c>
      <c r="E955" s="170">
        <v>46.0</v>
      </c>
      <c r="F955" s="170">
        <v>213.5</v>
      </c>
      <c r="G955" s="170">
        <v>96.0</v>
      </c>
      <c r="H955" s="170" t="s">
        <v>712</v>
      </c>
      <c r="I955" s="170" t="s">
        <v>713</v>
      </c>
      <c r="J955" s="334"/>
      <c r="K955" s="334"/>
      <c r="L955" s="351">
        <f t="shared" si="13"/>
        <v>3.6769824</v>
      </c>
      <c r="M955" s="352" t="str">
        <f t="shared" si="2"/>
        <v>SHEARING</v>
      </c>
      <c r="N955" s="353">
        <f t="shared" si="14"/>
        <v>28</v>
      </c>
      <c r="O955" s="353">
        <f t="shared" si="15"/>
        <v>7</v>
      </c>
      <c r="P955" s="353">
        <f t="shared" si="16"/>
        <v>2025</v>
      </c>
      <c r="Q955" s="354"/>
      <c r="R955" s="354"/>
      <c r="S955" s="354"/>
      <c r="T955" s="354"/>
      <c r="U955" s="354"/>
      <c r="V955" s="354"/>
    </row>
    <row r="956" ht="11.25" customHeight="1">
      <c r="A956" s="170" t="s">
        <v>682</v>
      </c>
      <c r="B956" s="348">
        <v>45866.0</v>
      </c>
      <c r="C956" s="170" t="s">
        <v>500</v>
      </c>
      <c r="D956" s="349" t="s">
        <v>711</v>
      </c>
      <c r="E956" s="170">
        <v>46.0</v>
      </c>
      <c r="F956" s="170">
        <v>222.5</v>
      </c>
      <c r="G956" s="170">
        <v>88.0</v>
      </c>
      <c r="H956" s="170" t="s">
        <v>712</v>
      </c>
      <c r="I956" s="170" t="s">
        <v>713</v>
      </c>
      <c r="J956" s="334"/>
      <c r="K956" s="334"/>
      <c r="L956" s="351">
        <f t="shared" si="13"/>
        <v>3.512652</v>
      </c>
      <c r="M956" s="352" t="str">
        <f t="shared" si="2"/>
        <v>SHEARING</v>
      </c>
      <c r="N956" s="353">
        <f t="shared" si="14"/>
        <v>28</v>
      </c>
      <c r="O956" s="353">
        <f t="shared" si="15"/>
        <v>7</v>
      </c>
      <c r="P956" s="353">
        <f t="shared" si="16"/>
        <v>2025</v>
      </c>
      <c r="Q956" s="354"/>
      <c r="R956" s="354"/>
      <c r="S956" s="354"/>
      <c r="T956" s="354"/>
      <c r="U956" s="354"/>
      <c r="V956" s="354"/>
    </row>
    <row r="957" ht="11.25" customHeight="1">
      <c r="A957" s="170" t="s">
        <v>682</v>
      </c>
      <c r="B957" s="348">
        <v>45866.0</v>
      </c>
      <c r="C957" s="170" t="s">
        <v>500</v>
      </c>
      <c r="D957" s="349" t="s">
        <v>711</v>
      </c>
      <c r="E957" s="170">
        <v>46.0</v>
      </c>
      <c r="F957" s="170">
        <v>233.5</v>
      </c>
      <c r="G957" s="170">
        <v>56.0</v>
      </c>
      <c r="H957" s="170" t="s">
        <v>712</v>
      </c>
      <c r="I957" s="170" t="s">
        <v>713</v>
      </c>
      <c r="J957" s="334"/>
      <c r="K957" s="334"/>
      <c r="L957" s="351">
        <f t="shared" si="13"/>
        <v>2.3458344</v>
      </c>
      <c r="M957" s="352" t="str">
        <f t="shared" si="2"/>
        <v>SHEARING</v>
      </c>
      <c r="N957" s="353">
        <f t="shared" si="14"/>
        <v>28</v>
      </c>
      <c r="O957" s="353">
        <f t="shared" si="15"/>
        <v>7</v>
      </c>
      <c r="P957" s="353">
        <f t="shared" si="16"/>
        <v>2025</v>
      </c>
      <c r="Q957" s="354"/>
      <c r="R957" s="354"/>
      <c r="S957" s="354"/>
      <c r="T957" s="354"/>
      <c r="U957" s="354"/>
      <c r="V957" s="354"/>
    </row>
    <row r="958" ht="11.25" customHeight="1">
      <c r="A958" s="170" t="s">
        <v>682</v>
      </c>
      <c r="B958" s="348">
        <v>45866.0</v>
      </c>
      <c r="C958" s="170" t="s">
        <v>383</v>
      </c>
      <c r="D958" s="349" t="s">
        <v>711</v>
      </c>
      <c r="E958" s="170">
        <v>99.0</v>
      </c>
      <c r="F958" s="170">
        <v>315.0</v>
      </c>
      <c r="G958" s="170">
        <v>640.0</v>
      </c>
      <c r="H958" s="170" t="s">
        <v>712</v>
      </c>
      <c r="I958" s="170" t="s">
        <v>713</v>
      </c>
      <c r="J958" s="334"/>
      <c r="K958" s="334"/>
      <c r="L958" s="351">
        <f t="shared" si="13"/>
        <v>77.83776</v>
      </c>
      <c r="M958" s="352" t="str">
        <f t="shared" si="2"/>
        <v>SHEARING</v>
      </c>
      <c r="N958" s="353">
        <f t="shared" si="14"/>
        <v>28</v>
      </c>
      <c r="O958" s="353">
        <f t="shared" si="15"/>
        <v>7</v>
      </c>
      <c r="P958" s="353">
        <f t="shared" si="16"/>
        <v>2025</v>
      </c>
      <c r="Q958" s="354"/>
      <c r="R958" s="354"/>
      <c r="S958" s="354"/>
      <c r="T958" s="354"/>
      <c r="U958" s="354"/>
      <c r="V958" s="354"/>
    </row>
    <row r="959" ht="11.25" customHeight="1">
      <c r="A959" s="170" t="s">
        <v>682</v>
      </c>
      <c r="B959" s="348">
        <v>45866.0</v>
      </c>
      <c r="C959" s="170" t="s">
        <v>383</v>
      </c>
      <c r="D959" s="349" t="s">
        <v>711</v>
      </c>
      <c r="E959" s="170">
        <v>99.0</v>
      </c>
      <c r="F959" s="170">
        <v>315.0</v>
      </c>
      <c r="G959" s="170">
        <v>460.0</v>
      </c>
      <c r="H959" s="170" t="s">
        <v>712</v>
      </c>
      <c r="I959" s="170" t="s">
        <v>713</v>
      </c>
      <c r="J959" s="334"/>
      <c r="K959" s="334"/>
      <c r="L959" s="351">
        <f t="shared" si="13"/>
        <v>55.94589</v>
      </c>
      <c r="M959" s="352" t="str">
        <f t="shared" si="2"/>
        <v>SHEARING</v>
      </c>
      <c r="N959" s="353">
        <f t="shared" si="14"/>
        <v>28</v>
      </c>
      <c r="O959" s="353">
        <f t="shared" si="15"/>
        <v>7</v>
      </c>
      <c r="P959" s="353">
        <f t="shared" si="16"/>
        <v>2025</v>
      </c>
      <c r="Q959" s="354"/>
      <c r="R959" s="354"/>
      <c r="S959" s="354"/>
      <c r="T959" s="354"/>
      <c r="U959" s="354"/>
      <c r="V959" s="354"/>
    </row>
    <row r="960" ht="11.25" customHeight="1">
      <c r="A960" s="170" t="s">
        <v>682</v>
      </c>
      <c r="B960" s="348">
        <v>45866.0</v>
      </c>
      <c r="C960" s="170" t="s">
        <v>383</v>
      </c>
      <c r="D960" s="349" t="s">
        <v>711</v>
      </c>
      <c r="E960" s="170">
        <v>99.0</v>
      </c>
      <c r="F960" s="170">
        <v>315.0</v>
      </c>
      <c r="G960" s="170">
        <v>400.0</v>
      </c>
      <c r="H960" s="170" t="s">
        <v>712</v>
      </c>
      <c r="I960" s="170" t="s">
        <v>713</v>
      </c>
      <c r="J960" s="334"/>
      <c r="K960" s="334"/>
      <c r="L960" s="351">
        <f t="shared" si="13"/>
        <v>48.6486</v>
      </c>
      <c r="M960" s="352" t="str">
        <f t="shared" si="2"/>
        <v>SHEARING</v>
      </c>
      <c r="N960" s="353">
        <f t="shared" si="14"/>
        <v>28</v>
      </c>
      <c r="O960" s="353">
        <f t="shared" si="15"/>
        <v>7</v>
      </c>
      <c r="P960" s="353">
        <f t="shared" si="16"/>
        <v>2025</v>
      </c>
      <c r="Q960" s="354"/>
      <c r="R960" s="354"/>
      <c r="S960" s="354"/>
      <c r="T960" s="354"/>
      <c r="U960" s="354"/>
      <c r="V960" s="354"/>
    </row>
    <row r="961" ht="11.25" customHeight="1">
      <c r="A961" s="170" t="s">
        <v>682</v>
      </c>
      <c r="B961" s="348">
        <v>45866.0</v>
      </c>
      <c r="C961" s="170" t="s">
        <v>383</v>
      </c>
      <c r="D961" s="349" t="s">
        <v>711</v>
      </c>
      <c r="E961" s="170">
        <v>99.0</v>
      </c>
      <c r="F961" s="170">
        <v>315.0</v>
      </c>
      <c r="G961" s="170">
        <v>380.0</v>
      </c>
      <c r="H961" s="170" t="s">
        <v>712</v>
      </c>
      <c r="I961" s="170" t="s">
        <v>713</v>
      </c>
      <c r="J961" s="334"/>
      <c r="K961" s="334"/>
      <c r="L961" s="351">
        <f t="shared" si="13"/>
        <v>46.21617</v>
      </c>
      <c r="M961" s="352" t="str">
        <f t="shared" si="2"/>
        <v>SHEARING</v>
      </c>
      <c r="N961" s="353">
        <f t="shared" si="14"/>
        <v>28</v>
      </c>
      <c r="O961" s="353">
        <f t="shared" si="15"/>
        <v>7</v>
      </c>
      <c r="P961" s="353">
        <f t="shared" si="16"/>
        <v>2025</v>
      </c>
      <c r="Q961" s="354"/>
      <c r="R961" s="354"/>
      <c r="S961" s="354"/>
      <c r="T961" s="354"/>
      <c r="U961" s="354"/>
      <c r="V961" s="354"/>
    </row>
    <row r="962" ht="11.25" customHeight="1">
      <c r="A962" s="170" t="s">
        <v>682</v>
      </c>
      <c r="B962" s="348">
        <v>45866.0</v>
      </c>
      <c r="C962" s="170" t="s">
        <v>383</v>
      </c>
      <c r="D962" s="349" t="s">
        <v>711</v>
      </c>
      <c r="E962" s="170">
        <v>99.0</v>
      </c>
      <c r="F962" s="170">
        <v>315.0</v>
      </c>
      <c r="G962" s="170">
        <v>240.0</v>
      </c>
      <c r="H962" s="170" t="s">
        <v>712</v>
      </c>
      <c r="I962" s="170" t="s">
        <v>713</v>
      </c>
      <c r="J962" s="334"/>
      <c r="K962" s="350">
        <v>0.8333333333333334</v>
      </c>
      <c r="L962" s="351">
        <f t="shared" si="13"/>
        <v>29.18916</v>
      </c>
      <c r="M962" s="352" t="str">
        <f t="shared" si="2"/>
        <v>SHEARING</v>
      </c>
      <c r="N962" s="353">
        <f t="shared" si="14"/>
        <v>28</v>
      </c>
      <c r="O962" s="353">
        <f t="shared" si="15"/>
        <v>7</v>
      </c>
      <c r="P962" s="353">
        <f t="shared" si="16"/>
        <v>2025</v>
      </c>
      <c r="Q962" s="354"/>
      <c r="R962" s="354"/>
      <c r="S962" s="354"/>
      <c r="T962" s="354"/>
      <c r="U962" s="354"/>
      <c r="V962" s="354"/>
    </row>
    <row r="963" ht="11.25" customHeight="1">
      <c r="A963" s="170" t="s">
        <v>682</v>
      </c>
      <c r="B963" s="348">
        <v>45866.0</v>
      </c>
      <c r="C963" s="170"/>
      <c r="D963" s="170" t="s">
        <v>786</v>
      </c>
      <c r="E963" s="170">
        <v>184.0</v>
      </c>
      <c r="F963" s="170">
        <v>292.0</v>
      </c>
      <c r="G963" s="170">
        <v>1360.0</v>
      </c>
      <c r="H963" s="170" t="s">
        <v>461</v>
      </c>
      <c r="I963" s="170" t="s">
        <v>719</v>
      </c>
      <c r="J963" s="350">
        <v>0.375</v>
      </c>
      <c r="K963" s="334"/>
      <c r="L963" s="351">
        <f t="shared" si="13"/>
        <v>284.973312</v>
      </c>
      <c r="M963" s="352" t="str">
        <f t="shared" si="2"/>
        <v>POWERPRESS</v>
      </c>
      <c r="N963" s="353">
        <f t="shared" si="14"/>
        <v>28</v>
      </c>
      <c r="O963" s="353">
        <f t="shared" si="15"/>
        <v>7</v>
      </c>
      <c r="P963" s="353">
        <f t="shared" si="16"/>
        <v>2025</v>
      </c>
      <c r="Q963" s="354"/>
      <c r="R963" s="354"/>
      <c r="S963" s="354"/>
      <c r="T963" s="354"/>
      <c r="U963" s="354"/>
      <c r="V963" s="354"/>
    </row>
    <row r="964" ht="11.25" customHeight="1">
      <c r="A964" s="170" t="s">
        <v>682</v>
      </c>
      <c r="B964" s="348">
        <v>45866.0</v>
      </c>
      <c r="C964" s="170"/>
      <c r="D964" s="170"/>
      <c r="E964" s="170"/>
      <c r="F964" s="170"/>
      <c r="G964" s="170"/>
      <c r="H964" s="170" t="s">
        <v>715</v>
      </c>
      <c r="I964" s="170" t="s">
        <v>719</v>
      </c>
      <c r="J964" s="334"/>
      <c r="K964" s="350">
        <v>0.75</v>
      </c>
      <c r="L964" s="351">
        <f t="shared" si="13"/>
        <v>0</v>
      </c>
      <c r="M964" s="352" t="str">
        <f t="shared" si="2"/>
        <v/>
      </c>
      <c r="N964" s="353">
        <f t="shared" si="14"/>
        <v>28</v>
      </c>
      <c r="O964" s="353">
        <f t="shared" si="15"/>
        <v>7</v>
      </c>
      <c r="P964" s="353">
        <f t="shared" si="16"/>
        <v>2025</v>
      </c>
      <c r="Q964" s="354"/>
      <c r="R964" s="354"/>
      <c r="S964" s="354"/>
      <c r="T964" s="354"/>
      <c r="U964" s="354"/>
      <c r="V964" s="354"/>
    </row>
    <row r="965" ht="11.25" customHeight="1">
      <c r="A965" s="170" t="s">
        <v>682</v>
      </c>
      <c r="B965" s="348">
        <v>45866.0</v>
      </c>
      <c r="C965" s="170" t="s">
        <v>376</v>
      </c>
      <c r="D965" s="170" t="s">
        <v>777</v>
      </c>
      <c r="E965" s="170">
        <v>45.0</v>
      </c>
      <c r="F965" s="170">
        <v>115.0</v>
      </c>
      <c r="G965" s="170">
        <v>1140.0</v>
      </c>
      <c r="H965" s="170" t="s">
        <v>695</v>
      </c>
      <c r="I965" s="170" t="s">
        <v>716</v>
      </c>
      <c r="J965" s="350">
        <v>0.375</v>
      </c>
      <c r="K965" s="334"/>
      <c r="L965" s="351">
        <f t="shared" si="13"/>
        <v>23.00805</v>
      </c>
      <c r="M965" s="352" t="str">
        <f t="shared" si="2"/>
        <v>POWERPRESS</v>
      </c>
      <c r="N965" s="353">
        <f t="shared" si="14"/>
        <v>28</v>
      </c>
      <c r="O965" s="353">
        <f t="shared" si="15"/>
        <v>7</v>
      </c>
      <c r="P965" s="353">
        <f t="shared" si="16"/>
        <v>2025</v>
      </c>
      <c r="Q965" s="354"/>
      <c r="R965" s="354"/>
      <c r="S965" s="354"/>
      <c r="T965" s="354"/>
      <c r="U965" s="354"/>
      <c r="V965" s="354"/>
    </row>
    <row r="966" ht="11.25" customHeight="1">
      <c r="A966" s="170" t="s">
        <v>682</v>
      </c>
      <c r="B966" s="348">
        <v>45866.0</v>
      </c>
      <c r="C966" s="170"/>
      <c r="D966" s="170" t="s">
        <v>783</v>
      </c>
      <c r="E966" s="170">
        <v>184.0</v>
      </c>
      <c r="F966" s="170">
        <v>292.0</v>
      </c>
      <c r="G966" s="170">
        <v>80.0</v>
      </c>
      <c r="H966" s="170" t="s">
        <v>461</v>
      </c>
      <c r="I966" s="170" t="s">
        <v>716</v>
      </c>
      <c r="J966" s="334"/>
      <c r="K966" s="334"/>
      <c r="L966" s="351">
        <f t="shared" si="13"/>
        <v>16.763136</v>
      </c>
      <c r="M966" s="352" t="str">
        <f t="shared" si="2"/>
        <v>POWERPRESS</v>
      </c>
      <c r="N966" s="353">
        <f t="shared" si="14"/>
        <v>28</v>
      </c>
      <c r="O966" s="353">
        <f t="shared" si="15"/>
        <v>7</v>
      </c>
      <c r="P966" s="353">
        <f t="shared" si="16"/>
        <v>2025</v>
      </c>
      <c r="Q966" s="354"/>
      <c r="R966" s="354"/>
      <c r="S966" s="354"/>
      <c r="T966" s="354"/>
      <c r="U966" s="354"/>
      <c r="V966" s="354"/>
    </row>
    <row r="967" ht="11.25" customHeight="1">
      <c r="A967" s="170" t="s">
        <v>682</v>
      </c>
      <c r="B967" s="348">
        <v>45866.0</v>
      </c>
      <c r="C967" s="170"/>
      <c r="D967" s="170"/>
      <c r="E967" s="170"/>
      <c r="F967" s="170"/>
      <c r="G967" s="170"/>
      <c r="H967" s="170" t="s">
        <v>689</v>
      </c>
      <c r="I967" s="170" t="s">
        <v>716</v>
      </c>
      <c r="J967" s="334"/>
      <c r="K967" s="350">
        <v>0.75</v>
      </c>
      <c r="L967" s="351">
        <f t="shared" si="13"/>
        <v>0</v>
      </c>
      <c r="M967" s="352" t="str">
        <f t="shared" si="2"/>
        <v/>
      </c>
      <c r="N967" s="353">
        <f t="shared" si="14"/>
        <v>28</v>
      </c>
      <c r="O967" s="353">
        <f t="shared" si="15"/>
        <v>7</v>
      </c>
      <c r="P967" s="353">
        <f t="shared" si="16"/>
        <v>2025</v>
      </c>
      <c r="Q967" s="354"/>
      <c r="R967" s="354"/>
      <c r="S967" s="354"/>
      <c r="T967" s="354"/>
      <c r="U967" s="354"/>
      <c r="V967" s="354"/>
    </row>
    <row r="968" ht="11.25" customHeight="1">
      <c r="A968" s="170" t="s">
        <v>682</v>
      </c>
      <c r="B968" s="348">
        <v>45866.0</v>
      </c>
      <c r="C968" s="170" t="s">
        <v>756</v>
      </c>
      <c r="D968" s="170" t="s">
        <v>777</v>
      </c>
      <c r="E968" s="170">
        <v>38.0</v>
      </c>
      <c r="F968" s="170">
        <v>205.0</v>
      </c>
      <c r="G968" s="170">
        <v>2280.0</v>
      </c>
      <c r="H968" s="170" t="s">
        <v>695</v>
      </c>
      <c r="I968" s="170" t="s">
        <v>773</v>
      </c>
      <c r="J968" s="350">
        <v>0.375</v>
      </c>
      <c r="K968" s="334"/>
      <c r="L968" s="351">
        <f t="shared" si="13"/>
        <v>69.26868</v>
      </c>
      <c r="M968" s="352" t="str">
        <f t="shared" si="2"/>
        <v>POWERPRESS</v>
      </c>
      <c r="N968" s="353">
        <f t="shared" si="14"/>
        <v>28</v>
      </c>
      <c r="O968" s="353">
        <f t="shared" si="15"/>
        <v>7</v>
      </c>
      <c r="P968" s="353">
        <f t="shared" si="16"/>
        <v>2025</v>
      </c>
      <c r="Q968" s="354"/>
      <c r="R968" s="354"/>
      <c r="S968" s="354"/>
      <c r="T968" s="354"/>
      <c r="U968" s="354"/>
      <c r="V968" s="354"/>
    </row>
    <row r="969" ht="11.25" customHeight="1">
      <c r="A969" s="170" t="s">
        <v>682</v>
      </c>
      <c r="B969" s="348">
        <v>45866.0</v>
      </c>
      <c r="C969" s="170"/>
      <c r="D969" s="170" t="s">
        <v>783</v>
      </c>
      <c r="E969" s="170">
        <v>184.0</v>
      </c>
      <c r="F969" s="170">
        <v>292.0</v>
      </c>
      <c r="G969" s="170">
        <v>40.0</v>
      </c>
      <c r="H969" s="170" t="s">
        <v>461</v>
      </c>
      <c r="I969" s="170" t="s">
        <v>773</v>
      </c>
      <c r="J969" s="334"/>
      <c r="K969" s="334"/>
      <c r="L969" s="351">
        <f t="shared" si="13"/>
        <v>8.381568</v>
      </c>
      <c r="M969" s="352" t="str">
        <f t="shared" si="2"/>
        <v>POWERPRESS</v>
      </c>
      <c r="N969" s="353">
        <f t="shared" si="14"/>
        <v>28</v>
      </c>
      <c r="O969" s="353">
        <f t="shared" si="15"/>
        <v>7</v>
      </c>
      <c r="P969" s="353">
        <f t="shared" si="16"/>
        <v>2025</v>
      </c>
      <c r="Q969" s="354"/>
      <c r="R969" s="354"/>
      <c r="S969" s="354"/>
      <c r="T969" s="354"/>
      <c r="U969" s="354"/>
      <c r="V969" s="354"/>
    </row>
    <row r="970" ht="11.25" customHeight="1">
      <c r="A970" s="170" t="s">
        <v>682</v>
      </c>
      <c r="B970" s="348">
        <v>45866.0</v>
      </c>
      <c r="C970" s="170"/>
      <c r="D970" s="170"/>
      <c r="E970" s="170"/>
      <c r="F970" s="170"/>
      <c r="G970" s="170"/>
      <c r="H970" s="170" t="s">
        <v>715</v>
      </c>
      <c r="I970" s="170" t="s">
        <v>773</v>
      </c>
      <c r="J970" s="334"/>
      <c r="K970" s="350">
        <v>0.75</v>
      </c>
      <c r="L970" s="351">
        <f t="shared" si="13"/>
        <v>0</v>
      </c>
      <c r="M970" s="352" t="str">
        <f t="shared" si="2"/>
        <v/>
      </c>
      <c r="N970" s="353">
        <f t="shared" si="14"/>
        <v>28</v>
      </c>
      <c r="O970" s="353">
        <f t="shared" si="15"/>
        <v>7</v>
      </c>
      <c r="P970" s="353">
        <f t="shared" si="16"/>
        <v>2025</v>
      </c>
      <c r="Q970" s="354"/>
      <c r="R970" s="354"/>
      <c r="S970" s="354"/>
      <c r="T970" s="354"/>
      <c r="U970" s="354"/>
      <c r="V970" s="354"/>
    </row>
    <row r="971" ht="11.25" customHeight="1">
      <c r="A971" s="170" t="s">
        <v>682</v>
      </c>
      <c r="B971" s="348">
        <v>45866.0</v>
      </c>
      <c r="C971" s="170" t="s">
        <v>381</v>
      </c>
      <c r="D971" s="170" t="s">
        <v>782</v>
      </c>
      <c r="E971" s="170">
        <v>42.0</v>
      </c>
      <c r="F971" s="170">
        <v>182.5</v>
      </c>
      <c r="G971" s="170">
        <v>104.0</v>
      </c>
      <c r="H971" s="170" t="s">
        <v>695</v>
      </c>
      <c r="I971" s="170" t="s">
        <v>709</v>
      </c>
      <c r="J971" s="350">
        <v>0.375</v>
      </c>
      <c r="K971" s="334"/>
      <c r="L971" s="351">
        <f t="shared" si="13"/>
        <v>3.108924</v>
      </c>
      <c r="M971" s="352" t="str">
        <f t="shared" si="2"/>
        <v>POWERPRESS</v>
      </c>
      <c r="N971" s="353">
        <f t="shared" si="14"/>
        <v>28</v>
      </c>
      <c r="O971" s="353">
        <f t="shared" si="15"/>
        <v>7</v>
      </c>
      <c r="P971" s="353">
        <f t="shared" si="16"/>
        <v>2025</v>
      </c>
      <c r="Q971" s="354"/>
      <c r="R971" s="354"/>
      <c r="S971" s="354"/>
      <c r="T971" s="354"/>
      <c r="U971" s="354"/>
      <c r="V971" s="354"/>
    </row>
    <row r="972" ht="11.25" customHeight="1">
      <c r="A972" s="170" t="s">
        <v>682</v>
      </c>
      <c r="B972" s="348">
        <v>45866.0</v>
      </c>
      <c r="C972" s="170" t="s">
        <v>381</v>
      </c>
      <c r="D972" s="170" t="s">
        <v>782</v>
      </c>
      <c r="E972" s="170">
        <v>42.0</v>
      </c>
      <c r="F972" s="170">
        <v>186.0</v>
      </c>
      <c r="G972" s="170">
        <v>80.0</v>
      </c>
      <c r="H972" s="170" t="s">
        <v>695</v>
      </c>
      <c r="I972" s="170" t="s">
        <v>709</v>
      </c>
      <c r="J972" s="334"/>
      <c r="K972" s="334"/>
      <c r="L972" s="351">
        <f t="shared" si="13"/>
        <v>2.437344</v>
      </c>
      <c r="M972" s="352" t="str">
        <f t="shared" si="2"/>
        <v>POWERPRESS</v>
      </c>
      <c r="N972" s="353">
        <f t="shared" si="14"/>
        <v>28</v>
      </c>
      <c r="O972" s="353">
        <f t="shared" si="15"/>
        <v>7</v>
      </c>
      <c r="P972" s="353">
        <f t="shared" si="16"/>
        <v>2025</v>
      </c>
      <c r="Q972" s="354"/>
      <c r="R972" s="354"/>
      <c r="S972" s="354"/>
      <c r="T972" s="354"/>
      <c r="U972" s="354"/>
      <c r="V972" s="354"/>
    </row>
    <row r="973" ht="11.25" customHeight="1">
      <c r="A973" s="170" t="s">
        <v>682</v>
      </c>
      <c r="B973" s="348">
        <v>45866.0</v>
      </c>
      <c r="C973" s="170" t="s">
        <v>381</v>
      </c>
      <c r="D973" s="170" t="s">
        <v>782</v>
      </c>
      <c r="E973" s="170">
        <v>42.0</v>
      </c>
      <c r="F973" s="170">
        <v>191.0</v>
      </c>
      <c r="G973" s="170">
        <v>68.0</v>
      </c>
      <c r="H973" s="170" t="s">
        <v>695</v>
      </c>
      <c r="I973" s="170" t="s">
        <v>709</v>
      </c>
      <c r="J973" s="334"/>
      <c r="K973" s="334"/>
      <c r="L973" s="351">
        <f t="shared" si="13"/>
        <v>2.1274344</v>
      </c>
      <c r="M973" s="352" t="str">
        <f t="shared" si="2"/>
        <v>POWERPRESS</v>
      </c>
      <c r="N973" s="353">
        <f t="shared" si="14"/>
        <v>28</v>
      </c>
      <c r="O973" s="353">
        <f t="shared" si="15"/>
        <v>7</v>
      </c>
      <c r="P973" s="353">
        <f t="shared" si="16"/>
        <v>2025</v>
      </c>
      <c r="Q973" s="354"/>
      <c r="R973" s="354"/>
      <c r="S973" s="354"/>
      <c r="T973" s="354"/>
      <c r="U973" s="354"/>
      <c r="V973" s="354"/>
    </row>
    <row r="974" ht="11.25" customHeight="1">
      <c r="A974" s="170" t="s">
        <v>682</v>
      </c>
      <c r="B974" s="348">
        <v>45866.0</v>
      </c>
      <c r="C974" s="170" t="s">
        <v>381</v>
      </c>
      <c r="D974" s="170" t="s">
        <v>782</v>
      </c>
      <c r="E974" s="170">
        <v>42.0</v>
      </c>
      <c r="F974" s="170">
        <v>197.5</v>
      </c>
      <c r="G974" s="170">
        <v>64.0</v>
      </c>
      <c r="H974" s="170" t="s">
        <v>695</v>
      </c>
      <c r="I974" s="170" t="s">
        <v>709</v>
      </c>
      <c r="J974" s="334"/>
      <c r="K974" s="334"/>
      <c r="L974" s="351">
        <f t="shared" si="13"/>
        <v>2.070432</v>
      </c>
      <c r="M974" s="352" t="str">
        <f t="shared" si="2"/>
        <v>POWERPRESS</v>
      </c>
      <c r="N974" s="353">
        <f t="shared" si="14"/>
        <v>28</v>
      </c>
      <c r="O974" s="353">
        <f t="shared" si="15"/>
        <v>7</v>
      </c>
      <c r="P974" s="353">
        <f t="shared" si="16"/>
        <v>2025</v>
      </c>
      <c r="Q974" s="354"/>
      <c r="R974" s="354"/>
      <c r="S974" s="354"/>
      <c r="T974" s="354"/>
      <c r="U974" s="354"/>
      <c r="V974" s="354"/>
    </row>
    <row r="975" ht="11.25" customHeight="1">
      <c r="A975" s="170" t="s">
        <v>682</v>
      </c>
      <c r="B975" s="348">
        <v>45866.0</v>
      </c>
      <c r="C975" s="170" t="s">
        <v>381</v>
      </c>
      <c r="D975" s="170" t="s">
        <v>782</v>
      </c>
      <c r="E975" s="170">
        <v>42.0</v>
      </c>
      <c r="F975" s="170">
        <v>204.5</v>
      </c>
      <c r="G975" s="170">
        <v>44.0</v>
      </c>
      <c r="H975" s="170" t="s">
        <v>695</v>
      </c>
      <c r="I975" s="170" t="s">
        <v>709</v>
      </c>
      <c r="J975" s="334"/>
      <c r="K975" s="334"/>
      <c r="L975" s="351">
        <f t="shared" si="13"/>
        <v>1.4738724</v>
      </c>
      <c r="M975" s="352" t="str">
        <f t="shared" si="2"/>
        <v>POWERPRESS</v>
      </c>
      <c r="N975" s="353">
        <f t="shared" si="14"/>
        <v>28</v>
      </c>
      <c r="O975" s="353">
        <f t="shared" si="15"/>
        <v>7</v>
      </c>
      <c r="P975" s="353">
        <f t="shared" si="16"/>
        <v>2025</v>
      </c>
      <c r="Q975" s="354"/>
      <c r="R975" s="354"/>
      <c r="S975" s="354"/>
      <c r="T975" s="354"/>
      <c r="U975" s="354"/>
      <c r="V975" s="354"/>
    </row>
    <row r="976" ht="11.25" customHeight="1">
      <c r="A976" s="170" t="s">
        <v>682</v>
      </c>
      <c r="B976" s="348">
        <v>45866.0</v>
      </c>
      <c r="C976" s="170" t="s">
        <v>381</v>
      </c>
      <c r="D976" s="170" t="s">
        <v>782</v>
      </c>
      <c r="E976" s="170">
        <v>42.0</v>
      </c>
      <c r="F976" s="170">
        <v>212.5</v>
      </c>
      <c r="G976" s="170">
        <v>36.0</v>
      </c>
      <c r="H976" s="170" t="s">
        <v>695</v>
      </c>
      <c r="I976" s="170" t="s">
        <v>709</v>
      </c>
      <c r="J976" s="334"/>
      <c r="K976" s="334"/>
      <c r="L976" s="351">
        <f t="shared" si="13"/>
        <v>1.25307</v>
      </c>
      <c r="M976" s="352" t="str">
        <f t="shared" si="2"/>
        <v>POWERPRESS</v>
      </c>
      <c r="N976" s="353">
        <f t="shared" si="14"/>
        <v>28</v>
      </c>
      <c r="O976" s="353">
        <f t="shared" si="15"/>
        <v>7</v>
      </c>
      <c r="P976" s="353">
        <f t="shared" si="16"/>
        <v>2025</v>
      </c>
      <c r="Q976" s="354"/>
      <c r="R976" s="354"/>
      <c r="S976" s="354"/>
      <c r="T976" s="354"/>
      <c r="U976" s="354"/>
      <c r="V976" s="354"/>
    </row>
    <row r="977" ht="11.25" customHeight="1">
      <c r="A977" s="170" t="s">
        <v>682</v>
      </c>
      <c r="B977" s="348">
        <v>45866.0</v>
      </c>
      <c r="C977" s="170" t="s">
        <v>381</v>
      </c>
      <c r="D977" s="170" t="s">
        <v>782</v>
      </c>
      <c r="E977" s="170">
        <v>42.0</v>
      </c>
      <c r="F977" s="170">
        <v>222.5</v>
      </c>
      <c r="G977" s="170">
        <v>32.0</v>
      </c>
      <c r="H977" s="170" t="s">
        <v>695</v>
      </c>
      <c r="I977" s="170" t="s">
        <v>709</v>
      </c>
      <c r="J977" s="334"/>
      <c r="K977" s="334"/>
      <c r="L977" s="351">
        <f t="shared" si="13"/>
        <v>1.166256</v>
      </c>
      <c r="M977" s="352" t="str">
        <f t="shared" si="2"/>
        <v>POWERPRESS</v>
      </c>
      <c r="N977" s="353">
        <f t="shared" si="14"/>
        <v>28</v>
      </c>
      <c r="O977" s="353">
        <f t="shared" si="15"/>
        <v>7</v>
      </c>
      <c r="P977" s="353">
        <f t="shared" si="16"/>
        <v>2025</v>
      </c>
      <c r="Q977" s="354"/>
      <c r="R977" s="354"/>
      <c r="S977" s="354"/>
      <c r="T977" s="354"/>
      <c r="U977" s="354"/>
      <c r="V977" s="354"/>
    </row>
    <row r="978" ht="11.25" customHeight="1">
      <c r="A978" s="170" t="s">
        <v>682</v>
      </c>
      <c r="B978" s="348">
        <v>45866.0</v>
      </c>
      <c r="C978" s="170" t="s">
        <v>381</v>
      </c>
      <c r="D978" s="170" t="s">
        <v>782</v>
      </c>
      <c r="E978" s="170">
        <v>42.0</v>
      </c>
      <c r="F978" s="170">
        <v>677.0</v>
      </c>
      <c r="G978" s="170">
        <v>420.0</v>
      </c>
      <c r="H978" s="170" t="s">
        <v>695</v>
      </c>
      <c r="I978" s="170" t="s">
        <v>709</v>
      </c>
      <c r="J978" s="334"/>
      <c r="K978" s="350"/>
      <c r="L978" s="351">
        <f t="shared" si="13"/>
        <v>46.574892</v>
      </c>
      <c r="M978" s="352" t="str">
        <f t="shared" si="2"/>
        <v>POWERPRESS</v>
      </c>
      <c r="N978" s="353">
        <f t="shared" si="14"/>
        <v>28</v>
      </c>
      <c r="O978" s="353">
        <f t="shared" si="15"/>
        <v>7</v>
      </c>
      <c r="P978" s="353">
        <f t="shared" si="16"/>
        <v>2025</v>
      </c>
      <c r="Q978" s="354"/>
      <c r="R978" s="354"/>
      <c r="S978" s="354"/>
      <c r="T978" s="354"/>
      <c r="U978" s="354"/>
      <c r="V978" s="354"/>
    </row>
    <row r="979" ht="11.25" customHeight="1">
      <c r="A979" s="170" t="s">
        <v>682</v>
      </c>
      <c r="B979" s="348">
        <v>45866.0</v>
      </c>
      <c r="C979" s="170" t="s">
        <v>500</v>
      </c>
      <c r="D979" s="170" t="s">
        <v>782</v>
      </c>
      <c r="E979" s="170">
        <v>46.0</v>
      </c>
      <c r="F979" s="170">
        <v>190.0</v>
      </c>
      <c r="G979" s="170">
        <v>124.0</v>
      </c>
      <c r="H979" s="170" t="s">
        <v>695</v>
      </c>
      <c r="I979" s="170" t="s">
        <v>709</v>
      </c>
      <c r="J979" s="334"/>
      <c r="K979" s="334"/>
      <c r="L979" s="351">
        <f t="shared" si="13"/>
        <v>4.226664</v>
      </c>
      <c r="M979" s="352" t="str">
        <f t="shared" si="2"/>
        <v>POWERPRESS</v>
      </c>
      <c r="N979" s="353">
        <f t="shared" si="14"/>
        <v>28</v>
      </c>
      <c r="O979" s="353">
        <f t="shared" si="15"/>
        <v>7</v>
      </c>
      <c r="P979" s="353">
        <f t="shared" si="16"/>
        <v>2025</v>
      </c>
      <c r="Q979" s="354"/>
      <c r="R979" s="354"/>
      <c r="S979" s="354"/>
      <c r="T979" s="354"/>
      <c r="U979" s="354"/>
      <c r="V979" s="354"/>
    </row>
    <row r="980" ht="11.25" customHeight="1">
      <c r="A980" s="170" t="s">
        <v>682</v>
      </c>
      <c r="B980" s="348">
        <v>45866.0</v>
      </c>
      <c r="C980" s="170" t="s">
        <v>500</v>
      </c>
      <c r="D980" s="170" t="s">
        <v>782</v>
      </c>
      <c r="E980" s="170">
        <v>46.0</v>
      </c>
      <c r="F980" s="170">
        <v>193.5</v>
      </c>
      <c r="G980" s="170">
        <v>76.0</v>
      </c>
      <c r="H980" s="170" t="s">
        <v>695</v>
      </c>
      <c r="I980" s="170" t="s">
        <v>709</v>
      </c>
      <c r="J980" s="334"/>
      <c r="K980" s="334"/>
      <c r="L980" s="351">
        <f t="shared" si="13"/>
        <v>2.6382564</v>
      </c>
      <c r="M980" s="352" t="str">
        <f t="shared" si="2"/>
        <v>POWERPRESS</v>
      </c>
      <c r="N980" s="353">
        <f t="shared" si="14"/>
        <v>28</v>
      </c>
      <c r="O980" s="353">
        <f t="shared" si="15"/>
        <v>7</v>
      </c>
      <c r="P980" s="353">
        <f t="shared" si="16"/>
        <v>2025</v>
      </c>
      <c r="Q980" s="354"/>
      <c r="R980" s="354"/>
      <c r="S980" s="354"/>
      <c r="T980" s="354"/>
      <c r="U980" s="354"/>
      <c r="V980" s="354"/>
    </row>
    <row r="981" ht="11.25" customHeight="1">
      <c r="A981" s="170" t="s">
        <v>682</v>
      </c>
      <c r="B981" s="348">
        <v>45866.0</v>
      </c>
      <c r="C981" s="170" t="s">
        <v>500</v>
      </c>
      <c r="D981" s="170" t="s">
        <v>782</v>
      </c>
      <c r="E981" s="170">
        <v>46.0</v>
      </c>
      <c r="F981" s="170">
        <v>206.0</v>
      </c>
      <c r="G981" s="170">
        <v>68.0</v>
      </c>
      <c r="H981" s="170" t="s">
        <v>695</v>
      </c>
      <c r="I981" s="170" t="s">
        <v>709</v>
      </c>
      <c r="J981" s="334"/>
      <c r="K981" s="334"/>
      <c r="L981" s="351">
        <f t="shared" si="13"/>
        <v>2.5130352</v>
      </c>
      <c r="M981" s="352" t="str">
        <f t="shared" si="2"/>
        <v>POWERPRESS</v>
      </c>
      <c r="N981" s="353">
        <f t="shared" si="14"/>
        <v>28</v>
      </c>
      <c r="O981" s="353">
        <f t="shared" si="15"/>
        <v>7</v>
      </c>
      <c r="P981" s="353">
        <f t="shared" si="16"/>
        <v>2025</v>
      </c>
      <c r="Q981" s="354"/>
      <c r="R981" s="354"/>
      <c r="S981" s="354"/>
      <c r="T981" s="354"/>
      <c r="U981" s="354"/>
      <c r="V981" s="354"/>
    </row>
    <row r="982" ht="11.25" customHeight="1">
      <c r="A982" s="170" t="s">
        <v>682</v>
      </c>
      <c r="B982" s="348">
        <v>45866.0</v>
      </c>
      <c r="C982" s="170" t="s">
        <v>500</v>
      </c>
      <c r="D982" s="170" t="s">
        <v>782</v>
      </c>
      <c r="E982" s="170">
        <v>46.0</v>
      </c>
      <c r="F982" s="170">
        <v>213.5</v>
      </c>
      <c r="G982" s="170">
        <v>48.0</v>
      </c>
      <c r="H982" s="170" t="s">
        <v>695</v>
      </c>
      <c r="I982" s="170" t="s">
        <v>709</v>
      </c>
      <c r="J982" s="334"/>
      <c r="K982" s="334"/>
      <c r="L982" s="351">
        <f t="shared" si="13"/>
        <v>1.8384912</v>
      </c>
      <c r="M982" s="352" t="str">
        <f t="shared" si="2"/>
        <v>POWERPRESS</v>
      </c>
      <c r="N982" s="353">
        <f t="shared" si="14"/>
        <v>28</v>
      </c>
      <c r="O982" s="353">
        <f t="shared" si="15"/>
        <v>7</v>
      </c>
      <c r="P982" s="353">
        <f t="shared" si="16"/>
        <v>2025</v>
      </c>
      <c r="Q982" s="354"/>
      <c r="R982" s="354"/>
      <c r="S982" s="354"/>
      <c r="T982" s="354"/>
      <c r="U982" s="354"/>
      <c r="V982" s="354"/>
    </row>
    <row r="983" ht="11.25" customHeight="1">
      <c r="A983" s="170" t="s">
        <v>682</v>
      </c>
      <c r="B983" s="348">
        <v>45866.0</v>
      </c>
      <c r="C983" s="170" t="s">
        <v>500</v>
      </c>
      <c r="D983" s="170" t="s">
        <v>782</v>
      </c>
      <c r="E983" s="170">
        <v>46.0</v>
      </c>
      <c r="F983" s="170">
        <v>222.5</v>
      </c>
      <c r="G983" s="170">
        <v>44.0</v>
      </c>
      <c r="H983" s="170" t="s">
        <v>695</v>
      </c>
      <c r="I983" s="170" t="s">
        <v>709</v>
      </c>
      <c r="J983" s="334"/>
      <c r="K983" s="334"/>
      <c r="L983" s="351">
        <f t="shared" si="13"/>
        <v>1.756326</v>
      </c>
      <c r="M983" s="352" t="str">
        <f t="shared" si="2"/>
        <v>POWERPRESS</v>
      </c>
      <c r="N983" s="353">
        <f t="shared" si="14"/>
        <v>28</v>
      </c>
      <c r="O983" s="353">
        <f t="shared" si="15"/>
        <v>7</v>
      </c>
      <c r="P983" s="353">
        <f t="shared" si="16"/>
        <v>2025</v>
      </c>
      <c r="Q983" s="354"/>
      <c r="R983" s="354"/>
      <c r="S983" s="354"/>
      <c r="T983" s="354"/>
      <c r="U983" s="354"/>
      <c r="V983" s="354"/>
    </row>
    <row r="984" ht="11.25" customHeight="1">
      <c r="A984" s="170" t="s">
        <v>682</v>
      </c>
      <c r="B984" s="348">
        <v>45866.0</v>
      </c>
      <c r="C984" s="170" t="s">
        <v>500</v>
      </c>
      <c r="D984" s="170" t="s">
        <v>782</v>
      </c>
      <c r="E984" s="170">
        <v>46.0</v>
      </c>
      <c r="F984" s="170">
        <v>233.5</v>
      </c>
      <c r="G984" s="170">
        <v>28.0</v>
      </c>
      <c r="H984" s="170" t="s">
        <v>695</v>
      </c>
      <c r="I984" s="170" t="s">
        <v>709</v>
      </c>
      <c r="J984" s="334"/>
      <c r="K984" s="350">
        <v>0.75</v>
      </c>
      <c r="L984" s="351">
        <f t="shared" si="13"/>
        <v>1.1729172</v>
      </c>
      <c r="M984" s="352" t="str">
        <f t="shared" si="2"/>
        <v>POWERPRESS</v>
      </c>
      <c r="N984" s="353">
        <f t="shared" si="14"/>
        <v>28</v>
      </c>
      <c r="O984" s="353">
        <f t="shared" si="15"/>
        <v>7</v>
      </c>
      <c r="P984" s="353">
        <f t="shared" si="16"/>
        <v>2025</v>
      </c>
      <c r="Q984" s="354"/>
      <c r="R984" s="354"/>
      <c r="S984" s="354"/>
      <c r="T984" s="354"/>
      <c r="U984" s="354"/>
      <c r="V984" s="354"/>
    </row>
    <row r="985" ht="11.25" customHeight="1">
      <c r="A985" s="170" t="s">
        <v>682</v>
      </c>
      <c r="B985" s="348">
        <v>45866.0</v>
      </c>
      <c r="C985" s="170" t="s">
        <v>383</v>
      </c>
      <c r="D985" s="349" t="s">
        <v>690</v>
      </c>
      <c r="E985" s="170">
        <v>99.0</v>
      </c>
      <c r="F985" s="170">
        <v>315.0</v>
      </c>
      <c r="G985" s="170">
        <v>1260.0</v>
      </c>
      <c r="H985" s="170" t="s">
        <v>85</v>
      </c>
      <c r="I985" s="170" t="s">
        <v>692</v>
      </c>
      <c r="J985" s="350">
        <v>0.3333333333333333</v>
      </c>
      <c r="K985" s="334"/>
      <c r="L985" s="351">
        <f t="shared" si="13"/>
        <v>153.24309</v>
      </c>
      <c r="M985" s="352" t="str">
        <f t="shared" si="2"/>
        <v>SHEARING</v>
      </c>
      <c r="N985" s="353">
        <f t="shared" si="14"/>
        <v>28</v>
      </c>
      <c r="O985" s="353">
        <f t="shared" si="15"/>
        <v>7</v>
      </c>
      <c r="P985" s="353">
        <f t="shared" si="16"/>
        <v>2025</v>
      </c>
      <c r="Q985" s="354"/>
      <c r="R985" s="354"/>
      <c r="S985" s="354"/>
      <c r="T985" s="354"/>
      <c r="U985" s="354"/>
      <c r="V985" s="354"/>
    </row>
    <row r="986" ht="11.25" customHeight="1">
      <c r="A986" s="170" t="s">
        <v>682</v>
      </c>
      <c r="B986" s="348">
        <v>45866.0</v>
      </c>
      <c r="C986" s="170" t="s">
        <v>383</v>
      </c>
      <c r="D986" s="349" t="s">
        <v>690</v>
      </c>
      <c r="E986" s="170">
        <v>99.0</v>
      </c>
      <c r="F986" s="170">
        <v>204.0</v>
      </c>
      <c r="G986" s="170">
        <v>160.0</v>
      </c>
      <c r="H986" s="170" t="s">
        <v>85</v>
      </c>
      <c r="I986" s="170" t="s">
        <v>692</v>
      </c>
      <c r="J986" s="334"/>
      <c r="K986" s="334"/>
      <c r="L986" s="351">
        <f t="shared" si="13"/>
        <v>12.602304</v>
      </c>
      <c r="M986" s="352" t="str">
        <f t="shared" si="2"/>
        <v>SHEARING</v>
      </c>
      <c r="N986" s="353">
        <f t="shared" si="14"/>
        <v>28</v>
      </c>
      <c r="O986" s="353">
        <f t="shared" si="15"/>
        <v>7</v>
      </c>
      <c r="P986" s="353">
        <f t="shared" si="16"/>
        <v>2025</v>
      </c>
      <c r="Q986" s="354"/>
      <c r="R986" s="354"/>
      <c r="S986" s="354"/>
      <c r="T986" s="354"/>
      <c r="U986" s="354"/>
      <c r="V986" s="354"/>
    </row>
    <row r="987" ht="11.25" customHeight="1">
      <c r="A987" s="170" t="s">
        <v>682</v>
      </c>
      <c r="B987" s="348">
        <v>45866.0</v>
      </c>
      <c r="C987" s="170" t="s">
        <v>383</v>
      </c>
      <c r="D987" s="349" t="s">
        <v>690</v>
      </c>
      <c r="E987" s="170">
        <v>99.0</v>
      </c>
      <c r="F987" s="170">
        <v>512.0</v>
      </c>
      <c r="G987" s="170">
        <v>115.0</v>
      </c>
      <c r="H987" s="170" t="s">
        <v>85</v>
      </c>
      <c r="I987" s="170" t="s">
        <v>692</v>
      </c>
      <c r="J987" s="334"/>
      <c r="K987" s="334"/>
      <c r="L987" s="351">
        <f t="shared" si="13"/>
        <v>22.733568</v>
      </c>
      <c r="M987" s="352" t="str">
        <f t="shared" si="2"/>
        <v>SHEARING</v>
      </c>
      <c r="N987" s="353">
        <f t="shared" si="14"/>
        <v>28</v>
      </c>
      <c r="O987" s="353">
        <f t="shared" si="15"/>
        <v>7</v>
      </c>
      <c r="P987" s="353">
        <f t="shared" si="16"/>
        <v>2025</v>
      </c>
      <c r="Q987" s="354"/>
      <c r="R987" s="354"/>
      <c r="S987" s="354"/>
      <c r="T987" s="354"/>
      <c r="U987" s="354"/>
      <c r="V987" s="354"/>
    </row>
    <row r="988" ht="11.25" customHeight="1">
      <c r="A988" s="170" t="s">
        <v>682</v>
      </c>
      <c r="B988" s="348">
        <v>45866.0</v>
      </c>
      <c r="C988" s="170" t="s">
        <v>383</v>
      </c>
      <c r="D988" s="349" t="s">
        <v>690</v>
      </c>
      <c r="E988" s="170">
        <v>99.0</v>
      </c>
      <c r="F988" s="170">
        <v>524.0</v>
      </c>
      <c r="G988" s="170">
        <v>100.0</v>
      </c>
      <c r="H988" s="170" t="s">
        <v>85</v>
      </c>
      <c r="I988" s="170" t="s">
        <v>692</v>
      </c>
      <c r="J988" s="334"/>
      <c r="K988" s="334"/>
      <c r="L988" s="351">
        <f t="shared" si="13"/>
        <v>20.23164</v>
      </c>
      <c r="M988" s="352" t="str">
        <f t="shared" si="2"/>
        <v>SHEARING</v>
      </c>
      <c r="N988" s="353">
        <f t="shared" si="14"/>
        <v>28</v>
      </c>
      <c r="O988" s="353">
        <f t="shared" si="15"/>
        <v>7</v>
      </c>
      <c r="P988" s="353">
        <f t="shared" si="16"/>
        <v>2025</v>
      </c>
      <c r="Q988" s="354"/>
      <c r="R988" s="354"/>
      <c r="S988" s="354"/>
      <c r="T988" s="354"/>
      <c r="U988" s="354"/>
      <c r="V988" s="354"/>
    </row>
    <row r="989" ht="11.25" customHeight="1">
      <c r="A989" s="170" t="s">
        <v>682</v>
      </c>
      <c r="B989" s="348">
        <v>45866.0</v>
      </c>
      <c r="C989" s="170" t="s">
        <v>383</v>
      </c>
      <c r="D989" s="349" t="s">
        <v>690</v>
      </c>
      <c r="E989" s="170">
        <v>99.0</v>
      </c>
      <c r="F989" s="170">
        <v>540.0</v>
      </c>
      <c r="G989" s="170">
        <v>95.0</v>
      </c>
      <c r="H989" s="170" t="s">
        <v>85</v>
      </c>
      <c r="I989" s="170" t="s">
        <v>692</v>
      </c>
      <c r="J989" s="334"/>
      <c r="K989" s="334"/>
      <c r="L989" s="351">
        <f t="shared" si="13"/>
        <v>19.80693</v>
      </c>
      <c r="M989" s="352" t="str">
        <f t="shared" si="2"/>
        <v>SHEARING</v>
      </c>
      <c r="N989" s="353">
        <f t="shared" si="14"/>
        <v>28</v>
      </c>
      <c r="O989" s="353">
        <f t="shared" si="15"/>
        <v>7</v>
      </c>
      <c r="P989" s="353">
        <f t="shared" si="16"/>
        <v>2025</v>
      </c>
      <c r="Q989" s="354"/>
      <c r="R989" s="354"/>
      <c r="S989" s="354"/>
      <c r="T989" s="354"/>
      <c r="U989" s="354"/>
      <c r="V989" s="354"/>
    </row>
    <row r="990" ht="11.25" customHeight="1">
      <c r="A990" s="170" t="s">
        <v>682</v>
      </c>
      <c r="B990" s="348">
        <v>45866.0</v>
      </c>
      <c r="C990" s="170" t="s">
        <v>383</v>
      </c>
      <c r="D990" s="349" t="s">
        <v>690</v>
      </c>
      <c r="E990" s="170">
        <v>99.0</v>
      </c>
      <c r="F990" s="170">
        <v>555.0</v>
      </c>
      <c r="G990" s="170">
        <v>60.0</v>
      </c>
      <c r="H990" s="170" t="s">
        <v>85</v>
      </c>
      <c r="I990" s="170" t="s">
        <v>692</v>
      </c>
      <c r="J990" s="334"/>
      <c r="K990" s="334"/>
      <c r="L990" s="351">
        <f t="shared" si="13"/>
        <v>12.85713</v>
      </c>
      <c r="M990" s="352" t="str">
        <f t="shared" si="2"/>
        <v>SHEARING</v>
      </c>
      <c r="N990" s="353">
        <f t="shared" si="14"/>
        <v>28</v>
      </c>
      <c r="O990" s="353">
        <f t="shared" si="15"/>
        <v>7</v>
      </c>
      <c r="P990" s="353">
        <f t="shared" si="16"/>
        <v>2025</v>
      </c>
      <c r="Q990" s="354"/>
      <c r="R990" s="354"/>
      <c r="S990" s="354"/>
      <c r="T990" s="354"/>
      <c r="U990" s="354"/>
      <c r="V990" s="354"/>
    </row>
    <row r="991" ht="11.25" customHeight="1">
      <c r="A991" s="170" t="s">
        <v>682</v>
      </c>
      <c r="B991" s="348">
        <v>45866.0</v>
      </c>
      <c r="C991" s="170" t="s">
        <v>383</v>
      </c>
      <c r="D991" s="349" t="s">
        <v>690</v>
      </c>
      <c r="E991" s="170">
        <v>99.0</v>
      </c>
      <c r="F991" s="170">
        <v>575.0</v>
      </c>
      <c r="G991" s="170">
        <v>60.0</v>
      </c>
      <c r="H991" s="170" t="s">
        <v>85</v>
      </c>
      <c r="I991" s="170" t="s">
        <v>692</v>
      </c>
      <c r="J991" s="334"/>
      <c r="K991" s="334"/>
      <c r="L991" s="351">
        <f t="shared" si="13"/>
        <v>13.32045</v>
      </c>
      <c r="M991" s="352" t="str">
        <f t="shared" si="2"/>
        <v>SHEARING</v>
      </c>
      <c r="N991" s="353">
        <f t="shared" si="14"/>
        <v>28</v>
      </c>
      <c r="O991" s="353">
        <f t="shared" si="15"/>
        <v>7</v>
      </c>
      <c r="P991" s="353">
        <f t="shared" si="16"/>
        <v>2025</v>
      </c>
      <c r="Q991" s="354"/>
      <c r="R991" s="354"/>
      <c r="S991" s="354"/>
      <c r="T991" s="354"/>
      <c r="U991" s="354"/>
      <c r="V991" s="354"/>
    </row>
    <row r="992" ht="11.25" customHeight="1">
      <c r="A992" s="170" t="s">
        <v>682</v>
      </c>
      <c r="B992" s="348">
        <v>45866.0</v>
      </c>
      <c r="C992" s="170" t="s">
        <v>383</v>
      </c>
      <c r="D992" s="349" t="s">
        <v>690</v>
      </c>
      <c r="E992" s="170">
        <v>99.0</v>
      </c>
      <c r="F992" s="170">
        <v>599.0</v>
      </c>
      <c r="G992" s="170">
        <v>40.0</v>
      </c>
      <c r="H992" s="170" t="s">
        <v>85</v>
      </c>
      <c r="I992" s="170" t="s">
        <v>692</v>
      </c>
      <c r="J992" s="334"/>
      <c r="K992" s="350">
        <v>0.8333333333333334</v>
      </c>
      <c r="L992" s="351">
        <f t="shared" si="13"/>
        <v>9.250956</v>
      </c>
      <c r="M992" s="352" t="str">
        <f t="shared" si="2"/>
        <v>SHEARING</v>
      </c>
      <c r="N992" s="353">
        <f t="shared" si="14"/>
        <v>28</v>
      </c>
      <c r="O992" s="353">
        <f t="shared" si="15"/>
        <v>7</v>
      </c>
      <c r="P992" s="353">
        <f t="shared" si="16"/>
        <v>2025</v>
      </c>
      <c r="Q992" s="354"/>
      <c r="R992" s="354"/>
      <c r="S992" s="354"/>
      <c r="T992" s="354"/>
      <c r="U992" s="354"/>
      <c r="V992" s="354"/>
    </row>
    <row r="993" ht="11.25" customHeight="1">
      <c r="A993" s="170" t="s">
        <v>682</v>
      </c>
      <c r="B993" s="348">
        <v>45866.0</v>
      </c>
      <c r="C993" s="170" t="s">
        <v>756</v>
      </c>
      <c r="D993" s="349" t="s">
        <v>717</v>
      </c>
      <c r="E993" s="170">
        <v>44.0</v>
      </c>
      <c r="F993" s="170">
        <v>235.0</v>
      </c>
      <c r="G993" s="170">
        <v>760.0</v>
      </c>
      <c r="H993" s="170"/>
      <c r="I993" s="170" t="s">
        <v>718</v>
      </c>
      <c r="J993" s="350">
        <v>0.3333333333333333</v>
      </c>
      <c r="K993" s="334"/>
      <c r="L993" s="351">
        <f t="shared" si="13"/>
        <v>30.64776</v>
      </c>
      <c r="M993" s="352" t="str">
        <f t="shared" si="2"/>
        <v>SHEARING</v>
      </c>
      <c r="N993" s="353">
        <f t="shared" si="14"/>
        <v>28</v>
      </c>
      <c r="O993" s="353">
        <f t="shared" si="15"/>
        <v>7</v>
      </c>
      <c r="P993" s="353">
        <f t="shared" si="16"/>
        <v>2025</v>
      </c>
      <c r="Q993" s="354"/>
      <c r="R993" s="354"/>
      <c r="S993" s="354"/>
      <c r="T993" s="354"/>
      <c r="U993" s="354"/>
      <c r="V993" s="354"/>
    </row>
    <row r="994" ht="11.25" customHeight="1">
      <c r="A994" s="170" t="s">
        <v>682</v>
      </c>
      <c r="B994" s="348">
        <v>45866.0</v>
      </c>
      <c r="C994" s="170"/>
      <c r="D994" s="170"/>
      <c r="E994" s="170"/>
      <c r="F994" s="170"/>
      <c r="G994" s="170"/>
      <c r="H994" s="170" t="s">
        <v>689</v>
      </c>
      <c r="I994" s="170" t="s">
        <v>718</v>
      </c>
      <c r="J994" s="334"/>
      <c r="K994" s="350">
        <v>0.8333333333333334</v>
      </c>
      <c r="L994" s="351">
        <f t="shared" si="13"/>
        <v>0</v>
      </c>
      <c r="M994" s="352" t="str">
        <f t="shared" si="2"/>
        <v/>
      </c>
      <c r="N994" s="353">
        <f t="shared" si="14"/>
        <v>28</v>
      </c>
      <c r="O994" s="353">
        <f t="shared" si="15"/>
        <v>7</v>
      </c>
      <c r="P994" s="353">
        <f t="shared" si="16"/>
        <v>2025</v>
      </c>
      <c r="Q994" s="354"/>
      <c r="R994" s="354"/>
      <c r="S994" s="354"/>
      <c r="T994" s="354"/>
      <c r="U994" s="354"/>
      <c r="V994" s="354"/>
    </row>
    <row r="995" ht="11.25" customHeight="1">
      <c r="A995" s="170" t="s">
        <v>682</v>
      </c>
      <c r="B995" s="348">
        <v>45866.0</v>
      </c>
      <c r="C995" s="170"/>
      <c r="D995" s="170"/>
      <c r="E995" s="170"/>
      <c r="F995" s="170"/>
      <c r="G995" s="170"/>
      <c r="H995" s="170" t="s">
        <v>689</v>
      </c>
      <c r="I995" s="170" t="s">
        <v>766</v>
      </c>
      <c r="J995" s="350">
        <v>0.3333333333333333</v>
      </c>
      <c r="K995" s="350">
        <v>0.8333333333333334</v>
      </c>
      <c r="L995" s="351">
        <f t="shared" si="13"/>
        <v>0</v>
      </c>
      <c r="M995" s="352" t="str">
        <f t="shared" si="2"/>
        <v/>
      </c>
      <c r="N995" s="353">
        <f t="shared" si="14"/>
        <v>29</v>
      </c>
      <c r="O995" s="353">
        <f t="shared" si="15"/>
        <v>7</v>
      </c>
      <c r="P995" s="353">
        <f t="shared" si="16"/>
        <v>2025</v>
      </c>
      <c r="Q995" s="354"/>
      <c r="R995" s="354"/>
      <c r="S995" s="354"/>
      <c r="T995" s="354"/>
      <c r="U995" s="354"/>
      <c r="V995" s="354"/>
    </row>
    <row r="996" ht="11.25" customHeight="1">
      <c r="A996" s="170" t="s">
        <v>682</v>
      </c>
      <c r="B996" s="348">
        <v>45867.0</v>
      </c>
      <c r="C996" s="170" t="s">
        <v>384</v>
      </c>
      <c r="D996" s="349" t="s">
        <v>694</v>
      </c>
      <c r="E996" s="170">
        <v>127.0</v>
      </c>
      <c r="F996" s="170">
        <v>561.0</v>
      </c>
      <c r="G996" s="170">
        <v>210.0</v>
      </c>
      <c r="H996" s="170" t="s">
        <v>695</v>
      </c>
      <c r="I996" s="170" t="s">
        <v>698</v>
      </c>
      <c r="J996" s="350">
        <v>0.375</v>
      </c>
      <c r="K996" s="334"/>
      <c r="L996" s="351">
        <f t="shared" si="13"/>
        <v>58.351293</v>
      </c>
      <c r="M996" s="352" t="str">
        <f t="shared" si="2"/>
        <v>HOLING</v>
      </c>
      <c r="N996" s="353">
        <f t="shared" si="14"/>
        <v>29</v>
      </c>
      <c r="O996" s="353">
        <f t="shared" si="15"/>
        <v>7</v>
      </c>
      <c r="P996" s="353">
        <f t="shared" si="16"/>
        <v>2025</v>
      </c>
      <c r="Q996" s="354"/>
      <c r="R996" s="354"/>
      <c r="S996" s="354"/>
      <c r="T996" s="354"/>
      <c r="U996" s="354"/>
      <c r="V996" s="354"/>
    </row>
    <row r="997" ht="11.25" customHeight="1">
      <c r="A997" s="170" t="s">
        <v>682</v>
      </c>
      <c r="B997" s="348">
        <v>45867.0</v>
      </c>
      <c r="C997" s="170" t="s">
        <v>384</v>
      </c>
      <c r="D997" s="349" t="s">
        <v>694</v>
      </c>
      <c r="E997" s="170">
        <v>97.0</v>
      </c>
      <c r="F997" s="170">
        <v>561.0</v>
      </c>
      <c r="G997" s="170">
        <v>378.0</v>
      </c>
      <c r="H997" s="170" t="s">
        <v>695</v>
      </c>
      <c r="I997" s="170" t="s">
        <v>698</v>
      </c>
      <c r="J997" s="334"/>
      <c r="K997" s="334"/>
      <c r="L997" s="351">
        <f t="shared" si="13"/>
        <v>80.2215414</v>
      </c>
      <c r="M997" s="352" t="str">
        <f t="shared" si="2"/>
        <v>HOLING</v>
      </c>
      <c r="N997" s="353">
        <f t="shared" si="14"/>
        <v>29</v>
      </c>
      <c r="O997" s="353">
        <f t="shared" si="15"/>
        <v>7</v>
      </c>
      <c r="P997" s="353">
        <f t="shared" si="16"/>
        <v>2025</v>
      </c>
      <c r="Q997" s="354"/>
      <c r="R997" s="354"/>
      <c r="S997" s="354"/>
      <c r="T997" s="354"/>
      <c r="U997" s="354"/>
      <c r="V997" s="354"/>
    </row>
    <row r="998" ht="11.25" customHeight="1">
      <c r="A998" s="170" t="s">
        <v>682</v>
      </c>
      <c r="B998" s="348">
        <v>45867.0</v>
      </c>
      <c r="C998" s="170" t="s">
        <v>384</v>
      </c>
      <c r="D998" s="349" t="s">
        <v>694</v>
      </c>
      <c r="E998" s="170">
        <v>59.0</v>
      </c>
      <c r="F998" s="170">
        <v>561.0</v>
      </c>
      <c r="G998" s="170">
        <v>234.0</v>
      </c>
      <c r="H998" s="170" t="s">
        <v>695</v>
      </c>
      <c r="I998" s="170" t="s">
        <v>698</v>
      </c>
      <c r="J998" s="334"/>
      <c r="K998" s="334"/>
      <c r="L998" s="351">
        <f t="shared" si="13"/>
        <v>30.2061474</v>
      </c>
      <c r="M998" s="352" t="str">
        <f t="shared" si="2"/>
        <v>HOLING</v>
      </c>
      <c r="N998" s="353">
        <f t="shared" si="14"/>
        <v>29</v>
      </c>
      <c r="O998" s="353">
        <f t="shared" si="15"/>
        <v>7</v>
      </c>
      <c r="P998" s="353">
        <f t="shared" si="16"/>
        <v>2025</v>
      </c>
      <c r="Q998" s="354"/>
      <c r="R998" s="354"/>
      <c r="S998" s="354"/>
      <c r="T998" s="354"/>
      <c r="U998" s="354"/>
      <c r="V998" s="354"/>
    </row>
    <row r="999" ht="11.25" customHeight="1">
      <c r="A999" s="170" t="s">
        <v>682</v>
      </c>
      <c r="B999" s="348">
        <v>45867.0</v>
      </c>
      <c r="C999" s="170" t="s">
        <v>384</v>
      </c>
      <c r="D999" s="349" t="s">
        <v>694</v>
      </c>
      <c r="E999" s="170">
        <v>81.0</v>
      </c>
      <c r="F999" s="170">
        <v>561.0</v>
      </c>
      <c r="G999" s="170">
        <v>234.0</v>
      </c>
      <c r="H999" s="170" t="s">
        <v>695</v>
      </c>
      <c r="I999" s="170" t="s">
        <v>698</v>
      </c>
      <c r="J999" s="334"/>
      <c r="K999" s="334"/>
      <c r="L999" s="351">
        <f t="shared" si="13"/>
        <v>41.4694566</v>
      </c>
      <c r="M999" s="352" t="str">
        <f t="shared" si="2"/>
        <v>HOLING</v>
      </c>
      <c r="N999" s="353">
        <f t="shared" si="14"/>
        <v>29</v>
      </c>
      <c r="O999" s="353">
        <f t="shared" si="15"/>
        <v>7</v>
      </c>
      <c r="P999" s="353">
        <f t="shared" si="16"/>
        <v>2025</v>
      </c>
      <c r="Q999" s="354"/>
      <c r="R999" s="354"/>
      <c r="S999" s="354"/>
      <c r="T999" s="354"/>
      <c r="U999" s="354"/>
      <c r="V999" s="354"/>
    </row>
    <row r="1000" ht="11.25" customHeight="1">
      <c r="A1000" s="170" t="s">
        <v>682</v>
      </c>
      <c r="B1000" s="348">
        <v>45867.0</v>
      </c>
      <c r="C1000" s="170" t="s">
        <v>384</v>
      </c>
      <c r="D1000" s="349" t="s">
        <v>694</v>
      </c>
      <c r="E1000" s="170">
        <v>34.0</v>
      </c>
      <c r="F1000" s="170">
        <v>561.0</v>
      </c>
      <c r="G1000" s="170">
        <v>162.0</v>
      </c>
      <c r="H1000" s="170" t="s">
        <v>695</v>
      </c>
      <c r="I1000" s="170" t="s">
        <v>698</v>
      </c>
      <c r="J1000" s="334"/>
      <c r="K1000" s="334"/>
      <c r="L1000" s="351">
        <f t="shared" si="13"/>
        <v>12.0509532</v>
      </c>
      <c r="M1000" s="352" t="str">
        <f t="shared" si="2"/>
        <v>HOLING</v>
      </c>
      <c r="N1000" s="353">
        <f t="shared" si="14"/>
        <v>29</v>
      </c>
      <c r="O1000" s="353">
        <f t="shared" si="15"/>
        <v>7</v>
      </c>
      <c r="P1000" s="353">
        <f t="shared" si="16"/>
        <v>2025</v>
      </c>
      <c r="Q1000" s="354"/>
      <c r="R1000" s="354"/>
      <c r="S1000" s="354"/>
      <c r="T1000" s="354"/>
      <c r="U1000" s="354"/>
      <c r="V1000" s="354"/>
    </row>
    <row r="1001" ht="11.25" customHeight="1">
      <c r="A1001" s="170" t="s">
        <v>682</v>
      </c>
      <c r="B1001" s="348">
        <v>45867.0</v>
      </c>
      <c r="C1001" s="170" t="s">
        <v>383</v>
      </c>
      <c r="D1001" s="349" t="s">
        <v>694</v>
      </c>
      <c r="E1001" s="170">
        <v>99.0</v>
      </c>
      <c r="F1001" s="170">
        <v>315.0</v>
      </c>
      <c r="G1001" s="170">
        <v>320.0</v>
      </c>
      <c r="H1001" s="170" t="s">
        <v>695</v>
      </c>
      <c r="I1001" s="170" t="s">
        <v>698</v>
      </c>
      <c r="J1001" s="334"/>
      <c r="K1001" s="350">
        <v>0.75</v>
      </c>
      <c r="L1001" s="351">
        <f t="shared" si="13"/>
        <v>38.91888</v>
      </c>
      <c r="M1001" s="352" t="str">
        <f t="shared" si="2"/>
        <v>HOLING</v>
      </c>
      <c r="N1001" s="353">
        <f t="shared" si="14"/>
        <v>29</v>
      </c>
      <c r="O1001" s="353">
        <f t="shared" si="15"/>
        <v>7</v>
      </c>
      <c r="P1001" s="353">
        <f t="shared" si="16"/>
        <v>2025</v>
      </c>
      <c r="Q1001" s="354"/>
      <c r="R1001" s="354"/>
      <c r="S1001" s="354"/>
      <c r="T1001" s="354"/>
      <c r="U1001" s="354"/>
      <c r="V1001" s="354"/>
    </row>
    <row r="1002" ht="11.25" customHeight="1">
      <c r="A1002" s="170" t="s">
        <v>682</v>
      </c>
      <c r="B1002" s="348">
        <v>45867.0</v>
      </c>
      <c r="C1002" s="170" t="s">
        <v>790</v>
      </c>
      <c r="D1002" s="349" t="s">
        <v>697</v>
      </c>
      <c r="E1002" s="170">
        <v>46.0</v>
      </c>
      <c r="F1002" s="170">
        <v>681.0</v>
      </c>
      <c r="G1002" s="170"/>
      <c r="H1002" s="170" t="s">
        <v>695</v>
      </c>
      <c r="I1002" s="170" t="s">
        <v>696</v>
      </c>
      <c r="J1002" s="350">
        <v>0.375</v>
      </c>
      <c r="K1002" s="334"/>
      <c r="L1002" s="351">
        <f t="shared" si="13"/>
        <v>0</v>
      </c>
      <c r="M1002" s="352" t="str">
        <f t="shared" si="2"/>
        <v>HOLING</v>
      </c>
      <c r="N1002" s="353">
        <f t="shared" si="14"/>
        <v>29</v>
      </c>
      <c r="O1002" s="353">
        <f t="shared" si="15"/>
        <v>7</v>
      </c>
      <c r="P1002" s="353">
        <f t="shared" si="16"/>
        <v>2025</v>
      </c>
      <c r="Q1002" s="354"/>
      <c r="R1002" s="354"/>
      <c r="S1002" s="354"/>
      <c r="T1002" s="354"/>
      <c r="U1002" s="354"/>
      <c r="V1002" s="354"/>
    </row>
    <row r="1003" ht="11.25" customHeight="1">
      <c r="A1003" s="170" t="s">
        <v>682</v>
      </c>
      <c r="B1003" s="348">
        <v>45867.0</v>
      </c>
      <c r="C1003" s="170" t="s">
        <v>790</v>
      </c>
      <c r="D1003" s="349" t="s">
        <v>697</v>
      </c>
      <c r="E1003" s="170">
        <v>46.0</v>
      </c>
      <c r="F1003" s="170">
        <v>404.0</v>
      </c>
      <c r="G1003" s="170"/>
      <c r="H1003" s="170" t="s">
        <v>695</v>
      </c>
      <c r="I1003" s="170" t="s">
        <v>696</v>
      </c>
      <c r="J1003" s="334"/>
      <c r="K1003" s="334"/>
      <c r="L1003" s="351">
        <f t="shared" si="13"/>
        <v>0</v>
      </c>
      <c r="M1003" s="352" t="str">
        <f t="shared" si="2"/>
        <v>HOLING</v>
      </c>
      <c r="N1003" s="353">
        <f t="shared" si="14"/>
        <v>29</v>
      </c>
      <c r="O1003" s="353">
        <f t="shared" si="15"/>
        <v>7</v>
      </c>
      <c r="P1003" s="353">
        <f t="shared" si="16"/>
        <v>2025</v>
      </c>
      <c r="Q1003" s="354"/>
      <c r="R1003" s="354"/>
      <c r="S1003" s="354"/>
      <c r="T1003" s="354"/>
      <c r="U1003" s="354"/>
      <c r="V1003" s="354"/>
    </row>
    <row r="1004" ht="11.25" customHeight="1">
      <c r="A1004" s="170" t="s">
        <v>682</v>
      </c>
      <c r="B1004" s="348">
        <v>45867.0</v>
      </c>
      <c r="C1004" s="170" t="s">
        <v>791</v>
      </c>
      <c r="D1004" s="349" t="s">
        <v>697</v>
      </c>
      <c r="E1004" s="170">
        <v>99.0</v>
      </c>
      <c r="F1004" s="170">
        <v>315.0</v>
      </c>
      <c r="G1004" s="170">
        <v>80.0</v>
      </c>
      <c r="H1004" s="170" t="s">
        <v>695</v>
      </c>
      <c r="I1004" s="170" t="s">
        <v>696</v>
      </c>
      <c r="J1004" s="334"/>
      <c r="K1004" s="334"/>
      <c r="L1004" s="351">
        <f t="shared" si="13"/>
        <v>9.72972</v>
      </c>
      <c r="M1004" s="352" t="str">
        <f t="shared" si="2"/>
        <v>HOLING</v>
      </c>
      <c r="N1004" s="353">
        <f t="shared" si="14"/>
        <v>29</v>
      </c>
      <c r="O1004" s="353">
        <f t="shared" si="15"/>
        <v>7</v>
      </c>
      <c r="P1004" s="353">
        <f t="shared" si="16"/>
        <v>2025</v>
      </c>
      <c r="Q1004" s="354"/>
      <c r="R1004" s="354"/>
      <c r="S1004" s="354"/>
      <c r="T1004" s="354"/>
      <c r="U1004" s="354"/>
      <c r="V1004" s="354"/>
    </row>
    <row r="1005" ht="11.25" customHeight="1">
      <c r="A1005" s="170" t="s">
        <v>682</v>
      </c>
      <c r="B1005" s="348">
        <v>45867.0</v>
      </c>
      <c r="C1005" s="170" t="s">
        <v>791</v>
      </c>
      <c r="D1005" s="349" t="s">
        <v>697</v>
      </c>
      <c r="E1005" s="170">
        <v>99.0</v>
      </c>
      <c r="F1005" s="170">
        <v>315.0</v>
      </c>
      <c r="G1005" s="170">
        <v>120.0</v>
      </c>
      <c r="H1005" s="170" t="s">
        <v>695</v>
      </c>
      <c r="I1005" s="170" t="s">
        <v>696</v>
      </c>
      <c r="J1005" s="334"/>
      <c r="K1005" s="334"/>
      <c r="L1005" s="351">
        <f t="shared" si="13"/>
        <v>14.59458</v>
      </c>
      <c r="M1005" s="352" t="str">
        <f t="shared" si="2"/>
        <v>HOLING</v>
      </c>
      <c r="N1005" s="353">
        <f t="shared" si="14"/>
        <v>29</v>
      </c>
      <c r="O1005" s="353">
        <f t="shared" si="15"/>
        <v>7</v>
      </c>
      <c r="P1005" s="353">
        <f t="shared" si="16"/>
        <v>2025</v>
      </c>
      <c r="Q1005" s="354"/>
      <c r="R1005" s="354"/>
      <c r="S1005" s="354"/>
      <c r="T1005" s="354"/>
      <c r="U1005" s="354"/>
      <c r="V1005" s="354"/>
    </row>
    <row r="1006" ht="11.25" customHeight="1">
      <c r="A1006" s="170" t="s">
        <v>682</v>
      </c>
      <c r="B1006" s="348">
        <v>45867.0</v>
      </c>
      <c r="C1006" s="170" t="s">
        <v>791</v>
      </c>
      <c r="D1006" s="349" t="s">
        <v>697</v>
      </c>
      <c r="E1006" s="170">
        <v>99.0</v>
      </c>
      <c r="F1006" s="170">
        <v>315.0</v>
      </c>
      <c r="G1006" s="170">
        <v>190.0</v>
      </c>
      <c r="H1006" s="170" t="s">
        <v>695</v>
      </c>
      <c r="I1006" s="170" t="s">
        <v>696</v>
      </c>
      <c r="J1006" s="334"/>
      <c r="K1006" s="334"/>
      <c r="L1006" s="351">
        <f t="shared" si="13"/>
        <v>23.108085</v>
      </c>
      <c r="M1006" s="352" t="str">
        <f t="shared" si="2"/>
        <v>HOLING</v>
      </c>
      <c r="N1006" s="353">
        <f t="shared" si="14"/>
        <v>29</v>
      </c>
      <c r="O1006" s="353">
        <f t="shared" si="15"/>
        <v>7</v>
      </c>
      <c r="P1006" s="353">
        <f t="shared" si="16"/>
        <v>2025</v>
      </c>
      <c r="Q1006" s="354"/>
      <c r="R1006" s="354"/>
      <c r="S1006" s="354"/>
      <c r="T1006" s="354"/>
      <c r="U1006" s="354"/>
      <c r="V1006" s="354"/>
    </row>
    <row r="1007" ht="11.25" customHeight="1">
      <c r="A1007" s="170" t="s">
        <v>682</v>
      </c>
      <c r="B1007" s="348">
        <v>45867.0</v>
      </c>
      <c r="C1007" s="170" t="s">
        <v>791</v>
      </c>
      <c r="D1007" s="349" t="s">
        <v>697</v>
      </c>
      <c r="E1007" s="170">
        <v>99.0</v>
      </c>
      <c r="F1007" s="170">
        <v>315.0</v>
      </c>
      <c r="G1007" s="170"/>
      <c r="H1007" s="170" t="s">
        <v>695</v>
      </c>
      <c r="I1007" s="170" t="s">
        <v>696</v>
      </c>
      <c r="J1007" s="334"/>
      <c r="K1007" s="350">
        <v>0.75</v>
      </c>
      <c r="L1007" s="351">
        <f t="shared" si="13"/>
        <v>0</v>
      </c>
      <c r="M1007" s="352" t="str">
        <f t="shared" si="2"/>
        <v>HOLING</v>
      </c>
      <c r="N1007" s="353">
        <f t="shared" si="14"/>
        <v>29</v>
      </c>
      <c r="O1007" s="353">
        <f t="shared" si="15"/>
        <v>7</v>
      </c>
      <c r="P1007" s="353">
        <f t="shared" si="16"/>
        <v>2025</v>
      </c>
      <c r="Q1007" s="354"/>
      <c r="R1007" s="354"/>
      <c r="S1007" s="354"/>
      <c r="T1007" s="354"/>
      <c r="U1007" s="354"/>
      <c r="V1007" s="354"/>
    </row>
    <row r="1008" ht="11.25" customHeight="1">
      <c r="A1008" s="170" t="s">
        <v>682</v>
      </c>
      <c r="B1008" s="348">
        <v>45867.0</v>
      </c>
      <c r="C1008" s="170"/>
      <c r="D1008" s="170" t="s">
        <v>782</v>
      </c>
      <c r="E1008" s="170">
        <v>184.0</v>
      </c>
      <c r="F1008" s="170">
        <v>292.0</v>
      </c>
      <c r="G1008" s="170">
        <v>300.0</v>
      </c>
      <c r="H1008" s="170" t="s">
        <v>461</v>
      </c>
      <c r="I1008" s="170" t="s">
        <v>716</v>
      </c>
      <c r="J1008" s="350">
        <v>0.375</v>
      </c>
      <c r="K1008" s="334"/>
      <c r="L1008" s="351">
        <f t="shared" si="13"/>
        <v>62.86176</v>
      </c>
      <c r="M1008" s="352" t="str">
        <f t="shared" si="2"/>
        <v>POWERPRESS</v>
      </c>
      <c r="N1008" s="353">
        <f t="shared" si="14"/>
        <v>29</v>
      </c>
      <c r="O1008" s="353">
        <f t="shared" si="15"/>
        <v>7</v>
      </c>
      <c r="P1008" s="353">
        <f t="shared" si="16"/>
        <v>2025</v>
      </c>
      <c r="Q1008" s="354"/>
      <c r="R1008" s="354"/>
      <c r="S1008" s="354"/>
      <c r="T1008" s="354"/>
      <c r="U1008" s="354"/>
      <c r="V1008" s="354"/>
    </row>
    <row r="1009" ht="11.25" customHeight="1">
      <c r="A1009" s="170" t="s">
        <v>682</v>
      </c>
      <c r="B1009" s="348">
        <v>45867.0</v>
      </c>
      <c r="C1009" s="170" t="s">
        <v>756</v>
      </c>
      <c r="D1009" s="170" t="s">
        <v>777</v>
      </c>
      <c r="E1009" s="170">
        <v>38.0</v>
      </c>
      <c r="F1009" s="170">
        <v>205.0</v>
      </c>
      <c r="G1009" s="170">
        <v>150.0</v>
      </c>
      <c r="H1009" s="170" t="s">
        <v>695</v>
      </c>
      <c r="I1009" s="170" t="s">
        <v>716</v>
      </c>
      <c r="J1009" s="334"/>
      <c r="K1009" s="350">
        <v>0.75</v>
      </c>
      <c r="L1009" s="351">
        <f t="shared" si="13"/>
        <v>4.55715</v>
      </c>
      <c r="M1009" s="352" t="str">
        <f t="shared" si="2"/>
        <v>POWERPRESS</v>
      </c>
      <c r="N1009" s="353">
        <f t="shared" si="14"/>
        <v>29</v>
      </c>
      <c r="O1009" s="353">
        <f t="shared" si="15"/>
        <v>7</v>
      </c>
      <c r="P1009" s="353">
        <f t="shared" si="16"/>
        <v>2025</v>
      </c>
      <c r="Q1009" s="354"/>
      <c r="R1009" s="354"/>
      <c r="S1009" s="354"/>
      <c r="T1009" s="354"/>
      <c r="U1009" s="354"/>
      <c r="V1009" s="354"/>
    </row>
    <row r="1010" ht="11.25" customHeight="1">
      <c r="A1010" s="170" t="s">
        <v>682</v>
      </c>
      <c r="B1010" s="348">
        <v>45867.0</v>
      </c>
      <c r="C1010" s="170" t="s">
        <v>376</v>
      </c>
      <c r="D1010" s="170" t="s">
        <v>787</v>
      </c>
      <c r="E1010" s="170">
        <v>45.0</v>
      </c>
      <c r="F1010" s="170">
        <v>185.0</v>
      </c>
      <c r="G1010" s="170">
        <v>1630.0</v>
      </c>
      <c r="H1010" s="170" t="s">
        <v>695</v>
      </c>
      <c r="I1010" s="170" t="s">
        <v>709</v>
      </c>
      <c r="J1010" s="350">
        <v>0.375</v>
      </c>
      <c r="K1010" s="334"/>
      <c r="L1010" s="351">
        <f t="shared" si="13"/>
        <v>52.922025</v>
      </c>
      <c r="M1010" s="352" t="str">
        <f t="shared" si="2"/>
        <v>POWERPRESS</v>
      </c>
      <c r="N1010" s="353">
        <f t="shared" si="14"/>
        <v>29</v>
      </c>
      <c r="O1010" s="353">
        <f t="shared" si="15"/>
        <v>7</v>
      </c>
      <c r="P1010" s="353">
        <f t="shared" si="16"/>
        <v>2025</v>
      </c>
      <c r="Q1010" s="354"/>
      <c r="R1010" s="354"/>
      <c r="S1010" s="354"/>
      <c r="T1010" s="354"/>
      <c r="U1010" s="354"/>
      <c r="V1010" s="354"/>
    </row>
    <row r="1011" ht="11.25" customHeight="1">
      <c r="A1011" s="170" t="s">
        <v>682</v>
      </c>
      <c r="B1011" s="348">
        <v>45867.0</v>
      </c>
      <c r="C1011" s="170"/>
      <c r="D1011" s="170"/>
      <c r="E1011" s="170"/>
      <c r="F1011" s="170"/>
      <c r="G1011" s="170"/>
      <c r="H1011" s="170" t="s">
        <v>689</v>
      </c>
      <c r="I1011" s="170" t="s">
        <v>709</v>
      </c>
      <c r="J1011" s="334"/>
      <c r="K1011" s="350">
        <v>0.75</v>
      </c>
      <c r="L1011" s="351">
        <f t="shared" si="13"/>
        <v>0</v>
      </c>
      <c r="M1011" s="352" t="str">
        <f t="shared" si="2"/>
        <v/>
      </c>
      <c r="N1011" s="353">
        <f t="shared" si="14"/>
        <v>29</v>
      </c>
      <c r="O1011" s="353">
        <f t="shared" si="15"/>
        <v>7</v>
      </c>
      <c r="P1011" s="353">
        <f t="shared" si="16"/>
        <v>2025</v>
      </c>
      <c r="Q1011" s="354"/>
      <c r="R1011" s="354"/>
      <c r="S1011" s="354"/>
      <c r="T1011" s="354"/>
      <c r="U1011" s="354"/>
      <c r="V1011" s="354"/>
    </row>
    <row r="1012" ht="11.25" customHeight="1">
      <c r="A1012" s="170" t="s">
        <v>682</v>
      </c>
      <c r="B1012" s="348">
        <v>45867.0</v>
      </c>
      <c r="C1012" s="170" t="s">
        <v>383</v>
      </c>
      <c r="D1012" s="349" t="s">
        <v>711</v>
      </c>
      <c r="E1012" s="170">
        <v>99.0</v>
      </c>
      <c r="F1012" s="170">
        <v>315.0</v>
      </c>
      <c r="G1012" s="170">
        <v>240.0</v>
      </c>
      <c r="H1012" s="170" t="s">
        <v>712</v>
      </c>
      <c r="I1012" s="170" t="s">
        <v>713</v>
      </c>
      <c r="J1012" s="350">
        <v>0.3333333333333333</v>
      </c>
      <c r="K1012" s="334"/>
      <c r="L1012" s="351">
        <f t="shared" si="13"/>
        <v>29.18916</v>
      </c>
      <c r="M1012" s="352" t="str">
        <f t="shared" si="2"/>
        <v>SHEARING</v>
      </c>
      <c r="N1012" s="353">
        <f t="shared" si="14"/>
        <v>29</v>
      </c>
      <c r="O1012" s="353">
        <f t="shared" si="15"/>
        <v>7</v>
      </c>
      <c r="P1012" s="353">
        <f t="shared" si="16"/>
        <v>2025</v>
      </c>
      <c r="Q1012" s="354"/>
      <c r="R1012" s="354"/>
      <c r="S1012" s="354"/>
      <c r="T1012" s="354"/>
      <c r="U1012" s="354"/>
      <c r="V1012" s="354"/>
    </row>
    <row r="1013" ht="11.25" customHeight="1">
      <c r="A1013" s="170" t="s">
        <v>682</v>
      </c>
      <c r="B1013" s="348">
        <v>45867.0</v>
      </c>
      <c r="C1013" s="170" t="s">
        <v>383</v>
      </c>
      <c r="D1013" s="349" t="s">
        <v>711</v>
      </c>
      <c r="E1013" s="170">
        <v>99.0</v>
      </c>
      <c r="F1013" s="170">
        <v>315.0</v>
      </c>
      <c r="G1013" s="170">
        <v>160.0</v>
      </c>
      <c r="H1013" s="170" t="s">
        <v>712</v>
      </c>
      <c r="I1013" s="170" t="s">
        <v>713</v>
      </c>
      <c r="J1013" s="334"/>
      <c r="K1013" s="334"/>
      <c r="L1013" s="351">
        <f t="shared" si="13"/>
        <v>19.45944</v>
      </c>
      <c r="M1013" s="352" t="str">
        <f t="shared" si="2"/>
        <v>SHEARING</v>
      </c>
      <c r="N1013" s="353">
        <f t="shared" si="14"/>
        <v>29</v>
      </c>
      <c r="O1013" s="353">
        <f t="shared" si="15"/>
        <v>7</v>
      </c>
      <c r="P1013" s="353">
        <f t="shared" si="16"/>
        <v>2025</v>
      </c>
      <c r="Q1013" s="354"/>
      <c r="R1013" s="354"/>
      <c r="S1013" s="354"/>
      <c r="T1013" s="354"/>
      <c r="U1013" s="354"/>
      <c r="V1013" s="354"/>
    </row>
    <row r="1014" ht="11.25" customHeight="1">
      <c r="A1014" s="170" t="s">
        <v>682</v>
      </c>
      <c r="B1014" s="348">
        <v>45867.0</v>
      </c>
      <c r="C1014" s="170" t="s">
        <v>383</v>
      </c>
      <c r="D1014" s="349" t="s">
        <v>711</v>
      </c>
      <c r="E1014" s="170">
        <v>99.0</v>
      </c>
      <c r="F1014" s="170">
        <v>512.0</v>
      </c>
      <c r="G1014" s="170">
        <v>230.0</v>
      </c>
      <c r="H1014" s="170" t="s">
        <v>712</v>
      </c>
      <c r="I1014" s="170" t="s">
        <v>713</v>
      </c>
      <c r="J1014" s="334"/>
      <c r="K1014" s="334"/>
      <c r="L1014" s="351">
        <f t="shared" si="13"/>
        <v>45.467136</v>
      </c>
      <c r="M1014" s="352" t="str">
        <f t="shared" si="2"/>
        <v>SHEARING</v>
      </c>
      <c r="N1014" s="353">
        <f t="shared" si="14"/>
        <v>29</v>
      </c>
      <c r="O1014" s="353">
        <f t="shared" si="15"/>
        <v>7</v>
      </c>
      <c r="P1014" s="353">
        <f t="shared" si="16"/>
        <v>2025</v>
      </c>
      <c r="Q1014" s="354"/>
      <c r="R1014" s="354"/>
      <c r="S1014" s="354"/>
      <c r="T1014" s="354"/>
      <c r="U1014" s="354"/>
      <c r="V1014" s="354"/>
    </row>
    <row r="1015" ht="11.25" customHeight="1">
      <c r="A1015" s="170" t="s">
        <v>682</v>
      </c>
      <c r="B1015" s="348">
        <v>45867.0</v>
      </c>
      <c r="C1015" s="170" t="s">
        <v>383</v>
      </c>
      <c r="D1015" s="349" t="s">
        <v>711</v>
      </c>
      <c r="E1015" s="170">
        <v>99.0</v>
      </c>
      <c r="F1015" s="170">
        <v>524.0</v>
      </c>
      <c r="G1015" s="170">
        <v>200.0</v>
      </c>
      <c r="H1015" s="170" t="s">
        <v>712</v>
      </c>
      <c r="I1015" s="170" t="s">
        <v>713</v>
      </c>
      <c r="J1015" s="334"/>
      <c r="K1015" s="334"/>
      <c r="L1015" s="351">
        <f t="shared" si="13"/>
        <v>40.46328</v>
      </c>
      <c r="M1015" s="352" t="str">
        <f t="shared" si="2"/>
        <v>SHEARING</v>
      </c>
      <c r="N1015" s="353">
        <f t="shared" si="14"/>
        <v>29</v>
      </c>
      <c r="O1015" s="353">
        <f t="shared" si="15"/>
        <v>7</v>
      </c>
      <c r="P1015" s="353">
        <f t="shared" si="16"/>
        <v>2025</v>
      </c>
      <c r="Q1015" s="354"/>
      <c r="R1015" s="354"/>
      <c r="S1015" s="354"/>
      <c r="T1015" s="354"/>
      <c r="U1015" s="354"/>
      <c r="V1015" s="354"/>
    </row>
    <row r="1016" ht="11.25" customHeight="1">
      <c r="A1016" s="170" t="s">
        <v>682</v>
      </c>
      <c r="B1016" s="348">
        <v>45867.0</v>
      </c>
      <c r="C1016" s="170" t="s">
        <v>383</v>
      </c>
      <c r="D1016" s="349" t="s">
        <v>711</v>
      </c>
      <c r="E1016" s="170">
        <v>99.0</v>
      </c>
      <c r="F1016" s="170">
        <v>540.0</v>
      </c>
      <c r="G1016" s="170">
        <v>190.0</v>
      </c>
      <c r="H1016" s="170" t="s">
        <v>712</v>
      </c>
      <c r="I1016" s="170" t="s">
        <v>713</v>
      </c>
      <c r="J1016" s="334"/>
      <c r="K1016" s="334"/>
      <c r="L1016" s="351">
        <f t="shared" si="13"/>
        <v>39.61386</v>
      </c>
      <c r="M1016" s="352" t="str">
        <f t="shared" si="2"/>
        <v>SHEARING</v>
      </c>
      <c r="N1016" s="353">
        <f t="shared" si="14"/>
        <v>29</v>
      </c>
      <c r="O1016" s="353">
        <f t="shared" si="15"/>
        <v>7</v>
      </c>
      <c r="P1016" s="353">
        <f t="shared" si="16"/>
        <v>2025</v>
      </c>
      <c r="Q1016" s="354"/>
      <c r="R1016" s="354"/>
      <c r="S1016" s="354"/>
      <c r="T1016" s="354"/>
      <c r="U1016" s="354"/>
      <c r="V1016" s="354"/>
    </row>
    <row r="1017" ht="11.25" customHeight="1">
      <c r="A1017" s="170" t="s">
        <v>682</v>
      </c>
      <c r="B1017" s="348">
        <v>45867.0</v>
      </c>
      <c r="C1017" s="170" t="s">
        <v>383</v>
      </c>
      <c r="D1017" s="349" t="s">
        <v>711</v>
      </c>
      <c r="E1017" s="170">
        <v>99.0</v>
      </c>
      <c r="F1017" s="170">
        <v>555.0</v>
      </c>
      <c r="G1017" s="170">
        <v>120.0</v>
      </c>
      <c r="H1017" s="170" t="s">
        <v>712</v>
      </c>
      <c r="I1017" s="170" t="s">
        <v>713</v>
      </c>
      <c r="J1017" s="334"/>
      <c r="K1017" s="334"/>
      <c r="L1017" s="351">
        <f t="shared" si="13"/>
        <v>25.71426</v>
      </c>
      <c r="M1017" s="352" t="str">
        <f t="shared" si="2"/>
        <v>SHEARING</v>
      </c>
      <c r="N1017" s="353">
        <f t="shared" si="14"/>
        <v>29</v>
      </c>
      <c r="O1017" s="353">
        <f t="shared" si="15"/>
        <v>7</v>
      </c>
      <c r="P1017" s="353">
        <f t="shared" si="16"/>
        <v>2025</v>
      </c>
      <c r="Q1017" s="354"/>
      <c r="R1017" s="354"/>
      <c r="S1017" s="354"/>
      <c r="T1017" s="354"/>
      <c r="U1017" s="354"/>
      <c r="V1017" s="354"/>
    </row>
    <row r="1018" ht="11.25" customHeight="1">
      <c r="A1018" s="170" t="s">
        <v>682</v>
      </c>
      <c r="B1018" s="348">
        <v>45867.0</v>
      </c>
      <c r="C1018" s="170" t="s">
        <v>383</v>
      </c>
      <c r="D1018" s="349" t="s">
        <v>711</v>
      </c>
      <c r="E1018" s="170">
        <v>99.0</v>
      </c>
      <c r="F1018" s="170">
        <v>599.0</v>
      </c>
      <c r="G1018" s="170">
        <v>80.0</v>
      </c>
      <c r="H1018" s="170" t="s">
        <v>712</v>
      </c>
      <c r="I1018" s="170" t="s">
        <v>713</v>
      </c>
      <c r="J1018" s="334"/>
      <c r="K1018" s="350"/>
      <c r="L1018" s="351">
        <f t="shared" si="13"/>
        <v>18.501912</v>
      </c>
      <c r="M1018" s="352" t="str">
        <f t="shared" si="2"/>
        <v>SHEARING</v>
      </c>
      <c r="N1018" s="353">
        <f t="shared" si="14"/>
        <v>29</v>
      </c>
      <c r="O1018" s="353">
        <f t="shared" si="15"/>
        <v>7</v>
      </c>
      <c r="P1018" s="353">
        <f t="shared" si="16"/>
        <v>2025</v>
      </c>
      <c r="Q1018" s="354"/>
      <c r="R1018" s="354"/>
      <c r="S1018" s="354"/>
      <c r="T1018" s="354"/>
      <c r="U1018" s="354"/>
      <c r="V1018" s="354"/>
    </row>
    <row r="1019" ht="11.25" customHeight="1">
      <c r="A1019" s="170" t="s">
        <v>682</v>
      </c>
      <c r="B1019" s="348">
        <v>45867.0</v>
      </c>
      <c r="C1019" s="170" t="s">
        <v>384</v>
      </c>
      <c r="D1019" s="349" t="s">
        <v>711</v>
      </c>
      <c r="E1019" s="170">
        <v>106.0</v>
      </c>
      <c r="F1019" s="170">
        <v>563.0</v>
      </c>
      <c r="G1019" s="170">
        <v>252.0</v>
      </c>
      <c r="H1019" s="170" t="s">
        <v>712</v>
      </c>
      <c r="I1019" s="170" t="s">
        <v>713</v>
      </c>
      <c r="J1019" s="334"/>
      <c r="K1019" s="334"/>
      <c r="L1019" s="351">
        <f t="shared" si="13"/>
        <v>58.6515384</v>
      </c>
      <c r="M1019" s="352" t="str">
        <f t="shared" si="2"/>
        <v>SHEARING</v>
      </c>
      <c r="N1019" s="353">
        <f t="shared" si="14"/>
        <v>29</v>
      </c>
      <c r="O1019" s="353">
        <f t="shared" si="15"/>
        <v>7</v>
      </c>
      <c r="P1019" s="353">
        <f t="shared" si="16"/>
        <v>2025</v>
      </c>
      <c r="Q1019" s="354"/>
      <c r="R1019" s="354"/>
      <c r="S1019" s="354"/>
      <c r="T1019" s="354"/>
      <c r="U1019" s="354"/>
      <c r="V1019" s="354"/>
    </row>
    <row r="1020" ht="11.25" customHeight="1">
      <c r="A1020" s="170" t="s">
        <v>682</v>
      </c>
      <c r="B1020" s="348">
        <v>45867.0</v>
      </c>
      <c r="C1020" s="170" t="s">
        <v>384</v>
      </c>
      <c r="D1020" s="349" t="s">
        <v>711</v>
      </c>
      <c r="E1020" s="170">
        <v>106.0</v>
      </c>
      <c r="F1020" s="170">
        <v>579.0</v>
      </c>
      <c r="G1020" s="170">
        <v>156.0</v>
      </c>
      <c r="H1020" s="170" t="s">
        <v>712</v>
      </c>
      <c r="I1020" s="170" t="s">
        <v>713</v>
      </c>
      <c r="J1020" s="334"/>
      <c r="K1020" s="334"/>
      <c r="L1020" s="351">
        <f t="shared" si="13"/>
        <v>37.3399416</v>
      </c>
      <c r="M1020" s="352" t="str">
        <f t="shared" si="2"/>
        <v>SHEARING</v>
      </c>
      <c r="N1020" s="353">
        <f t="shared" si="14"/>
        <v>29</v>
      </c>
      <c r="O1020" s="353">
        <f t="shared" si="15"/>
        <v>7</v>
      </c>
      <c r="P1020" s="353">
        <f t="shared" si="16"/>
        <v>2025</v>
      </c>
      <c r="Q1020" s="354"/>
      <c r="R1020" s="354"/>
      <c r="S1020" s="354"/>
      <c r="T1020" s="354"/>
      <c r="U1020" s="354"/>
      <c r="V1020" s="354"/>
    </row>
    <row r="1021" ht="11.25" customHeight="1">
      <c r="A1021" s="170" t="s">
        <v>682</v>
      </c>
      <c r="B1021" s="348">
        <v>45867.0</v>
      </c>
      <c r="C1021" s="170" t="s">
        <v>384</v>
      </c>
      <c r="D1021" s="349" t="s">
        <v>711</v>
      </c>
      <c r="E1021" s="170">
        <v>106.0</v>
      </c>
      <c r="F1021" s="170">
        <v>601.0</v>
      </c>
      <c r="G1021" s="170">
        <v>156.0</v>
      </c>
      <c r="H1021" s="170" t="s">
        <v>712</v>
      </c>
      <c r="I1021" s="170" t="s">
        <v>713</v>
      </c>
      <c r="J1021" s="334"/>
      <c r="K1021" s="350">
        <v>0.8333333333333334</v>
      </c>
      <c r="L1021" s="351">
        <f t="shared" si="13"/>
        <v>38.7587304</v>
      </c>
      <c r="M1021" s="352" t="str">
        <f t="shared" si="2"/>
        <v>SHEARING</v>
      </c>
      <c r="N1021" s="353">
        <f t="shared" si="14"/>
        <v>29</v>
      </c>
      <c r="O1021" s="353">
        <f t="shared" si="15"/>
        <v>7</v>
      </c>
      <c r="P1021" s="353">
        <f t="shared" si="16"/>
        <v>2025</v>
      </c>
      <c r="Q1021" s="354"/>
      <c r="R1021" s="354"/>
      <c r="S1021" s="354"/>
      <c r="T1021" s="354"/>
      <c r="U1021" s="354"/>
      <c r="V1021" s="354"/>
    </row>
    <row r="1022" ht="11.25" customHeight="1">
      <c r="A1022" s="170" t="s">
        <v>682</v>
      </c>
      <c r="B1022" s="348">
        <v>45867.0</v>
      </c>
      <c r="C1022" s="170" t="s">
        <v>384</v>
      </c>
      <c r="D1022" s="349" t="s">
        <v>727</v>
      </c>
      <c r="E1022" s="170">
        <v>106.0</v>
      </c>
      <c r="F1022" s="170">
        <v>330.0</v>
      </c>
      <c r="G1022" s="170">
        <v>1632.0</v>
      </c>
      <c r="H1022" s="170" t="s">
        <v>723</v>
      </c>
      <c r="I1022" s="170" t="s">
        <v>692</v>
      </c>
      <c r="J1022" s="350">
        <v>0.3333333333333333</v>
      </c>
      <c r="K1022" s="334"/>
      <c r="L1022" s="351">
        <f t="shared" si="13"/>
        <v>222.640704</v>
      </c>
      <c r="M1022" s="352" t="str">
        <f t="shared" si="2"/>
        <v>SHEARING</v>
      </c>
      <c r="N1022" s="353">
        <f t="shared" si="14"/>
        <v>29</v>
      </c>
      <c r="O1022" s="353">
        <f t="shared" si="15"/>
        <v>7</v>
      </c>
      <c r="P1022" s="353">
        <f t="shared" si="16"/>
        <v>2025</v>
      </c>
      <c r="Q1022" s="354"/>
      <c r="R1022" s="354"/>
      <c r="S1022" s="354"/>
      <c r="T1022" s="354"/>
      <c r="U1022" s="354"/>
      <c r="V1022" s="354"/>
    </row>
    <row r="1023" ht="11.25" customHeight="1">
      <c r="A1023" s="170" t="s">
        <v>682</v>
      </c>
      <c r="B1023" s="348">
        <v>45867.0</v>
      </c>
      <c r="C1023" s="170" t="s">
        <v>384</v>
      </c>
      <c r="D1023" s="349" t="s">
        <v>727</v>
      </c>
      <c r="E1023" s="170">
        <v>106.0</v>
      </c>
      <c r="F1023" s="170">
        <v>524.0</v>
      </c>
      <c r="G1023" s="170">
        <v>198.0</v>
      </c>
      <c r="H1023" s="170" t="s">
        <v>723</v>
      </c>
      <c r="I1023" s="170" t="s">
        <v>692</v>
      </c>
      <c r="J1023" s="334"/>
      <c r="K1023" s="334"/>
      <c r="L1023" s="351">
        <f t="shared" si="13"/>
        <v>42.8910768</v>
      </c>
      <c r="M1023" s="352" t="str">
        <f t="shared" si="2"/>
        <v>SHEARING</v>
      </c>
      <c r="N1023" s="353">
        <f t="shared" si="14"/>
        <v>29</v>
      </c>
      <c r="O1023" s="353">
        <f t="shared" si="15"/>
        <v>7</v>
      </c>
      <c r="P1023" s="353">
        <f t="shared" si="16"/>
        <v>2025</v>
      </c>
      <c r="Q1023" s="354"/>
      <c r="R1023" s="354"/>
      <c r="S1023" s="354"/>
      <c r="T1023" s="354"/>
      <c r="U1023" s="354"/>
      <c r="V1023" s="354"/>
    </row>
    <row r="1024" ht="11.25" customHeight="1">
      <c r="A1024" s="170" t="s">
        <v>682</v>
      </c>
      <c r="B1024" s="348">
        <v>45867.0</v>
      </c>
      <c r="C1024" s="170" t="s">
        <v>384</v>
      </c>
      <c r="D1024" s="349" t="s">
        <v>727</v>
      </c>
      <c r="E1024" s="170">
        <v>106.0</v>
      </c>
      <c r="F1024" s="170">
        <v>533.0</v>
      </c>
      <c r="G1024" s="170">
        <v>156.0</v>
      </c>
      <c r="H1024" s="170" t="s">
        <v>723</v>
      </c>
      <c r="I1024" s="170" t="s">
        <v>692</v>
      </c>
      <c r="J1024" s="334"/>
      <c r="K1024" s="334"/>
      <c r="L1024" s="351">
        <f t="shared" si="13"/>
        <v>34.3733832</v>
      </c>
      <c r="M1024" s="352" t="str">
        <f t="shared" si="2"/>
        <v>SHEARING</v>
      </c>
      <c r="N1024" s="353">
        <f t="shared" si="14"/>
        <v>29</v>
      </c>
      <c r="O1024" s="353">
        <f t="shared" si="15"/>
        <v>7</v>
      </c>
      <c r="P1024" s="353">
        <f t="shared" si="16"/>
        <v>2025</v>
      </c>
      <c r="Q1024" s="354"/>
      <c r="R1024" s="354"/>
      <c r="S1024" s="354"/>
      <c r="T1024" s="354"/>
      <c r="U1024" s="354"/>
      <c r="V1024" s="354"/>
    </row>
    <row r="1025" ht="11.25" customHeight="1">
      <c r="A1025" s="170" t="s">
        <v>682</v>
      </c>
      <c r="B1025" s="348">
        <v>45867.0</v>
      </c>
      <c r="C1025" s="170" t="s">
        <v>384</v>
      </c>
      <c r="D1025" s="349" t="s">
        <v>727</v>
      </c>
      <c r="E1025" s="170">
        <v>106.0</v>
      </c>
      <c r="F1025" s="170">
        <v>545.0</v>
      </c>
      <c r="G1025" s="170">
        <v>126.0</v>
      </c>
      <c r="H1025" s="170" t="s">
        <v>723</v>
      </c>
      <c r="I1025" s="170" t="s">
        <v>692</v>
      </c>
      <c r="J1025" s="334"/>
      <c r="K1025" s="334"/>
      <c r="L1025" s="351">
        <f t="shared" si="13"/>
        <v>28.388178</v>
      </c>
      <c r="M1025" s="352" t="str">
        <f t="shared" si="2"/>
        <v>SHEARING</v>
      </c>
      <c r="N1025" s="353">
        <f t="shared" si="14"/>
        <v>29</v>
      </c>
      <c r="O1025" s="353">
        <f t="shared" si="15"/>
        <v>7</v>
      </c>
      <c r="P1025" s="353">
        <f t="shared" si="16"/>
        <v>2025</v>
      </c>
      <c r="Q1025" s="354"/>
      <c r="R1025" s="354"/>
      <c r="S1025" s="354"/>
      <c r="T1025" s="354"/>
      <c r="U1025" s="354"/>
      <c r="V1025" s="354"/>
    </row>
    <row r="1026" ht="11.25" customHeight="1">
      <c r="A1026" s="170" t="s">
        <v>682</v>
      </c>
      <c r="B1026" s="348">
        <v>45867.0</v>
      </c>
      <c r="C1026" s="170" t="s">
        <v>384</v>
      </c>
      <c r="D1026" s="349" t="s">
        <v>727</v>
      </c>
      <c r="E1026" s="170">
        <v>106.0</v>
      </c>
      <c r="F1026" s="170">
        <v>563.0</v>
      </c>
      <c r="G1026" s="170">
        <v>126.0</v>
      </c>
      <c r="H1026" s="170" t="s">
        <v>723</v>
      </c>
      <c r="I1026" s="170" t="s">
        <v>692</v>
      </c>
      <c r="J1026" s="334"/>
      <c r="K1026" s="334"/>
      <c r="L1026" s="351">
        <f t="shared" si="13"/>
        <v>29.3257692</v>
      </c>
      <c r="M1026" s="352" t="str">
        <f t="shared" si="2"/>
        <v>SHEARING</v>
      </c>
      <c r="N1026" s="353">
        <f t="shared" si="14"/>
        <v>29</v>
      </c>
      <c r="O1026" s="353">
        <f t="shared" si="15"/>
        <v>7</v>
      </c>
      <c r="P1026" s="353">
        <f t="shared" si="16"/>
        <v>2025</v>
      </c>
      <c r="Q1026" s="354"/>
      <c r="R1026" s="354"/>
      <c r="S1026" s="354"/>
      <c r="T1026" s="354"/>
      <c r="U1026" s="354"/>
      <c r="V1026" s="354"/>
    </row>
    <row r="1027" ht="11.25" customHeight="1">
      <c r="A1027" s="170" t="s">
        <v>682</v>
      </c>
      <c r="B1027" s="348">
        <v>45867.0</v>
      </c>
      <c r="C1027" s="170" t="s">
        <v>384</v>
      </c>
      <c r="D1027" s="349" t="s">
        <v>727</v>
      </c>
      <c r="E1027" s="170">
        <v>106.0</v>
      </c>
      <c r="F1027" s="170">
        <v>569.0</v>
      </c>
      <c r="G1027" s="170">
        <v>78.0</v>
      </c>
      <c r="H1027" s="170" t="s">
        <v>723</v>
      </c>
      <c r="I1027" s="170" t="s">
        <v>692</v>
      </c>
      <c r="J1027" s="334"/>
      <c r="K1027" s="334"/>
      <c r="L1027" s="351">
        <f t="shared" si="13"/>
        <v>18.3475188</v>
      </c>
      <c r="M1027" s="352" t="str">
        <f t="shared" si="2"/>
        <v>SHEARING</v>
      </c>
      <c r="N1027" s="353">
        <f t="shared" si="14"/>
        <v>29</v>
      </c>
      <c r="O1027" s="353">
        <f t="shared" si="15"/>
        <v>7</v>
      </c>
      <c r="P1027" s="353">
        <f t="shared" si="16"/>
        <v>2025</v>
      </c>
      <c r="Q1027" s="354"/>
      <c r="R1027" s="354"/>
      <c r="S1027" s="354"/>
      <c r="T1027" s="354"/>
      <c r="U1027" s="354"/>
      <c r="V1027" s="354"/>
    </row>
    <row r="1028" ht="11.25" customHeight="1">
      <c r="A1028" s="170" t="s">
        <v>682</v>
      </c>
      <c r="B1028" s="348">
        <v>45867.0</v>
      </c>
      <c r="C1028" s="170" t="s">
        <v>384</v>
      </c>
      <c r="D1028" s="349" t="s">
        <v>727</v>
      </c>
      <c r="E1028" s="170">
        <v>106.0</v>
      </c>
      <c r="F1028" s="170">
        <v>601.0</v>
      </c>
      <c r="G1028" s="170">
        <v>78.0</v>
      </c>
      <c r="H1028" s="170" t="s">
        <v>723</v>
      </c>
      <c r="I1028" s="170" t="s">
        <v>692</v>
      </c>
      <c r="J1028" s="334"/>
      <c r="K1028" s="334"/>
      <c r="L1028" s="351">
        <f t="shared" si="13"/>
        <v>19.3793652</v>
      </c>
      <c r="M1028" s="352" t="str">
        <f t="shared" si="2"/>
        <v>SHEARING</v>
      </c>
      <c r="N1028" s="353">
        <f t="shared" si="14"/>
        <v>29</v>
      </c>
      <c r="O1028" s="353">
        <f t="shared" si="15"/>
        <v>7</v>
      </c>
      <c r="P1028" s="353">
        <f t="shared" si="16"/>
        <v>2025</v>
      </c>
      <c r="Q1028" s="354"/>
      <c r="R1028" s="354"/>
      <c r="S1028" s="354"/>
      <c r="T1028" s="354"/>
      <c r="U1028" s="354"/>
      <c r="V1028" s="354"/>
    </row>
    <row r="1029" ht="11.25" customHeight="1">
      <c r="A1029" s="170" t="s">
        <v>682</v>
      </c>
      <c r="B1029" s="348">
        <v>45867.0</v>
      </c>
      <c r="C1029" s="170" t="s">
        <v>384</v>
      </c>
      <c r="D1029" s="349" t="s">
        <v>727</v>
      </c>
      <c r="E1029" s="170">
        <v>106.0</v>
      </c>
      <c r="F1029" s="170">
        <v>626.0</v>
      </c>
      <c r="G1029" s="170">
        <v>54.0</v>
      </c>
      <c r="H1029" s="170" t="s">
        <v>723</v>
      </c>
      <c r="I1029" s="170" t="s">
        <v>692</v>
      </c>
      <c r="J1029" s="334"/>
      <c r="K1029" s="350"/>
      <c r="L1029" s="351">
        <f t="shared" si="13"/>
        <v>13.9745736</v>
      </c>
      <c r="M1029" s="352" t="str">
        <f t="shared" si="2"/>
        <v>SHEARING</v>
      </c>
      <c r="N1029" s="353">
        <f t="shared" si="14"/>
        <v>29</v>
      </c>
      <c r="O1029" s="353">
        <f t="shared" si="15"/>
        <v>7</v>
      </c>
      <c r="P1029" s="353">
        <f t="shared" si="16"/>
        <v>2025</v>
      </c>
      <c r="Q1029" s="354"/>
      <c r="R1029" s="354"/>
      <c r="S1029" s="354"/>
      <c r="T1029" s="354"/>
      <c r="U1029" s="354"/>
      <c r="V1029" s="354"/>
    </row>
    <row r="1030" ht="11.25" customHeight="1">
      <c r="A1030" s="170" t="s">
        <v>682</v>
      </c>
      <c r="B1030" s="348">
        <v>45867.0</v>
      </c>
      <c r="C1030" s="170"/>
      <c r="D1030" s="170"/>
      <c r="E1030" s="170"/>
      <c r="F1030" s="170"/>
      <c r="G1030" s="170"/>
      <c r="H1030" s="170" t="s">
        <v>715</v>
      </c>
      <c r="I1030" s="170" t="s">
        <v>692</v>
      </c>
      <c r="J1030" s="334"/>
      <c r="K1030" s="350">
        <v>0.8333333333333334</v>
      </c>
      <c r="L1030" s="351">
        <f t="shared" si="13"/>
        <v>0</v>
      </c>
      <c r="M1030" s="352" t="str">
        <f t="shared" si="2"/>
        <v/>
      </c>
      <c r="N1030" s="353">
        <f t="shared" si="14"/>
        <v>29</v>
      </c>
      <c r="O1030" s="353">
        <f t="shared" si="15"/>
        <v>7</v>
      </c>
      <c r="P1030" s="353">
        <f t="shared" si="16"/>
        <v>2025</v>
      </c>
      <c r="Q1030" s="354"/>
      <c r="R1030" s="354"/>
      <c r="S1030" s="354"/>
      <c r="T1030" s="354"/>
      <c r="U1030" s="354"/>
      <c r="V1030" s="354"/>
    </row>
    <row r="1031" ht="11.25" customHeight="1">
      <c r="A1031" s="170" t="s">
        <v>682</v>
      </c>
      <c r="B1031" s="348">
        <v>45867.0</v>
      </c>
      <c r="C1031" s="170" t="s">
        <v>756</v>
      </c>
      <c r="D1031" s="349" t="s">
        <v>717</v>
      </c>
      <c r="E1031" s="170">
        <v>44.0</v>
      </c>
      <c r="F1031" s="170">
        <v>235.0</v>
      </c>
      <c r="G1031" s="170">
        <v>220.0</v>
      </c>
      <c r="H1031" s="170"/>
      <c r="I1031" s="170" t="s">
        <v>718</v>
      </c>
      <c r="J1031" s="350">
        <v>0.3333333333333333</v>
      </c>
      <c r="K1031" s="334"/>
      <c r="L1031" s="351">
        <f t="shared" si="13"/>
        <v>8.87172</v>
      </c>
      <c r="M1031" s="352" t="str">
        <f t="shared" si="2"/>
        <v>SHEARING</v>
      </c>
      <c r="N1031" s="353">
        <f t="shared" si="14"/>
        <v>29</v>
      </c>
      <c r="O1031" s="353">
        <f t="shared" si="15"/>
        <v>7</v>
      </c>
      <c r="P1031" s="353">
        <f t="shared" si="16"/>
        <v>2025</v>
      </c>
      <c r="Q1031" s="354"/>
      <c r="R1031" s="354"/>
      <c r="S1031" s="354"/>
      <c r="T1031" s="354"/>
      <c r="U1031" s="354"/>
      <c r="V1031" s="354"/>
    </row>
    <row r="1032" ht="11.25" customHeight="1">
      <c r="A1032" s="170" t="s">
        <v>682</v>
      </c>
      <c r="B1032" s="348">
        <v>45867.0</v>
      </c>
      <c r="C1032" s="170" t="s">
        <v>383</v>
      </c>
      <c r="D1032" s="349" t="s">
        <v>697</v>
      </c>
      <c r="E1032" s="170">
        <v>99.0</v>
      </c>
      <c r="F1032" s="170">
        <v>315.0</v>
      </c>
      <c r="G1032" s="170">
        <v>190.0</v>
      </c>
      <c r="H1032" s="170" t="s">
        <v>695</v>
      </c>
      <c r="I1032" s="170" t="s">
        <v>718</v>
      </c>
      <c r="J1032" s="334"/>
      <c r="K1032" s="334"/>
      <c r="L1032" s="351">
        <f t="shared" si="13"/>
        <v>23.108085</v>
      </c>
      <c r="M1032" s="352" t="str">
        <f t="shared" si="2"/>
        <v>HOLING</v>
      </c>
      <c r="N1032" s="353">
        <f t="shared" si="14"/>
        <v>29</v>
      </c>
      <c r="O1032" s="353">
        <f t="shared" si="15"/>
        <v>7</v>
      </c>
      <c r="P1032" s="353">
        <f t="shared" si="16"/>
        <v>2025</v>
      </c>
      <c r="Q1032" s="354"/>
      <c r="R1032" s="354"/>
      <c r="S1032" s="354"/>
      <c r="T1032" s="354"/>
      <c r="U1032" s="354"/>
      <c r="V1032" s="354"/>
    </row>
    <row r="1033" ht="11.25" customHeight="1">
      <c r="A1033" s="170" t="s">
        <v>682</v>
      </c>
      <c r="B1033" s="348">
        <v>45867.0</v>
      </c>
      <c r="C1033" s="170" t="s">
        <v>383</v>
      </c>
      <c r="D1033" s="349" t="s">
        <v>697</v>
      </c>
      <c r="E1033" s="170">
        <v>99.0</v>
      </c>
      <c r="F1033" s="170">
        <v>315.0</v>
      </c>
      <c r="G1033" s="170">
        <v>100.0</v>
      </c>
      <c r="H1033" s="170" t="s">
        <v>695</v>
      </c>
      <c r="I1033" s="170" t="s">
        <v>718</v>
      </c>
      <c r="J1033" s="334"/>
      <c r="K1033" s="170"/>
      <c r="L1033" s="351">
        <f t="shared" si="13"/>
        <v>12.16215</v>
      </c>
      <c r="M1033" s="352" t="str">
        <f t="shared" si="2"/>
        <v>HOLING</v>
      </c>
      <c r="N1033" s="353">
        <f t="shared" si="14"/>
        <v>29</v>
      </c>
      <c r="O1033" s="353">
        <f t="shared" si="15"/>
        <v>7</v>
      </c>
      <c r="P1033" s="353">
        <f t="shared" si="16"/>
        <v>2025</v>
      </c>
      <c r="Q1033" s="354"/>
      <c r="R1033" s="354"/>
      <c r="S1033" s="354"/>
      <c r="T1033" s="354"/>
      <c r="U1033" s="354"/>
      <c r="V1033" s="354"/>
    </row>
    <row r="1034" ht="11.25" customHeight="1">
      <c r="A1034" s="170" t="s">
        <v>682</v>
      </c>
      <c r="B1034" s="348">
        <v>45867.0</v>
      </c>
      <c r="C1034" s="170"/>
      <c r="D1034" s="170"/>
      <c r="E1034" s="170"/>
      <c r="F1034" s="170"/>
      <c r="G1034" s="170"/>
      <c r="H1034" s="170" t="s">
        <v>689</v>
      </c>
      <c r="I1034" s="170" t="s">
        <v>718</v>
      </c>
      <c r="J1034" s="334"/>
      <c r="K1034" s="350">
        <v>0.8333333333333334</v>
      </c>
      <c r="L1034" s="351">
        <f t="shared" si="13"/>
        <v>0</v>
      </c>
      <c r="M1034" s="352" t="str">
        <f t="shared" si="2"/>
        <v/>
      </c>
      <c r="N1034" s="353">
        <f t="shared" si="14"/>
        <v>29</v>
      </c>
      <c r="O1034" s="353">
        <f t="shared" si="15"/>
        <v>7</v>
      </c>
      <c r="P1034" s="353">
        <f t="shared" si="16"/>
        <v>2025</v>
      </c>
      <c r="Q1034" s="354"/>
      <c r="R1034" s="354"/>
      <c r="S1034" s="354"/>
      <c r="T1034" s="354"/>
      <c r="U1034" s="354"/>
      <c r="V1034" s="354"/>
    </row>
    <row r="1035" ht="11.25" customHeight="1">
      <c r="A1035" s="170" t="s">
        <v>682</v>
      </c>
      <c r="B1035" s="348">
        <v>45867.0</v>
      </c>
      <c r="C1035" s="170" t="s">
        <v>756</v>
      </c>
      <c r="D1035" s="349" t="s">
        <v>745</v>
      </c>
      <c r="E1035" s="170">
        <v>38.0</v>
      </c>
      <c r="F1035" s="170">
        <v>205.0</v>
      </c>
      <c r="G1035" s="170">
        <v>2280.0</v>
      </c>
      <c r="H1035" s="170" t="s">
        <v>85</v>
      </c>
      <c r="I1035" s="170" t="s">
        <v>766</v>
      </c>
      <c r="J1035" s="350">
        <v>0.3333333333333333</v>
      </c>
      <c r="K1035" s="334"/>
      <c r="L1035" s="351">
        <f t="shared" si="13"/>
        <v>69.26868</v>
      </c>
      <c r="M1035" s="352" t="str">
        <f t="shared" si="2"/>
        <v>SHEARING</v>
      </c>
      <c r="N1035" s="353">
        <f t="shared" si="14"/>
        <v>29</v>
      </c>
      <c r="O1035" s="353">
        <f t="shared" si="15"/>
        <v>7</v>
      </c>
      <c r="P1035" s="353">
        <f t="shared" si="16"/>
        <v>2025</v>
      </c>
      <c r="Q1035" s="354"/>
      <c r="R1035" s="354"/>
      <c r="S1035" s="354"/>
      <c r="T1035" s="354"/>
      <c r="U1035" s="354"/>
      <c r="V1035" s="354"/>
    </row>
    <row r="1036" ht="11.25" customHeight="1">
      <c r="A1036" s="170" t="s">
        <v>682</v>
      </c>
      <c r="B1036" s="348">
        <v>45867.0</v>
      </c>
      <c r="C1036" s="170"/>
      <c r="D1036" s="170"/>
      <c r="E1036" s="170"/>
      <c r="F1036" s="170"/>
      <c r="G1036" s="170"/>
      <c r="H1036" s="170" t="s">
        <v>689</v>
      </c>
      <c r="I1036" s="170" t="s">
        <v>766</v>
      </c>
      <c r="J1036" s="334"/>
      <c r="K1036" s="350">
        <v>0.8333333333333334</v>
      </c>
      <c r="L1036" s="351">
        <f t="shared" si="13"/>
        <v>0</v>
      </c>
      <c r="M1036" s="352" t="str">
        <f t="shared" si="2"/>
        <v/>
      </c>
      <c r="N1036" s="353">
        <f t="shared" si="14"/>
        <v>29</v>
      </c>
      <c r="O1036" s="353">
        <f t="shared" si="15"/>
        <v>7</v>
      </c>
      <c r="P1036" s="353">
        <f t="shared" si="16"/>
        <v>2025</v>
      </c>
      <c r="Q1036" s="354"/>
      <c r="R1036" s="354"/>
      <c r="S1036" s="354"/>
      <c r="T1036" s="354"/>
      <c r="U1036" s="354"/>
      <c r="V1036" s="354"/>
    </row>
    <row r="1037" ht="11.25" customHeight="1">
      <c r="A1037" s="170" t="s">
        <v>682</v>
      </c>
      <c r="B1037" s="348">
        <v>45867.0</v>
      </c>
      <c r="C1037" s="170" t="s">
        <v>500</v>
      </c>
      <c r="D1037" s="170"/>
      <c r="E1037" s="170"/>
      <c r="F1037" s="170"/>
      <c r="G1037" s="170"/>
      <c r="H1037" s="170" t="s">
        <v>746</v>
      </c>
      <c r="I1037" s="170" t="s">
        <v>703</v>
      </c>
      <c r="J1037" s="350">
        <v>0.375</v>
      </c>
      <c r="K1037" s="334"/>
      <c r="L1037" s="351">
        <f t="shared" si="13"/>
        <v>0</v>
      </c>
      <c r="M1037" s="352" t="str">
        <f t="shared" si="2"/>
        <v/>
      </c>
      <c r="N1037" s="353">
        <f t="shared" si="14"/>
        <v>29</v>
      </c>
      <c r="O1037" s="353">
        <f t="shared" si="15"/>
        <v>7</v>
      </c>
      <c r="P1037" s="353">
        <f t="shared" si="16"/>
        <v>2025</v>
      </c>
      <c r="Q1037" s="354"/>
      <c r="R1037" s="354"/>
      <c r="S1037" s="354"/>
      <c r="T1037" s="354"/>
      <c r="U1037" s="354"/>
      <c r="V1037" s="354"/>
    </row>
    <row r="1038" ht="11.25" customHeight="1">
      <c r="A1038" s="170" t="s">
        <v>682</v>
      </c>
      <c r="B1038" s="348">
        <v>45867.0</v>
      </c>
      <c r="C1038" s="170" t="s">
        <v>381</v>
      </c>
      <c r="D1038" s="170"/>
      <c r="E1038" s="170"/>
      <c r="F1038" s="170"/>
      <c r="G1038" s="170"/>
      <c r="H1038" s="170" t="s">
        <v>746</v>
      </c>
      <c r="I1038" s="170" t="s">
        <v>703</v>
      </c>
      <c r="J1038" s="334"/>
      <c r="K1038" s="350">
        <v>0.8333333333333334</v>
      </c>
      <c r="L1038" s="351">
        <f t="shared" si="13"/>
        <v>0</v>
      </c>
      <c r="M1038" s="352" t="str">
        <f t="shared" si="2"/>
        <v/>
      </c>
      <c r="N1038" s="353">
        <f t="shared" si="14"/>
        <v>29</v>
      </c>
      <c r="O1038" s="353">
        <f t="shared" si="15"/>
        <v>7</v>
      </c>
      <c r="P1038" s="353">
        <f t="shared" si="16"/>
        <v>2025</v>
      </c>
      <c r="Q1038" s="354"/>
      <c r="R1038" s="354"/>
      <c r="S1038" s="354"/>
      <c r="T1038" s="354"/>
      <c r="U1038" s="354"/>
      <c r="V1038" s="354"/>
    </row>
    <row r="1039" ht="11.25" customHeight="1">
      <c r="A1039" s="170" t="s">
        <v>682</v>
      </c>
      <c r="B1039" s="348">
        <v>45867.0</v>
      </c>
      <c r="C1039" s="170" t="s">
        <v>500</v>
      </c>
      <c r="D1039" s="170"/>
      <c r="E1039" s="170"/>
      <c r="F1039" s="170"/>
      <c r="G1039" s="170"/>
      <c r="H1039" s="170" t="s">
        <v>746</v>
      </c>
      <c r="I1039" s="170" t="s">
        <v>705</v>
      </c>
      <c r="J1039" s="350">
        <v>0.375</v>
      </c>
      <c r="K1039" s="334"/>
      <c r="L1039" s="351">
        <f t="shared" si="13"/>
        <v>0</v>
      </c>
      <c r="M1039" s="352" t="str">
        <f t="shared" si="2"/>
        <v/>
      </c>
      <c r="N1039" s="353">
        <f t="shared" si="14"/>
        <v>29</v>
      </c>
      <c r="O1039" s="353">
        <f t="shared" si="15"/>
        <v>7</v>
      </c>
      <c r="P1039" s="353">
        <f t="shared" si="16"/>
        <v>2025</v>
      </c>
      <c r="Q1039" s="354"/>
      <c r="R1039" s="354"/>
      <c r="S1039" s="354"/>
      <c r="T1039" s="354"/>
      <c r="U1039" s="354"/>
      <c r="V1039" s="354"/>
    </row>
    <row r="1040" ht="11.25" customHeight="1">
      <c r="A1040" s="170" t="s">
        <v>682</v>
      </c>
      <c r="B1040" s="348">
        <v>45867.0</v>
      </c>
      <c r="C1040" s="170" t="s">
        <v>381</v>
      </c>
      <c r="D1040" s="170"/>
      <c r="E1040" s="170"/>
      <c r="F1040" s="170"/>
      <c r="G1040" s="170"/>
      <c r="H1040" s="170" t="s">
        <v>746</v>
      </c>
      <c r="I1040" s="170" t="s">
        <v>705</v>
      </c>
      <c r="J1040" s="334"/>
      <c r="K1040" s="350">
        <v>0.8333333333333334</v>
      </c>
      <c r="L1040" s="351">
        <f t="shared" si="13"/>
        <v>0</v>
      </c>
      <c r="M1040" s="352" t="str">
        <f t="shared" si="2"/>
        <v/>
      </c>
      <c r="N1040" s="353">
        <f t="shared" si="14"/>
        <v>29</v>
      </c>
      <c r="O1040" s="353">
        <f t="shared" si="15"/>
        <v>7</v>
      </c>
      <c r="P1040" s="353">
        <f t="shared" si="16"/>
        <v>2025</v>
      </c>
      <c r="Q1040" s="354"/>
      <c r="R1040" s="354"/>
      <c r="S1040" s="354"/>
      <c r="T1040" s="354"/>
      <c r="U1040" s="354"/>
      <c r="V1040" s="354"/>
    </row>
    <row r="1041" ht="11.25" customHeight="1">
      <c r="A1041" s="170" t="s">
        <v>682</v>
      </c>
      <c r="B1041" s="348">
        <v>45867.0</v>
      </c>
      <c r="C1041" s="170" t="s">
        <v>383</v>
      </c>
      <c r="D1041" s="349" t="s">
        <v>683</v>
      </c>
      <c r="E1041" s="170">
        <v>126.0</v>
      </c>
      <c r="F1041" s="170">
        <v>584.0</v>
      </c>
      <c r="G1041" s="170">
        <v>480.0</v>
      </c>
      <c r="H1041" s="170" t="s">
        <v>85</v>
      </c>
      <c r="I1041" s="170" t="s">
        <v>684</v>
      </c>
      <c r="J1041" s="350">
        <v>0.3333333333333333</v>
      </c>
      <c r="K1041" s="334"/>
      <c r="L1041" s="351">
        <f t="shared" si="13"/>
        <v>137.749248</v>
      </c>
      <c r="M1041" s="352" t="str">
        <f t="shared" si="2"/>
        <v>SHEARING</v>
      </c>
      <c r="N1041" s="353">
        <f t="shared" si="14"/>
        <v>29</v>
      </c>
      <c r="O1041" s="353">
        <f t="shared" si="15"/>
        <v>7</v>
      </c>
      <c r="P1041" s="353">
        <f t="shared" si="16"/>
        <v>2025</v>
      </c>
      <c r="Q1041" s="354"/>
      <c r="R1041" s="354"/>
      <c r="S1041" s="354"/>
      <c r="T1041" s="354"/>
      <c r="U1041" s="354"/>
      <c r="V1041" s="354"/>
    </row>
    <row r="1042" ht="11.25" customHeight="1">
      <c r="A1042" s="170" t="s">
        <v>682</v>
      </c>
      <c r="B1042" s="348">
        <v>45867.0</v>
      </c>
      <c r="C1042" s="170" t="s">
        <v>383</v>
      </c>
      <c r="D1042" s="349" t="s">
        <v>683</v>
      </c>
      <c r="E1042" s="170">
        <v>118.0</v>
      </c>
      <c r="F1042" s="170">
        <v>584.0</v>
      </c>
      <c r="G1042" s="170">
        <v>345.0</v>
      </c>
      <c r="H1042" s="170" t="s">
        <v>85</v>
      </c>
      <c r="I1042" s="170" t="s">
        <v>684</v>
      </c>
      <c r="J1042" s="334"/>
      <c r="K1042" s="334"/>
      <c r="L1042" s="351">
        <f t="shared" si="13"/>
        <v>92.721096</v>
      </c>
      <c r="M1042" s="352" t="str">
        <f t="shared" si="2"/>
        <v>SHEARING</v>
      </c>
      <c r="N1042" s="353">
        <f t="shared" si="14"/>
        <v>29</v>
      </c>
      <c r="O1042" s="353">
        <f t="shared" si="15"/>
        <v>7</v>
      </c>
      <c r="P1042" s="353">
        <f t="shared" si="16"/>
        <v>2025</v>
      </c>
      <c r="Q1042" s="354"/>
      <c r="R1042" s="354"/>
      <c r="S1042" s="354"/>
      <c r="T1042" s="354"/>
      <c r="U1042" s="354"/>
      <c r="V1042" s="354"/>
    </row>
    <row r="1043" ht="11.25" customHeight="1">
      <c r="A1043" s="170" t="s">
        <v>682</v>
      </c>
      <c r="B1043" s="348">
        <v>45867.0</v>
      </c>
      <c r="C1043" s="170" t="s">
        <v>383</v>
      </c>
      <c r="D1043" s="349" t="s">
        <v>683</v>
      </c>
      <c r="E1043" s="170">
        <v>106.0</v>
      </c>
      <c r="F1043" s="170">
        <v>584.0</v>
      </c>
      <c r="G1043" s="170">
        <v>300.0</v>
      </c>
      <c r="H1043" s="170" t="s">
        <v>85</v>
      </c>
      <c r="I1043" s="170" t="s">
        <v>684</v>
      </c>
      <c r="J1043" s="334"/>
      <c r="K1043" s="334"/>
      <c r="L1043" s="351">
        <f t="shared" si="13"/>
        <v>72.42768</v>
      </c>
      <c r="M1043" s="352" t="str">
        <f t="shared" si="2"/>
        <v>SHEARING</v>
      </c>
      <c r="N1043" s="353">
        <f t="shared" si="14"/>
        <v>29</v>
      </c>
      <c r="O1043" s="353">
        <f t="shared" si="15"/>
        <v>7</v>
      </c>
      <c r="P1043" s="353">
        <f t="shared" si="16"/>
        <v>2025</v>
      </c>
      <c r="Q1043" s="354"/>
      <c r="R1043" s="354"/>
      <c r="S1043" s="354"/>
      <c r="T1043" s="354"/>
      <c r="U1043" s="354"/>
      <c r="V1043" s="354"/>
    </row>
    <row r="1044" ht="11.25" customHeight="1">
      <c r="A1044" s="170" t="s">
        <v>682</v>
      </c>
      <c r="B1044" s="348">
        <v>45867.0</v>
      </c>
      <c r="C1044" s="170" t="s">
        <v>383</v>
      </c>
      <c r="D1044" s="349" t="s">
        <v>683</v>
      </c>
      <c r="E1044" s="170">
        <v>90.0</v>
      </c>
      <c r="F1044" s="170">
        <v>584.0</v>
      </c>
      <c r="G1044" s="170">
        <v>285.0</v>
      </c>
      <c r="H1044" s="170" t="s">
        <v>85</v>
      </c>
      <c r="I1044" s="170" t="s">
        <v>684</v>
      </c>
      <c r="J1044" s="334"/>
      <c r="K1044" s="334"/>
      <c r="L1044" s="351">
        <f t="shared" si="13"/>
        <v>58.42044</v>
      </c>
      <c r="M1044" s="352" t="str">
        <f t="shared" si="2"/>
        <v>SHEARING</v>
      </c>
      <c r="N1044" s="353">
        <f t="shared" si="14"/>
        <v>29</v>
      </c>
      <c r="O1044" s="353">
        <f t="shared" si="15"/>
        <v>7</v>
      </c>
      <c r="P1044" s="353">
        <f t="shared" si="16"/>
        <v>2025</v>
      </c>
      <c r="Q1044" s="354"/>
      <c r="R1044" s="354"/>
      <c r="S1044" s="354"/>
      <c r="T1044" s="354"/>
      <c r="U1044" s="354"/>
      <c r="V1044" s="354"/>
    </row>
    <row r="1045" ht="11.25" customHeight="1">
      <c r="A1045" s="170" t="s">
        <v>682</v>
      </c>
      <c r="B1045" s="348">
        <v>45867.0</v>
      </c>
      <c r="C1045" s="170" t="s">
        <v>383</v>
      </c>
      <c r="D1045" s="349" t="s">
        <v>683</v>
      </c>
      <c r="E1045" s="170">
        <v>75.0</v>
      </c>
      <c r="F1045" s="170">
        <v>584.0</v>
      </c>
      <c r="G1045" s="170">
        <v>180.0</v>
      </c>
      <c r="H1045" s="170" t="s">
        <v>85</v>
      </c>
      <c r="I1045" s="170" t="s">
        <v>684</v>
      </c>
      <c r="J1045" s="334"/>
      <c r="K1045" s="334"/>
      <c r="L1045" s="351">
        <f t="shared" si="13"/>
        <v>30.7476</v>
      </c>
      <c r="M1045" s="352" t="str">
        <f t="shared" si="2"/>
        <v>SHEARING</v>
      </c>
      <c r="N1045" s="353">
        <f t="shared" si="14"/>
        <v>29</v>
      </c>
      <c r="O1045" s="353">
        <f t="shared" si="15"/>
        <v>7</v>
      </c>
      <c r="P1045" s="353">
        <f t="shared" si="16"/>
        <v>2025</v>
      </c>
      <c r="Q1045" s="354"/>
      <c r="R1045" s="354"/>
      <c r="S1045" s="354"/>
      <c r="T1045" s="354"/>
      <c r="U1045" s="354"/>
      <c r="V1045" s="354"/>
    </row>
    <row r="1046" ht="11.25" customHeight="1">
      <c r="A1046" s="170" t="s">
        <v>682</v>
      </c>
      <c r="B1046" s="348">
        <v>45867.0</v>
      </c>
      <c r="C1046" s="170" t="s">
        <v>383</v>
      </c>
      <c r="D1046" s="349" t="s">
        <v>683</v>
      </c>
      <c r="E1046" s="170">
        <v>55.0</v>
      </c>
      <c r="F1046" s="170">
        <v>584.0</v>
      </c>
      <c r="G1046" s="170">
        <v>180.0</v>
      </c>
      <c r="H1046" s="170" t="s">
        <v>85</v>
      </c>
      <c r="I1046" s="170" t="s">
        <v>684</v>
      </c>
      <c r="J1046" s="334"/>
      <c r="K1046" s="334"/>
      <c r="L1046" s="351">
        <f t="shared" si="13"/>
        <v>22.54824</v>
      </c>
      <c r="M1046" s="352" t="str">
        <f t="shared" si="2"/>
        <v>SHEARING</v>
      </c>
      <c r="N1046" s="353">
        <f t="shared" si="14"/>
        <v>29</v>
      </c>
      <c r="O1046" s="353">
        <f t="shared" si="15"/>
        <v>7</v>
      </c>
      <c r="P1046" s="353">
        <f t="shared" si="16"/>
        <v>2025</v>
      </c>
      <c r="Q1046" s="354"/>
      <c r="R1046" s="354"/>
      <c r="S1046" s="354"/>
      <c r="T1046" s="354"/>
      <c r="U1046" s="354"/>
      <c r="V1046" s="354"/>
    </row>
    <row r="1047" ht="11.25" customHeight="1">
      <c r="A1047" s="170" t="s">
        <v>682</v>
      </c>
      <c r="B1047" s="348">
        <v>45867.0</v>
      </c>
      <c r="C1047" s="170" t="s">
        <v>383</v>
      </c>
      <c r="D1047" s="349" t="s">
        <v>683</v>
      </c>
      <c r="E1047" s="170">
        <v>31.0</v>
      </c>
      <c r="F1047" s="170">
        <v>584.0</v>
      </c>
      <c r="G1047" s="170">
        <v>120.0</v>
      </c>
      <c r="H1047" s="170" t="s">
        <v>85</v>
      </c>
      <c r="I1047" s="170" t="s">
        <v>684</v>
      </c>
      <c r="J1047" s="334"/>
      <c r="K1047" s="350">
        <v>0.8333333333333334</v>
      </c>
      <c r="L1047" s="351">
        <f t="shared" si="13"/>
        <v>8.472672</v>
      </c>
      <c r="M1047" s="352" t="str">
        <f t="shared" si="2"/>
        <v>SHEARING</v>
      </c>
      <c r="N1047" s="353">
        <f t="shared" si="14"/>
        <v>29</v>
      </c>
      <c r="O1047" s="353">
        <f t="shared" si="15"/>
        <v>7</v>
      </c>
      <c r="P1047" s="353">
        <f t="shared" si="16"/>
        <v>2025</v>
      </c>
      <c r="Q1047" s="354"/>
      <c r="R1047" s="354"/>
      <c r="S1047" s="354"/>
      <c r="T1047" s="354"/>
      <c r="U1047" s="354"/>
      <c r="V1047" s="354"/>
    </row>
    <row r="1048" ht="11.25" customHeight="1">
      <c r="A1048" s="170" t="s">
        <v>682</v>
      </c>
      <c r="B1048" s="348">
        <v>45867.0</v>
      </c>
      <c r="C1048" s="170" t="s">
        <v>384</v>
      </c>
      <c r="D1048" s="349" t="s">
        <v>699</v>
      </c>
      <c r="E1048" s="170">
        <v>59.0</v>
      </c>
      <c r="F1048" s="170">
        <v>561.0</v>
      </c>
      <c r="G1048" s="170">
        <v>234.0</v>
      </c>
      <c r="H1048" s="170" t="s">
        <v>700</v>
      </c>
      <c r="I1048" s="170" t="s">
        <v>701</v>
      </c>
      <c r="J1048" s="350">
        <v>0.3333333333333333</v>
      </c>
      <c r="K1048" s="334"/>
      <c r="L1048" s="351">
        <f t="shared" si="13"/>
        <v>30.2061474</v>
      </c>
      <c r="M1048" s="352" t="str">
        <f t="shared" si="2"/>
        <v>SHEARING</v>
      </c>
      <c r="N1048" s="353">
        <f t="shared" si="14"/>
        <v>29</v>
      </c>
      <c r="O1048" s="353">
        <f t="shared" si="15"/>
        <v>7</v>
      </c>
      <c r="P1048" s="353">
        <f t="shared" si="16"/>
        <v>2025</v>
      </c>
      <c r="Q1048" s="354"/>
      <c r="R1048" s="354"/>
      <c r="S1048" s="354"/>
      <c r="T1048" s="354"/>
      <c r="U1048" s="354"/>
      <c r="V1048" s="354"/>
    </row>
    <row r="1049" ht="11.25" customHeight="1">
      <c r="A1049" s="170" t="s">
        <v>682</v>
      </c>
      <c r="B1049" s="348">
        <v>45867.0</v>
      </c>
      <c r="C1049" s="170" t="s">
        <v>384</v>
      </c>
      <c r="D1049" s="349" t="s">
        <v>699</v>
      </c>
      <c r="E1049" s="170">
        <v>81.0</v>
      </c>
      <c r="F1049" s="170">
        <v>561.0</v>
      </c>
      <c r="G1049" s="170">
        <v>234.0</v>
      </c>
      <c r="H1049" s="170" t="s">
        <v>700</v>
      </c>
      <c r="I1049" s="170" t="s">
        <v>701</v>
      </c>
      <c r="J1049" s="334"/>
      <c r="K1049" s="334"/>
      <c r="L1049" s="351">
        <f t="shared" si="13"/>
        <v>41.4694566</v>
      </c>
      <c r="M1049" s="352" t="str">
        <f t="shared" si="2"/>
        <v>SHEARING</v>
      </c>
      <c r="N1049" s="353">
        <f t="shared" si="14"/>
        <v>29</v>
      </c>
      <c r="O1049" s="353">
        <f t="shared" si="15"/>
        <v>7</v>
      </c>
      <c r="P1049" s="353">
        <f t="shared" si="16"/>
        <v>2025</v>
      </c>
      <c r="Q1049" s="354"/>
      <c r="R1049" s="354"/>
      <c r="S1049" s="354"/>
      <c r="T1049" s="354"/>
      <c r="U1049" s="354"/>
      <c r="V1049" s="354"/>
    </row>
    <row r="1050" ht="11.25" customHeight="1">
      <c r="A1050" s="170" t="s">
        <v>682</v>
      </c>
      <c r="B1050" s="348">
        <v>45867.0</v>
      </c>
      <c r="C1050" s="170" t="s">
        <v>384</v>
      </c>
      <c r="D1050" s="349" t="s">
        <v>699</v>
      </c>
      <c r="E1050" s="170">
        <v>34.0</v>
      </c>
      <c r="F1050" s="170">
        <v>561.0</v>
      </c>
      <c r="G1050" s="170">
        <v>162.0</v>
      </c>
      <c r="H1050" s="170" t="s">
        <v>700</v>
      </c>
      <c r="I1050" s="170" t="s">
        <v>701</v>
      </c>
      <c r="J1050" s="334"/>
      <c r="K1050" s="334"/>
      <c r="L1050" s="351">
        <f t="shared" si="13"/>
        <v>12.0509532</v>
      </c>
      <c r="M1050" s="352" t="str">
        <f t="shared" si="2"/>
        <v>SHEARING</v>
      </c>
      <c r="N1050" s="353">
        <f t="shared" si="14"/>
        <v>29</v>
      </c>
      <c r="O1050" s="353">
        <f t="shared" si="15"/>
        <v>7</v>
      </c>
      <c r="P1050" s="353">
        <f t="shared" si="16"/>
        <v>2025</v>
      </c>
      <c r="Q1050" s="354"/>
      <c r="R1050" s="354"/>
      <c r="S1050" s="354"/>
      <c r="T1050" s="354"/>
      <c r="U1050" s="354"/>
      <c r="V1050" s="354"/>
    </row>
    <row r="1051" ht="11.25" customHeight="1">
      <c r="A1051" s="170" t="s">
        <v>682</v>
      </c>
      <c r="B1051" s="348">
        <v>45867.0</v>
      </c>
      <c r="C1051" s="170" t="s">
        <v>383</v>
      </c>
      <c r="D1051" s="349" t="s">
        <v>699</v>
      </c>
      <c r="E1051" s="170">
        <v>75.0</v>
      </c>
      <c r="F1051" s="170">
        <v>584.0</v>
      </c>
      <c r="G1051" s="170">
        <v>180.0</v>
      </c>
      <c r="H1051" s="170" t="s">
        <v>700</v>
      </c>
      <c r="I1051" s="170" t="s">
        <v>701</v>
      </c>
      <c r="J1051" s="334"/>
      <c r="K1051" s="334"/>
      <c r="L1051" s="351">
        <f t="shared" si="13"/>
        <v>30.7476</v>
      </c>
      <c r="M1051" s="352" t="str">
        <f t="shared" si="2"/>
        <v>SHEARING</v>
      </c>
      <c r="N1051" s="353">
        <f t="shared" si="14"/>
        <v>29</v>
      </c>
      <c r="O1051" s="353">
        <f t="shared" si="15"/>
        <v>7</v>
      </c>
      <c r="P1051" s="353">
        <f t="shared" si="16"/>
        <v>2025</v>
      </c>
      <c r="Q1051" s="354"/>
      <c r="R1051" s="354"/>
      <c r="S1051" s="354"/>
      <c r="T1051" s="354"/>
      <c r="U1051" s="354"/>
      <c r="V1051" s="354"/>
    </row>
    <row r="1052" ht="11.25" customHeight="1">
      <c r="A1052" s="170" t="s">
        <v>682</v>
      </c>
      <c r="B1052" s="348">
        <v>45867.0</v>
      </c>
      <c r="C1052" s="170" t="s">
        <v>383</v>
      </c>
      <c r="D1052" s="349" t="s">
        <v>699</v>
      </c>
      <c r="E1052" s="170">
        <v>55.0</v>
      </c>
      <c r="F1052" s="170">
        <v>584.0</v>
      </c>
      <c r="G1052" s="170">
        <v>285.0</v>
      </c>
      <c r="H1052" s="170" t="s">
        <v>700</v>
      </c>
      <c r="I1052" s="170" t="s">
        <v>701</v>
      </c>
      <c r="J1052" s="334"/>
      <c r="K1052" s="334"/>
      <c r="L1052" s="351">
        <f t="shared" si="13"/>
        <v>35.70138</v>
      </c>
      <c r="M1052" s="352" t="str">
        <f t="shared" si="2"/>
        <v>SHEARING</v>
      </c>
      <c r="N1052" s="353">
        <f t="shared" si="14"/>
        <v>29</v>
      </c>
      <c r="O1052" s="353">
        <f t="shared" si="15"/>
        <v>7</v>
      </c>
      <c r="P1052" s="353">
        <f t="shared" si="16"/>
        <v>2025</v>
      </c>
      <c r="Q1052" s="354"/>
      <c r="R1052" s="354"/>
      <c r="S1052" s="354"/>
      <c r="T1052" s="354"/>
      <c r="U1052" s="354"/>
      <c r="V1052" s="354"/>
    </row>
    <row r="1053" ht="11.25" customHeight="1">
      <c r="A1053" s="170" t="s">
        <v>682</v>
      </c>
      <c r="B1053" s="348">
        <v>45867.0</v>
      </c>
      <c r="C1053" s="170" t="s">
        <v>383</v>
      </c>
      <c r="D1053" s="349" t="s">
        <v>699</v>
      </c>
      <c r="E1053" s="170">
        <v>126.0</v>
      </c>
      <c r="F1053" s="170">
        <v>584.0</v>
      </c>
      <c r="G1053" s="170">
        <v>480.0</v>
      </c>
      <c r="H1053" s="170" t="s">
        <v>700</v>
      </c>
      <c r="I1053" s="170" t="s">
        <v>701</v>
      </c>
      <c r="J1053" s="334"/>
      <c r="K1053" s="350">
        <v>0.8333333333333334</v>
      </c>
      <c r="L1053" s="351">
        <f t="shared" si="13"/>
        <v>137.749248</v>
      </c>
      <c r="M1053" s="352" t="str">
        <f t="shared" si="2"/>
        <v>SHEARING</v>
      </c>
      <c r="N1053" s="353">
        <f t="shared" si="14"/>
        <v>30</v>
      </c>
      <c r="O1053" s="353">
        <f t="shared" si="15"/>
        <v>7</v>
      </c>
      <c r="P1053" s="353">
        <f t="shared" si="16"/>
        <v>2025</v>
      </c>
      <c r="Q1053" s="354"/>
      <c r="R1053" s="354"/>
      <c r="S1053" s="354"/>
      <c r="T1053" s="354"/>
      <c r="U1053" s="354"/>
      <c r="V1053" s="354"/>
    </row>
    <row r="1054" ht="11.25" customHeight="1">
      <c r="A1054" s="170" t="s">
        <v>682</v>
      </c>
      <c r="B1054" s="348">
        <v>45868.0</v>
      </c>
      <c r="C1054" s="170" t="s">
        <v>384</v>
      </c>
      <c r="D1054" s="349" t="s">
        <v>697</v>
      </c>
      <c r="E1054" s="170">
        <v>106.0</v>
      </c>
      <c r="F1054" s="170">
        <v>601.0</v>
      </c>
      <c r="G1054" s="170">
        <v>78.0</v>
      </c>
      <c r="H1054" s="170" t="s">
        <v>695</v>
      </c>
      <c r="I1054" s="170" t="s">
        <v>696</v>
      </c>
      <c r="J1054" s="350">
        <v>0.375</v>
      </c>
      <c r="K1054" s="334"/>
      <c r="L1054" s="351">
        <f t="shared" si="13"/>
        <v>19.3793652</v>
      </c>
      <c r="M1054" s="352" t="str">
        <f t="shared" si="2"/>
        <v>HOLING</v>
      </c>
      <c r="N1054" s="353">
        <f t="shared" si="14"/>
        <v>30</v>
      </c>
      <c r="O1054" s="353">
        <f t="shared" si="15"/>
        <v>7</v>
      </c>
      <c r="P1054" s="353">
        <f t="shared" si="16"/>
        <v>2025</v>
      </c>
      <c r="Q1054" s="354"/>
      <c r="R1054" s="354"/>
      <c r="S1054" s="354"/>
      <c r="T1054" s="354"/>
      <c r="U1054" s="354"/>
      <c r="V1054" s="354"/>
    </row>
    <row r="1055" ht="11.25" customHeight="1">
      <c r="A1055" s="170" t="s">
        <v>682</v>
      </c>
      <c r="B1055" s="348">
        <v>45868.0</v>
      </c>
      <c r="C1055" s="170" t="s">
        <v>384</v>
      </c>
      <c r="D1055" s="349" t="s">
        <v>697</v>
      </c>
      <c r="E1055" s="170">
        <v>106.0</v>
      </c>
      <c r="F1055" s="170">
        <v>626.0</v>
      </c>
      <c r="G1055" s="170">
        <v>54.0</v>
      </c>
      <c r="H1055" s="170" t="s">
        <v>695</v>
      </c>
      <c r="I1055" s="170" t="s">
        <v>696</v>
      </c>
      <c r="J1055" s="334"/>
      <c r="K1055" s="334"/>
      <c r="L1055" s="351">
        <f t="shared" si="13"/>
        <v>13.9745736</v>
      </c>
      <c r="M1055" s="352" t="str">
        <f t="shared" si="2"/>
        <v>HOLING</v>
      </c>
      <c r="N1055" s="353">
        <f t="shared" si="14"/>
        <v>30</v>
      </c>
      <c r="O1055" s="353">
        <f t="shared" si="15"/>
        <v>7</v>
      </c>
      <c r="P1055" s="353">
        <f t="shared" si="16"/>
        <v>2025</v>
      </c>
      <c r="Q1055" s="354"/>
      <c r="R1055" s="354"/>
      <c r="S1055" s="354"/>
      <c r="T1055" s="354"/>
      <c r="U1055" s="354"/>
      <c r="V1055" s="354"/>
    </row>
    <row r="1056" ht="11.25" customHeight="1">
      <c r="A1056" s="170" t="s">
        <v>682</v>
      </c>
      <c r="B1056" s="348">
        <v>45868.0</v>
      </c>
      <c r="C1056" s="170" t="s">
        <v>384</v>
      </c>
      <c r="D1056" s="349" t="s">
        <v>697</v>
      </c>
      <c r="E1056" s="170">
        <v>106.0</v>
      </c>
      <c r="F1056" s="170">
        <v>625.0</v>
      </c>
      <c r="G1056" s="170">
        <v>54.0</v>
      </c>
      <c r="H1056" s="170" t="s">
        <v>695</v>
      </c>
      <c r="I1056" s="170" t="s">
        <v>696</v>
      </c>
      <c r="J1056" s="334"/>
      <c r="K1056" s="334"/>
      <c r="L1056" s="351">
        <f t="shared" si="13"/>
        <v>13.95225</v>
      </c>
      <c r="M1056" s="352" t="str">
        <f t="shared" si="2"/>
        <v>HOLING</v>
      </c>
      <c r="N1056" s="353">
        <f t="shared" si="14"/>
        <v>30</v>
      </c>
      <c r="O1056" s="353">
        <f t="shared" si="15"/>
        <v>7</v>
      </c>
      <c r="P1056" s="353">
        <f t="shared" si="16"/>
        <v>2025</v>
      </c>
      <c r="Q1056" s="354"/>
      <c r="R1056" s="354"/>
      <c r="S1056" s="354"/>
      <c r="T1056" s="354"/>
      <c r="U1056" s="354"/>
      <c r="V1056" s="354"/>
    </row>
    <row r="1057" ht="11.25" customHeight="1">
      <c r="A1057" s="170" t="s">
        <v>682</v>
      </c>
      <c r="B1057" s="348">
        <v>45868.0</v>
      </c>
      <c r="C1057" s="170" t="s">
        <v>384</v>
      </c>
      <c r="D1057" s="349" t="s">
        <v>697</v>
      </c>
      <c r="E1057" s="170">
        <v>106.0</v>
      </c>
      <c r="F1057" s="170">
        <v>533.0</v>
      </c>
      <c r="G1057" s="170">
        <v>156.0</v>
      </c>
      <c r="H1057" s="170" t="s">
        <v>695</v>
      </c>
      <c r="I1057" s="170" t="s">
        <v>696</v>
      </c>
      <c r="J1057" s="334"/>
      <c r="K1057" s="334"/>
      <c r="L1057" s="351">
        <f t="shared" si="13"/>
        <v>34.3733832</v>
      </c>
      <c r="M1057" s="352" t="str">
        <f t="shared" si="2"/>
        <v>HOLING</v>
      </c>
      <c r="N1057" s="353">
        <f t="shared" si="14"/>
        <v>30</v>
      </c>
      <c r="O1057" s="353">
        <f t="shared" si="15"/>
        <v>7</v>
      </c>
      <c r="P1057" s="353">
        <f t="shared" si="16"/>
        <v>2025</v>
      </c>
      <c r="Q1057" s="354"/>
      <c r="R1057" s="354"/>
      <c r="S1057" s="354"/>
      <c r="T1057" s="354"/>
      <c r="U1057" s="354"/>
      <c r="V1057" s="354"/>
    </row>
    <row r="1058" ht="11.25" customHeight="1">
      <c r="A1058" s="170" t="s">
        <v>682</v>
      </c>
      <c r="B1058" s="348">
        <v>45868.0</v>
      </c>
      <c r="C1058" s="170" t="s">
        <v>384</v>
      </c>
      <c r="D1058" s="349" t="s">
        <v>697</v>
      </c>
      <c r="E1058" s="170">
        <v>106.0</v>
      </c>
      <c r="F1058" s="170">
        <v>524.0</v>
      </c>
      <c r="G1058" s="170">
        <v>198.0</v>
      </c>
      <c r="H1058" s="170" t="s">
        <v>695</v>
      </c>
      <c r="I1058" s="170" t="s">
        <v>696</v>
      </c>
      <c r="J1058" s="334"/>
      <c r="K1058" s="334"/>
      <c r="L1058" s="351">
        <f t="shared" si="13"/>
        <v>42.8910768</v>
      </c>
      <c r="M1058" s="352" t="str">
        <f t="shared" si="2"/>
        <v>HOLING</v>
      </c>
      <c r="N1058" s="353">
        <f t="shared" si="14"/>
        <v>30</v>
      </c>
      <c r="O1058" s="353">
        <f t="shared" si="15"/>
        <v>7</v>
      </c>
      <c r="P1058" s="353">
        <f t="shared" si="16"/>
        <v>2025</v>
      </c>
      <c r="Q1058" s="354"/>
      <c r="R1058" s="354"/>
      <c r="S1058" s="354"/>
      <c r="T1058" s="354"/>
      <c r="U1058" s="354"/>
      <c r="V1058" s="354"/>
    </row>
    <row r="1059" ht="11.25" customHeight="1">
      <c r="A1059" s="170" t="s">
        <v>682</v>
      </c>
      <c r="B1059" s="348">
        <v>45868.0</v>
      </c>
      <c r="C1059" s="170" t="s">
        <v>383</v>
      </c>
      <c r="D1059" s="349" t="s">
        <v>697</v>
      </c>
      <c r="E1059" s="170">
        <v>99.0</v>
      </c>
      <c r="F1059" s="170">
        <v>504.0</v>
      </c>
      <c r="G1059" s="170">
        <v>160.0</v>
      </c>
      <c r="H1059" s="170" t="s">
        <v>695</v>
      </c>
      <c r="I1059" s="170" t="s">
        <v>696</v>
      </c>
      <c r="J1059" s="334"/>
      <c r="K1059" s="334"/>
      <c r="L1059" s="351">
        <f t="shared" si="13"/>
        <v>31.135104</v>
      </c>
      <c r="M1059" s="352" t="str">
        <f t="shared" si="2"/>
        <v>HOLING</v>
      </c>
      <c r="N1059" s="353">
        <f t="shared" si="14"/>
        <v>30</v>
      </c>
      <c r="O1059" s="353">
        <f t="shared" si="15"/>
        <v>7</v>
      </c>
      <c r="P1059" s="353">
        <f t="shared" si="16"/>
        <v>2025</v>
      </c>
      <c r="Q1059" s="354"/>
      <c r="R1059" s="354"/>
      <c r="S1059" s="354"/>
      <c r="T1059" s="354"/>
      <c r="U1059" s="354"/>
      <c r="V1059" s="354"/>
    </row>
    <row r="1060" ht="11.25" customHeight="1">
      <c r="A1060" s="170" t="s">
        <v>682</v>
      </c>
      <c r="B1060" s="348">
        <v>45868.0</v>
      </c>
      <c r="C1060" s="170" t="s">
        <v>383</v>
      </c>
      <c r="D1060" s="349" t="s">
        <v>697</v>
      </c>
      <c r="E1060" s="170">
        <v>99.0</v>
      </c>
      <c r="F1060" s="170">
        <v>512.0</v>
      </c>
      <c r="G1060" s="170">
        <v>115.0</v>
      </c>
      <c r="H1060" s="170" t="s">
        <v>695</v>
      </c>
      <c r="I1060" s="170" t="s">
        <v>696</v>
      </c>
      <c r="J1060" s="334"/>
      <c r="K1060" s="334"/>
      <c r="L1060" s="351">
        <f t="shared" si="13"/>
        <v>22.733568</v>
      </c>
      <c r="M1060" s="352" t="str">
        <f t="shared" si="2"/>
        <v>HOLING</v>
      </c>
      <c r="N1060" s="353">
        <f t="shared" si="14"/>
        <v>30</v>
      </c>
      <c r="O1060" s="353">
        <f t="shared" si="15"/>
        <v>7</v>
      </c>
      <c r="P1060" s="353">
        <f t="shared" si="16"/>
        <v>2025</v>
      </c>
      <c r="Q1060" s="354"/>
      <c r="R1060" s="354"/>
      <c r="S1060" s="354"/>
      <c r="T1060" s="354"/>
      <c r="U1060" s="354"/>
      <c r="V1060" s="354"/>
    </row>
    <row r="1061" ht="11.25" customHeight="1">
      <c r="A1061" s="170" t="s">
        <v>682</v>
      </c>
      <c r="B1061" s="348">
        <v>45868.0</v>
      </c>
      <c r="C1061" s="170" t="s">
        <v>383</v>
      </c>
      <c r="D1061" s="349" t="s">
        <v>697</v>
      </c>
      <c r="E1061" s="170">
        <v>99.0</v>
      </c>
      <c r="F1061" s="170">
        <v>524.0</v>
      </c>
      <c r="G1061" s="170">
        <v>100.0</v>
      </c>
      <c r="H1061" s="170" t="s">
        <v>695</v>
      </c>
      <c r="I1061" s="170" t="s">
        <v>696</v>
      </c>
      <c r="J1061" s="334"/>
      <c r="K1061" s="334"/>
      <c r="L1061" s="351">
        <f t="shared" si="13"/>
        <v>20.23164</v>
      </c>
      <c r="M1061" s="352" t="str">
        <f t="shared" si="2"/>
        <v>HOLING</v>
      </c>
      <c r="N1061" s="353">
        <f t="shared" si="14"/>
        <v>30</v>
      </c>
      <c r="O1061" s="353">
        <f t="shared" si="15"/>
        <v>7</v>
      </c>
      <c r="P1061" s="353">
        <f t="shared" si="16"/>
        <v>2025</v>
      </c>
      <c r="Q1061" s="354"/>
      <c r="R1061" s="354"/>
      <c r="S1061" s="354"/>
      <c r="T1061" s="354"/>
      <c r="U1061" s="354"/>
      <c r="V1061" s="354"/>
    </row>
    <row r="1062" ht="11.25" customHeight="1">
      <c r="A1062" s="170" t="s">
        <v>682</v>
      </c>
      <c r="B1062" s="348">
        <v>45868.0</v>
      </c>
      <c r="C1062" s="170" t="s">
        <v>383</v>
      </c>
      <c r="D1062" s="349" t="s">
        <v>697</v>
      </c>
      <c r="E1062" s="170">
        <v>99.0</v>
      </c>
      <c r="F1062" s="170">
        <v>540.0</v>
      </c>
      <c r="G1062" s="170">
        <v>95.0</v>
      </c>
      <c r="H1062" s="170" t="s">
        <v>695</v>
      </c>
      <c r="I1062" s="170" t="s">
        <v>696</v>
      </c>
      <c r="J1062" s="334"/>
      <c r="K1062" s="334"/>
      <c r="L1062" s="351">
        <f t="shared" si="13"/>
        <v>19.80693</v>
      </c>
      <c r="M1062" s="352" t="str">
        <f t="shared" si="2"/>
        <v>HOLING</v>
      </c>
      <c r="N1062" s="353">
        <f t="shared" si="14"/>
        <v>30</v>
      </c>
      <c r="O1062" s="353">
        <f t="shared" si="15"/>
        <v>7</v>
      </c>
      <c r="P1062" s="353">
        <f t="shared" si="16"/>
        <v>2025</v>
      </c>
      <c r="Q1062" s="354"/>
      <c r="R1062" s="354"/>
      <c r="S1062" s="354"/>
      <c r="T1062" s="354"/>
      <c r="U1062" s="354"/>
      <c r="V1062" s="354"/>
    </row>
    <row r="1063" ht="11.25" customHeight="1">
      <c r="A1063" s="170" t="s">
        <v>682</v>
      </c>
      <c r="B1063" s="348">
        <v>45868.0</v>
      </c>
      <c r="C1063" s="170" t="s">
        <v>383</v>
      </c>
      <c r="D1063" s="349" t="s">
        <v>697</v>
      </c>
      <c r="E1063" s="170">
        <v>99.0</v>
      </c>
      <c r="F1063" s="170">
        <v>555.0</v>
      </c>
      <c r="G1063" s="170">
        <v>60.0</v>
      </c>
      <c r="H1063" s="170" t="s">
        <v>695</v>
      </c>
      <c r="I1063" s="170" t="s">
        <v>696</v>
      </c>
      <c r="J1063" s="334"/>
      <c r="K1063" s="334"/>
      <c r="L1063" s="351">
        <f t="shared" si="13"/>
        <v>12.85713</v>
      </c>
      <c r="M1063" s="352" t="str">
        <f t="shared" si="2"/>
        <v>HOLING</v>
      </c>
      <c r="N1063" s="353">
        <f t="shared" si="14"/>
        <v>30</v>
      </c>
      <c r="O1063" s="353">
        <f t="shared" si="15"/>
        <v>7</v>
      </c>
      <c r="P1063" s="353">
        <f t="shared" si="16"/>
        <v>2025</v>
      </c>
      <c r="Q1063" s="354"/>
      <c r="R1063" s="354"/>
      <c r="S1063" s="354"/>
      <c r="T1063" s="354"/>
      <c r="U1063" s="354"/>
      <c r="V1063" s="354"/>
    </row>
    <row r="1064" ht="11.25" customHeight="1">
      <c r="A1064" s="170" t="s">
        <v>682</v>
      </c>
      <c r="B1064" s="348">
        <v>45868.0</v>
      </c>
      <c r="C1064" s="170" t="s">
        <v>383</v>
      </c>
      <c r="D1064" s="349" t="s">
        <v>697</v>
      </c>
      <c r="E1064" s="170">
        <v>99.0</v>
      </c>
      <c r="F1064" s="170">
        <v>575.0</v>
      </c>
      <c r="G1064" s="170">
        <v>60.0</v>
      </c>
      <c r="H1064" s="170" t="s">
        <v>695</v>
      </c>
      <c r="I1064" s="170" t="s">
        <v>696</v>
      </c>
      <c r="J1064" s="334"/>
      <c r="K1064" s="334"/>
      <c r="L1064" s="351">
        <f t="shared" si="13"/>
        <v>13.32045</v>
      </c>
      <c r="M1064" s="352" t="str">
        <f t="shared" si="2"/>
        <v>HOLING</v>
      </c>
      <c r="N1064" s="353">
        <f t="shared" si="14"/>
        <v>30</v>
      </c>
      <c r="O1064" s="353">
        <f t="shared" si="15"/>
        <v>7</v>
      </c>
      <c r="P1064" s="353">
        <f t="shared" si="16"/>
        <v>2025</v>
      </c>
      <c r="Q1064" s="354"/>
      <c r="R1064" s="354"/>
      <c r="S1064" s="354"/>
      <c r="T1064" s="354"/>
      <c r="U1064" s="354"/>
      <c r="V1064" s="354"/>
    </row>
    <row r="1065" ht="11.25" customHeight="1">
      <c r="A1065" s="170" t="s">
        <v>682</v>
      </c>
      <c r="B1065" s="348">
        <v>45868.0</v>
      </c>
      <c r="C1065" s="170" t="s">
        <v>383</v>
      </c>
      <c r="D1065" s="349" t="s">
        <v>697</v>
      </c>
      <c r="E1065" s="170">
        <v>99.0</v>
      </c>
      <c r="F1065" s="170">
        <v>599.0</v>
      </c>
      <c r="G1065" s="170">
        <v>40.0</v>
      </c>
      <c r="H1065" s="170" t="s">
        <v>695</v>
      </c>
      <c r="I1065" s="170" t="s">
        <v>696</v>
      </c>
      <c r="J1065" s="334"/>
      <c r="K1065" s="350">
        <v>0.75</v>
      </c>
      <c r="L1065" s="351">
        <f t="shared" si="13"/>
        <v>9.250956</v>
      </c>
      <c r="M1065" s="352" t="str">
        <f t="shared" si="2"/>
        <v>HOLING</v>
      </c>
      <c r="N1065" s="353">
        <f t="shared" si="14"/>
        <v>30</v>
      </c>
      <c r="O1065" s="353">
        <f t="shared" si="15"/>
        <v>7</v>
      </c>
      <c r="P1065" s="353">
        <f t="shared" si="16"/>
        <v>2025</v>
      </c>
      <c r="Q1065" s="354"/>
      <c r="R1065" s="354"/>
      <c r="S1065" s="354"/>
      <c r="T1065" s="354"/>
      <c r="U1065" s="354"/>
      <c r="V1065" s="354"/>
    </row>
    <row r="1066" ht="11.25" customHeight="1">
      <c r="A1066" s="170" t="s">
        <v>682</v>
      </c>
      <c r="B1066" s="348">
        <v>45868.0</v>
      </c>
      <c r="C1066" s="170" t="s">
        <v>384</v>
      </c>
      <c r="D1066" s="349" t="s">
        <v>694</v>
      </c>
      <c r="E1066" s="170">
        <v>106.0</v>
      </c>
      <c r="F1066" s="170">
        <v>545.0</v>
      </c>
      <c r="G1066" s="170">
        <v>126.0</v>
      </c>
      <c r="H1066" s="170" t="s">
        <v>695</v>
      </c>
      <c r="I1066" s="170" t="s">
        <v>698</v>
      </c>
      <c r="J1066" s="350">
        <v>0.375</v>
      </c>
      <c r="K1066" s="334"/>
      <c r="L1066" s="351">
        <f t="shared" si="13"/>
        <v>28.388178</v>
      </c>
      <c r="M1066" s="352" t="str">
        <f t="shared" si="2"/>
        <v>HOLING</v>
      </c>
      <c r="N1066" s="353">
        <f t="shared" si="14"/>
        <v>30</v>
      </c>
      <c r="O1066" s="353">
        <f t="shared" si="15"/>
        <v>7</v>
      </c>
      <c r="P1066" s="353">
        <f t="shared" si="16"/>
        <v>2025</v>
      </c>
      <c r="Q1066" s="354"/>
      <c r="R1066" s="354"/>
      <c r="S1066" s="354"/>
      <c r="T1066" s="354"/>
      <c r="U1066" s="354"/>
      <c r="V1066" s="354"/>
    </row>
    <row r="1067" ht="11.25" customHeight="1">
      <c r="A1067" s="170" t="s">
        <v>682</v>
      </c>
      <c r="B1067" s="348">
        <v>45868.0</v>
      </c>
      <c r="C1067" s="170" t="s">
        <v>384</v>
      </c>
      <c r="D1067" s="349" t="s">
        <v>694</v>
      </c>
      <c r="E1067" s="170">
        <v>106.0</v>
      </c>
      <c r="F1067" s="170">
        <v>533.0</v>
      </c>
      <c r="G1067" s="170">
        <v>156.0</v>
      </c>
      <c r="H1067" s="170" t="s">
        <v>695</v>
      </c>
      <c r="I1067" s="170" t="s">
        <v>698</v>
      </c>
      <c r="J1067" s="334"/>
      <c r="K1067" s="334"/>
      <c r="L1067" s="351">
        <f t="shared" si="13"/>
        <v>34.3733832</v>
      </c>
      <c r="M1067" s="352" t="str">
        <f t="shared" si="2"/>
        <v>HOLING</v>
      </c>
      <c r="N1067" s="353">
        <f t="shared" si="14"/>
        <v>30</v>
      </c>
      <c r="O1067" s="353">
        <f t="shared" si="15"/>
        <v>7</v>
      </c>
      <c r="P1067" s="353">
        <f t="shared" si="16"/>
        <v>2025</v>
      </c>
      <c r="Q1067" s="354"/>
      <c r="R1067" s="354"/>
      <c r="S1067" s="354"/>
      <c r="T1067" s="354"/>
      <c r="U1067" s="354"/>
      <c r="V1067" s="354"/>
    </row>
    <row r="1068" ht="11.25" customHeight="1">
      <c r="A1068" s="170" t="s">
        <v>682</v>
      </c>
      <c r="B1068" s="348">
        <v>45868.0</v>
      </c>
      <c r="C1068" s="170" t="s">
        <v>384</v>
      </c>
      <c r="D1068" s="349" t="s">
        <v>694</v>
      </c>
      <c r="E1068" s="170">
        <v>106.0</v>
      </c>
      <c r="F1068" s="170">
        <v>330.0</v>
      </c>
      <c r="G1068" s="170">
        <v>252.0</v>
      </c>
      <c r="H1068" s="170" t="s">
        <v>695</v>
      </c>
      <c r="I1068" s="170" t="s">
        <v>698</v>
      </c>
      <c r="J1068" s="334"/>
      <c r="K1068" s="334"/>
      <c r="L1068" s="351">
        <f t="shared" si="13"/>
        <v>34.378344</v>
      </c>
      <c r="M1068" s="352" t="str">
        <f t="shared" si="2"/>
        <v>HOLING</v>
      </c>
      <c r="N1068" s="353">
        <f t="shared" si="14"/>
        <v>30</v>
      </c>
      <c r="O1068" s="353">
        <f t="shared" si="15"/>
        <v>7</v>
      </c>
      <c r="P1068" s="353">
        <f t="shared" si="16"/>
        <v>2025</v>
      </c>
      <c r="Q1068" s="354"/>
      <c r="R1068" s="354"/>
      <c r="S1068" s="354"/>
      <c r="T1068" s="354"/>
      <c r="U1068" s="354"/>
      <c r="V1068" s="354"/>
    </row>
    <row r="1069" ht="11.25" customHeight="1">
      <c r="A1069" s="170" t="s">
        <v>682</v>
      </c>
      <c r="B1069" s="348">
        <v>45868.0</v>
      </c>
      <c r="C1069" s="170" t="s">
        <v>384</v>
      </c>
      <c r="D1069" s="349" t="s">
        <v>694</v>
      </c>
      <c r="E1069" s="170">
        <v>106.0</v>
      </c>
      <c r="F1069" s="170">
        <v>330.0</v>
      </c>
      <c r="G1069" s="170">
        <v>156.0</v>
      </c>
      <c r="H1069" s="170" t="s">
        <v>695</v>
      </c>
      <c r="I1069" s="170" t="s">
        <v>698</v>
      </c>
      <c r="J1069" s="334"/>
      <c r="K1069" s="334"/>
      <c r="L1069" s="351">
        <f t="shared" si="13"/>
        <v>21.281832</v>
      </c>
      <c r="M1069" s="352" t="str">
        <f t="shared" si="2"/>
        <v>HOLING</v>
      </c>
      <c r="N1069" s="353">
        <f t="shared" si="14"/>
        <v>30</v>
      </c>
      <c r="O1069" s="353">
        <f t="shared" si="15"/>
        <v>7</v>
      </c>
      <c r="P1069" s="353">
        <f t="shared" si="16"/>
        <v>2025</v>
      </c>
      <c r="Q1069" s="354"/>
      <c r="R1069" s="354"/>
      <c r="S1069" s="354"/>
      <c r="T1069" s="354"/>
      <c r="U1069" s="354"/>
      <c r="V1069" s="354"/>
    </row>
    <row r="1070" ht="11.25" customHeight="1">
      <c r="A1070" s="170" t="s">
        <v>682</v>
      </c>
      <c r="B1070" s="348">
        <v>45868.0</v>
      </c>
      <c r="C1070" s="170" t="s">
        <v>384</v>
      </c>
      <c r="D1070" s="349" t="s">
        <v>694</v>
      </c>
      <c r="E1070" s="170">
        <v>106.0</v>
      </c>
      <c r="F1070" s="170">
        <v>330.0</v>
      </c>
      <c r="G1070" s="170">
        <v>156.0</v>
      </c>
      <c r="H1070" s="170" t="s">
        <v>695</v>
      </c>
      <c r="I1070" s="170" t="s">
        <v>698</v>
      </c>
      <c r="J1070" s="334"/>
      <c r="K1070" s="334"/>
      <c r="L1070" s="351">
        <f t="shared" si="13"/>
        <v>21.281832</v>
      </c>
      <c r="M1070" s="352" t="str">
        <f t="shared" si="2"/>
        <v>HOLING</v>
      </c>
      <c r="N1070" s="353">
        <f t="shared" si="14"/>
        <v>30</v>
      </c>
      <c r="O1070" s="353">
        <f t="shared" si="15"/>
        <v>7</v>
      </c>
      <c r="P1070" s="353">
        <f t="shared" si="16"/>
        <v>2025</v>
      </c>
      <c r="Q1070" s="354"/>
      <c r="R1070" s="354"/>
      <c r="S1070" s="354"/>
      <c r="T1070" s="354"/>
      <c r="U1070" s="354"/>
      <c r="V1070" s="354"/>
    </row>
    <row r="1071" ht="11.25" customHeight="1">
      <c r="A1071" s="170" t="s">
        <v>682</v>
      </c>
      <c r="B1071" s="348">
        <v>45868.0</v>
      </c>
      <c r="C1071" s="170" t="s">
        <v>383</v>
      </c>
      <c r="D1071" s="349" t="s">
        <v>694</v>
      </c>
      <c r="E1071" s="170">
        <v>106.0</v>
      </c>
      <c r="F1071" s="170">
        <v>584.0</v>
      </c>
      <c r="G1071" s="170">
        <v>300.0</v>
      </c>
      <c r="H1071" s="170" t="s">
        <v>695</v>
      </c>
      <c r="I1071" s="170" t="s">
        <v>698</v>
      </c>
      <c r="J1071" s="334"/>
      <c r="K1071" s="334"/>
      <c r="L1071" s="351">
        <f t="shared" si="13"/>
        <v>72.42768</v>
      </c>
      <c r="M1071" s="352" t="str">
        <f t="shared" si="2"/>
        <v>HOLING</v>
      </c>
      <c r="N1071" s="353">
        <f t="shared" si="14"/>
        <v>30</v>
      </c>
      <c r="O1071" s="353">
        <f t="shared" si="15"/>
        <v>7</v>
      </c>
      <c r="P1071" s="353">
        <f t="shared" si="16"/>
        <v>2025</v>
      </c>
      <c r="Q1071" s="354"/>
      <c r="R1071" s="354"/>
      <c r="S1071" s="354"/>
      <c r="T1071" s="354"/>
      <c r="U1071" s="354"/>
      <c r="V1071" s="354"/>
    </row>
    <row r="1072" ht="11.25" customHeight="1">
      <c r="A1072" s="170" t="s">
        <v>682</v>
      </c>
      <c r="B1072" s="348">
        <v>45868.0</v>
      </c>
      <c r="C1072" s="170" t="s">
        <v>383</v>
      </c>
      <c r="D1072" s="349" t="s">
        <v>694</v>
      </c>
      <c r="E1072" s="170">
        <v>126.0</v>
      </c>
      <c r="F1072" s="170">
        <v>584.0</v>
      </c>
      <c r="G1072" s="170">
        <v>280.0</v>
      </c>
      <c r="H1072" s="170" t="s">
        <v>695</v>
      </c>
      <c r="I1072" s="170" t="s">
        <v>698</v>
      </c>
      <c r="J1072" s="334"/>
      <c r="K1072" s="334"/>
      <c r="L1072" s="351">
        <f t="shared" si="13"/>
        <v>80.353728</v>
      </c>
      <c r="M1072" s="352" t="str">
        <f t="shared" si="2"/>
        <v>HOLING</v>
      </c>
      <c r="N1072" s="353">
        <f t="shared" si="14"/>
        <v>30</v>
      </c>
      <c r="O1072" s="353">
        <f t="shared" si="15"/>
        <v>7</v>
      </c>
      <c r="P1072" s="353">
        <f t="shared" si="16"/>
        <v>2025</v>
      </c>
      <c r="Q1072" s="354"/>
      <c r="R1072" s="354"/>
      <c r="S1072" s="354"/>
      <c r="T1072" s="354"/>
      <c r="U1072" s="354"/>
      <c r="V1072" s="354"/>
    </row>
    <row r="1073" ht="11.25" customHeight="1">
      <c r="A1073" s="170" t="s">
        <v>682</v>
      </c>
      <c r="B1073" s="348">
        <v>45868.0</v>
      </c>
      <c r="C1073" s="170" t="s">
        <v>383</v>
      </c>
      <c r="D1073" s="349" t="s">
        <v>694</v>
      </c>
      <c r="E1073" s="170">
        <v>55.0</v>
      </c>
      <c r="F1073" s="170">
        <v>584.0</v>
      </c>
      <c r="G1073" s="170">
        <v>180.0</v>
      </c>
      <c r="H1073" s="170" t="s">
        <v>695</v>
      </c>
      <c r="I1073" s="170" t="s">
        <v>698</v>
      </c>
      <c r="J1073" s="334"/>
      <c r="K1073" s="334"/>
      <c r="L1073" s="351">
        <f t="shared" si="13"/>
        <v>22.54824</v>
      </c>
      <c r="M1073" s="352" t="str">
        <f t="shared" si="2"/>
        <v>HOLING</v>
      </c>
      <c r="N1073" s="353">
        <f t="shared" si="14"/>
        <v>30</v>
      </c>
      <c r="O1073" s="353">
        <f t="shared" si="15"/>
        <v>7</v>
      </c>
      <c r="P1073" s="353">
        <f t="shared" si="16"/>
        <v>2025</v>
      </c>
      <c r="Q1073" s="354"/>
      <c r="R1073" s="354"/>
      <c r="S1073" s="354"/>
      <c r="T1073" s="354"/>
      <c r="U1073" s="354"/>
      <c r="V1073" s="354"/>
    </row>
    <row r="1074" ht="11.25" customHeight="1">
      <c r="A1074" s="170" t="s">
        <v>682</v>
      </c>
      <c r="B1074" s="348">
        <v>45868.0</v>
      </c>
      <c r="C1074" s="170" t="s">
        <v>383</v>
      </c>
      <c r="D1074" s="349" t="s">
        <v>694</v>
      </c>
      <c r="E1074" s="170">
        <v>31.0</v>
      </c>
      <c r="F1074" s="170">
        <v>584.0</v>
      </c>
      <c r="G1074" s="170">
        <v>120.0</v>
      </c>
      <c r="H1074" s="170" t="s">
        <v>695</v>
      </c>
      <c r="I1074" s="170" t="s">
        <v>698</v>
      </c>
      <c r="J1074" s="334"/>
      <c r="K1074" s="350">
        <v>0.75</v>
      </c>
      <c r="L1074" s="351">
        <f t="shared" si="13"/>
        <v>8.472672</v>
      </c>
      <c r="M1074" s="352" t="str">
        <f t="shared" si="2"/>
        <v>HOLING</v>
      </c>
      <c r="N1074" s="353">
        <f t="shared" si="14"/>
        <v>30</v>
      </c>
      <c r="O1074" s="353">
        <f t="shared" si="15"/>
        <v>7</v>
      </c>
      <c r="P1074" s="353">
        <f t="shared" si="16"/>
        <v>2025</v>
      </c>
      <c r="Q1074" s="354"/>
      <c r="R1074" s="354"/>
      <c r="S1074" s="354"/>
      <c r="T1074" s="354"/>
      <c r="U1074" s="354"/>
      <c r="V1074" s="354"/>
    </row>
    <row r="1075" ht="11.25" customHeight="1">
      <c r="A1075" s="170" t="s">
        <v>682</v>
      </c>
      <c r="B1075" s="348">
        <v>45868.0</v>
      </c>
      <c r="C1075" s="170" t="s">
        <v>384</v>
      </c>
      <c r="D1075" s="170" t="s">
        <v>787</v>
      </c>
      <c r="E1075" s="170">
        <v>106.0</v>
      </c>
      <c r="F1075" s="170">
        <v>330.0</v>
      </c>
      <c r="G1075" s="170">
        <v>396.0</v>
      </c>
      <c r="H1075" s="170" t="s">
        <v>695</v>
      </c>
      <c r="I1075" s="170" t="s">
        <v>709</v>
      </c>
      <c r="J1075" s="350">
        <v>0.375</v>
      </c>
      <c r="K1075" s="334"/>
      <c r="L1075" s="351">
        <f t="shared" si="13"/>
        <v>54.023112</v>
      </c>
      <c r="M1075" s="352" t="str">
        <f t="shared" si="2"/>
        <v>POWERPRESS</v>
      </c>
      <c r="N1075" s="353">
        <f t="shared" si="14"/>
        <v>30</v>
      </c>
      <c r="O1075" s="353">
        <f t="shared" si="15"/>
        <v>7</v>
      </c>
      <c r="P1075" s="353">
        <f t="shared" si="16"/>
        <v>2025</v>
      </c>
      <c r="Q1075" s="354"/>
      <c r="R1075" s="354"/>
      <c r="S1075" s="354"/>
      <c r="T1075" s="354"/>
      <c r="U1075" s="354"/>
      <c r="V1075" s="354"/>
    </row>
    <row r="1076" ht="11.25" customHeight="1">
      <c r="A1076" s="170" t="s">
        <v>682</v>
      </c>
      <c r="B1076" s="348">
        <v>45868.0</v>
      </c>
      <c r="C1076" s="170" t="s">
        <v>384</v>
      </c>
      <c r="D1076" s="170" t="s">
        <v>787</v>
      </c>
      <c r="E1076" s="170">
        <v>106.0</v>
      </c>
      <c r="F1076" s="170">
        <v>330.0</v>
      </c>
      <c r="G1076" s="170">
        <v>564.0</v>
      </c>
      <c r="H1076" s="170" t="s">
        <v>695</v>
      </c>
      <c r="I1076" s="170" t="s">
        <v>709</v>
      </c>
      <c r="J1076" s="334"/>
      <c r="K1076" s="334"/>
      <c r="L1076" s="351">
        <f t="shared" si="13"/>
        <v>76.942008</v>
      </c>
      <c r="M1076" s="352" t="str">
        <f t="shared" si="2"/>
        <v>POWERPRESS</v>
      </c>
      <c r="N1076" s="353">
        <f t="shared" si="14"/>
        <v>30</v>
      </c>
      <c r="O1076" s="353">
        <f t="shared" si="15"/>
        <v>7</v>
      </c>
      <c r="P1076" s="353">
        <f t="shared" si="16"/>
        <v>2025</v>
      </c>
      <c r="Q1076" s="354"/>
      <c r="R1076" s="354"/>
      <c r="S1076" s="354"/>
      <c r="T1076" s="354"/>
      <c r="U1076" s="354"/>
      <c r="V1076" s="354"/>
    </row>
    <row r="1077" ht="11.25" customHeight="1">
      <c r="A1077" s="170" t="s">
        <v>682</v>
      </c>
      <c r="B1077" s="348">
        <v>45868.0</v>
      </c>
      <c r="C1077" s="170" t="s">
        <v>383</v>
      </c>
      <c r="D1077" s="170" t="s">
        <v>787</v>
      </c>
      <c r="E1077" s="170">
        <v>99.0</v>
      </c>
      <c r="F1077" s="170">
        <v>315.0</v>
      </c>
      <c r="G1077" s="170">
        <v>550.0</v>
      </c>
      <c r="H1077" s="170" t="s">
        <v>695</v>
      </c>
      <c r="I1077" s="170" t="s">
        <v>709</v>
      </c>
      <c r="J1077" s="334"/>
      <c r="K1077" s="334"/>
      <c r="L1077" s="351">
        <f t="shared" si="13"/>
        <v>66.891825</v>
      </c>
      <c r="M1077" s="352" t="str">
        <f t="shared" si="2"/>
        <v>POWERPRESS</v>
      </c>
      <c r="N1077" s="353">
        <f t="shared" si="14"/>
        <v>30</v>
      </c>
      <c r="O1077" s="353">
        <f t="shared" si="15"/>
        <v>7</v>
      </c>
      <c r="P1077" s="353">
        <f t="shared" si="16"/>
        <v>2025</v>
      </c>
      <c r="Q1077" s="354"/>
      <c r="R1077" s="354"/>
      <c r="S1077" s="354"/>
      <c r="T1077" s="354"/>
      <c r="U1077" s="354"/>
      <c r="V1077" s="354"/>
    </row>
    <row r="1078" ht="11.25" customHeight="1">
      <c r="A1078" s="170" t="s">
        <v>682</v>
      </c>
      <c r="B1078" s="348">
        <v>45868.0</v>
      </c>
      <c r="C1078" s="170" t="s">
        <v>383</v>
      </c>
      <c r="D1078" s="170" t="s">
        <v>787</v>
      </c>
      <c r="E1078" s="170">
        <v>45.0</v>
      </c>
      <c r="F1078" s="170">
        <v>185.0</v>
      </c>
      <c r="G1078" s="170">
        <v>690.0</v>
      </c>
      <c r="H1078" s="170" t="s">
        <v>695</v>
      </c>
      <c r="I1078" s="170" t="s">
        <v>709</v>
      </c>
      <c r="J1078" s="334"/>
      <c r="K1078" s="350">
        <v>0.75</v>
      </c>
      <c r="L1078" s="351">
        <f t="shared" si="13"/>
        <v>22.402575</v>
      </c>
      <c r="M1078" s="352" t="str">
        <f t="shared" si="2"/>
        <v>POWERPRESS</v>
      </c>
      <c r="N1078" s="353">
        <f t="shared" si="14"/>
        <v>30</v>
      </c>
      <c r="O1078" s="353">
        <f t="shared" si="15"/>
        <v>7</v>
      </c>
      <c r="P1078" s="353">
        <f t="shared" si="16"/>
        <v>2025</v>
      </c>
      <c r="Q1078" s="354"/>
      <c r="R1078" s="354"/>
      <c r="S1078" s="354"/>
      <c r="T1078" s="354"/>
      <c r="U1078" s="354"/>
      <c r="V1078" s="354"/>
    </row>
    <row r="1079" ht="11.25" customHeight="1">
      <c r="A1079" s="170" t="s">
        <v>682</v>
      </c>
      <c r="B1079" s="348">
        <v>45868.0</v>
      </c>
      <c r="C1079" s="170" t="s">
        <v>384</v>
      </c>
      <c r="D1079" s="349" t="s">
        <v>683</v>
      </c>
      <c r="E1079" s="170">
        <v>106.0</v>
      </c>
      <c r="F1079" s="170">
        <v>330.0</v>
      </c>
      <c r="G1079" s="170">
        <v>396.0</v>
      </c>
      <c r="H1079" s="170" t="s">
        <v>85</v>
      </c>
      <c r="I1079" s="170" t="s">
        <v>684</v>
      </c>
      <c r="J1079" s="350">
        <v>0.3333333333333333</v>
      </c>
      <c r="K1079" s="334"/>
      <c r="L1079" s="351">
        <f t="shared" si="13"/>
        <v>54.023112</v>
      </c>
      <c r="M1079" s="352" t="str">
        <f t="shared" si="2"/>
        <v>SHEARING</v>
      </c>
      <c r="N1079" s="353">
        <f t="shared" si="14"/>
        <v>30</v>
      </c>
      <c r="O1079" s="353">
        <f t="shared" si="15"/>
        <v>7</v>
      </c>
      <c r="P1079" s="353">
        <f t="shared" si="16"/>
        <v>2025</v>
      </c>
      <c r="Q1079" s="354"/>
      <c r="R1079" s="354"/>
      <c r="S1079" s="354"/>
      <c r="T1079" s="354"/>
      <c r="U1079" s="354"/>
      <c r="V1079" s="354"/>
    </row>
    <row r="1080" ht="11.25" customHeight="1">
      <c r="A1080" s="170" t="s">
        <v>682</v>
      </c>
      <c r="B1080" s="348">
        <v>45868.0</v>
      </c>
      <c r="C1080" s="170" t="s">
        <v>384</v>
      </c>
      <c r="D1080" s="349" t="s">
        <v>683</v>
      </c>
      <c r="E1080" s="170">
        <v>106.0</v>
      </c>
      <c r="F1080" s="170">
        <v>330.0</v>
      </c>
      <c r="G1080" s="170">
        <v>312.0</v>
      </c>
      <c r="H1080" s="170" t="s">
        <v>85</v>
      </c>
      <c r="I1080" s="170" t="s">
        <v>684</v>
      </c>
      <c r="J1080" s="334"/>
      <c r="K1080" s="334"/>
      <c r="L1080" s="351">
        <f t="shared" si="13"/>
        <v>42.563664</v>
      </c>
      <c r="M1080" s="352" t="str">
        <f t="shared" si="2"/>
        <v>SHEARING</v>
      </c>
      <c r="N1080" s="353">
        <f t="shared" si="14"/>
        <v>30</v>
      </c>
      <c r="O1080" s="353">
        <f t="shared" si="15"/>
        <v>7</v>
      </c>
      <c r="P1080" s="353">
        <f t="shared" si="16"/>
        <v>2025</v>
      </c>
      <c r="Q1080" s="354"/>
      <c r="R1080" s="354"/>
      <c r="S1080" s="354"/>
      <c r="T1080" s="354"/>
      <c r="U1080" s="354"/>
      <c r="V1080" s="354"/>
    </row>
    <row r="1081" ht="11.25" customHeight="1">
      <c r="A1081" s="170" t="s">
        <v>682</v>
      </c>
      <c r="B1081" s="348">
        <v>45868.0</v>
      </c>
      <c r="C1081" s="170" t="s">
        <v>384</v>
      </c>
      <c r="D1081" s="349" t="s">
        <v>683</v>
      </c>
      <c r="E1081" s="170">
        <v>106.0</v>
      </c>
      <c r="F1081" s="170">
        <v>330.0</v>
      </c>
      <c r="G1081" s="170">
        <v>252.0</v>
      </c>
      <c r="H1081" s="170" t="s">
        <v>85</v>
      </c>
      <c r="I1081" s="170" t="s">
        <v>684</v>
      </c>
      <c r="J1081" s="334"/>
      <c r="K1081" s="334"/>
      <c r="L1081" s="351">
        <f t="shared" si="13"/>
        <v>34.378344</v>
      </c>
      <c r="M1081" s="352" t="str">
        <f t="shared" si="2"/>
        <v>SHEARING</v>
      </c>
      <c r="N1081" s="353">
        <f t="shared" si="14"/>
        <v>30</v>
      </c>
      <c r="O1081" s="353">
        <f t="shared" si="15"/>
        <v>7</v>
      </c>
      <c r="P1081" s="353">
        <f t="shared" si="16"/>
        <v>2025</v>
      </c>
      <c r="Q1081" s="354"/>
      <c r="R1081" s="354"/>
      <c r="S1081" s="354"/>
      <c r="T1081" s="354"/>
      <c r="U1081" s="354"/>
      <c r="V1081" s="354"/>
    </row>
    <row r="1082" ht="11.25" customHeight="1">
      <c r="A1082" s="170" t="s">
        <v>682</v>
      </c>
      <c r="B1082" s="348">
        <v>45868.0</v>
      </c>
      <c r="C1082" s="170" t="s">
        <v>384</v>
      </c>
      <c r="D1082" s="349" t="s">
        <v>683</v>
      </c>
      <c r="E1082" s="170">
        <v>106.0</v>
      </c>
      <c r="F1082" s="170">
        <v>330.0</v>
      </c>
      <c r="G1082" s="170">
        <v>252.0</v>
      </c>
      <c r="H1082" s="170" t="s">
        <v>85</v>
      </c>
      <c r="I1082" s="170" t="s">
        <v>684</v>
      </c>
      <c r="J1082" s="334"/>
      <c r="K1082" s="334"/>
      <c r="L1082" s="351">
        <f t="shared" si="13"/>
        <v>34.378344</v>
      </c>
      <c r="M1082" s="352" t="str">
        <f t="shared" si="2"/>
        <v>SHEARING</v>
      </c>
      <c r="N1082" s="353">
        <f t="shared" si="14"/>
        <v>30</v>
      </c>
      <c r="O1082" s="353">
        <f t="shared" si="15"/>
        <v>7</v>
      </c>
      <c r="P1082" s="353">
        <f t="shared" si="16"/>
        <v>2025</v>
      </c>
      <c r="Q1082" s="354"/>
      <c r="R1082" s="354"/>
      <c r="S1082" s="354"/>
      <c r="T1082" s="354"/>
      <c r="U1082" s="354"/>
      <c r="V1082" s="354"/>
    </row>
    <row r="1083" ht="11.25" customHeight="1">
      <c r="A1083" s="170" t="s">
        <v>682</v>
      </c>
      <c r="B1083" s="348">
        <v>45868.0</v>
      </c>
      <c r="C1083" s="170" t="s">
        <v>384</v>
      </c>
      <c r="D1083" s="349" t="s">
        <v>683</v>
      </c>
      <c r="E1083" s="170">
        <v>106.0</v>
      </c>
      <c r="F1083" s="170">
        <v>330.0</v>
      </c>
      <c r="G1083" s="170">
        <v>156.0</v>
      </c>
      <c r="H1083" s="170" t="s">
        <v>85</v>
      </c>
      <c r="I1083" s="170" t="s">
        <v>684</v>
      </c>
      <c r="J1083" s="334"/>
      <c r="K1083" s="334"/>
      <c r="L1083" s="351">
        <f t="shared" si="13"/>
        <v>21.281832</v>
      </c>
      <c r="M1083" s="352" t="str">
        <f t="shared" si="2"/>
        <v>SHEARING</v>
      </c>
      <c r="N1083" s="353">
        <f t="shared" si="14"/>
        <v>30</v>
      </c>
      <c r="O1083" s="353">
        <f t="shared" si="15"/>
        <v>7</v>
      </c>
      <c r="P1083" s="353">
        <f t="shared" si="16"/>
        <v>2025</v>
      </c>
      <c r="Q1083" s="354"/>
      <c r="R1083" s="354"/>
      <c r="S1083" s="354"/>
      <c r="T1083" s="354"/>
      <c r="U1083" s="354"/>
      <c r="V1083" s="354"/>
    </row>
    <row r="1084" ht="11.25" customHeight="1">
      <c r="A1084" s="170" t="s">
        <v>682</v>
      </c>
      <c r="B1084" s="348">
        <v>45868.0</v>
      </c>
      <c r="C1084" s="170" t="s">
        <v>384</v>
      </c>
      <c r="D1084" s="349" t="s">
        <v>683</v>
      </c>
      <c r="E1084" s="170">
        <v>106.0</v>
      </c>
      <c r="F1084" s="170">
        <v>330.0</v>
      </c>
      <c r="G1084" s="170">
        <v>156.0</v>
      </c>
      <c r="H1084" s="170" t="s">
        <v>85</v>
      </c>
      <c r="I1084" s="170" t="s">
        <v>684</v>
      </c>
      <c r="J1084" s="334"/>
      <c r="K1084" s="334"/>
      <c r="L1084" s="351">
        <f t="shared" si="13"/>
        <v>21.281832</v>
      </c>
      <c r="M1084" s="352" t="str">
        <f t="shared" si="2"/>
        <v>SHEARING</v>
      </c>
      <c r="N1084" s="353">
        <f t="shared" si="14"/>
        <v>30</v>
      </c>
      <c r="O1084" s="353">
        <f t="shared" si="15"/>
        <v>7</v>
      </c>
      <c r="P1084" s="353">
        <f t="shared" si="16"/>
        <v>2025</v>
      </c>
      <c r="Q1084" s="354"/>
      <c r="R1084" s="354"/>
      <c r="S1084" s="354"/>
      <c r="T1084" s="354"/>
      <c r="U1084" s="354"/>
      <c r="V1084" s="354"/>
    </row>
    <row r="1085" ht="11.25" customHeight="1">
      <c r="A1085" s="170" t="s">
        <v>682</v>
      </c>
      <c r="B1085" s="348">
        <v>45868.0</v>
      </c>
      <c r="C1085" s="170" t="s">
        <v>384</v>
      </c>
      <c r="D1085" s="349" t="s">
        <v>683</v>
      </c>
      <c r="E1085" s="170">
        <v>106.0</v>
      </c>
      <c r="F1085" s="170">
        <v>330.0</v>
      </c>
      <c r="G1085" s="170">
        <v>108.0</v>
      </c>
      <c r="H1085" s="170" t="s">
        <v>85</v>
      </c>
      <c r="I1085" s="170" t="s">
        <v>684</v>
      </c>
      <c r="J1085" s="334"/>
      <c r="K1085" s="334"/>
      <c r="L1085" s="351">
        <f t="shared" si="13"/>
        <v>14.733576</v>
      </c>
      <c r="M1085" s="352" t="str">
        <f t="shared" si="2"/>
        <v>SHEARING</v>
      </c>
      <c r="N1085" s="353">
        <f t="shared" si="14"/>
        <v>30</v>
      </c>
      <c r="O1085" s="353">
        <f t="shared" si="15"/>
        <v>7</v>
      </c>
      <c r="P1085" s="353">
        <f t="shared" si="16"/>
        <v>2025</v>
      </c>
      <c r="Q1085" s="354"/>
      <c r="R1085" s="354"/>
      <c r="S1085" s="354"/>
      <c r="T1085" s="354"/>
      <c r="U1085" s="354"/>
      <c r="V1085" s="354"/>
    </row>
    <row r="1086" ht="11.25" customHeight="1">
      <c r="A1086" s="170" t="s">
        <v>682</v>
      </c>
      <c r="B1086" s="348">
        <v>45868.0</v>
      </c>
      <c r="C1086" s="170" t="s">
        <v>756</v>
      </c>
      <c r="D1086" s="349" t="s">
        <v>683</v>
      </c>
      <c r="E1086" s="170">
        <v>38.0</v>
      </c>
      <c r="F1086" s="170">
        <v>205.0</v>
      </c>
      <c r="G1086" s="170">
        <v>1800.0</v>
      </c>
      <c r="H1086" s="170" t="s">
        <v>85</v>
      </c>
      <c r="I1086" s="170" t="s">
        <v>684</v>
      </c>
      <c r="J1086" s="334"/>
      <c r="K1086" s="334"/>
      <c r="L1086" s="351">
        <f t="shared" si="13"/>
        <v>54.6858</v>
      </c>
      <c r="M1086" s="352" t="str">
        <f t="shared" si="2"/>
        <v>SHEARING</v>
      </c>
      <c r="N1086" s="353">
        <f t="shared" si="14"/>
        <v>30</v>
      </c>
      <c r="O1086" s="353">
        <f t="shared" si="15"/>
        <v>7</v>
      </c>
      <c r="P1086" s="353">
        <f t="shared" si="16"/>
        <v>2025</v>
      </c>
      <c r="Q1086" s="354"/>
      <c r="R1086" s="354"/>
      <c r="S1086" s="354"/>
      <c r="T1086" s="354"/>
      <c r="U1086" s="354"/>
      <c r="V1086" s="354"/>
    </row>
    <row r="1087" ht="11.25" customHeight="1">
      <c r="A1087" s="170" t="s">
        <v>682</v>
      </c>
      <c r="B1087" s="348">
        <v>45868.0</v>
      </c>
      <c r="C1087" s="170" t="s">
        <v>383</v>
      </c>
      <c r="D1087" s="349" t="s">
        <v>694</v>
      </c>
      <c r="E1087" s="170">
        <v>99.0</v>
      </c>
      <c r="F1087" s="170">
        <v>504.0</v>
      </c>
      <c r="G1087" s="170">
        <v>160.0</v>
      </c>
      <c r="H1087" s="170" t="s">
        <v>695</v>
      </c>
      <c r="I1087" s="170" t="s">
        <v>684</v>
      </c>
      <c r="J1087" s="334"/>
      <c r="K1087" s="334"/>
      <c r="L1087" s="351">
        <f t="shared" si="13"/>
        <v>31.135104</v>
      </c>
      <c r="M1087" s="352" t="str">
        <f t="shared" si="2"/>
        <v>HOLING</v>
      </c>
      <c r="N1087" s="353">
        <f t="shared" si="14"/>
        <v>30</v>
      </c>
      <c r="O1087" s="353">
        <f t="shared" si="15"/>
        <v>7</v>
      </c>
      <c r="P1087" s="353">
        <f t="shared" si="16"/>
        <v>2025</v>
      </c>
      <c r="Q1087" s="354"/>
      <c r="R1087" s="354"/>
      <c r="S1087" s="354"/>
      <c r="T1087" s="354"/>
      <c r="U1087" s="354"/>
      <c r="V1087" s="354"/>
    </row>
    <row r="1088" ht="11.25" customHeight="1">
      <c r="A1088" s="170" t="s">
        <v>682</v>
      </c>
      <c r="B1088" s="348">
        <v>45868.0</v>
      </c>
      <c r="C1088" s="170" t="s">
        <v>383</v>
      </c>
      <c r="D1088" s="349" t="s">
        <v>694</v>
      </c>
      <c r="E1088" s="170">
        <v>99.0</v>
      </c>
      <c r="F1088" s="170">
        <v>599.0</v>
      </c>
      <c r="G1088" s="170">
        <v>40.0</v>
      </c>
      <c r="H1088" s="170" t="s">
        <v>695</v>
      </c>
      <c r="I1088" s="170" t="s">
        <v>684</v>
      </c>
      <c r="J1088" s="334"/>
      <c r="K1088" s="350">
        <v>0.8333333333333334</v>
      </c>
      <c r="L1088" s="351">
        <f t="shared" si="13"/>
        <v>9.250956</v>
      </c>
      <c r="M1088" s="352" t="str">
        <f t="shared" si="2"/>
        <v>HOLING</v>
      </c>
      <c r="N1088" s="353">
        <f t="shared" si="14"/>
        <v>30</v>
      </c>
      <c r="O1088" s="353">
        <f t="shared" si="15"/>
        <v>7</v>
      </c>
      <c r="P1088" s="353">
        <f t="shared" si="16"/>
        <v>2025</v>
      </c>
      <c r="Q1088" s="354"/>
      <c r="R1088" s="354"/>
      <c r="S1088" s="354"/>
      <c r="T1088" s="354"/>
      <c r="U1088" s="354"/>
      <c r="V1088" s="354"/>
    </row>
    <row r="1089" ht="11.25" customHeight="1">
      <c r="A1089" s="170" t="s">
        <v>682</v>
      </c>
      <c r="B1089" s="348">
        <v>45868.0</v>
      </c>
      <c r="C1089" s="170"/>
      <c r="D1089" s="349"/>
      <c r="E1089" s="170"/>
      <c r="F1089" s="170"/>
      <c r="G1089" s="170"/>
      <c r="H1089" s="170" t="s">
        <v>715</v>
      </c>
      <c r="I1089" s="170" t="s">
        <v>687</v>
      </c>
      <c r="J1089" s="350">
        <v>0.3333333333333333</v>
      </c>
      <c r="K1089" s="350">
        <v>0.8333333333333334</v>
      </c>
      <c r="L1089" s="351">
        <f t="shared" si="13"/>
        <v>0</v>
      </c>
      <c r="M1089" s="352" t="str">
        <f t="shared" si="2"/>
        <v/>
      </c>
      <c r="N1089" s="353">
        <f t="shared" si="14"/>
        <v>30</v>
      </c>
      <c r="O1089" s="353">
        <f t="shared" si="15"/>
        <v>7</v>
      </c>
      <c r="P1089" s="353">
        <f t="shared" si="16"/>
        <v>2025</v>
      </c>
      <c r="Q1089" s="354"/>
      <c r="R1089" s="354"/>
      <c r="S1089" s="354"/>
      <c r="T1089" s="354"/>
      <c r="U1089" s="354"/>
      <c r="V1089" s="354"/>
    </row>
    <row r="1090" ht="11.25" customHeight="1">
      <c r="A1090" s="170" t="s">
        <v>682</v>
      </c>
      <c r="B1090" s="348">
        <v>45868.0</v>
      </c>
      <c r="C1090" s="170" t="s">
        <v>384</v>
      </c>
      <c r="D1090" s="349" t="s">
        <v>711</v>
      </c>
      <c r="E1090" s="170">
        <v>106.0</v>
      </c>
      <c r="F1090" s="170">
        <v>625.0</v>
      </c>
      <c r="G1090" s="170">
        <v>54.0</v>
      </c>
      <c r="H1090" s="170" t="s">
        <v>700</v>
      </c>
      <c r="I1090" s="170" t="s">
        <v>701</v>
      </c>
      <c r="J1090" s="350">
        <v>0.3333333333333333</v>
      </c>
      <c r="K1090" s="350"/>
      <c r="L1090" s="351">
        <f t="shared" si="13"/>
        <v>13.95225</v>
      </c>
      <c r="M1090" s="352" t="str">
        <f t="shared" si="2"/>
        <v>SHEARING</v>
      </c>
      <c r="N1090" s="353">
        <f t="shared" si="14"/>
        <v>30</v>
      </c>
      <c r="O1090" s="353">
        <f t="shared" si="15"/>
        <v>7</v>
      </c>
      <c r="P1090" s="353">
        <f t="shared" si="16"/>
        <v>2025</v>
      </c>
      <c r="Q1090" s="354"/>
      <c r="R1090" s="354"/>
      <c r="S1090" s="354"/>
      <c r="T1090" s="354"/>
      <c r="U1090" s="354"/>
      <c r="V1090" s="354"/>
    </row>
    <row r="1091" ht="11.25" customHeight="1">
      <c r="A1091" s="170" t="s">
        <v>682</v>
      </c>
      <c r="B1091" s="348">
        <v>45868.0</v>
      </c>
      <c r="C1091" s="170" t="s">
        <v>384</v>
      </c>
      <c r="D1091" s="349" t="s">
        <v>711</v>
      </c>
      <c r="E1091" s="170">
        <v>106.0</v>
      </c>
      <c r="F1091" s="170">
        <v>533.0</v>
      </c>
      <c r="G1091" s="170">
        <v>156.0</v>
      </c>
      <c r="H1091" s="170" t="s">
        <v>700</v>
      </c>
      <c r="I1091" s="170" t="s">
        <v>701</v>
      </c>
      <c r="J1091" s="334"/>
      <c r="K1091" s="334"/>
      <c r="L1091" s="351">
        <f t="shared" si="13"/>
        <v>34.3733832</v>
      </c>
      <c r="M1091" s="352" t="str">
        <f t="shared" si="2"/>
        <v>SHEARING</v>
      </c>
      <c r="N1091" s="353">
        <f t="shared" si="14"/>
        <v>30</v>
      </c>
      <c r="O1091" s="353">
        <f t="shared" si="15"/>
        <v>7</v>
      </c>
      <c r="P1091" s="353">
        <f t="shared" si="16"/>
        <v>2025</v>
      </c>
      <c r="Q1091" s="354"/>
      <c r="R1091" s="354"/>
      <c r="S1091" s="354"/>
      <c r="T1091" s="354"/>
      <c r="U1091" s="354"/>
      <c r="V1091" s="354"/>
    </row>
    <row r="1092" ht="11.25" customHeight="1">
      <c r="A1092" s="170" t="s">
        <v>682</v>
      </c>
      <c r="B1092" s="348">
        <v>45868.0</v>
      </c>
      <c r="C1092" s="170" t="s">
        <v>384</v>
      </c>
      <c r="D1092" s="349" t="s">
        <v>711</v>
      </c>
      <c r="E1092" s="170">
        <v>106.0</v>
      </c>
      <c r="F1092" s="170">
        <v>524.0</v>
      </c>
      <c r="G1092" s="170">
        <v>198.0</v>
      </c>
      <c r="H1092" s="170" t="s">
        <v>700</v>
      </c>
      <c r="I1092" s="170" t="s">
        <v>701</v>
      </c>
      <c r="J1092" s="334"/>
      <c r="K1092" s="334"/>
      <c r="L1092" s="351">
        <f t="shared" si="13"/>
        <v>42.8910768</v>
      </c>
      <c r="M1092" s="352" t="str">
        <f t="shared" si="2"/>
        <v>SHEARING</v>
      </c>
      <c r="N1092" s="353">
        <f t="shared" si="14"/>
        <v>30</v>
      </c>
      <c r="O1092" s="353">
        <f t="shared" si="15"/>
        <v>7</v>
      </c>
      <c r="P1092" s="353">
        <f t="shared" si="16"/>
        <v>2025</v>
      </c>
      <c r="Q1092" s="354"/>
      <c r="R1092" s="354"/>
      <c r="S1092" s="354"/>
      <c r="T1092" s="354"/>
      <c r="U1092" s="354"/>
      <c r="V1092" s="354"/>
    </row>
    <row r="1093" ht="11.25" customHeight="1">
      <c r="A1093" s="170" t="s">
        <v>682</v>
      </c>
      <c r="B1093" s="348">
        <v>45868.0</v>
      </c>
      <c r="C1093" s="170" t="s">
        <v>383</v>
      </c>
      <c r="D1093" s="349" t="s">
        <v>711</v>
      </c>
      <c r="E1093" s="170">
        <v>99.0</v>
      </c>
      <c r="F1093" s="170">
        <v>599.0</v>
      </c>
      <c r="G1093" s="170">
        <v>40.0</v>
      </c>
      <c r="H1093" s="170" t="s">
        <v>700</v>
      </c>
      <c r="I1093" s="170" t="s">
        <v>701</v>
      </c>
      <c r="J1093" s="334"/>
      <c r="K1093" s="334"/>
      <c r="L1093" s="351">
        <f t="shared" si="13"/>
        <v>9.250956</v>
      </c>
      <c r="M1093" s="352" t="str">
        <f t="shared" si="2"/>
        <v>SHEARING</v>
      </c>
      <c r="N1093" s="353">
        <f t="shared" si="14"/>
        <v>30</v>
      </c>
      <c r="O1093" s="353">
        <f t="shared" si="15"/>
        <v>7</v>
      </c>
      <c r="P1093" s="353">
        <f t="shared" si="16"/>
        <v>2025</v>
      </c>
      <c r="Q1093" s="354"/>
      <c r="R1093" s="354"/>
      <c r="S1093" s="354"/>
      <c r="T1093" s="354"/>
      <c r="U1093" s="354"/>
      <c r="V1093" s="354"/>
    </row>
    <row r="1094" ht="11.25" customHeight="1">
      <c r="A1094" s="170" t="s">
        <v>682</v>
      </c>
      <c r="B1094" s="348">
        <v>45868.0</v>
      </c>
      <c r="C1094" s="170" t="s">
        <v>383</v>
      </c>
      <c r="D1094" s="349" t="s">
        <v>711</v>
      </c>
      <c r="E1094" s="170">
        <v>99.0</v>
      </c>
      <c r="F1094" s="170">
        <v>504.0</v>
      </c>
      <c r="G1094" s="170">
        <v>160.0</v>
      </c>
      <c r="H1094" s="170" t="s">
        <v>700</v>
      </c>
      <c r="I1094" s="170" t="s">
        <v>701</v>
      </c>
      <c r="J1094" s="334"/>
      <c r="K1094" s="334"/>
      <c r="L1094" s="351">
        <f t="shared" si="13"/>
        <v>31.135104</v>
      </c>
      <c r="M1094" s="352" t="str">
        <f t="shared" si="2"/>
        <v>SHEARING</v>
      </c>
      <c r="N1094" s="353">
        <f t="shared" si="14"/>
        <v>30</v>
      </c>
      <c r="O1094" s="353">
        <f t="shared" si="15"/>
        <v>7</v>
      </c>
      <c r="P1094" s="353">
        <f t="shared" si="16"/>
        <v>2025</v>
      </c>
      <c r="Q1094" s="354"/>
      <c r="R1094" s="354"/>
      <c r="S1094" s="354"/>
      <c r="T1094" s="354"/>
      <c r="U1094" s="354"/>
      <c r="V1094" s="354"/>
    </row>
    <row r="1095" ht="11.25" customHeight="1">
      <c r="A1095" s="170" t="s">
        <v>682</v>
      </c>
      <c r="B1095" s="348">
        <v>45868.0</v>
      </c>
      <c r="C1095" s="170" t="s">
        <v>383</v>
      </c>
      <c r="D1095" s="349" t="s">
        <v>711</v>
      </c>
      <c r="E1095" s="170">
        <v>106.0</v>
      </c>
      <c r="F1095" s="170">
        <v>584.0</v>
      </c>
      <c r="G1095" s="170">
        <v>300.0</v>
      </c>
      <c r="H1095" s="170" t="s">
        <v>700</v>
      </c>
      <c r="I1095" s="170" t="s">
        <v>701</v>
      </c>
      <c r="J1095" s="334"/>
      <c r="K1095" s="334"/>
      <c r="L1095" s="351">
        <f t="shared" si="13"/>
        <v>72.42768</v>
      </c>
      <c r="M1095" s="352" t="str">
        <f t="shared" si="2"/>
        <v>SHEARING</v>
      </c>
      <c r="N1095" s="353">
        <f t="shared" si="14"/>
        <v>30</v>
      </c>
      <c r="O1095" s="353">
        <f t="shared" si="15"/>
        <v>7</v>
      </c>
      <c r="P1095" s="353">
        <f t="shared" si="16"/>
        <v>2025</v>
      </c>
      <c r="Q1095" s="354"/>
      <c r="R1095" s="354"/>
      <c r="S1095" s="354"/>
      <c r="T1095" s="354"/>
      <c r="U1095" s="354"/>
      <c r="V1095" s="354"/>
    </row>
    <row r="1096" ht="11.25" customHeight="1">
      <c r="A1096" s="170" t="s">
        <v>682</v>
      </c>
      <c r="B1096" s="348">
        <v>45868.0</v>
      </c>
      <c r="C1096" s="170" t="s">
        <v>383</v>
      </c>
      <c r="D1096" s="349" t="s">
        <v>711</v>
      </c>
      <c r="E1096" s="170">
        <v>90.0</v>
      </c>
      <c r="F1096" s="170">
        <v>584.0</v>
      </c>
      <c r="G1096" s="170">
        <v>285.0</v>
      </c>
      <c r="H1096" s="170" t="s">
        <v>700</v>
      </c>
      <c r="I1096" s="170" t="s">
        <v>701</v>
      </c>
      <c r="J1096" s="334"/>
      <c r="K1096" s="334"/>
      <c r="L1096" s="351">
        <f t="shared" si="13"/>
        <v>58.42044</v>
      </c>
      <c r="M1096" s="352" t="str">
        <f t="shared" si="2"/>
        <v>SHEARING</v>
      </c>
      <c r="N1096" s="353">
        <f t="shared" si="14"/>
        <v>30</v>
      </c>
      <c r="O1096" s="353">
        <f t="shared" si="15"/>
        <v>7</v>
      </c>
      <c r="P1096" s="353">
        <f t="shared" si="16"/>
        <v>2025</v>
      </c>
      <c r="Q1096" s="354"/>
      <c r="R1096" s="354"/>
      <c r="S1096" s="354"/>
      <c r="T1096" s="354"/>
      <c r="U1096" s="354"/>
      <c r="V1096" s="354"/>
    </row>
    <row r="1097" ht="11.25" customHeight="1">
      <c r="A1097" s="170" t="s">
        <v>682</v>
      </c>
      <c r="B1097" s="348">
        <v>45868.0</v>
      </c>
      <c r="C1097" s="170" t="s">
        <v>383</v>
      </c>
      <c r="D1097" s="349" t="s">
        <v>711</v>
      </c>
      <c r="E1097" s="170">
        <v>31.0</v>
      </c>
      <c r="F1097" s="170">
        <v>584.0</v>
      </c>
      <c r="G1097" s="170">
        <v>120.0</v>
      </c>
      <c r="H1097" s="170" t="s">
        <v>700</v>
      </c>
      <c r="I1097" s="170" t="s">
        <v>701</v>
      </c>
      <c r="J1097" s="334"/>
      <c r="K1097" s="334"/>
      <c r="L1097" s="351">
        <f t="shared" si="13"/>
        <v>8.472672</v>
      </c>
      <c r="M1097" s="352" t="str">
        <f t="shared" si="2"/>
        <v>SHEARING</v>
      </c>
      <c r="N1097" s="353">
        <f t="shared" si="14"/>
        <v>30</v>
      </c>
      <c r="O1097" s="353">
        <f t="shared" si="15"/>
        <v>7</v>
      </c>
      <c r="P1097" s="353">
        <f t="shared" si="16"/>
        <v>2025</v>
      </c>
      <c r="Q1097" s="354"/>
      <c r="R1097" s="354"/>
      <c r="S1097" s="354"/>
      <c r="T1097" s="354"/>
      <c r="U1097" s="354"/>
      <c r="V1097" s="354"/>
    </row>
    <row r="1098" ht="11.25" customHeight="1">
      <c r="A1098" s="170" t="s">
        <v>682</v>
      </c>
      <c r="B1098" s="348">
        <v>45868.0</v>
      </c>
      <c r="C1098" s="170" t="s">
        <v>383</v>
      </c>
      <c r="D1098" s="349" t="s">
        <v>711</v>
      </c>
      <c r="E1098" s="170">
        <v>118.0</v>
      </c>
      <c r="F1098" s="170">
        <v>584.0</v>
      </c>
      <c r="G1098" s="170">
        <v>345.0</v>
      </c>
      <c r="H1098" s="170" t="s">
        <v>700</v>
      </c>
      <c r="I1098" s="170" t="s">
        <v>701</v>
      </c>
      <c r="J1098" s="334"/>
      <c r="K1098" s="350">
        <v>0.8333333333333334</v>
      </c>
      <c r="L1098" s="351">
        <f t="shared" si="13"/>
        <v>92.721096</v>
      </c>
      <c r="M1098" s="352" t="str">
        <f t="shared" si="2"/>
        <v>SHEARING</v>
      </c>
      <c r="N1098" s="353">
        <f t="shared" si="14"/>
        <v>30</v>
      </c>
      <c r="O1098" s="353">
        <f t="shared" si="15"/>
        <v>7</v>
      </c>
      <c r="P1098" s="353">
        <f t="shared" si="16"/>
        <v>2025</v>
      </c>
      <c r="Q1098" s="354"/>
      <c r="R1098" s="354"/>
      <c r="S1098" s="354"/>
      <c r="T1098" s="354"/>
      <c r="U1098" s="354"/>
      <c r="V1098" s="354"/>
    </row>
    <row r="1099" ht="11.25" customHeight="1">
      <c r="A1099" s="170" t="s">
        <v>682</v>
      </c>
      <c r="B1099" s="348">
        <v>45868.0</v>
      </c>
      <c r="C1099" s="170" t="s">
        <v>756</v>
      </c>
      <c r="D1099" s="170" t="s">
        <v>777</v>
      </c>
      <c r="E1099" s="170">
        <v>38.0</v>
      </c>
      <c r="F1099" s="170">
        <v>205.0</v>
      </c>
      <c r="G1099" s="170">
        <v>2020.0</v>
      </c>
      <c r="H1099" s="170" t="s">
        <v>695</v>
      </c>
      <c r="I1099" s="170" t="s">
        <v>718</v>
      </c>
      <c r="J1099" s="350">
        <v>0.3333333333333333</v>
      </c>
      <c r="K1099" s="334"/>
      <c r="L1099" s="351">
        <f t="shared" si="13"/>
        <v>61.36962</v>
      </c>
      <c r="M1099" s="352" t="str">
        <f t="shared" si="2"/>
        <v>POWERPRESS</v>
      </c>
      <c r="N1099" s="353">
        <f t="shared" si="14"/>
        <v>30</v>
      </c>
      <c r="O1099" s="353">
        <f t="shared" si="15"/>
        <v>7</v>
      </c>
      <c r="P1099" s="353">
        <f t="shared" si="16"/>
        <v>2025</v>
      </c>
      <c r="Q1099" s="354"/>
      <c r="R1099" s="354"/>
      <c r="S1099" s="354"/>
      <c r="T1099" s="354"/>
      <c r="U1099" s="354"/>
      <c r="V1099" s="354"/>
    </row>
    <row r="1100" ht="11.25" customHeight="1">
      <c r="A1100" s="170" t="s">
        <v>682</v>
      </c>
      <c r="B1100" s="348">
        <v>45868.0</v>
      </c>
      <c r="C1100" s="170" t="s">
        <v>756</v>
      </c>
      <c r="D1100" s="170" t="s">
        <v>777</v>
      </c>
      <c r="E1100" s="170">
        <v>38.0</v>
      </c>
      <c r="F1100" s="170">
        <v>205.0</v>
      </c>
      <c r="G1100" s="170">
        <v>1920.0</v>
      </c>
      <c r="H1100" s="170" t="s">
        <v>695</v>
      </c>
      <c r="I1100" s="170" t="s">
        <v>718</v>
      </c>
      <c r="J1100" s="334"/>
      <c r="K1100" s="334"/>
      <c r="L1100" s="351">
        <f t="shared" si="13"/>
        <v>58.33152</v>
      </c>
      <c r="M1100" s="352" t="str">
        <f t="shared" si="2"/>
        <v>POWERPRESS</v>
      </c>
      <c r="N1100" s="353">
        <f t="shared" si="14"/>
        <v>30</v>
      </c>
      <c r="O1100" s="353">
        <f t="shared" si="15"/>
        <v>7</v>
      </c>
      <c r="P1100" s="353">
        <f t="shared" si="16"/>
        <v>2025</v>
      </c>
      <c r="Q1100" s="354"/>
      <c r="R1100" s="354"/>
      <c r="S1100" s="354"/>
      <c r="T1100" s="354"/>
      <c r="U1100" s="354"/>
      <c r="V1100" s="354"/>
    </row>
    <row r="1101" ht="11.25" customHeight="1">
      <c r="A1101" s="170" t="s">
        <v>682</v>
      </c>
      <c r="B1101" s="348">
        <v>45868.0</v>
      </c>
      <c r="C1101" s="170"/>
      <c r="D1101" s="170"/>
      <c r="E1101" s="170"/>
      <c r="F1101" s="170"/>
      <c r="G1101" s="170"/>
      <c r="H1101" s="170" t="s">
        <v>689</v>
      </c>
      <c r="I1101" s="170" t="s">
        <v>718</v>
      </c>
      <c r="J1101" s="334"/>
      <c r="K1101" s="334"/>
      <c r="L1101" s="351">
        <f t="shared" si="13"/>
        <v>0</v>
      </c>
      <c r="M1101" s="352" t="str">
        <f t="shared" si="2"/>
        <v/>
      </c>
      <c r="N1101" s="353">
        <f t="shared" si="14"/>
        <v>30</v>
      </c>
      <c r="O1101" s="353">
        <f t="shared" si="15"/>
        <v>7</v>
      </c>
      <c r="P1101" s="353">
        <f t="shared" si="16"/>
        <v>2025</v>
      </c>
      <c r="Q1101" s="354"/>
      <c r="R1101" s="354"/>
      <c r="S1101" s="354"/>
      <c r="T1101" s="354"/>
      <c r="U1101" s="354"/>
      <c r="V1101" s="354"/>
    </row>
    <row r="1102" ht="11.25" customHeight="1">
      <c r="A1102" s="170" t="s">
        <v>682</v>
      </c>
      <c r="B1102" s="348">
        <v>45868.0</v>
      </c>
      <c r="C1102" s="170" t="s">
        <v>503</v>
      </c>
      <c r="D1102" s="349" t="s">
        <v>697</v>
      </c>
      <c r="E1102" s="170">
        <v>126.0</v>
      </c>
      <c r="F1102" s="170">
        <v>584.0</v>
      </c>
      <c r="G1102" s="170">
        <v>200.0</v>
      </c>
      <c r="H1102" s="170" t="s">
        <v>695</v>
      </c>
      <c r="I1102" s="170" t="s">
        <v>718</v>
      </c>
      <c r="J1102" s="334"/>
      <c r="K1102" s="334"/>
      <c r="L1102" s="351">
        <f t="shared" si="13"/>
        <v>57.39552</v>
      </c>
      <c r="M1102" s="352" t="str">
        <f t="shared" si="2"/>
        <v>HOLING</v>
      </c>
      <c r="N1102" s="353">
        <f t="shared" si="14"/>
        <v>30</v>
      </c>
      <c r="O1102" s="353">
        <f t="shared" si="15"/>
        <v>7</v>
      </c>
      <c r="P1102" s="353">
        <f t="shared" si="16"/>
        <v>2025</v>
      </c>
      <c r="Q1102" s="354"/>
      <c r="R1102" s="354"/>
      <c r="S1102" s="354"/>
      <c r="T1102" s="354"/>
      <c r="U1102" s="354"/>
      <c r="V1102" s="354"/>
    </row>
    <row r="1103" ht="11.25" customHeight="1">
      <c r="A1103" s="170" t="s">
        <v>682</v>
      </c>
      <c r="B1103" s="348">
        <v>45868.0</v>
      </c>
      <c r="C1103" s="170" t="s">
        <v>384</v>
      </c>
      <c r="D1103" s="349" t="s">
        <v>697</v>
      </c>
      <c r="E1103" s="170">
        <v>106.0</v>
      </c>
      <c r="F1103" s="170">
        <v>626.0</v>
      </c>
      <c r="G1103" s="170">
        <v>54.0</v>
      </c>
      <c r="H1103" s="170" t="s">
        <v>695</v>
      </c>
      <c r="I1103" s="170" t="s">
        <v>718</v>
      </c>
      <c r="J1103" s="334"/>
      <c r="K1103" s="334"/>
      <c r="L1103" s="351">
        <f t="shared" si="13"/>
        <v>13.9745736</v>
      </c>
      <c r="M1103" s="352" t="str">
        <f t="shared" si="2"/>
        <v>HOLING</v>
      </c>
      <c r="N1103" s="353">
        <f t="shared" si="14"/>
        <v>30</v>
      </c>
      <c r="O1103" s="353">
        <f t="shared" si="15"/>
        <v>7</v>
      </c>
      <c r="P1103" s="353">
        <f t="shared" si="16"/>
        <v>2025</v>
      </c>
      <c r="Q1103" s="354"/>
      <c r="R1103" s="354"/>
      <c r="S1103" s="354"/>
      <c r="T1103" s="354"/>
      <c r="U1103" s="354"/>
      <c r="V1103" s="354"/>
    </row>
    <row r="1104" ht="11.25" customHeight="1">
      <c r="A1104" s="170" t="s">
        <v>682</v>
      </c>
      <c r="B1104" s="348">
        <v>45868.0</v>
      </c>
      <c r="C1104" s="170" t="s">
        <v>384</v>
      </c>
      <c r="D1104" s="349" t="s">
        <v>697</v>
      </c>
      <c r="E1104" s="170">
        <v>106.0</v>
      </c>
      <c r="F1104" s="170">
        <v>601.0</v>
      </c>
      <c r="G1104" s="170">
        <v>78.0</v>
      </c>
      <c r="H1104" s="170" t="s">
        <v>695</v>
      </c>
      <c r="I1104" s="170" t="s">
        <v>718</v>
      </c>
      <c r="J1104" s="334"/>
      <c r="K1104" s="350">
        <v>0.8333333333333334</v>
      </c>
      <c r="L1104" s="351">
        <f t="shared" si="13"/>
        <v>19.3793652</v>
      </c>
      <c r="M1104" s="352" t="str">
        <f t="shared" si="2"/>
        <v>HOLING</v>
      </c>
      <c r="N1104" s="353">
        <f t="shared" si="14"/>
        <v>30</v>
      </c>
      <c r="O1104" s="353">
        <f t="shared" si="15"/>
        <v>7</v>
      </c>
      <c r="P1104" s="353">
        <f t="shared" si="16"/>
        <v>2025</v>
      </c>
      <c r="Q1104" s="354"/>
      <c r="R1104" s="354"/>
      <c r="S1104" s="354"/>
      <c r="T1104" s="354"/>
      <c r="U1104" s="354"/>
      <c r="V1104" s="354"/>
    </row>
    <row r="1105" ht="11.25" customHeight="1">
      <c r="A1105" s="170" t="s">
        <v>682</v>
      </c>
      <c r="B1105" s="348">
        <v>45868.0</v>
      </c>
      <c r="C1105" s="170" t="s">
        <v>756</v>
      </c>
      <c r="D1105" s="170" t="s">
        <v>729</v>
      </c>
      <c r="E1105" s="170">
        <v>38.0</v>
      </c>
      <c r="F1105" s="170">
        <v>205.0</v>
      </c>
      <c r="G1105" s="170">
        <v>1900.0</v>
      </c>
      <c r="H1105" s="170" t="s">
        <v>695</v>
      </c>
      <c r="I1105" s="170" t="s">
        <v>766</v>
      </c>
      <c r="J1105" s="350">
        <v>0.3333333333333333</v>
      </c>
      <c r="K1105" s="334"/>
      <c r="L1105" s="351">
        <f t="shared" si="13"/>
        <v>57.7239</v>
      </c>
      <c r="M1105" s="352" t="str">
        <f t="shared" si="2"/>
        <v>POWERPRESS</v>
      </c>
      <c r="N1105" s="353">
        <f t="shared" si="14"/>
        <v>30</v>
      </c>
      <c r="O1105" s="353">
        <f t="shared" si="15"/>
        <v>7</v>
      </c>
      <c r="P1105" s="353">
        <f t="shared" si="16"/>
        <v>2025</v>
      </c>
      <c r="Q1105" s="354"/>
      <c r="R1105" s="354"/>
      <c r="S1105" s="354"/>
      <c r="T1105" s="354"/>
      <c r="U1105" s="354"/>
      <c r="V1105" s="354"/>
    </row>
    <row r="1106" ht="11.25" customHeight="1">
      <c r="A1106" s="170" t="s">
        <v>682</v>
      </c>
      <c r="B1106" s="348">
        <v>45868.0</v>
      </c>
      <c r="C1106" s="170"/>
      <c r="D1106" s="170"/>
      <c r="E1106" s="170"/>
      <c r="F1106" s="170"/>
      <c r="G1106" s="170"/>
      <c r="H1106" s="170" t="s">
        <v>689</v>
      </c>
      <c r="I1106" s="170" t="s">
        <v>766</v>
      </c>
      <c r="J1106" s="334"/>
      <c r="K1106" s="350">
        <v>0.8333333333333334</v>
      </c>
      <c r="L1106" s="351">
        <f t="shared" si="13"/>
        <v>0</v>
      </c>
      <c r="M1106" s="352" t="str">
        <f t="shared" si="2"/>
        <v/>
      </c>
      <c r="N1106" s="353">
        <f t="shared" si="14"/>
        <v>30</v>
      </c>
      <c r="O1106" s="353">
        <f t="shared" si="15"/>
        <v>7</v>
      </c>
      <c r="P1106" s="353">
        <f t="shared" si="16"/>
        <v>2025</v>
      </c>
      <c r="Q1106" s="354"/>
      <c r="R1106" s="354"/>
      <c r="S1106" s="354"/>
      <c r="T1106" s="354"/>
      <c r="U1106" s="354"/>
      <c r="V1106" s="354"/>
    </row>
    <row r="1107" ht="11.25" customHeight="1">
      <c r="A1107" s="170" t="s">
        <v>682</v>
      </c>
      <c r="B1107" s="348">
        <v>45868.0</v>
      </c>
      <c r="C1107" s="170" t="s">
        <v>384</v>
      </c>
      <c r="D1107" s="349" t="s">
        <v>690</v>
      </c>
      <c r="E1107" s="170">
        <v>106.0</v>
      </c>
      <c r="F1107" s="170">
        <v>524.0</v>
      </c>
      <c r="G1107" s="170">
        <v>198.0</v>
      </c>
      <c r="H1107" s="170" t="s">
        <v>85</v>
      </c>
      <c r="I1107" s="170" t="s">
        <v>692</v>
      </c>
      <c r="J1107" s="350">
        <v>0.3333333333333333</v>
      </c>
      <c r="K1107" s="334"/>
      <c r="L1107" s="351">
        <f t="shared" si="13"/>
        <v>42.8910768</v>
      </c>
      <c r="M1107" s="352" t="str">
        <f t="shared" si="2"/>
        <v>SHEARING</v>
      </c>
      <c r="N1107" s="353">
        <f t="shared" si="14"/>
        <v>30</v>
      </c>
      <c r="O1107" s="353">
        <f t="shared" si="15"/>
        <v>7</v>
      </c>
      <c r="P1107" s="353">
        <f t="shared" si="16"/>
        <v>2025</v>
      </c>
      <c r="Q1107" s="354"/>
      <c r="R1107" s="354"/>
      <c r="S1107" s="354"/>
      <c r="T1107" s="354"/>
      <c r="U1107" s="354"/>
      <c r="V1107" s="354"/>
    </row>
    <row r="1108" ht="11.25" customHeight="1">
      <c r="A1108" s="170" t="s">
        <v>682</v>
      </c>
      <c r="B1108" s="348">
        <v>45868.0</v>
      </c>
      <c r="C1108" s="170" t="s">
        <v>384</v>
      </c>
      <c r="D1108" s="349" t="s">
        <v>690</v>
      </c>
      <c r="E1108" s="170">
        <v>106.0</v>
      </c>
      <c r="F1108" s="170">
        <v>533.0</v>
      </c>
      <c r="G1108" s="170">
        <v>156.0</v>
      </c>
      <c r="H1108" s="170" t="s">
        <v>85</v>
      </c>
      <c r="I1108" s="170" t="s">
        <v>692</v>
      </c>
      <c r="J1108" s="334"/>
      <c r="K1108" s="334"/>
      <c r="L1108" s="351">
        <f t="shared" si="13"/>
        <v>34.3733832</v>
      </c>
      <c r="M1108" s="352" t="str">
        <f t="shared" si="2"/>
        <v>SHEARING</v>
      </c>
      <c r="N1108" s="353">
        <f t="shared" si="14"/>
        <v>30</v>
      </c>
      <c r="O1108" s="353">
        <f t="shared" si="15"/>
        <v>7</v>
      </c>
      <c r="P1108" s="353">
        <f t="shared" si="16"/>
        <v>2025</v>
      </c>
      <c r="Q1108" s="354"/>
      <c r="R1108" s="354"/>
      <c r="S1108" s="354"/>
      <c r="T1108" s="354"/>
      <c r="U1108" s="354"/>
      <c r="V1108" s="354"/>
    </row>
    <row r="1109" ht="11.25" customHeight="1">
      <c r="A1109" s="170" t="s">
        <v>682</v>
      </c>
      <c r="B1109" s="348">
        <v>45868.0</v>
      </c>
      <c r="C1109" s="170" t="s">
        <v>384</v>
      </c>
      <c r="D1109" s="349" t="s">
        <v>690</v>
      </c>
      <c r="E1109" s="170">
        <v>106.0</v>
      </c>
      <c r="F1109" s="170">
        <v>545.0</v>
      </c>
      <c r="G1109" s="170">
        <v>126.0</v>
      </c>
      <c r="H1109" s="170" t="s">
        <v>85</v>
      </c>
      <c r="I1109" s="170" t="s">
        <v>692</v>
      </c>
      <c r="J1109" s="334"/>
      <c r="K1109" s="334"/>
      <c r="L1109" s="351">
        <f t="shared" si="13"/>
        <v>28.388178</v>
      </c>
      <c r="M1109" s="352" t="str">
        <f t="shared" si="2"/>
        <v>SHEARING</v>
      </c>
      <c r="N1109" s="353">
        <f t="shared" si="14"/>
        <v>30</v>
      </c>
      <c r="O1109" s="353">
        <f t="shared" si="15"/>
        <v>7</v>
      </c>
      <c r="P1109" s="353">
        <f t="shared" si="16"/>
        <v>2025</v>
      </c>
      <c r="Q1109" s="354"/>
      <c r="R1109" s="354"/>
      <c r="S1109" s="354"/>
      <c r="T1109" s="354"/>
      <c r="U1109" s="354"/>
      <c r="V1109" s="354"/>
    </row>
    <row r="1110" ht="11.25" customHeight="1">
      <c r="A1110" s="170" t="s">
        <v>682</v>
      </c>
      <c r="B1110" s="348">
        <v>45868.0</v>
      </c>
      <c r="C1110" s="170" t="s">
        <v>384</v>
      </c>
      <c r="D1110" s="349" t="s">
        <v>690</v>
      </c>
      <c r="E1110" s="170">
        <v>106.0</v>
      </c>
      <c r="F1110" s="170">
        <v>563.0</v>
      </c>
      <c r="G1110" s="170">
        <v>126.0</v>
      </c>
      <c r="H1110" s="170" t="s">
        <v>85</v>
      </c>
      <c r="I1110" s="170" t="s">
        <v>692</v>
      </c>
      <c r="J1110" s="334"/>
      <c r="K1110" s="334"/>
      <c r="L1110" s="351">
        <f t="shared" si="13"/>
        <v>29.3257692</v>
      </c>
      <c r="M1110" s="352" t="str">
        <f t="shared" si="2"/>
        <v>SHEARING</v>
      </c>
      <c r="N1110" s="353">
        <f t="shared" si="14"/>
        <v>30</v>
      </c>
      <c r="O1110" s="353">
        <f t="shared" si="15"/>
        <v>7</v>
      </c>
      <c r="P1110" s="353">
        <f t="shared" si="16"/>
        <v>2025</v>
      </c>
      <c r="Q1110" s="354"/>
      <c r="R1110" s="354"/>
      <c r="S1110" s="354"/>
      <c r="T1110" s="354"/>
      <c r="U1110" s="354"/>
      <c r="V1110" s="354"/>
    </row>
    <row r="1111" ht="11.25" customHeight="1">
      <c r="A1111" s="170" t="s">
        <v>682</v>
      </c>
      <c r="B1111" s="348">
        <v>45868.0</v>
      </c>
      <c r="C1111" s="170" t="s">
        <v>384</v>
      </c>
      <c r="D1111" s="349" t="s">
        <v>690</v>
      </c>
      <c r="E1111" s="170">
        <v>106.0</v>
      </c>
      <c r="F1111" s="170">
        <v>579.0</v>
      </c>
      <c r="G1111" s="170">
        <v>78.0</v>
      </c>
      <c r="H1111" s="170" t="s">
        <v>85</v>
      </c>
      <c r="I1111" s="170" t="s">
        <v>692</v>
      </c>
      <c r="J1111" s="334"/>
      <c r="K1111" s="334"/>
      <c r="L1111" s="351">
        <f t="shared" si="13"/>
        <v>18.6699708</v>
      </c>
      <c r="M1111" s="352" t="str">
        <f t="shared" si="2"/>
        <v>SHEARING</v>
      </c>
      <c r="N1111" s="353">
        <f t="shared" si="14"/>
        <v>30</v>
      </c>
      <c r="O1111" s="353">
        <f t="shared" si="15"/>
        <v>7</v>
      </c>
      <c r="P1111" s="353">
        <f t="shared" si="16"/>
        <v>2025</v>
      </c>
      <c r="Q1111" s="354"/>
      <c r="R1111" s="354"/>
      <c r="S1111" s="354"/>
      <c r="T1111" s="354"/>
      <c r="U1111" s="354"/>
      <c r="V1111" s="354"/>
    </row>
    <row r="1112" ht="11.25" customHeight="1">
      <c r="A1112" s="170" t="s">
        <v>682</v>
      </c>
      <c r="B1112" s="348">
        <v>45868.0</v>
      </c>
      <c r="C1112" s="170" t="s">
        <v>384</v>
      </c>
      <c r="D1112" s="349" t="s">
        <v>690</v>
      </c>
      <c r="E1112" s="170">
        <v>106.0</v>
      </c>
      <c r="F1112" s="170">
        <v>601.0</v>
      </c>
      <c r="G1112" s="170">
        <v>78.0</v>
      </c>
      <c r="H1112" s="170" t="s">
        <v>85</v>
      </c>
      <c r="I1112" s="170" t="s">
        <v>692</v>
      </c>
      <c r="J1112" s="334"/>
      <c r="K1112" s="334"/>
      <c r="L1112" s="351">
        <f t="shared" si="13"/>
        <v>19.3793652</v>
      </c>
      <c r="M1112" s="352" t="str">
        <f t="shared" si="2"/>
        <v>SHEARING</v>
      </c>
      <c r="N1112" s="353">
        <f t="shared" si="14"/>
        <v>30</v>
      </c>
      <c r="O1112" s="353">
        <f t="shared" si="15"/>
        <v>7</v>
      </c>
      <c r="P1112" s="353">
        <f t="shared" si="16"/>
        <v>2025</v>
      </c>
      <c r="Q1112" s="354"/>
      <c r="R1112" s="354"/>
      <c r="S1112" s="354"/>
      <c r="T1112" s="354"/>
      <c r="U1112" s="354"/>
      <c r="V1112" s="354"/>
    </row>
    <row r="1113" ht="11.25" customHeight="1">
      <c r="A1113" s="170" t="s">
        <v>682</v>
      </c>
      <c r="B1113" s="348">
        <v>45868.0</v>
      </c>
      <c r="C1113" s="170" t="s">
        <v>384</v>
      </c>
      <c r="D1113" s="349" t="s">
        <v>690</v>
      </c>
      <c r="E1113" s="170">
        <v>106.0</v>
      </c>
      <c r="F1113" s="170">
        <v>626.0</v>
      </c>
      <c r="G1113" s="170">
        <v>54.0</v>
      </c>
      <c r="H1113" s="170" t="s">
        <v>85</v>
      </c>
      <c r="I1113" s="170" t="s">
        <v>692</v>
      </c>
      <c r="J1113" s="334"/>
      <c r="K1113" s="334"/>
      <c r="L1113" s="351">
        <f t="shared" si="13"/>
        <v>13.9745736</v>
      </c>
      <c r="M1113" s="352" t="str">
        <f t="shared" si="2"/>
        <v>SHEARING</v>
      </c>
      <c r="N1113" s="353">
        <f t="shared" si="14"/>
        <v>30</v>
      </c>
      <c r="O1113" s="353">
        <f t="shared" si="15"/>
        <v>7</v>
      </c>
      <c r="P1113" s="353">
        <f t="shared" si="16"/>
        <v>2025</v>
      </c>
      <c r="Q1113" s="354"/>
      <c r="R1113" s="354"/>
      <c r="S1113" s="354"/>
      <c r="T1113" s="354"/>
      <c r="U1113" s="354"/>
      <c r="V1113" s="354"/>
    </row>
    <row r="1114" ht="11.25" customHeight="1">
      <c r="A1114" s="170" t="s">
        <v>682</v>
      </c>
      <c r="B1114" s="348">
        <v>45868.0</v>
      </c>
      <c r="C1114" s="170" t="s">
        <v>384</v>
      </c>
      <c r="D1114" s="349" t="s">
        <v>690</v>
      </c>
      <c r="E1114" s="170">
        <v>106.0</v>
      </c>
      <c r="F1114" s="170">
        <v>330.0</v>
      </c>
      <c r="G1114" s="170">
        <v>1632.0</v>
      </c>
      <c r="H1114" s="170" t="s">
        <v>85</v>
      </c>
      <c r="I1114" s="170" t="s">
        <v>692</v>
      </c>
      <c r="J1114" s="334"/>
      <c r="K1114" s="334"/>
      <c r="L1114" s="351">
        <f t="shared" si="13"/>
        <v>222.640704</v>
      </c>
      <c r="M1114" s="352" t="str">
        <f t="shared" si="2"/>
        <v>SHEARING</v>
      </c>
      <c r="N1114" s="353">
        <f t="shared" si="14"/>
        <v>30</v>
      </c>
      <c r="O1114" s="353">
        <f t="shared" si="15"/>
        <v>7</v>
      </c>
      <c r="P1114" s="353">
        <f t="shared" si="16"/>
        <v>2025</v>
      </c>
      <c r="Q1114" s="354"/>
      <c r="R1114" s="354"/>
      <c r="S1114" s="354"/>
      <c r="T1114" s="354"/>
      <c r="U1114" s="354"/>
      <c r="V1114" s="354"/>
    </row>
    <row r="1115" ht="11.25" customHeight="1">
      <c r="A1115" s="170" t="s">
        <v>682</v>
      </c>
      <c r="B1115" s="348">
        <v>45868.0</v>
      </c>
      <c r="C1115" s="170" t="s">
        <v>392</v>
      </c>
      <c r="D1115" s="349" t="s">
        <v>690</v>
      </c>
      <c r="E1115" s="170">
        <v>136.0</v>
      </c>
      <c r="F1115" s="170">
        <v>698.0</v>
      </c>
      <c r="G1115" s="170">
        <v>66.0</v>
      </c>
      <c r="H1115" s="170" t="s">
        <v>723</v>
      </c>
      <c r="I1115" s="170" t="s">
        <v>692</v>
      </c>
      <c r="J1115" s="334"/>
      <c r="K1115" s="334"/>
      <c r="L1115" s="351">
        <f t="shared" si="13"/>
        <v>24.4344672</v>
      </c>
      <c r="M1115" s="352" t="str">
        <f t="shared" si="2"/>
        <v>SHEARING</v>
      </c>
      <c r="N1115" s="353">
        <f t="shared" si="14"/>
        <v>30</v>
      </c>
      <c r="O1115" s="353">
        <f t="shared" si="15"/>
        <v>7</v>
      </c>
      <c r="P1115" s="353">
        <f t="shared" si="16"/>
        <v>2025</v>
      </c>
      <c r="Q1115" s="354"/>
      <c r="R1115" s="354"/>
      <c r="S1115" s="354"/>
      <c r="T1115" s="354"/>
      <c r="U1115" s="354"/>
      <c r="V1115" s="354"/>
    </row>
    <row r="1116" ht="11.25" customHeight="1">
      <c r="A1116" s="170" t="s">
        <v>682</v>
      </c>
      <c r="B1116" s="348">
        <v>45868.0</v>
      </c>
      <c r="C1116" s="170" t="s">
        <v>392</v>
      </c>
      <c r="D1116" s="349" t="s">
        <v>690</v>
      </c>
      <c r="E1116" s="170">
        <v>127.0</v>
      </c>
      <c r="F1116" s="170">
        <v>698.0</v>
      </c>
      <c r="G1116" s="170">
        <v>52.0</v>
      </c>
      <c r="H1116" s="170" t="s">
        <v>723</v>
      </c>
      <c r="I1116" s="170" t="s">
        <v>692</v>
      </c>
      <c r="J1116" s="334"/>
      <c r="K1116" s="334"/>
      <c r="L1116" s="351">
        <f t="shared" si="13"/>
        <v>17.9774088</v>
      </c>
      <c r="M1116" s="352" t="str">
        <f t="shared" si="2"/>
        <v>SHEARING</v>
      </c>
      <c r="N1116" s="353">
        <f t="shared" si="14"/>
        <v>30</v>
      </c>
      <c r="O1116" s="353">
        <f t="shared" si="15"/>
        <v>7</v>
      </c>
      <c r="P1116" s="353">
        <f t="shared" si="16"/>
        <v>2025</v>
      </c>
      <c r="Q1116" s="354"/>
      <c r="R1116" s="354"/>
      <c r="S1116" s="354"/>
      <c r="T1116" s="354"/>
      <c r="U1116" s="354"/>
      <c r="V1116" s="354"/>
    </row>
    <row r="1117" ht="11.25" customHeight="1">
      <c r="A1117" s="170" t="s">
        <v>682</v>
      </c>
      <c r="B1117" s="348">
        <v>45868.0</v>
      </c>
      <c r="C1117" s="170" t="s">
        <v>392</v>
      </c>
      <c r="D1117" s="349" t="s">
        <v>690</v>
      </c>
      <c r="E1117" s="170">
        <v>115.0</v>
      </c>
      <c r="F1117" s="170">
        <v>698.0</v>
      </c>
      <c r="G1117" s="170">
        <v>42.0</v>
      </c>
      <c r="H1117" s="170" t="s">
        <v>723</v>
      </c>
      <c r="I1117" s="170" t="s">
        <v>692</v>
      </c>
      <c r="J1117" s="334"/>
      <c r="K1117" s="334"/>
      <c r="L1117" s="351">
        <f t="shared" si="13"/>
        <v>13.148226</v>
      </c>
      <c r="M1117" s="352" t="str">
        <f t="shared" si="2"/>
        <v>SHEARING</v>
      </c>
      <c r="N1117" s="353">
        <f t="shared" si="14"/>
        <v>30</v>
      </c>
      <c r="O1117" s="353">
        <f t="shared" si="15"/>
        <v>7</v>
      </c>
      <c r="P1117" s="353">
        <f t="shared" si="16"/>
        <v>2025</v>
      </c>
      <c r="Q1117" s="354"/>
      <c r="R1117" s="354"/>
      <c r="S1117" s="354"/>
      <c r="T1117" s="354"/>
      <c r="U1117" s="354"/>
      <c r="V1117" s="354"/>
    </row>
    <row r="1118" ht="11.25" customHeight="1">
      <c r="A1118" s="170" t="s">
        <v>682</v>
      </c>
      <c r="B1118" s="348">
        <v>45868.0</v>
      </c>
      <c r="C1118" s="170" t="s">
        <v>392</v>
      </c>
      <c r="D1118" s="349" t="s">
        <v>690</v>
      </c>
      <c r="E1118" s="170">
        <v>97.0</v>
      </c>
      <c r="F1118" s="170">
        <v>698.0</v>
      </c>
      <c r="G1118" s="170">
        <v>42.0</v>
      </c>
      <c r="H1118" s="170" t="s">
        <v>723</v>
      </c>
      <c r="I1118" s="170" t="s">
        <v>692</v>
      </c>
      <c r="J1118" s="334"/>
      <c r="K1118" s="334"/>
      <c r="L1118" s="351">
        <f t="shared" si="13"/>
        <v>11.0902428</v>
      </c>
      <c r="M1118" s="352" t="str">
        <f t="shared" si="2"/>
        <v>SHEARING</v>
      </c>
      <c r="N1118" s="353">
        <f t="shared" si="14"/>
        <v>30</v>
      </c>
      <c r="O1118" s="353">
        <f t="shared" si="15"/>
        <v>7</v>
      </c>
      <c r="P1118" s="353">
        <f t="shared" si="16"/>
        <v>2025</v>
      </c>
      <c r="Q1118" s="354"/>
      <c r="R1118" s="354"/>
      <c r="S1118" s="354"/>
      <c r="T1118" s="354"/>
      <c r="U1118" s="354"/>
      <c r="V1118" s="354"/>
    </row>
    <row r="1119" ht="11.25" customHeight="1">
      <c r="A1119" s="170" t="s">
        <v>682</v>
      </c>
      <c r="B1119" s="348">
        <v>45868.0</v>
      </c>
      <c r="C1119" s="170" t="s">
        <v>392</v>
      </c>
      <c r="D1119" s="349" t="s">
        <v>690</v>
      </c>
      <c r="E1119" s="170">
        <v>81.0</v>
      </c>
      <c r="F1119" s="170">
        <v>698.0</v>
      </c>
      <c r="G1119" s="170">
        <v>26.0</v>
      </c>
      <c r="H1119" s="170" t="s">
        <v>723</v>
      </c>
      <c r="I1119" s="170" t="s">
        <v>692</v>
      </c>
      <c r="J1119" s="334"/>
      <c r="K1119" s="334"/>
      <c r="L1119" s="351">
        <f t="shared" si="13"/>
        <v>5.7329532</v>
      </c>
      <c r="M1119" s="352" t="str">
        <f t="shared" si="2"/>
        <v>SHEARING</v>
      </c>
      <c r="N1119" s="353">
        <f t="shared" si="14"/>
        <v>30</v>
      </c>
      <c r="O1119" s="353">
        <f t="shared" si="15"/>
        <v>7</v>
      </c>
      <c r="P1119" s="353">
        <f t="shared" si="16"/>
        <v>2025</v>
      </c>
      <c r="Q1119" s="354"/>
      <c r="R1119" s="354"/>
      <c r="S1119" s="354"/>
      <c r="T1119" s="354"/>
      <c r="U1119" s="354"/>
      <c r="V1119" s="354"/>
    </row>
    <row r="1120" ht="11.25" customHeight="1">
      <c r="A1120" s="170" t="s">
        <v>682</v>
      </c>
      <c r="B1120" s="348">
        <v>45868.0</v>
      </c>
      <c r="C1120" s="170" t="s">
        <v>392</v>
      </c>
      <c r="D1120" s="349" t="s">
        <v>690</v>
      </c>
      <c r="E1120" s="170">
        <v>59.0</v>
      </c>
      <c r="F1120" s="170">
        <v>698.0</v>
      </c>
      <c r="G1120" s="170">
        <v>26.0</v>
      </c>
      <c r="H1120" s="170" t="s">
        <v>723</v>
      </c>
      <c r="I1120" s="170" t="s">
        <v>692</v>
      </c>
      <c r="J1120" s="334"/>
      <c r="K1120" s="334"/>
      <c r="L1120" s="351">
        <f t="shared" si="13"/>
        <v>4.1758548</v>
      </c>
      <c r="M1120" s="352" t="str">
        <f t="shared" si="2"/>
        <v>SHEARING</v>
      </c>
      <c r="N1120" s="353">
        <f t="shared" si="14"/>
        <v>30</v>
      </c>
      <c r="O1120" s="353">
        <f t="shared" si="15"/>
        <v>7</v>
      </c>
      <c r="P1120" s="353">
        <f t="shared" si="16"/>
        <v>2025</v>
      </c>
      <c r="Q1120" s="354"/>
      <c r="R1120" s="354"/>
      <c r="S1120" s="354"/>
      <c r="T1120" s="354"/>
      <c r="U1120" s="354"/>
      <c r="V1120" s="354"/>
    </row>
    <row r="1121" ht="11.25" customHeight="1">
      <c r="A1121" s="170" t="s">
        <v>682</v>
      </c>
      <c r="B1121" s="348">
        <v>45868.0</v>
      </c>
      <c r="C1121" s="170" t="s">
        <v>392</v>
      </c>
      <c r="D1121" s="349" t="s">
        <v>690</v>
      </c>
      <c r="E1121" s="170">
        <v>53.0</v>
      </c>
      <c r="F1121" s="170">
        <v>427.0</v>
      </c>
      <c r="G1121" s="170">
        <v>272.0</v>
      </c>
      <c r="H1121" s="170" t="s">
        <v>723</v>
      </c>
      <c r="I1121" s="170" t="s">
        <v>692</v>
      </c>
      <c r="J1121" s="334"/>
      <c r="K1121" s="334"/>
      <c r="L1121" s="351">
        <f t="shared" si="13"/>
        <v>24.0069648</v>
      </c>
      <c r="M1121" s="352" t="str">
        <f t="shared" si="2"/>
        <v>SHEARING</v>
      </c>
      <c r="N1121" s="353">
        <f t="shared" si="14"/>
        <v>30</v>
      </c>
      <c r="O1121" s="353">
        <f t="shared" si="15"/>
        <v>7</v>
      </c>
      <c r="P1121" s="353">
        <f t="shared" si="16"/>
        <v>2025</v>
      </c>
      <c r="Q1121" s="354"/>
      <c r="R1121" s="354"/>
      <c r="S1121" s="354"/>
      <c r="T1121" s="354"/>
      <c r="U1121" s="354"/>
      <c r="V1121" s="354"/>
    </row>
    <row r="1122" ht="11.25" customHeight="1">
      <c r="A1122" s="170" t="s">
        <v>682</v>
      </c>
      <c r="B1122" s="348">
        <v>45868.0</v>
      </c>
      <c r="C1122" s="170" t="s">
        <v>392</v>
      </c>
      <c r="D1122" s="349" t="s">
        <v>690</v>
      </c>
      <c r="E1122" s="170">
        <v>53.0</v>
      </c>
      <c r="F1122" s="170">
        <v>198.5</v>
      </c>
      <c r="G1122" s="170">
        <v>264.0</v>
      </c>
      <c r="H1122" s="170" t="s">
        <v>700</v>
      </c>
      <c r="I1122" s="170" t="s">
        <v>692</v>
      </c>
      <c r="J1122" s="334"/>
      <c r="K1122" s="334"/>
      <c r="L1122" s="351">
        <f t="shared" si="13"/>
        <v>10.8319068</v>
      </c>
      <c r="M1122" s="352" t="str">
        <f t="shared" si="2"/>
        <v>SHEARING</v>
      </c>
      <c r="N1122" s="353">
        <f t="shared" si="14"/>
        <v>30</v>
      </c>
      <c r="O1122" s="353">
        <f t="shared" si="15"/>
        <v>7</v>
      </c>
      <c r="P1122" s="353">
        <f t="shared" si="16"/>
        <v>2025</v>
      </c>
      <c r="Q1122" s="354"/>
      <c r="R1122" s="354"/>
      <c r="S1122" s="354"/>
      <c r="T1122" s="354"/>
      <c r="U1122" s="354"/>
      <c r="V1122" s="354"/>
    </row>
    <row r="1123" ht="11.25" customHeight="1">
      <c r="A1123" s="170" t="s">
        <v>682</v>
      </c>
      <c r="B1123" s="348">
        <v>45868.0</v>
      </c>
      <c r="C1123" s="170" t="s">
        <v>392</v>
      </c>
      <c r="D1123" s="349" t="s">
        <v>690</v>
      </c>
      <c r="E1123" s="170">
        <v>53.0</v>
      </c>
      <c r="F1123" s="170">
        <v>203.0</v>
      </c>
      <c r="G1123" s="170">
        <v>208.0</v>
      </c>
      <c r="H1123" s="170" t="s">
        <v>700</v>
      </c>
      <c r="I1123" s="170" t="s">
        <v>692</v>
      </c>
      <c r="J1123" s="334"/>
      <c r="K1123" s="334"/>
      <c r="L1123" s="351">
        <f t="shared" si="13"/>
        <v>8.7277008</v>
      </c>
      <c r="M1123" s="352" t="str">
        <f t="shared" si="2"/>
        <v>SHEARING</v>
      </c>
      <c r="N1123" s="353">
        <f t="shared" si="14"/>
        <v>30</v>
      </c>
      <c r="O1123" s="353">
        <f t="shared" si="15"/>
        <v>7</v>
      </c>
      <c r="P1123" s="353">
        <f t="shared" si="16"/>
        <v>2025</v>
      </c>
      <c r="Q1123" s="354"/>
      <c r="R1123" s="354"/>
      <c r="S1123" s="354"/>
      <c r="T1123" s="354"/>
      <c r="U1123" s="354"/>
      <c r="V1123" s="354"/>
    </row>
    <row r="1124" ht="11.25" customHeight="1">
      <c r="A1124" s="170" t="s">
        <v>682</v>
      </c>
      <c r="B1124" s="348">
        <v>45868.0</v>
      </c>
      <c r="C1124" s="170" t="s">
        <v>392</v>
      </c>
      <c r="D1124" s="349" t="s">
        <v>690</v>
      </c>
      <c r="E1124" s="170">
        <v>53.0</v>
      </c>
      <c r="F1124" s="170">
        <v>209.0</v>
      </c>
      <c r="G1124" s="170">
        <v>168.0</v>
      </c>
      <c r="H1124" s="170" t="s">
        <v>700</v>
      </c>
      <c r="I1124" s="170" t="s">
        <v>692</v>
      </c>
      <c r="J1124" s="334"/>
      <c r="K1124" s="334"/>
      <c r="L1124" s="351">
        <f t="shared" si="13"/>
        <v>7.2576504</v>
      </c>
      <c r="M1124" s="352" t="str">
        <f t="shared" si="2"/>
        <v>SHEARING</v>
      </c>
      <c r="N1124" s="353">
        <f t="shared" si="14"/>
        <v>30</v>
      </c>
      <c r="O1124" s="353">
        <f t="shared" si="15"/>
        <v>7</v>
      </c>
      <c r="P1124" s="353">
        <f t="shared" si="16"/>
        <v>2025</v>
      </c>
      <c r="Q1124" s="354"/>
      <c r="R1124" s="354"/>
      <c r="S1124" s="354"/>
      <c r="T1124" s="354"/>
      <c r="U1124" s="354"/>
      <c r="V1124" s="354"/>
    </row>
    <row r="1125" ht="11.25" customHeight="1">
      <c r="A1125" s="170" t="s">
        <v>682</v>
      </c>
      <c r="B1125" s="348">
        <v>45868.0</v>
      </c>
      <c r="C1125" s="170" t="s">
        <v>392</v>
      </c>
      <c r="D1125" s="349" t="s">
        <v>690</v>
      </c>
      <c r="E1125" s="170">
        <v>53.0</v>
      </c>
      <c r="F1125" s="170">
        <v>218.0</v>
      </c>
      <c r="G1125" s="170">
        <v>168.0</v>
      </c>
      <c r="H1125" s="170" t="s">
        <v>700</v>
      </c>
      <c r="I1125" s="170" t="s">
        <v>692</v>
      </c>
      <c r="J1125" s="334"/>
      <c r="K1125" s="334"/>
      <c r="L1125" s="351">
        <f t="shared" si="13"/>
        <v>7.5701808</v>
      </c>
      <c r="M1125" s="352" t="str">
        <f t="shared" si="2"/>
        <v>SHEARING</v>
      </c>
      <c r="N1125" s="353">
        <f t="shared" si="14"/>
        <v>30</v>
      </c>
      <c r="O1125" s="353">
        <f t="shared" si="15"/>
        <v>7</v>
      </c>
      <c r="P1125" s="353">
        <f t="shared" si="16"/>
        <v>2025</v>
      </c>
      <c r="Q1125" s="354"/>
      <c r="R1125" s="354"/>
      <c r="S1125" s="354"/>
      <c r="T1125" s="354"/>
      <c r="U1125" s="354"/>
      <c r="V1125" s="354"/>
    </row>
    <row r="1126" ht="11.25" customHeight="1">
      <c r="A1126" s="170" t="s">
        <v>682</v>
      </c>
      <c r="B1126" s="348">
        <v>45868.0</v>
      </c>
      <c r="C1126" s="170" t="s">
        <v>392</v>
      </c>
      <c r="D1126" s="349" t="s">
        <v>690</v>
      </c>
      <c r="E1126" s="170">
        <v>53.0</v>
      </c>
      <c r="F1126" s="170">
        <v>226.0</v>
      </c>
      <c r="G1126" s="170">
        <v>104.0</v>
      </c>
      <c r="H1126" s="170" t="s">
        <v>700</v>
      </c>
      <c r="I1126" s="170" t="s">
        <v>692</v>
      </c>
      <c r="J1126" s="334"/>
      <c r="K1126" s="334"/>
      <c r="L1126" s="351">
        <f t="shared" si="13"/>
        <v>4.8582768</v>
      </c>
      <c r="M1126" s="352" t="str">
        <f t="shared" si="2"/>
        <v>SHEARING</v>
      </c>
      <c r="N1126" s="353">
        <f t="shared" si="14"/>
        <v>30</v>
      </c>
      <c r="O1126" s="353">
        <f t="shared" si="15"/>
        <v>7</v>
      </c>
      <c r="P1126" s="353">
        <f t="shared" si="16"/>
        <v>2025</v>
      </c>
      <c r="Q1126" s="354"/>
      <c r="R1126" s="354"/>
      <c r="S1126" s="354"/>
      <c r="T1126" s="354"/>
      <c r="U1126" s="354"/>
      <c r="V1126" s="354"/>
    </row>
    <row r="1127" ht="11.25" customHeight="1">
      <c r="A1127" s="170" t="s">
        <v>682</v>
      </c>
      <c r="B1127" s="348">
        <v>45868.0</v>
      </c>
      <c r="C1127" s="170" t="s">
        <v>392</v>
      </c>
      <c r="D1127" s="349" t="s">
        <v>690</v>
      </c>
      <c r="E1127" s="170">
        <v>53.0</v>
      </c>
      <c r="F1127" s="170">
        <v>237.0</v>
      </c>
      <c r="G1127" s="170">
        <v>104.0</v>
      </c>
      <c r="H1127" s="170" t="s">
        <v>700</v>
      </c>
      <c r="I1127" s="170" t="s">
        <v>692</v>
      </c>
      <c r="J1127" s="334"/>
      <c r="K1127" s="334"/>
      <c r="L1127" s="351">
        <f t="shared" si="13"/>
        <v>5.0947416</v>
      </c>
      <c r="M1127" s="352" t="str">
        <f t="shared" si="2"/>
        <v>SHEARING</v>
      </c>
      <c r="N1127" s="353">
        <f t="shared" si="14"/>
        <v>30</v>
      </c>
      <c r="O1127" s="353">
        <f t="shared" si="15"/>
        <v>7</v>
      </c>
      <c r="P1127" s="353">
        <f t="shared" si="16"/>
        <v>2025</v>
      </c>
      <c r="Q1127" s="354"/>
      <c r="R1127" s="354"/>
      <c r="S1127" s="354"/>
      <c r="T1127" s="354"/>
      <c r="U1127" s="354"/>
      <c r="V1127" s="354"/>
    </row>
    <row r="1128" ht="11.25" customHeight="1">
      <c r="A1128" s="170" t="s">
        <v>682</v>
      </c>
      <c r="B1128" s="348">
        <v>45868.0</v>
      </c>
      <c r="C1128" s="170" t="s">
        <v>392</v>
      </c>
      <c r="D1128" s="349" t="s">
        <v>690</v>
      </c>
      <c r="E1128" s="170">
        <v>53.0</v>
      </c>
      <c r="F1128" s="170">
        <v>249.5</v>
      </c>
      <c r="G1128" s="170">
        <v>72.0</v>
      </c>
      <c r="H1128" s="170" t="s">
        <v>700</v>
      </c>
      <c r="I1128" s="170" t="s">
        <v>692</v>
      </c>
      <c r="J1128" s="334"/>
      <c r="K1128" s="334"/>
      <c r="L1128" s="351">
        <f t="shared" si="13"/>
        <v>3.7131588</v>
      </c>
      <c r="M1128" s="352" t="str">
        <f t="shared" si="2"/>
        <v>SHEARING</v>
      </c>
      <c r="N1128" s="353">
        <f t="shared" si="14"/>
        <v>30</v>
      </c>
      <c r="O1128" s="353">
        <f t="shared" si="15"/>
        <v>7</v>
      </c>
      <c r="P1128" s="353">
        <f t="shared" si="16"/>
        <v>2025</v>
      </c>
      <c r="Q1128" s="354"/>
      <c r="R1128" s="354"/>
      <c r="S1128" s="354"/>
      <c r="T1128" s="354"/>
      <c r="U1128" s="354"/>
      <c r="V1128" s="354"/>
    </row>
    <row r="1129" ht="11.25" customHeight="1">
      <c r="A1129" s="170" t="s">
        <v>682</v>
      </c>
      <c r="B1129" s="348">
        <v>45868.0</v>
      </c>
      <c r="C1129" s="170"/>
      <c r="D1129" s="170"/>
      <c r="E1129" s="170"/>
      <c r="F1129" s="170"/>
      <c r="G1129" s="170"/>
      <c r="H1129" s="170" t="s">
        <v>772</v>
      </c>
      <c r="I1129" s="170" t="s">
        <v>692</v>
      </c>
      <c r="J1129" s="334"/>
      <c r="K1129" s="350">
        <v>0.8333333333333334</v>
      </c>
      <c r="L1129" s="351">
        <f t="shared" si="13"/>
        <v>0</v>
      </c>
      <c r="M1129" s="352" t="str">
        <f t="shared" si="2"/>
        <v/>
      </c>
      <c r="N1129" s="353">
        <f t="shared" si="14"/>
        <v>30</v>
      </c>
      <c r="O1129" s="353">
        <f t="shared" si="15"/>
        <v>7</v>
      </c>
      <c r="P1129" s="353">
        <f t="shared" si="16"/>
        <v>2025</v>
      </c>
      <c r="Q1129" s="354"/>
      <c r="R1129" s="354"/>
      <c r="S1129" s="354"/>
      <c r="T1129" s="354"/>
      <c r="U1129" s="354"/>
      <c r="V1129" s="354"/>
    </row>
    <row r="1130" ht="11.25" customHeight="1">
      <c r="A1130" s="170" t="s">
        <v>682</v>
      </c>
      <c r="B1130" s="348">
        <v>45868.0</v>
      </c>
      <c r="C1130" s="170" t="s">
        <v>384</v>
      </c>
      <c r="D1130" s="349" t="s">
        <v>711</v>
      </c>
      <c r="E1130" s="170">
        <v>106.0</v>
      </c>
      <c r="F1130" s="170">
        <v>545.0</v>
      </c>
      <c r="G1130" s="170">
        <v>252.0</v>
      </c>
      <c r="H1130" s="170" t="s">
        <v>712</v>
      </c>
      <c r="I1130" s="170" t="s">
        <v>713</v>
      </c>
      <c r="J1130" s="350">
        <v>0.3333333333333333</v>
      </c>
      <c r="K1130" s="334"/>
      <c r="L1130" s="351">
        <f t="shared" si="13"/>
        <v>56.776356</v>
      </c>
      <c r="M1130" s="352" t="str">
        <f t="shared" si="2"/>
        <v>SHEARING</v>
      </c>
      <c r="N1130" s="353">
        <f t="shared" si="14"/>
        <v>30</v>
      </c>
      <c r="O1130" s="353">
        <f t="shared" si="15"/>
        <v>7</v>
      </c>
      <c r="P1130" s="353">
        <f t="shared" si="16"/>
        <v>2025</v>
      </c>
      <c r="Q1130" s="354"/>
      <c r="R1130" s="354"/>
      <c r="S1130" s="354"/>
      <c r="T1130" s="354"/>
      <c r="U1130" s="354"/>
      <c r="V1130" s="354"/>
    </row>
    <row r="1131" ht="11.25" customHeight="1">
      <c r="A1131" s="170" t="s">
        <v>682</v>
      </c>
      <c r="B1131" s="348">
        <v>45868.0</v>
      </c>
      <c r="C1131" s="170" t="s">
        <v>384</v>
      </c>
      <c r="D1131" s="349" t="s">
        <v>711</v>
      </c>
      <c r="E1131" s="170">
        <v>106.0</v>
      </c>
      <c r="F1131" s="170">
        <v>330.0</v>
      </c>
      <c r="G1131" s="170">
        <v>312.0</v>
      </c>
      <c r="H1131" s="170" t="s">
        <v>712</v>
      </c>
      <c r="I1131" s="170" t="s">
        <v>713</v>
      </c>
      <c r="J1131" s="334"/>
      <c r="K1131" s="334"/>
      <c r="L1131" s="351">
        <f t="shared" si="13"/>
        <v>42.563664</v>
      </c>
      <c r="M1131" s="352" t="str">
        <f t="shared" si="2"/>
        <v>SHEARING</v>
      </c>
      <c r="N1131" s="353">
        <f t="shared" si="14"/>
        <v>30</v>
      </c>
      <c r="O1131" s="353">
        <f t="shared" si="15"/>
        <v>7</v>
      </c>
      <c r="P1131" s="353">
        <f t="shared" si="16"/>
        <v>2025</v>
      </c>
      <c r="Q1131" s="354"/>
      <c r="R1131" s="354"/>
      <c r="S1131" s="354"/>
      <c r="T1131" s="354"/>
      <c r="U1131" s="354"/>
      <c r="V1131" s="354"/>
    </row>
    <row r="1132" ht="11.25" customHeight="1">
      <c r="A1132" s="170" t="s">
        <v>682</v>
      </c>
      <c r="B1132" s="348">
        <v>45868.0</v>
      </c>
      <c r="C1132" s="170" t="s">
        <v>384</v>
      </c>
      <c r="D1132" s="349" t="s">
        <v>711</v>
      </c>
      <c r="E1132" s="170">
        <v>106.0</v>
      </c>
      <c r="F1132" s="170">
        <v>330.0</v>
      </c>
      <c r="G1132" s="170">
        <v>312.0</v>
      </c>
      <c r="H1132" s="170" t="s">
        <v>712</v>
      </c>
      <c r="I1132" s="170" t="s">
        <v>713</v>
      </c>
      <c r="J1132" s="334"/>
      <c r="K1132" s="334"/>
      <c r="L1132" s="351">
        <f t="shared" si="13"/>
        <v>42.563664</v>
      </c>
      <c r="M1132" s="352" t="str">
        <f t="shared" si="2"/>
        <v>SHEARING</v>
      </c>
      <c r="N1132" s="353">
        <f t="shared" si="14"/>
        <v>30</v>
      </c>
      <c r="O1132" s="353">
        <f t="shared" si="15"/>
        <v>7</v>
      </c>
      <c r="P1132" s="353">
        <f t="shared" si="16"/>
        <v>2025</v>
      </c>
      <c r="Q1132" s="354"/>
      <c r="R1132" s="354"/>
      <c r="S1132" s="354"/>
      <c r="T1132" s="354"/>
      <c r="U1132" s="354"/>
      <c r="V1132" s="354"/>
    </row>
    <row r="1133" ht="11.25" customHeight="1">
      <c r="A1133" s="170" t="s">
        <v>682</v>
      </c>
      <c r="B1133" s="348">
        <v>45868.0</v>
      </c>
      <c r="C1133" s="170" t="s">
        <v>384</v>
      </c>
      <c r="D1133" s="349" t="s">
        <v>711</v>
      </c>
      <c r="E1133" s="170">
        <v>106.0</v>
      </c>
      <c r="F1133" s="170">
        <v>330.0</v>
      </c>
      <c r="G1133" s="170">
        <v>216.0</v>
      </c>
      <c r="H1133" s="170" t="s">
        <v>712</v>
      </c>
      <c r="I1133" s="170" t="s">
        <v>713</v>
      </c>
      <c r="J1133" s="334"/>
      <c r="K1133" s="334"/>
      <c r="L1133" s="351">
        <f t="shared" si="13"/>
        <v>29.467152</v>
      </c>
      <c r="M1133" s="352" t="str">
        <f t="shared" si="2"/>
        <v>SHEARING</v>
      </c>
      <c r="N1133" s="353">
        <f t="shared" si="14"/>
        <v>30</v>
      </c>
      <c r="O1133" s="353">
        <f t="shared" si="15"/>
        <v>7</v>
      </c>
      <c r="P1133" s="353">
        <f t="shared" si="16"/>
        <v>2025</v>
      </c>
      <c r="Q1133" s="354"/>
      <c r="R1133" s="354"/>
      <c r="S1133" s="354"/>
      <c r="T1133" s="354"/>
      <c r="U1133" s="354"/>
      <c r="V1133" s="354"/>
    </row>
    <row r="1134" ht="11.25" customHeight="1">
      <c r="A1134" s="170" t="s">
        <v>682</v>
      </c>
      <c r="B1134" s="348">
        <v>45868.0</v>
      </c>
      <c r="C1134" s="170" t="s">
        <v>384</v>
      </c>
      <c r="D1134" s="349" t="s">
        <v>711</v>
      </c>
      <c r="E1134" s="170">
        <v>106.0</v>
      </c>
      <c r="F1134" s="170">
        <v>330.0</v>
      </c>
      <c r="G1134" s="170">
        <v>504.0</v>
      </c>
      <c r="H1134" s="170" t="s">
        <v>712</v>
      </c>
      <c r="I1134" s="170" t="s">
        <v>713</v>
      </c>
      <c r="J1134" s="334"/>
      <c r="K1134" s="334"/>
      <c r="L1134" s="351">
        <f t="shared" si="13"/>
        <v>68.756688</v>
      </c>
      <c r="M1134" s="352" t="str">
        <f t="shared" si="2"/>
        <v>SHEARING</v>
      </c>
      <c r="N1134" s="353">
        <f t="shared" si="14"/>
        <v>30</v>
      </c>
      <c r="O1134" s="353">
        <f t="shared" si="15"/>
        <v>7</v>
      </c>
      <c r="P1134" s="353">
        <f t="shared" si="16"/>
        <v>2025</v>
      </c>
      <c r="Q1134" s="354"/>
      <c r="R1134" s="354"/>
      <c r="S1134" s="354"/>
      <c r="T1134" s="354"/>
      <c r="U1134" s="354"/>
      <c r="V1134" s="354"/>
    </row>
    <row r="1135" ht="11.25" customHeight="1">
      <c r="A1135" s="170" t="s">
        <v>682</v>
      </c>
      <c r="B1135" s="348">
        <v>45868.0</v>
      </c>
      <c r="C1135" s="170" t="s">
        <v>392</v>
      </c>
      <c r="D1135" s="349" t="s">
        <v>711</v>
      </c>
      <c r="E1135" s="170">
        <v>53.0</v>
      </c>
      <c r="F1135" s="170">
        <v>427.0</v>
      </c>
      <c r="G1135" s="170">
        <v>544.0</v>
      </c>
      <c r="H1135" s="170" t="s">
        <v>712</v>
      </c>
      <c r="I1135" s="170" t="s">
        <v>713</v>
      </c>
      <c r="J1135" s="334"/>
      <c r="K1135" s="334"/>
      <c r="L1135" s="351">
        <f t="shared" si="13"/>
        <v>48.0139296</v>
      </c>
      <c r="M1135" s="352" t="str">
        <f t="shared" si="2"/>
        <v>SHEARING</v>
      </c>
      <c r="N1135" s="353">
        <f t="shared" si="14"/>
        <v>30</v>
      </c>
      <c r="O1135" s="353">
        <f t="shared" si="15"/>
        <v>7</v>
      </c>
      <c r="P1135" s="353">
        <f t="shared" si="16"/>
        <v>2025</v>
      </c>
      <c r="Q1135" s="354"/>
      <c r="R1135" s="354"/>
      <c r="S1135" s="354"/>
      <c r="T1135" s="354"/>
      <c r="U1135" s="354"/>
      <c r="V1135" s="354"/>
    </row>
    <row r="1136" ht="11.25" customHeight="1">
      <c r="A1136" s="170" t="s">
        <v>682</v>
      </c>
      <c r="B1136" s="348">
        <v>45868.0</v>
      </c>
      <c r="C1136" s="170" t="s">
        <v>508</v>
      </c>
      <c r="D1136" s="349" t="s">
        <v>711</v>
      </c>
      <c r="E1136" s="170">
        <v>25.0</v>
      </c>
      <c r="F1136" s="170">
        <v>25.0</v>
      </c>
      <c r="G1136" s="170">
        <v>800.0</v>
      </c>
      <c r="H1136" s="170" t="s">
        <v>712</v>
      </c>
      <c r="I1136" s="170" t="s">
        <v>713</v>
      </c>
      <c r="J1136" s="334"/>
      <c r="K1136" s="334"/>
      <c r="L1136" s="351">
        <f t="shared" si="13"/>
        <v>1.95</v>
      </c>
      <c r="M1136" s="352" t="str">
        <f t="shared" si="2"/>
        <v>SHEARING</v>
      </c>
      <c r="N1136" s="353">
        <f t="shared" si="14"/>
        <v>30</v>
      </c>
      <c r="O1136" s="353">
        <f t="shared" si="15"/>
        <v>7</v>
      </c>
      <c r="P1136" s="353">
        <f t="shared" si="16"/>
        <v>2025</v>
      </c>
      <c r="Q1136" s="354"/>
      <c r="R1136" s="354"/>
      <c r="S1136" s="354"/>
      <c r="T1136" s="354"/>
      <c r="U1136" s="354"/>
      <c r="V1136" s="354"/>
    </row>
    <row r="1137" ht="11.25" customHeight="1">
      <c r="A1137" s="170" t="s">
        <v>682</v>
      </c>
      <c r="B1137" s="348">
        <v>45868.0</v>
      </c>
      <c r="C1137" s="170" t="s">
        <v>756</v>
      </c>
      <c r="D1137" s="349" t="s">
        <v>711</v>
      </c>
      <c r="E1137" s="170">
        <v>38.0</v>
      </c>
      <c r="F1137" s="170">
        <v>205.0</v>
      </c>
      <c r="G1137" s="170">
        <v>500.0</v>
      </c>
      <c r="H1137" s="170" t="s">
        <v>712</v>
      </c>
      <c r="I1137" s="170" t="s">
        <v>713</v>
      </c>
      <c r="J1137" s="334"/>
      <c r="K1137" s="334"/>
      <c r="L1137" s="351">
        <f t="shared" si="13"/>
        <v>15.1905</v>
      </c>
      <c r="M1137" s="352" t="str">
        <f t="shared" si="2"/>
        <v>SHEARING</v>
      </c>
      <c r="N1137" s="353">
        <f t="shared" si="14"/>
        <v>30</v>
      </c>
      <c r="O1137" s="353">
        <f t="shared" si="15"/>
        <v>7</v>
      </c>
      <c r="P1137" s="353">
        <f t="shared" si="16"/>
        <v>2025</v>
      </c>
      <c r="Q1137" s="354"/>
      <c r="R1137" s="354"/>
      <c r="S1137" s="354"/>
      <c r="T1137" s="354"/>
      <c r="U1137" s="354"/>
      <c r="V1137" s="354"/>
    </row>
    <row r="1138" ht="11.25" customHeight="1">
      <c r="A1138" s="170" t="s">
        <v>682</v>
      </c>
      <c r="B1138" s="348">
        <v>45868.0</v>
      </c>
      <c r="C1138" s="170"/>
      <c r="D1138" s="170"/>
      <c r="E1138" s="170"/>
      <c r="F1138" s="170"/>
      <c r="G1138" s="170"/>
      <c r="H1138" s="170" t="s">
        <v>715</v>
      </c>
      <c r="I1138" s="170" t="s">
        <v>719</v>
      </c>
      <c r="J1138" s="350">
        <v>0.375</v>
      </c>
      <c r="K1138" s="350">
        <v>0.75</v>
      </c>
      <c r="L1138" s="351">
        <f t="shared" si="13"/>
        <v>0</v>
      </c>
      <c r="M1138" s="352" t="str">
        <f t="shared" si="2"/>
        <v/>
      </c>
      <c r="N1138" s="353">
        <f t="shared" si="14"/>
        <v>30</v>
      </c>
      <c r="O1138" s="353">
        <f t="shared" si="15"/>
        <v>7</v>
      </c>
      <c r="P1138" s="353">
        <f t="shared" si="16"/>
        <v>2025</v>
      </c>
      <c r="Q1138" s="354"/>
      <c r="R1138" s="354"/>
      <c r="S1138" s="354"/>
      <c r="T1138" s="354"/>
      <c r="U1138" s="354"/>
      <c r="V1138" s="354"/>
    </row>
    <row r="1139" ht="11.25" customHeight="1">
      <c r="A1139" s="170" t="s">
        <v>682</v>
      </c>
      <c r="B1139" s="348">
        <v>45868.0</v>
      </c>
      <c r="C1139" s="170"/>
      <c r="D1139" s="349" t="s">
        <v>697</v>
      </c>
      <c r="E1139" s="170">
        <v>184.0</v>
      </c>
      <c r="F1139" s="170">
        <v>292.0</v>
      </c>
      <c r="G1139" s="170">
        <v>660.0</v>
      </c>
      <c r="H1139" s="170" t="s">
        <v>461</v>
      </c>
      <c r="I1139" s="170" t="s">
        <v>716</v>
      </c>
      <c r="J1139" s="350">
        <v>0.3888888888888889</v>
      </c>
      <c r="K1139" s="350">
        <v>0.5416666666666666</v>
      </c>
      <c r="L1139" s="351">
        <f t="shared" si="13"/>
        <v>138.295872</v>
      </c>
      <c r="M1139" s="352" t="str">
        <f t="shared" si="2"/>
        <v>HOLING</v>
      </c>
      <c r="N1139" s="353">
        <f t="shared" si="14"/>
        <v>30</v>
      </c>
      <c r="O1139" s="353">
        <f t="shared" si="15"/>
        <v>7</v>
      </c>
      <c r="P1139" s="353">
        <f t="shared" si="16"/>
        <v>2025</v>
      </c>
      <c r="Q1139" s="354"/>
      <c r="R1139" s="354"/>
      <c r="S1139" s="354"/>
      <c r="T1139" s="354"/>
      <c r="U1139" s="354"/>
      <c r="V1139" s="354"/>
    </row>
    <row r="1140" ht="11.25" customHeight="1">
      <c r="A1140" s="170" t="s">
        <v>682</v>
      </c>
      <c r="B1140" s="348">
        <v>45868.0</v>
      </c>
      <c r="C1140" s="170" t="s">
        <v>384</v>
      </c>
      <c r="D1140" s="170"/>
      <c r="E1140" s="170"/>
      <c r="F1140" s="170"/>
      <c r="G1140" s="170"/>
      <c r="H1140" s="170" t="s">
        <v>746</v>
      </c>
      <c r="I1140" s="170" t="s">
        <v>703</v>
      </c>
      <c r="J1140" s="350">
        <v>0.375</v>
      </c>
      <c r="K1140" s="350">
        <v>0.8333333333333334</v>
      </c>
      <c r="L1140" s="351">
        <f t="shared" si="13"/>
        <v>0</v>
      </c>
      <c r="M1140" s="352" t="str">
        <f t="shared" si="2"/>
        <v/>
      </c>
      <c r="N1140" s="353">
        <f t="shared" si="14"/>
        <v>30</v>
      </c>
      <c r="O1140" s="353">
        <f t="shared" si="15"/>
        <v>7</v>
      </c>
      <c r="P1140" s="353">
        <f t="shared" si="16"/>
        <v>2025</v>
      </c>
      <c r="Q1140" s="354"/>
      <c r="R1140" s="354"/>
      <c r="S1140" s="354"/>
      <c r="T1140" s="354"/>
      <c r="U1140" s="354"/>
      <c r="V1140" s="354"/>
    </row>
    <row r="1141" ht="11.25" customHeight="1">
      <c r="A1141" s="170" t="s">
        <v>682</v>
      </c>
      <c r="B1141" s="348">
        <v>45868.0</v>
      </c>
      <c r="C1141" s="170" t="s">
        <v>384</v>
      </c>
      <c r="D1141" s="170"/>
      <c r="E1141" s="170"/>
      <c r="F1141" s="170"/>
      <c r="G1141" s="170"/>
      <c r="H1141" s="170" t="s">
        <v>746</v>
      </c>
      <c r="I1141" s="170" t="s">
        <v>705</v>
      </c>
      <c r="J1141" s="350">
        <v>0.375</v>
      </c>
      <c r="K1141" s="350">
        <v>0.8333333333333334</v>
      </c>
      <c r="L1141" s="351">
        <f t="shared" si="13"/>
        <v>0</v>
      </c>
      <c r="M1141" s="352" t="str">
        <f t="shared" si="2"/>
        <v/>
      </c>
      <c r="N1141" s="353">
        <f t="shared" si="14"/>
        <v>31</v>
      </c>
      <c r="O1141" s="353">
        <f t="shared" si="15"/>
        <v>7</v>
      </c>
      <c r="P1141" s="353">
        <f t="shared" si="16"/>
        <v>2025</v>
      </c>
      <c r="Q1141" s="354"/>
      <c r="R1141" s="354"/>
      <c r="S1141" s="354"/>
      <c r="T1141" s="354"/>
      <c r="U1141" s="354"/>
      <c r="V1141" s="354"/>
    </row>
    <row r="1142" ht="11.25" customHeight="1">
      <c r="A1142" s="170" t="s">
        <v>682</v>
      </c>
      <c r="B1142" s="348">
        <v>45869.0</v>
      </c>
      <c r="C1142" s="170" t="s">
        <v>384</v>
      </c>
      <c r="D1142" s="170"/>
      <c r="E1142" s="170"/>
      <c r="F1142" s="170"/>
      <c r="G1142" s="170"/>
      <c r="H1142" s="170" t="s">
        <v>746</v>
      </c>
      <c r="I1142" s="170" t="s">
        <v>705</v>
      </c>
      <c r="J1142" s="350">
        <v>0.375</v>
      </c>
      <c r="K1142" s="334"/>
      <c r="L1142" s="351">
        <f t="shared" si="13"/>
        <v>0</v>
      </c>
      <c r="M1142" s="352" t="str">
        <f t="shared" si="2"/>
        <v/>
      </c>
      <c r="N1142" s="353">
        <f t="shared" si="14"/>
        <v>31</v>
      </c>
      <c r="O1142" s="353">
        <f t="shared" si="15"/>
        <v>7</v>
      </c>
      <c r="P1142" s="353">
        <f t="shared" si="16"/>
        <v>2025</v>
      </c>
      <c r="Q1142" s="354"/>
      <c r="R1142" s="354"/>
      <c r="S1142" s="354"/>
      <c r="T1142" s="354"/>
      <c r="U1142" s="354"/>
      <c r="V1142" s="354"/>
    </row>
    <row r="1143" ht="11.25" customHeight="1">
      <c r="A1143" s="170" t="s">
        <v>682</v>
      </c>
      <c r="B1143" s="348">
        <v>45869.0</v>
      </c>
      <c r="C1143" s="170" t="s">
        <v>383</v>
      </c>
      <c r="D1143" s="170"/>
      <c r="E1143" s="170"/>
      <c r="F1143" s="170"/>
      <c r="G1143" s="170"/>
      <c r="H1143" s="170" t="s">
        <v>746</v>
      </c>
      <c r="I1143" s="170" t="s">
        <v>705</v>
      </c>
      <c r="J1143" s="334"/>
      <c r="K1143" s="350">
        <v>0.8333333333333334</v>
      </c>
      <c r="L1143" s="351">
        <f t="shared" si="13"/>
        <v>0</v>
      </c>
      <c r="M1143" s="352" t="str">
        <f t="shared" si="2"/>
        <v/>
      </c>
      <c r="N1143" s="353">
        <f t="shared" si="14"/>
        <v>31</v>
      </c>
      <c r="O1143" s="353">
        <f t="shared" si="15"/>
        <v>7</v>
      </c>
      <c r="P1143" s="353">
        <f t="shared" si="16"/>
        <v>2025</v>
      </c>
      <c r="Q1143" s="354"/>
      <c r="R1143" s="354"/>
      <c r="S1143" s="354"/>
      <c r="T1143" s="354"/>
      <c r="U1143" s="354"/>
      <c r="V1143" s="354"/>
    </row>
    <row r="1144" ht="11.25" customHeight="1">
      <c r="A1144" s="170" t="s">
        <v>682</v>
      </c>
      <c r="B1144" s="348">
        <v>45869.0</v>
      </c>
      <c r="C1144" s="170" t="s">
        <v>383</v>
      </c>
      <c r="D1144" s="170"/>
      <c r="E1144" s="170"/>
      <c r="F1144" s="170"/>
      <c r="G1144" s="170"/>
      <c r="H1144" s="170" t="s">
        <v>746</v>
      </c>
      <c r="I1144" s="170" t="s">
        <v>703</v>
      </c>
      <c r="J1144" s="350">
        <v>0.375</v>
      </c>
      <c r="K1144" s="350">
        <v>0.8333333333333334</v>
      </c>
      <c r="L1144" s="351">
        <f t="shared" si="13"/>
        <v>0</v>
      </c>
      <c r="M1144" s="352" t="str">
        <f t="shared" si="2"/>
        <v/>
      </c>
      <c r="N1144" s="353">
        <f t="shared" si="14"/>
        <v>31</v>
      </c>
      <c r="O1144" s="353">
        <f t="shared" si="15"/>
        <v>7</v>
      </c>
      <c r="P1144" s="353">
        <f t="shared" si="16"/>
        <v>2025</v>
      </c>
      <c r="Q1144" s="354"/>
      <c r="R1144" s="354"/>
      <c r="S1144" s="354"/>
      <c r="T1144" s="354"/>
      <c r="U1144" s="354"/>
      <c r="V1144" s="354"/>
    </row>
    <row r="1145" ht="11.25" customHeight="1">
      <c r="A1145" s="170" t="s">
        <v>682</v>
      </c>
      <c r="B1145" s="348">
        <v>45869.0</v>
      </c>
      <c r="C1145" s="170"/>
      <c r="D1145" s="170"/>
      <c r="E1145" s="170"/>
      <c r="F1145" s="170"/>
      <c r="G1145" s="170"/>
      <c r="H1145" s="170" t="s">
        <v>715</v>
      </c>
      <c r="I1145" s="170" t="s">
        <v>719</v>
      </c>
      <c r="J1145" s="350">
        <v>0.375</v>
      </c>
      <c r="K1145" s="350">
        <v>0.75</v>
      </c>
      <c r="L1145" s="351">
        <f t="shared" si="13"/>
        <v>0</v>
      </c>
      <c r="M1145" s="352" t="str">
        <f t="shared" si="2"/>
        <v/>
      </c>
      <c r="N1145" s="353">
        <f t="shared" si="14"/>
        <v>31</v>
      </c>
      <c r="O1145" s="353">
        <f t="shared" si="15"/>
        <v>7</v>
      </c>
      <c r="P1145" s="353">
        <f t="shared" si="16"/>
        <v>2025</v>
      </c>
      <c r="Q1145" s="354"/>
      <c r="R1145" s="354"/>
      <c r="S1145" s="354"/>
      <c r="T1145" s="354"/>
      <c r="U1145" s="354"/>
      <c r="V1145" s="354"/>
    </row>
    <row r="1146" ht="11.25" customHeight="1">
      <c r="A1146" s="170" t="s">
        <v>682</v>
      </c>
      <c r="B1146" s="348">
        <v>45869.0</v>
      </c>
      <c r="C1146" s="170" t="s">
        <v>756</v>
      </c>
      <c r="D1146" s="349" t="s">
        <v>711</v>
      </c>
      <c r="E1146" s="170">
        <v>38.0</v>
      </c>
      <c r="F1146" s="170">
        <v>205.0</v>
      </c>
      <c r="G1146" s="170">
        <v>2460.0</v>
      </c>
      <c r="H1146" s="170" t="s">
        <v>712</v>
      </c>
      <c r="I1146" s="170" t="s">
        <v>713</v>
      </c>
      <c r="J1146" s="350">
        <v>0.3333333333333333</v>
      </c>
      <c r="K1146" s="334"/>
      <c r="L1146" s="351">
        <f t="shared" si="13"/>
        <v>74.73726</v>
      </c>
      <c r="M1146" s="352" t="str">
        <f t="shared" si="2"/>
        <v>SHEARING</v>
      </c>
      <c r="N1146" s="353">
        <f t="shared" si="14"/>
        <v>31</v>
      </c>
      <c r="O1146" s="353">
        <f t="shared" si="15"/>
        <v>7</v>
      </c>
      <c r="P1146" s="353">
        <f t="shared" si="16"/>
        <v>2025</v>
      </c>
      <c r="Q1146" s="354"/>
      <c r="R1146" s="354"/>
      <c r="S1146" s="354"/>
      <c r="T1146" s="354"/>
      <c r="U1146" s="354"/>
      <c r="V1146" s="354"/>
    </row>
    <row r="1147" ht="11.25" customHeight="1">
      <c r="A1147" s="170" t="s">
        <v>682</v>
      </c>
      <c r="B1147" s="348">
        <v>45869.0</v>
      </c>
      <c r="C1147" s="170"/>
      <c r="D1147" s="349" t="s">
        <v>711</v>
      </c>
      <c r="E1147" s="170">
        <v>31.0</v>
      </c>
      <c r="F1147" s="170">
        <v>82.0</v>
      </c>
      <c r="G1147" s="170">
        <v>500.0</v>
      </c>
      <c r="H1147" s="170" t="s">
        <v>712</v>
      </c>
      <c r="I1147" s="170" t="s">
        <v>713</v>
      </c>
      <c r="J1147" s="334"/>
      <c r="K1147" s="350">
        <v>0.8333333333333334</v>
      </c>
      <c r="L1147" s="351">
        <f t="shared" si="13"/>
        <v>4.9569</v>
      </c>
      <c r="M1147" s="352" t="str">
        <f t="shared" si="2"/>
        <v>SHEARING</v>
      </c>
      <c r="N1147" s="353">
        <f t="shared" si="14"/>
        <v>31</v>
      </c>
      <c r="O1147" s="353">
        <f t="shared" si="15"/>
        <v>7</v>
      </c>
      <c r="P1147" s="353">
        <f t="shared" si="16"/>
        <v>2025</v>
      </c>
      <c r="Q1147" s="354"/>
      <c r="R1147" s="354"/>
      <c r="S1147" s="354"/>
      <c r="T1147" s="354"/>
      <c r="U1147" s="354"/>
      <c r="V1147" s="354"/>
    </row>
    <row r="1148" ht="11.25" customHeight="1">
      <c r="A1148" s="170" t="s">
        <v>682</v>
      </c>
      <c r="B1148" s="348">
        <v>45869.0</v>
      </c>
      <c r="C1148" s="170" t="s">
        <v>392</v>
      </c>
      <c r="D1148" s="349" t="s">
        <v>690</v>
      </c>
      <c r="E1148" s="170">
        <v>136.0</v>
      </c>
      <c r="F1148" s="170">
        <v>698.0</v>
      </c>
      <c r="G1148" s="170">
        <v>66.0</v>
      </c>
      <c r="H1148" s="170" t="s">
        <v>85</v>
      </c>
      <c r="I1148" s="170" t="s">
        <v>692</v>
      </c>
      <c r="J1148" s="334"/>
      <c r="K1148" s="334"/>
      <c r="L1148" s="351">
        <f t="shared" si="13"/>
        <v>24.4344672</v>
      </c>
      <c r="M1148" s="352" t="str">
        <f t="shared" si="2"/>
        <v>SHEARING</v>
      </c>
      <c r="N1148" s="353">
        <f t="shared" si="14"/>
        <v>31</v>
      </c>
      <c r="O1148" s="353">
        <f t="shared" si="15"/>
        <v>7</v>
      </c>
      <c r="P1148" s="353">
        <f t="shared" si="16"/>
        <v>2025</v>
      </c>
      <c r="Q1148" s="354"/>
      <c r="R1148" s="354"/>
      <c r="S1148" s="354"/>
      <c r="T1148" s="354"/>
      <c r="U1148" s="354"/>
      <c r="V1148" s="354"/>
    </row>
    <row r="1149" ht="11.25" customHeight="1">
      <c r="A1149" s="170" t="s">
        <v>682</v>
      </c>
      <c r="B1149" s="348">
        <v>45869.0</v>
      </c>
      <c r="C1149" s="170" t="s">
        <v>392</v>
      </c>
      <c r="D1149" s="349" t="s">
        <v>690</v>
      </c>
      <c r="E1149" s="170">
        <v>127.0</v>
      </c>
      <c r="F1149" s="170">
        <v>698.0</v>
      </c>
      <c r="G1149" s="170">
        <v>52.0</v>
      </c>
      <c r="H1149" s="170" t="s">
        <v>85</v>
      </c>
      <c r="I1149" s="170" t="s">
        <v>692</v>
      </c>
      <c r="J1149" s="334"/>
      <c r="K1149" s="334"/>
      <c r="L1149" s="351">
        <f t="shared" si="13"/>
        <v>17.9774088</v>
      </c>
      <c r="M1149" s="352" t="str">
        <f t="shared" si="2"/>
        <v>SHEARING</v>
      </c>
      <c r="N1149" s="353">
        <f t="shared" si="14"/>
        <v>31</v>
      </c>
      <c r="O1149" s="353">
        <f t="shared" si="15"/>
        <v>7</v>
      </c>
      <c r="P1149" s="353">
        <f t="shared" si="16"/>
        <v>2025</v>
      </c>
      <c r="Q1149" s="354"/>
      <c r="R1149" s="354"/>
      <c r="S1149" s="354"/>
      <c r="T1149" s="354"/>
      <c r="U1149" s="354"/>
      <c r="V1149" s="354"/>
    </row>
    <row r="1150" ht="11.25" customHeight="1">
      <c r="A1150" s="170" t="s">
        <v>682</v>
      </c>
      <c r="B1150" s="348">
        <v>45869.0</v>
      </c>
      <c r="C1150" s="170" t="s">
        <v>392</v>
      </c>
      <c r="D1150" s="349" t="s">
        <v>690</v>
      </c>
      <c r="E1150" s="170">
        <v>115.0</v>
      </c>
      <c r="F1150" s="170">
        <v>698.0</v>
      </c>
      <c r="G1150" s="170">
        <v>42.0</v>
      </c>
      <c r="H1150" s="170" t="s">
        <v>85</v>
      </c>
      <c r="I1150" s="170" t="s">
        <v>692</v>
      </c>
      <c r="J1150" s="334"/>
      <c r="K1150" s="334"/>
      <c r="L1150" s="351">
        <f t="shared" si="13"/>
        <v>13.148226</v>
      </c>
      <c r="M1150" s="352" t="str">
        <f t="shared" si="2"/>
        <v>SHEARING</v>
      </c>
      <c r="N1150" s="353">
        <f t="shared" si="14"/>
        <v>31</v>
      </c>
      <c r="O1150" s="353">
        <f t="shared" si="15"/>
        <v>7</v>
      </c>
      <c r="P1150" s="353">
        <f t="shared" si="16"/>
        <v>2025</v>
      </c>
      <c r="Q1150" s="354"/>
      <c r="R1150" s="354"/>
      <c r="S1150" s="354"/>
      <c r="T1150" s="354"/>
      <c r="U1150" s="354"/>
      <c r="V1150" s="354"/>
    </row>
    <row r="1151" ht="11.25" customHeight="1">
      <c r="A1151" s="170" t="s">
        <v>682</v>
      </c>
      <c r="B1151" s="348">
        <v>45869.0</v>
      </c>
      <c r="C1151" s="170" t="s">
        <v>392</v>
      </c>
      <c r="D1151" s="349" t="s">
        <v>690</v>
      </c>
      <c r="E1151" s="170">
        <v>97.0</v>
      </c>
      <c r="F1151" s="170">
        <v>698.0</v>
      </c>
      <c r="G1151" s="170">
        <v>42.0</v>
      </c>
      <c r="H1151" s="170" t="s">
        <v>85</v>
      </c>
      <c r="I1151" s="170" t="s">
        <v>692</v>
      </c>
      <c r="J1151" s="334"/>
      <c r="K1151" s="334"/>
      <c r="L1151" s="351">
        <f t="shared" si="13"/>
        <v>11.0902428</v>
      </c>
      <c r="M1151" s="352" t="str">
        <f t="shared" si="2"/>
        <v>SHEARING</v>
      </c>
      <c r="N1151" s="353">
        <f t="shared" si="14"/>
        <v>31</v>
      </c>
      <c r="O1151" s="353">
        <f t="shared" si="15"/>
        <v>7</v>
      </c>
      <c r="P1151" s="353">
        <f t="shared" si="16"/>
        <v>2025</v>
      </c>
      <c r="Q1151" s="354"/>
      <c r="R1151" s="354"/>
      <c r="S1151" s="354"/>
      <c r="T1151" s="354"/>
      <c r="U1151" s="354"/>
      <c r="V1151" s="354"/>
    </row>
    <row r="1152" ht="11.25" customHeight="1">
      <c r="A1152" s="170" t="s">
        <v>682</v>
      </c>
      <c r="B1152" s="348">
        <v>45869.0</v>
      </c>
      <c r="C1152" s="170" t="s">
        <v>392</v>
      </c>
      <c r="D1152" s="349" t="s">
        <v>690</v>
      </c>
      <c r="E1152" s="170">
        <v>81.0</v>
      </c>
      <c r="F1152" s="170">
        <v>698.0</v>
      </c>
      <c r="G1152" s="170">
        <v>26.0</v>
      </c>
      <c r="H1152" s="170" t="s">
        <v>85</v>
      </c>
      <c r="I1152" s="170" t="s">
        <v>692</v>
      </c>
      <c r="J1152" s="334"/>
      <c r="K1152" s="334"/>
      <c r="L1152" s="351">
        <f t="shared" si="13"/>
        <v>5.7329532</v>
      </c>
      <c r="M1152" s="352" t="str">
        <f t="shared" si="2"/>
        <v>SHEARING</v>
      </c>
      <c r="N1152" s="353">
        <f t="shared" si="14"/>
        <v>31</v>
      </c>
      <c r="O1152" s="353">
        <f t="shared" si="15"/>
        <v>7</v>
      </c>
      <c r="P1152" s="353">
        <f t="shared" si="16"/>
        <v>2025</v>
      </c>
      <c r="Q1152" s="354"/>
      <c r="R1152" s="354"/>
      <c r="S1152" s="354"/>
      <c r="T1152" s="354"/>
      <c r="U1152" s="354"/>
      <c r="V1152" s="354"/>
    </row>
    <row r="1153" ht="11.25" customHeight="1">
      <c r="A1153" s="170" t="s">
        <v>682</v>
      </c>
      <c r="B1153" s="348">
        <v>45869.0</v>
      </c>
      <c r="C1153" s="170" t="s">
        <v>392</v>
      </c>
      <c r="D1153" s="349" t="s">
        <v>690</v>
      </c>
      <c r="E1153" s="170">
        <v>59.0</v>
      </c>
      <c r="F1153" s="170">
        <v>698.0</v>
      </c>
      <c r="G1153" s="170">
        <v>26.0</v>
      </c>
      <c r="H1153" s="170" t="s">
        <v>85</v>
      </c>
      <c r="I1153" s="170" t="s">
        <v>692</v>
      </c>
      <c r="J1153" s="334"/>
      <c r="K1153" s="334"/>
      <c r="L1153" s="351">
        <f t="shared" si="13"/>
        <v>4.1758548</v>
      </c>
      <c r="M1153" s="352" t="str">
        <f t="shared" si="2"/>
        <v>SHEARING</v>
      </c>
      <c r="N1153" s="353">
        <f t="shared" si="14"/>
        <v>31</v>
      </c>
      <c r="O1153" s="353">
        <f t="shared" si="15"/>
        <v>7</v>
      </c>
      <c r="P1153" s="353">
        <f t="shared" si="16"/>
        <v>2025</v>
      </c>
      <c r="Q1153" s="354"/>
      <c r="R1153" s="354"/>
      <c r="S1153" s="354"/>
      <c r="T1153" s="354"/>
      <c r="U1153" s="354"/>
      <c r="V1153" s="354"/>
    </row>
    <row r="1154" ht="11.25" customHeight="1">
      <c r="A1154" s="170" t="s">
        <v>682</v>
      </c>
      <c r="B1154" s="348">
        <v>45869.0</v>
      </c>
      <c r="C1154" s="170" t="s">
        <v>392</v>
      </c>
      <c r="D1154" s="349" t="s">
        <v>690</v>
      </c>
      <c r="E1154" s="170">
        <v>34.0</v>
      </c>
      <c r="F1154" s="170">
        <v>698.0</v>
      </c>
      <c r="G1154" s="170">
        <v>18.0</v>
      </c>
      <c r="H1154" s="170" t="s">
        <v>85</v>
      </c>
      <c r="I1154" s="170" t="s">
        <v>692</v>
      </c>
      <c r="J1154" s="334"/>
      <c r="K1154" s="334"/>
      <c r="L1154" s="351">
        <f t="shared" si="13"/>
        <v>1.6659864</v>
      </c>
      <c r="M1154" s="352" t="str">
        <f t="shared" si="2"/>
        <v>SHEARING</v>
      </c>
      <c r="N1154" s="353">
        <f t="shared" si="14"/>
        <v>31</v>
      </c>
      <c r="O1154" s="353">
        <f t="shared" si="15"/>
        <v>7</v>
      </c>
      <c r="P1154" s="353">
        <f t="shared" si="16"/>
        <v>2025</v>
      </c>
      <c r="Q1154" s="354"/>
      <c r="R1154" s="354"/>
      <c r="S1154" s="354"/>
      <c r="T1154" s="354"/>
      <c r="U1154" s="354"/>
      <c r="V1154" s="354"/>
    </row>
    <row r="1155" ht="11.25" customHeight="1">
      <c r="A1155" s="170" t="s">
        <v>682</v>
      </c>
      <c r="B1155" s="348">
        <v>45869.0</v>
      </c>
      <c r="C1155" s="170" t="s">
        <v>392</v>
      </c>
      <c r="D1155" s="349" t="s">
        <v>690</v>
      </c>
      <c r="E1155" s="170">
        <v>106.0</v>
      </c>
      <c r="F1155" s="170">
        <v>698.0</v>
      </c>
      <c r="G1155" s="170">
        <v>272.0</v>
      </c>
      <c r="H1155" s="170" t="s">
        <v>85</v>
      </c>
      <c r="I1155" s="170" t="s">
        <v>692</v>
      </c>
      <c r="J1155" s="334"/>
      <c r="K1155" s="334"/>
      <c r="L1155" s="351">
        <f t="shared" si="13"/>
        <v>78.4864704</v>
      </c>
      <c r="M1155" s="352" t="str">
        <f t="shared" si="2"/>
        <v>SHEARING</v>
      </c>
      <c r="N1155" s="353">
        <f t="shared" si="14"/>
        <v>31</v>
      </c>
      <c r="O1155" s="353">
        <f t="shared" si="15"/>
        <v>7</v>
      </c>
      <c r="P1155" s="353">
        <f t="shared" si="16"/>
        <v>2025</v>
      </c>
      <c r="Q1155" s="354"/>
      <c r="R1155" s="354"/>
      <c r="S1155" s="354"/>
      <c r="T1155" s="354"/>
      <c r="U1155" s="354"/>
      <c r="V1155" s="354"/>
    </row>
    <row r="1156" ht="11.25" customHeight="1">
      <c r="A1156" s="170" t="s">
        <v>682</v>
      </c>
      <c r="B1156" s="348">
        <v>45869.0</v>
      </c>
      <c r="C1156" s="170" t="s">
        <v>392</v>
      </c>
      <c r="D1156" s="349" t="s">
        <v>690</v>
      </c>
      <c r="E1156" s="170">
        <v>53.0</v>
      </c>
      <c r="F1156" s="170">
        <v>203.0</v>
      </c>
      <c r="G1156" s="170">
        <v>104.0</v>
      </c>
      <c r="H1156" s="170" t="s">
        <v>85</v>
      </c>
      <c r="I1156" s="170" t="s">
        <v>692</v>
      </c>
      <c r="J1156" s="334"/>
      <c r="K1156" s="334"/>
      <c r="L1156" s="351">
        <f t="shared" si="13"/>
        <v>4.3638504</v>
      </c>
      <c r="M1156" s="352" t="str">
        <f t="shared" si="2"/>
        <v>SHEARING</v>
      </c>
      <c r="N1156" s="353">
        <f t="shared" si="14"/>
        <v>31</v>
      </c>
      <c r="O1156" s="353">
        <f t="shared" si="15"/>
        <v>7</v>
      </c>
      <c r="P1156" s="353">
        <f t="shared" si="16"/>
        <v>2025</v>
      </c>
      <c r="Q1156" s="354"/>
      <c r="R1156" s="354"/>
      <c r="S1156" s="354"/>
      <c r="T1156" s="354"/>
      <c r="U1156" s="354"/>
      <c r="V1156" s="354"/>
    </row>
    <row r="1157" ht="11.25" customHeight="1">
      <c r="A1157" s="170" t="s">
        <v>682</v>
      </c>
      <c r="B1157" s="348">
        <v>45869.0</v>
      </c>
      <c r="C1157" s="170" t="s">
        <v>392</v>
      </c>
      <c r="D1157" s="349" t="s">
        <v>690</v>
      </c>
      <c r="E1157" s="170">
        <v>53.0</v>
      </c>
      <c r="F1157" s="170">
        <v>209.0</v>
      </c>
      <c r="G1157" s="170">
        <v>84.0</v>
      </c>
      <c r="H1157" s="170" t="s">
        <v>85</v>
      </c>
      <c r="I1157" s="170" t="s">
        <v>692</v>
      </c>
      <c r="J1157" s="334"/>
      <c r="K1157" s="334"/>
      <c r="L1157" s="351">
        <f t="shared" si="13"/>
        <v>3.6288252</v>
      </c>
      <c r="M1157" s="352" t="str">
        <f t="shared" si="2"/>
        <v>SHEARING</v>
      </c>
      <c r="N1157" s="353">
        <f t="shared" si="14"/>
        <v>31</v>
      </c>
      <c r="O1157" s="353">
        <f t="shared" si="15"/>
        <v>7</v>
      </c>
      <c r="P1157" s="353">
        <f t="shared" si="16"/>
        <v>2025</v>
      </c>
      <c r="Q1157" s="354"/>
      <c r="R1157" s="354"/>
      <c r="S1157" s="354"/>
      <c r="T1157" s="354"/>
      <c r="U1157" s="354"/>
      <c r="V1157" s="354"/>
    </row>
    <row r="1158" ht="11.25" customHeight="1">
      <c r="A1158" s="170" t="s">
        <v>682</v>
      </c>
      <c r="B1158" s="348">
        <v>45869.0</v>
      </c>
      <c r="C1158" s="170" t="s">
        <v>392</v>
      </c>
      <c r="D1158" s="349" t="s">
        <v>690</v>
      </c>
      <c r="E1158" s="170">
        <v>53.0</v>
      </c>
      <c r="F1158" s="170">
        <v>118.0</v>
      </c>
      <c r="G1158" s="170">
        <v>84.0</v>
      </c>
      <c r="H1158" s="170" t="s">
        <v>85</v>
      </c>
      <c r="I1158" s="170" t="s">
        <v>692</v>
      </c>
      <c r="J1158" s="334"/>
      <c r="K1158" s="334"/>
      <c r="L1158" s="351">
        <f t="shared" si="13"/>
        <v>2.0488104</v>
      </c>
      <c r="M1158" s="352" t="str">
        <f t="shared" si="2"/>
        <v>SHEARING</v>
      </c>
      <c r="N1158" s="353">
        <f t="shared" si="14"/>
        <v>31</v>
      </c>
      <c r="O1158" s="353">
        <f t="shared" si="15"/>
        <v>7</v>
      </c>
      <c r="P1158" s="353">
        <f t="shared" si="16"/>
        <v>2025</v>
      </c>
      <c r="Q1158" s="354"/>
      <c r="R1158" s="354"/>
      <c r="S1158" s="354"/>
      <c r="T1158" s="354"/>
      <c r="U1158" s="354"/>
      <c r="V1158" s="354"/>
    </row>
    <row r="1159" ht="11.25" customHeight="1">
      <c r="A1159" s="170" t="s">
        <v>682</v>
      </c>
      <c r="B1159" s="348">
        <v>45869.0</v>
      </c>
      <c r="C1159" s="170" t="s">
        <v>392</v>
      </c>
      <c r="D1159" s="349" t="s">
        <v>690</v>
      </c>
      <c r="E1159" s="170">
        <v>53.0</v>
      </c>
      <c r="F1159" s="170">
        <v>226.0</v>
      </c>
      <c r="G1159" s="170">
        <v>52.0</v>
      </c>
      <c r="H1159" s="170" t="s">
        <v>85</v>
      </c>
      <c r="I1159" s="170" t="s">
        <v>692</v>
      </c>
      <c r="J1159" s="334"/>
      <c r="K1159" s="334"/>
      <c r="L1159" s="351">
        <f t="shared" si="13"/>
        <v>2.4291384</v>
      </c>
      <c r="M1159" s="352" t="str">
        <f t="shared" si="2"/>
        <v>SHEARING</v>
      </c>
      <c r="N1159" s="353">
        <f t="shared" si="14"/>
        <v>31</v>
      </c>
      <c r="O1159" s="353">
        <f t="shared" si="15"/>
        <v>7</v>
      </c>
      <c r="P1159" s="353">
        <f t="shared" si="16"/>
        <v>2025</v>
      </c>
      <c r="Q1159" s="354"/>
      <c r="R1159" s="354"/>
      <c r="S1159" s="354"/>
      <c r="T1159" s="354"/>
      <c r="U1159" s="354"/>
      <c r="V1159" s="354"/>
    </row>
    <row r="1160" ht="11.25" customHeight="1">
      <c r="A1160" s="170" t="s">
        <v>682</v>
      </c>
      <c r="B1160" s="348">
        <v>45869.0</v>
      </c>
      <c r="C1160" s="170" t="s">
        <v>392</v>
      </c>
      <c r="D1160" s="349" t="s">
        <v>690</v>
      </c>
      <c r="E1160" s="170">
        <v>53.0</v>
      </c>
      <c r="F1160" s="170">
        <v>237.0</v>
      </c>
      <c r="G1160" s="170">
        <v>52.0</v>
      </c>
      <c r="H1160" s="170" t="s">
        <v>85</v>
      </c>
      <c r="I1160" s="170" t="s">
        <v>692</v>
      </c>
      <c r="J1160" s="334"/>
      <c r="K1160" s="334"/>
      <c r="L1160" s="351">
        <f t="shared" si="13"/>
        <v>2.5473708</v>
      </c>
      <c r="M1160" s="352" t="str">
        <f t="shared" si="2"/>
        <v>SHEARING</v>
      </c>
      <c r="N1160" s="353">
        <f t="shared" si="14"/>
        <v>31</v>
      </c>
      <c r="O1160" s="353">
        <f t="shared" si="15"/>
        <v>7</v>
      </c>
      <c r="P1160" s="353">
        <f t="shared" si="16"/>
        <v>2025</v>
      </c>
      <c r="Q1160" s="354"/>
      <c r="R1160" s="354"/>
      <c r="S1160" s="354"/>
      <c r="T1160" s="354"/>
      <c r="U1160" s="354"/>
      <c r="V1160" s="354"/>
    </row>
    <row r="1161" ht="11.25" customHeight="1">
      <c r="A1161" s="170" t="s">
        <v>682</v>
      </c>
      <c r="B1161" s="348">
        <v>45869.0</v>
      </c>
      <c r="C1161" s="170" t="s">
        <v>392</v>
      </c>
      <c r="D1161" s="349" t="s">
        <v>690</v>
      </c>
      <c r="E1161" s="170">
        <v>53.0</v>
      </c>
      <c r="F1161" s="170">
        <v>249.5</v>
      </c>
      <c r="G1161" s="170">
        <v>36.0</v>
      </c>
      <c r="H1161" s="170" t="s">
        <v>85</v>
      </c>
      <c r="I1161" s="170" t="s">
        <v>692</v>
      </c>
      <c r="J1161" s="334"/>
      <c r="K1161" s="334"/>
      <c r="L1161" s="351">
        <f t="shared" si="13"/>
        <v>1.8565794</v>
      </c>
      <c r="M1161" s="352" t="str">
        <f t="shared" si="2"/>
        <v>SHEARING</v>
      </c>
      <c r="N1161" s="353">
        <f t="shared" si="14"/>
        <v>31</v>
      </c>
      <c r="O1161" s="353">
        <f t="shared" si="15"/>
        <v>7</v>
      </c>
      <c r="P1161" s="353">
        <f t="shared" si="16"/>
        <v>2025</v>
      </c>
      <c r="Q1161" s="354"/>
      <c r="R1161" s="354"/>
      <c r="S1161" s="354"/>
      <c r="T1161" s="354"/>
      <c r="U1161" s="354"/>
      <c r="V1161" s="354"/>
    </row>
    <row r="1162" ht="11.25" customHeight="1">
      <c r="A1162" s="170" t="s">
        <v>682</v>
      </c>
      <c r="B1162" s="348">
        <v>45869.0</v>
      </c>
      <c r="C1162" s="170" t="s">
        <v>756</v>
      </c>
      <c r="D1162" s="170" t="s">
        <v>729</v>
      </c>
      <c r="E1162" s="170">
        <v>38.0</v>
      </c>
      <c r="F1162" s="170">
        <v>205.0</v>
      </c>
      <c r="G1162" s="170">
        <v>400.0</v>
      </c>
      <c r="H1162" s="170" t="s">
        <v>695</v>
      </c>
      <c r="I1162" s="170" t="s">
        <v>766</v>
      </c>
      <c r="J1162" s="350">
        <v>0.3333333333333333</v>
      </c>
      <c r="K1162" s="334"/>
      <c r="L1162" s="351">
        <f t="shared" si="13"/>
        <v>12.1524</v>
      </c>
      <c r="M1162" s="352" t="str">
        <f t="shared" si="2"/>
        <v>POWERPRESS</v>
      </c>
      <c r="N1162" s="353">
        <f t="shared" si="14"/>
        <v>31</v>
      </c>
      <c r="O1162" s="353">
        <f t="shared" si="15"/>
        <v>7</v>
      </c>
      <c r="P1162" s="353">
        <f t="shared" si="16"/>
        <v>2025</v>
      </c>
      <c r="Q1162" s="354"/>
      <c r="R1162" s="354"/>
      <c r="S1162" s="354"/>
      <c r="T1162" s="354"/>
      <c r="U1162" s="354"/>
      <c r="V1162" s="354"/>
    </row>
    <row r="1163" ht="11.25" customHeight="1">
      <c r="A1163" s="170" t="s">
        <v>682</v>
      </c>
      <c r="B1163" s="348">
        <v>45869.0</v>
      </c>
      <c r="C1163" s="170"/>
      <c r="D1163" s="170"/>
      <c r="E1163" s="170"/>
      <c r="F1163" s="170"/>
      <c r="G1163" s="170"/>
      <c r="H1163" s="170" t="s">
        <v>689</v>
      </c>
      <c r="I1163" s="170" t="s">
        <v>766</v>
      </c>
      <c r="J1163" s="334"/>
      <c r="K1163" s="350">
        <v>0.8333333333333334</v>
      </c>
      <c r="L1163" s="351">
        <f t="shared" si="13"/>
        <v>0</v>
      </c>
      <c r="M1163" s="352" t="str">
        <f t="shared" si="2"/>
        <v/>
      </c>
      <c r="N1163" s="353">
        <f t="shared" si="14"/>
        <v>31</v>
      </c>
      <c r="O1163" s="353">
        <f t="shared" si="15"/>
        <v>7</v>
      </c>
      <c r="P1163" s="353">
        <f t="shared" si="16"/>
        <v>2025</v>
      </c>
      <c r="Q1163" s="354"/>
      <c r="R1163" s="354"/>
      <c r="S1163" s="354"/>
      <c r="T1163" s="354"/>
      <c r="U1163" s="354"/>
      <c r="V1163" s="354"/>
    </row>
    <row r="1164" ht="11.25" customHeight="1">
      <c r="A1164" s="170" t="s">
        <v>682</v>
      </c>
      <c r="B1164" s="348">
        <v>45869.0</v>
      </c>
      <c r="C1164" s="170"/>
      <c r="D1164" s="170" t="s">
        <v>782</v>
      </c>
      <c r="E1164" s="170">
        <v>184.0</v>
      </c>
      <c r="F1164" s="170">
        <v>292.0</v>
      </c>
      <c r="G1164" s="170">
        <v>3000.0</v>
      </c>
      <c r="H1164" s="170" t="s">
        <v>461</v>
      </c>
      <c r="I1164" s="170" t="s">
        <v>718</v>
      </c>
      <c r="J1164" s="350">
        <v>0.3333333333333333</v>
      </c>
      <c r="K1164" s="334"/>
      <c r="L1164" s="351">
        <f t="shared" si="13"/>
        <v>628.6176</v>
      </c>
      <c r="M1164" s="352" t="str">
        <f t="shared" si="2"/>
        <v>POWERPRESS</v>
      </c>
      <c r="N1164" s="353">
        <f t="shared" si="14"/>
        <v>31</v>
      </c>
      <c r="O1164" s="353">
        <f t="shared" si="15"/>
        <v>7</v>
      </c>
      <c r="P1164" s="353">
        <f t="shared" si="16"/>
        <v>2025</v>
      </c>
      <c r="Q1164" s="354"/>
      <c r="R1164" s="354"/>
      <c r="S1164" s="354"/>
      <c r="T1164" s="354"/>
      <c r="U1164" s="354"/>
      <c r="V1164" s="354"/>
    </row>
    <row r="1165" ht="11.25" customHeight="1">
      <c r="A1165" s="170" t="s">
        <v>682</v>
      </c>
      <c r="B1165" s="348">
        <v>45869.0</v>
      </c>
      <c r="C1165" s="170" t="s">
        <v>392</v>
      </c>
      <c r="D1165" s="349" t="s">
        <v>697</v>
      </c>
      <c r="E1165" s="170">
        <v>118.0</v>
      </c>
      <c r="F1165" s="170">
        <v>584.0</v>
      </c>
      <c r="G1165" s="170">
        <v>385.0</v>
      </c>
      <c r="H1165" s="170" t="s">
        <v>695</v>
      </c>
      <c r="I1165" s="170" t="s">
        <v>718</v>
      </c>
      <c r="J1165" s="334"/>
      <c r="K1165" s="334"/>
      <c r="L1165" s="351">
        <f t="shared" si="13"/>
        <v>103.471368</v>
      </c>
      <c r="M1165" s="352" t="str">
        <f t="shared" si="2"/>
        <v>HOLING</v>
      </c>
      <c r="N1165" s="353">
        <f t="shared" si="14"/>
        <v>31</v>
      </c>
      <c r="O1165" s="353">
        <f t="shared" si="15"/>
        <v>7</v>
      </c>
      <c r="P1165" s="353">
        <f t="shared" si="16"/>
        <v>2025</v>
      </c>
      <c r="Q1165" s="354"/>
      <c r="R1165" s="354"/>
      <c r="S1165" s="354"/>
      <c r="T1165" s="354"/>
      <c r="U1165" s="354"/>
      <c r="V1165" s="354"/>
    </row>
    <row r="1166" ht="11.25" customHeight="1">
      <c r="A1166" s="170" t="s">
        <v>682</v>
      </c>
      <c r="B1166" s="348">
        <v>45869.0</v>
      </c>
      <c r="C1166" s="170"/>
      <c r="D1166" s="170"/>
      <c r="E1166" s="170"/>
      <c r="F1166" s="170"/>
      <c r="G1166" s="170"/>
      <c r="H1166" s="170" t="s">
        <v>772</v>
      </c>
      <c r="I1166" s="170" t="s">
        <v>718</v>
      </c>
      <c r="J1166" s="334"/>
      <c r="K1166" s="350">
        <v>0.8333333333333334</v>
      </c>
      <c r="L1166" s="351">
        <f t="shared" si="13"/>
        <v>0</v>
      </c>
      <c r="M1166" s="352" t="str">
        <f t="shared" si="2"/>
        <v/>
      </c>
      <c r="N1166" s="353">
        <f t="shared" si="14"/>
        <v>31</v>
      </c>
      <c r="O1166" s="353">
        <f t="shared" si="15"/>
        <v>7</v>
      </c>
      <c r="P1166" s="353">
        <f t="shared" si="16"/>
        <v>2025</v>
      </c>
      <c r="Q1166" s="354"/>
      <c r="R1166" s="354"/>
      <c r="S1166" s="354"/>
      <c r="T1166" s="354"/>
      <c r="U1166" s="354"/>
      <c r="V1166" s="354"/>
    </row>
    <row r="1167" ht="11.25" customHeight="1">
      <c r="A1167" s="170" t="s">
        <v>682</v>
      </c>
      <c r="B1167" s="348">
        <v>45869.0</v>
      </c>
      <c r="C1167" s="170" t="s">
        <v>392</v>
      </c>
      <c r="D1167" s="349" t="s">
        <v>699</v>
      </c>
      <c r="E1167" s="170">
        <v>136.0</v>
      </c>
      <c r="F1167" s="170">
        <v>698.0</v>
      </c>
      <c r="G1167" s="170">
        <v>66.0</v>
      </c>
      <c r="H1167" s="170" t="s">
        <v>700</v>
      </c>
      <c r="I1167" s="170" t="s">
        <v>701</v>
      </c>
      <c r="J1167" s="350">
        <v>0.3333333333333333</v>
      </c>
      <c r="K1167" s="334"/>
      <c r="L1167" s="351">
        <f t="shared" si="13"/>
        <v>24.4344672</v>
      </c>
      <c r="M1167" s="352" t="str">
        <f t="shared" si="2"/>
        <v>SHEARING</v>
      </c>
      <c r="N1167" s="353">
        <f t="shared" si="14"/>
        <v>31</v>
      </c>
      <c r="O1167" s="353">
        <f t="shared" si="15"/>
        <v>7</v>
      </c>
      <c r="P1167" s="353">
        <f t="shared" si="16"/>
        <v>2025</v>
      </c>
      <c r="Q1167" s="354"/>
      <c r="R1167" s="354"/>
      <c r="S1167" s="354"/>
      <c r="T1167" s="354"/>
      <c r="U1167" s="354"/>
      <c r="V1167" s="354"/>
    </row>
    <row r="1168" ht="11.25" customHeight="1">
      <c r="A1168" s="170" t="s">
        <v>682</v>
      </c>
      <c r="B1168" s="348">
        <v>45869.0</v>
      </c>
      <c r="C1168" s="170" t="s">
        <v>392</v>
      </c>
      <c r="D1168" s="349" t="s">
        <v>699</v>
      </c>
      <c r="E1168" s="170">
        <v>127.0</v>
      </c>
      <c r="F1168" s="170">
        <v>698.0</v>
      </c>
      <c r="G1168" s="170">
        <v>52.0</v>
      </c>
      <c r="H1168" s="170" t="s">
        <v>700</v>
      </c>
      <c r="I1168" s="170" t="s">
        <v>701</v>
      </c>
      <c r="J1168" s="334"/>
      <c r="K1168" s="334"/>
      <c r="L1168" s="351">
        <f t="shared" si="13"/>
        <v>17.9774088</v>
      </c>
      <c r="M1168" s="352" t="str">
        <f t="shared" si="2"/>
        <v>SHEARING</v>
      </c>
      <c r="N1168" s="353">
        <f t="shared" si="14"/>
        <v>31</v>
      </c>
      <c r="O1168" s="353">
        <f t="shared" si="15"/>
        <v>7</v>
      </c>
      <c r="P1168" s="353">
        <f t="shared" si="16"/>
        <v>2025</v>
      </c>
      <c r="Q1168" s="354"/>
      <c r="R1168" s="354"/>
      <c r="S1168" s="354"/>
      <c r="T1168" s="354"/>
      <c r="U1168" s="354"/>
      <c r="V1168" s="354"/>
    </row>
    <row r="1169" ht="11.25" customHeight="1">
      <c r="A1169" s="170" t="s">
        <v>682</v>
      </c>
      <c r="B1169" s="348">
        <v>45869.0</v>
      </c>
      <c r="C1169" s="170" t="s">
        <v>392</v>
      </c>
      <c r="D1169" s="349" t="s">
        <v>699</v>
      </c>
      <c r="E1169" s="170">
        <v>115.0</v>
      </c>
      <c r="F1169" s="170">
        <v>698.0</v>
      </c>
      <c r="G1169" s="170">
        <v>42.0</v>
      </c>
      <c r="H1169" s="170" t="s">
        <v>700</v>
      </c>
      <c r="I1169" s="170" t="s">
        <v>701</v>
      </c>
      <c r="J1169" s="334"/>
      <c r="K1169" s="334"/>
      <c r="L1169" s="351">
        <f t="shared" si="13"/>
        <v>13.148226</v>
      </c>
      <c r="M1169" s="352" t="str">
        <f t="shared" si="2"/>
        <v>SHEARING</v>
      </c>
      <c r="N1169" s="353">
        <f t="shared" si="14"/>
        <v>31</v>
      </c>
      <c r="O1169" s="353">
        <f t="shared" si="15"/>
        <v>7</v>
      </c>
      <c r="P1169" s="353">
        <f t="shared" si="16"/>
        <v>2025</v>
      </c>
      <c r="Q1169" s="354"/>
      <c r="R1169" s="354"/>
      <c r="S1169" s="354"/>
      <c r="T1169" s="354"/>
      <c r="U1169" s="354"/>
      <c r="V1169" s="354"/>
    </row>
    <row r="1170" ht="11.25" customHeight="1">
      <c r="A1170" s="170" t="s">
        <v>682</v>
      </c>
      <c r="B1170" s="348">
        <v>45869.0</v>
      </c>
      <c r="C1170" s="170" t="s">
        <v>392</v>
      </c>
      <c r="D1170" s="349" t="s">
        <v>699</v>
      </c>
      <c r="E1170" s="170">
        <v>97.0</v>
      </c>
      <c r="F1170" s="170">
        <v>698.0</v>
      </c>
      <c r="G1170" s="170">
        <v>42.0</v>
      </c>
      <c r="H1170" s="170" t="s">
        <v>700</v>
      </c>
      <c r="I1170" s="170" t="s">
        <v>701</v>
      </c>
      <c r="J1170" s="334"/>
      <c r="K1170" s="334"/>
      <c r="L1170" s="351">
        <f t="shared" si="13"/>
        <v>11.0902428</v>
      </c>
      <c r="M1170" s="352" t="str">
        <f t="shared" si="2"/>
        <v>SHEARING</v>
      </c>
      <c r="N1170" s="353">
        <f t="shared" si="14"/>
        <v>31</v>
      </c>
      <c r="O1170" s="353">
        <f t="shared" si="15"/>
        <v>7</v>
      </c>
      <c r="P1170" s="353">
        <f t="shared" si="16"/>
        <v>2025</v>
      </c>
      <c r="Q1170" s="354"/>
      <c r="R1170" s="354"/>
      <c r="S1170" s="354"/>
      <c r="T1170" s="354"/>
      <c r="U1170" s="354"/>
      <c r="V1170" s="354"/>
    </row>
    <row r="1171" ht="11.25" customHeight="1">
      <c r="A1171" s="170" t="s">
        <v>682</v>
      </c>
      <c r="B1171" s="348">
        <v>45869.0</v>
      </c>
      <c r="C1171" s="170" t="s">
        <v>392</v>
      </c>
      <c r="D1171" s="349" t="s">
        <v>699</v>
      </c>
      <c r="E1171" s="170">
        <v>81.0</v>
      </c>
      <c r="F1171" s="170">
        <v>698.0</v>
      </c>
      <c r="G1171" s="170">
        <v>26.0</v>
      </c>
      <c r="H1171" s="170" t="s">
        <v>700</v>
      </c>
      <c r="I1171" s="170" t="s">
        <v>701</v>
      </c>
      <c r="J1171" s="334"/>
      <c r="K1171" s="334"/>
      <c r="L1171" s="351">
        <f t="shared" si="13"/>
        <v>5.7329532</v>
      </c>
      <c r="M1171" s="352" t="str">
        <f t="shared" si="2"/>
        <v>SHEARING</v>
      </c>
      <c r="N1171" s="353">
        <f t="shared" si="14"/>
        <v>31</v>
      </c>
      <c r="O1171" s="353">
        <f t="shared" si="15"/>
        <v>7</v>
      </c>
      <c r="P1171" s="353">
        <f t="shared" si="16"/>
        <v>2025</v>
      </c>
      <c r="Q1171" s="354"/>
      <c r="R1171" s="354"/>
      <c r="S1171" s="354"/>
      <c r="T1171" s="354"/>
      <c r="U1171" s="354"/>
      <c r="V1171" s="354"/>
    </row>
    <row r="1172" ht="11.25" customHeight="1">
      <c r="A1172" s="170" t="s">
        <v>682</v>
      </c>
      <c r="B1172" s="348">
        <v>45869.0</v>
      </c>
      <c r="C1172" s="170" t="s">
        <v>392</v>
      </c>
      <c r="D1172" s="349" t="s">
        <v>699</v>
      </c>
      <c r="E1172" s="170">
        <v>59.0</v>
      </c>
      <c r="F1172" s="170">
        <v>698.0</v>
      </c>
      <c r="G1172" s="170">
        <v>26.0</v>
      </c>
      <c r="H1172" s="170" t="s">
        <v>700</v>
      </c>
      <c r="I1172" s="170" t="s">
        <v>701</v>
      </c>
      <c r="J1172" s="334"/>
      <c r="K1172" s="334"/>
      <c r="L1172" s="351">
        <f t="shared" si="13"/>
        <v>4.1758548</v>
      </c>
      <c r="M1172" s="352" t="str">
        <f t="shared" si="2"/>
        <v>SHEARING</v>
      </c>
      <c r="N1172" s="353">
        <f t="shared" si="14"/>
        <v>31</v>
      </c>
      <c r="O1172" s="353">
        <f t="shared" si="15"/>
        <v>7</v>
      </c>
      <c r="P1172" s="353">
        <f t="shared" si="16"/>
        <v>2025</v>
      </c>
      <c r="Q1172" s="354"/>
      <c r="R1172" s="354"/>
      <c r="S1172" s="354"/>
      <c r="T1172" s="354"/>
      <c r="U1172" s="354"/>
      <c r="V1172" s="354"/>
    </row>
    <row r="1173" ht="11.25" customHeight="1">
      <c r="A1173" s="170" t="s">
        <v>682</v>
      </c>
      <c r="B1173" s="348">
        <v>45869.0</v>
      </c>
      <c r="C1173" s="170" t="s">
        <v>392</v>
      </c>
      <c r="D1173" s="349" t="s">
        <v>699</v>
      </c>
      <c r="E1173" s="170">
        <v>34.0</v>
      </c>
      <c r="F1173" s="170">
        <v>698.0</v>
      </c>
      <c r="G1173" s="170">
        <v>18.0</v>
      </c>
      <c r="H1173" s="170" t="s">
        <v>700</v>
      </c>
      <c r="I1173" s="170" t="s">
        <v>701</v>
      </c>
      <c r="J1173" s="334"/>
      <c r="K1173" s="334"/>
      <c r="L1173" s="351">
        <f t="shared" si="13"/>
        <v>1.6659864</v>
      </c>
      <c r="M1173" s="352" t="str">
        <f t="shared" si="2"/>
        <v>SHEARING</v>
      </c>
      <c r="N1173" s="353">
        <f t="shared" si="14"/>
        <v>31</v>
      </c>
      <c r="O1173" s="353">
        <f t="shared" si="15"/>
        <v>7</v>
      </c>
      <c r="P1173" s="353">
        <f t="shared" si="16"/>
        <v>2025</v>
      </c>
      <c r="Q1173" s="354"/>
      <c r="R1173" s="354"/>
      <c r="S1173" s="354"/>
      <c r="T1173" s="354"/>
      <c r="U1173" s="354"/>
      <c r="V1173" s="354"/>
    </row>
    <row r="1174" ht="11.25" customHeight="1">
      <c r="A1174" s="170" t="s">
        <v>682</v>
      </c>
      <c r="B1174" s="348">
        <v>45869.0</v>
      </c>
      <c r="C1174" s="170" t="s">
        <v>392</v>
      </c>
      <c r="D1174" s="349" t="s">
        <v>699</v>
      </c>
      <c r="E1174" s="170">
        <v>53.0</v>
      </c>
      <c r="F1174" s="170">
        <v>698.0</v>
      </c>
      <c r="G1174" s="170">
        <v>544.0</v>
      </c>
      <c r="H1174" s="170" t="s">
        <v>700</v>
      </c>
      <c r="I1174" s="170" t="s">
        <v>701</v>
      </c>
      <c r="J1174" s="334"/>
      <c r="K1174" s="350">
        <v>0.8333333333333334</v>
      </c>
      <c r="L1174" s="351">
        <f t="shared" si="13"/>
        <v>78.4864704</v>
      </c>
      <c r="M1174" s="352" t="str">
        <f t="shared" si="2"/>
        <v>SHEARING</v>
      </c>
      <c r="N1174" s="353">
        <f t="shared" si="14"/>
        <v>31</v>
      </c>
      <c r="O1174" s="353">
        <f t="shared" si="15"/>
        <v>7</v>
      </c>
      <c r="P1174" s="353">
        <f t="shared" si="16"/>
        <v>2025</v>
      </c>
      <c r="Q1174" s="354"/>
      <c r="R1174" s="354"/>
      <c r="S1174" s="354"/>
      <c r="T1174" s="354"/>
      <c r="U1174" s="354"/>
      <c r="V1174" s="354"/>
    </row>
    <row r="1175" ht="11.25" customHeight="1">
      <c r="A1175" s="170" t="s">
        <v>682</v>
      </c>
      <c r="B1175" s="348">
        <v>45869.0</v>
      </c>
      <c r="C1175" s="170" t="s">
        <v>756</v>
      </c>
      <c r="D1175" s="349" t="s">
        <v>685</v>
      </c>
      <c r="E1175" s="170">
        <v>38.0</v>
      </c>
      <c r="F1175" s="170">
        <v>205.0</v>
      </c>
      <c r="G1175" s="170">
        <v>3930.0</v>
      </c>
      <c r="H1175" s="170" t="s">
        <v>85</v>
      </c>
      <c r="I1175" s="170" t="s">
        <v>687</v>
      </c>
      <c r="J1175" s="350">
        <v>0.3333333333333333</v>
      </c>
      <c r="K1175" s="334"/>
      <c r="L1175" s="351">
        <f t="shared" si="13"/>
        <v>119.39733</v>
      </c>
      <c r="M1175" s="352" t="str">
        <f t="shared" si="2"/>
        <v>SHEARING</v>
      </c>
      <c r="N1175" s="353">
        <f t="shared" si="14"/>
        <v>31</v>
      </c>
      <c r="O1175" s="353">
        <f t="shared" si="15"/>
        <v>7</v>
      </c>
      <c r="P1175" s="353">
        <f t="shared" si="16"/>
        <v>2025</v>
      </c>
      <c r="Q1175" s="354"/>
      <c r="R1175" s="354"/>
      <c r="S1175" s="354"/>
      <c r="T1175" s="354"/>
      <c r="U1175" s="354"/>
      <c r="V1175" s="354"/>
    </row>
    <row r="1176" ht="11.25" customHeight="1">
      <c r="A1176" s="170" t="s">
        <v>682</v>
      </c>
      <c r="B1176" s="348">
        <v>45869.0</v>
      </c>
      <c r="C1176" s="170"/>
      <c r="D1176" s="170"/>
      <c r="E1176" s="170"/>
      <c r="F1176" s="170"/>
      <c r="G1176" s="170"/>
      <c r="H1176" s="170" t="s">
        <v>772</v>
      </c>
      <c r="I1176" s="170" t="s">
        <v>687</v>
      </c>
      <c r="J1176" s="334"/>
      <c r="K1176" s="350">
        <v>0.8333333333333334</v>
      </c>
      <c r="L1176" s="351">
        <f t="shared" si="13"/>
        <v>0</v>
      </c>
      <c r="M1176" s="352" t="str">
        <f t="shared" si="2"/>
        <v/>
      </c>
      <c r="N1176" s="353">
        <f t="shared" si="14"/>
        <v>31</v>
      </c>
      <c r="O1176" s="353">
        <f t="shared" si="15"/>
        <v>7</v>
      </c>
      <c r="P1176" s="353">
        <f t="shared" si="16"/>
        <v>2025</v>
      </c>
      <c r="Q1176" s="354"/>
      <c r="R1176" s="354"/>
      <c r="S1176" s="354"/>
      <c r="T1176" s="354"/>
      <c r="U1176" s="354"/>
      <c r="V1176" s="354"/>
    </row>
    <row r="1177" ht="11.25" customHeight="1">
      <c r="A1177" s="170" t="s">
        <v>682</v>
      </c>
      <c r="B1177" s="348">
        <v>45869.0</v>
      </c>
      <c r="C1177" s="170" t="s">
        <v>383</v>
      </c>
      <c r="D1177" s="349" t="s">
        <v>694</v>
      </c>
      <c r="E1177" s="170">
        <v>118.0</v>
      </c>
      <c r="F1177" s="170">
        <v>584.0</v>
      </c>
      <c r="G1177" s="170">
        <v>285.0</v>
      </c>
      <c r="H1177" s="170" t="s">
        <v>695</v>
      </c>
      <c r="I1177" s="170" t="s">
        <v>684</v>
      </c>
      <c r="J1177" s="350">
        <v>0.3333333333333333</v>
      </c>
      <c r="K1177" s="334"/>
      <c r="L1177" s="351">
        <f t="shared" si="13"/>
        <v>76.595688</v>
      </c>
      <c r="M1177" s="352" t="str">
        <f t="shared" si="2"/>
        <v>HOLING</v>
      </c>
      <c r="N1177" s="353">
        <f t="shared" si="14"/>
        <v>31</v>
      </c>
      <c r="O1177" s="353">
        <f t="shared" si="15"/>
        <v>7</v>
      </c>
      <c r="P1177" s="353">
        <f t="shared" si="16"/>
        <v>2025</v>
      </c>
      <c r="Q1177" s="354"/>
      <c r="R1177" s="354"/>
      <c r="S1177" s="354"/>
      <c r="T1177" s="354"/>
      <c r="U1177" s="354"/>
      <c r="V1177" s="354"/>
    </row>
    <row r="1178" ht="11.25" customHeight="1">
      <c r="A1178" s="170" t="s">
        <v>682</v>
      </c>
      <c r="B1178" s="348">
        <v>45869.0</v>
      </c>
      <c r="C1178" s="170" t="s">
        <v>392</v>
      </c>
      <c r="D1178" s="349" t="s">
        <v>694</v>
      </c>
      <c r="E1178" s="170">
        <v>53.0</v>
      </c>
      <c r="F1178" s="170">
        <v>198.5</v>
      </c>
      <c r="G1178" s="170">
        <v>132.0</v>
      </c>
      <c r="H1178" s="170" t="s">
        <v>695</v>
      </c>
      <c r="I1178" s="170" t="s">
        <v>684</v>
      </c>
      <c r="J1178" s="334"/>
      <c r="K1178" s="334"/>
      <c r="L1178" s="351">
        <f t="shared" si="13"/>
        <v>5.4159534</v>
      </c>
      <c r="M1178" s="352" t="str">
        <f t="shared" si="2"/>
        <v>HOLING</v>
      </c>
      <c r="N1178" s="353">
        <f t="shared" si="14"/>
        <v>31</v>
      </c>
      <c r="O1178" s="353">
        <f t="shared" si="15"/>
        <v>7</v>
      </c>
      <c r="P1178" s="353">
        <f t="shared" si="16"/>
        <v>2025</v>
      </c>
      <c r="Q1178" s="354"/>
      <c r="R1178" s="354"/>
      <c r="S1178" s="354"/>
      <c r="T1178" s="354"/>
      <c r="U1178" s="354"/>
      <c r="V1178" s="354"/>
    </row>
    <row r="1179" ht="11.25" customHeight="1">
      <c r="A1179" s="170" t="s">
        <v>682</v>
      </c>
      <c r="B1179" s="348">
        <v>45869.0</v>
      </c>
      <c r="C1179" s="170" t="s">
        <v>392</v>
      </c>
      <c r="D1179" s="349" t="s">
        <v>694</v>
      </c>
      <c r="E1179" s="170">
        <v>53.0</v>
      </c>
      <c r="F1179" s="170">
        <v>427.0</v>
      </c>
      <c r="G1179" s="170">
        <v>136.0</v>
      </c>
      <c r="H1179" s="170" t="s">
        <v>695</v>
      </c>
      <c r="I1179" s="170" t="s">
        <v>684</v>
      </c>
      <c r="J1179" s="334"/>
      <c r="K1179" s="334"/>
      <c r="L1179" s="351">
        <f t="shared" si="13"/>
        <v>12.0034824</v>
      </c>
      <c r="M1179" s="352" t="str">
        <f t="shared" si="2"/>
        <v>HOLING</v>
      </c>
      <c r="N1179" s="353">
        <f t="shared" si="14"/>
        <v>31</v>
      </c>
      <c r="O1179" s="353">
        <f t="shared" si="15"/>
        <v>7</v>
      </c>
      <c r="P1179" s="353">
        <f t="shared" si="16"/>
        <v>2025</v>
      </c>
      <c r="Q1179" s="354"/>
      <c r="R1179" s="354"/>
      <c r="S1179" s="354"/>
      <c r="T1179" s="354"/>
      <c r="U1179" s="354"/>
      <c r="V1179" s="354"/>
    </row>
    <row r="1180" ht="11.25" customHeight="1">
      <c r="A1180" s="170" t="s">
        <v>682</v>
      </c>
      <c r="B1180" s="348">
        <v>45869.0</v>
      </c>
      <c r="C1180" s="170" t="s">
        <v>392</v>
      </c>
      <c r="D1180" s="349" t="s">
        <v>694</v>
      </c>
      <c r="E1180" s="170">
        <v>53.0</v>
      </c>
      <c r="F1180" s="170">
        <v>698.0</v>
      </c>
      <c r="G1180" s="170">
        <v>272.0</v>
      </c>
      <c r="H1180" s="170" t="s">
        <v>695</v>
      </c>
      <c r="I1180" s="170" t="s">
        <v>684</v>
      </c>
      <c r="J1180" s="334"/>
      <c r="K1180" s="334"/>
      <c r="L1180" s="351">
        <f t="shared" si="13"/>
        <v>39.2432352</v>
      </c>
      <c r="M1180" s="352" t="str">
        <f t="shared" si="2"/>
        <v>HOLING</v>
      </c>
      <c r="N1180" s="353">
        <f t="shared" si="14"/>
        <v>31</v>
      </c>
      <c r="O1180" s="353">
        <f t="shared" si="15"/>
        <v>7</v>
      </c>
      <c r="P1180" s="353">
        <f t="shared" si="16"/>
        <v>2025</v>
      </c>
      <c r="Q1180" s="354"/>
      <c r="R1180" s="354"/>
      <c r="S1180" s="354"/>
      <c r="T1180" s="354"/>
      <c r="U1180" s="354"/>
      <c r="V1180" s="354"/>
    </row>
    <row r="1181" ht="11.25" customHeight="1">
      <c r="A1181" s="170" t="s">
        <v>682</v>
      </c>
      <c r="B1181" s="348">
        <v>45869.0</v>
      </c>
      <c r="C1181" s="170"/>
      <c r="D1181" s="349" t="s">
        <v>694</v>
      </c>
      <c r="E1181" s="170">
        <v>184.0</v>
      </c>
      <c r="F1181" s="170">
        <v>292.0</v>
      </c>
      <c r="G1181" s="170">
        <v>500.0</v>
      </c>
      <c r="H1181" s="170" t="s">
        <v>461</v>
      </c>
      <c r="I1181" s="170" t="s">
        <v>684</v>
      </c>
      <c r="J1181" s="334"/>
      <c r="K1181" s="334"/>
      <c r="L1181" s="351">
        <f t="shared" si="13"/>
        <v>104.7696</v>
      </c>
      <c r="M1181" s="352" t="str">
        <f t="shared" si="2"/>
        <v>HOLING</v>
      </c>
      <c r="N1181" s="353">
        <f t="shared" si="14"/>
        <v>31</v>
      </c>
      <c r="O1181" s="353">
        <f t="shared" si="15"/>
        <v>7</v>
      </c>
      <c r="P1181" s="353">
        <f t="shared" si="16"/>
        <v>2025</v>
      </c>
      <c r="Q1181" s="354"/>
      <c r="R1181" s="354"/>
      <c r="S1181" s="354"/>
      <c r="T1181" s="354"/>
      <c r="U1181" s="354"/>
      <c r="V1181" s="354"/>
    </row>
    <row r="1182" ht="11.25" customHeight="1">
      <c r="A1182" s="170" t="s">
        <v>682</v>
      </c>
      <c r="B1182" s="348">
        <v>45869.0</v>
      </c>
      <c r="C1182" s="170"/>
      <c r="D1182" s="170"/>
      <c r="E1182" s="170"/>
      <c r="F1182" s="170"/>
      <c r="G1182" s="170"/>
      <c r="H1182" s="170" t="s">
        <v>792</v>
      </c>
      <c r="I1182" s="170" t="s">
        <v>684</v>
      </c>
      <c r="J1182" s="334"/>
      <c r="K1182" s="350">
        <v>0.8333333333333334</v>
      </c>
      <c r="L1182" s="351">
        <f t="shared" si="13"/>
        <v>0</v>
      </c>
      <c r="M1182" s="352" t="str">
        <f t="shared" si="2"/>
        <v/>
      </c>
      <c r="N1182" s="353">
        <f t="shared" si="14"/>
        <v>31</v>
      </c>
      <c r="O1182" s="353">
        <f t="shared" si="15"/>
        <v>7</v>
      </c>
      <c r="P1182" s="353">
        <f t="shared" si="16"/>
        <v>2025</v>
      </c>
      <c r="Q1182" s="354"/>
      <c r="R1182" s="354"/>
      <c r="S1182" s="354"/>
      <c r="T1182" s="354"/>
      <c r="U1182" s="354"/>
      <c r="V1182" s="354"/>
    </row>
    <row r="1183" ht="11.25" customHeight="1">
      <c r="A1183" s="170" t="s">
        <v>682</v>
      </c>
      <c r="B1183" s="348">
        <v>45869.0</v>
      </c>
      <c r="C1183" s="170" t="s">
        <v>508</v>
      </c>
      <c r="D1183" s="170" t="s">
        <v>782</v>
      </c>
      <c r="E1183" s="170">
        <v>25.0</v>
      </c>
      <c r="F1183" s="170">
        <v>200.0</v>
      </c>
      <c r="G1183" s="170">
        <v>1300.0</v>
      </c>
      <c r="H1183" s="170" t="s">
        <v>695</v>
      </c>
      <c r="I1183" s="170" t="s">
        <v>709</v>
      </c>
      <c r="J1183" s="350">
        <v>0.375</v>
      </c>
      <c r="K1183" s="334"/>
      <c r="L1183" s="351">
        <f t="shared" si="13"/>
        <v>25.35</v>
      </c>
      <c r="M1183" s="352" t="str">
        <f t="shared" si="2"/>
        <v>POWERPRESS</v>
      </c>
      <c r="N1183" s="353">
        <f t="shared" si="14"/>
        <v>31</v>
      </c>
      <c r="O1183" s="353">
        <f t="shared" si="15"/>
        <v>7</v>
      </c>
      <c r="P1183" s="353">
        <f t="shared" si="16"/>
        <v>2025</v>
      </c>
      <c r="Q1183" s="354"/>
      <c r="R1183" s="354"/>
      <c r="S1183" s="354"/>
      <c r="T1183" s="354"/>
      <c r="U1183" s="354"/>
      <c r="V1183" s="354"/>
    </row>
    <row r="1184" ht="11.25" customHeight="1">
      <c r="A1184" s="170" t="s">
        <v>682</v>
      </c>
      <c r="B1184" s="348">
        <v>45869.0</v>
      </c>
      <c r="C1184" s="170" t="s">
        <v>756</v>
      </c>
      <c r="D1184" s="170" t="s">
        <v>782</v>
      </c>
      <c r="E1184" s="170">
        <v>45.0</v>
      </c>
      <c r="F1184" s="170">
        <v>185.0</v>
      </c>
      <c r="G1184" s="170">
        <v>470.0</v>
      </c>
      <c r="H1184" s="170" t="s">
        <v>695</v>
      </c>
      <c r="I1184" s="170" t="s">
        <v>709</v>
      </c>
      <c r="J1184" s="334"/>
      <c r="K1184" s="350">
        <v>0.75</v>
      </c>
      <c r="L1184" s="351">
        <f t="shared" si="13"/>
        <v>15.259725</v>
      </c>
      <c r="M1184" s="352" t="str">
        <f t="shared" si="2"/>
        <v>POWERPRESS</v>
      </c>
      <c r="N1184" s="353">
        <f t="shared" si="14"/>
        <v>31</v>
      </c>
      <c r="O1184" s="353">
        <f t="shared" si="15"/>
        <v>7</v>
      </c>
      <c r="P1184" s="353">
        <f t="shared" si="16"/>
        <v>2025</v>
      </c>
      <c r="Q1184" s="354"/>
      <c r="R1184" s="354"/>
      <c r="S1184" s="354"/>
      <c r="T1184" s="354"/>
      <c r="U1184" s="354"/>
      <c r="V1184" s="354"/>
    </row>
    <row r="1185" ht="11.25" customHeight="1">
      <c r="A1185" s="170" t="s">
        <v>682</v>
      </c>
      <c r="B1185" s="348">
        <v>45869.0</v>
      </c>
      <c r="C1185" s="170"/>
      <c r="D1185" s="170"/>
      <c r="E1185" s="170"/>
      <c r="F1185" s="170"/>
      <c r="G1185" s="170"/>
      <c r="H1185" s="170" t="s">
        <v>689</v>
      </c>
      <c r="I1185" s="170" t="s">
        <v>773</v>
      </c>
      <c r="J1185" s="350">
        <v>0.375</v>
      </c>
      <c r="K1185" s="350">
        <v>0.75</v>
      </c>
      <c r="L1185" s="351">
        <f t="shared" si="13"/>
        <v>0</v>
      </c>
      <c r="M1185" s="352" t="str">
        <f t="shared" si="2"/>
        <v/>
      </c>
      <c r="N1185" s="353">
        <f t="shared" si="14"/>
        <v>31</v>
      </c>
      <c r="O1185" s="353">
        <f t="shared" si="15"/>
        <v>7</v>
      </c>
      <c r="P1185" s="353">
        <f t="shared" si="16"/>
        <v>2025</v>
      </c>
      <c r="Q1185" s="354"/>
      <c r="R1185" s="354"/>
      <c r="S1185" s="354"/>
      <c r="T1185" s="354"/>
      <c r="U1185" s="354"/>
      <c r="V1185" s="354"/>
    </row>
    <row r="1186" ht="11.25" customHeight="1">
      <c r="A1186" s="170" t="s">
        <v>682</v>
      </c>
      <c r="B1186" s="348">
        <v>45869.0</v>
      </c>
      <c r="C1186" s="170" t="s">
        <v>392</v>
      </c>
      <c r="D1186" s="349" t="s">
        <v>694</v>
      </c>
      <c r="E1186" s="170">
        <v>53.0</v>
      </c>
      <c r="F1186" s="170">
        <v>198.5</v>
      </c>
      <c r="G1186" s="170">
        <v>132.0</v>
      </c>
      <c r="H1186" s="170" t="s">
        <v>695</v>
      </c>
      <c r="I1186" s="170" t="s">
        <v>698</v>
      </c>
      <c r="J1186" s="350">
        <v>0.375</v>
      </c>
      <c r="K1186" s="334"/>
      <c r="L1186" s="351">
        <f t="shared" si="13"/>
        <v>5.4159534</v>
      </c>
      <c r="M1186" s="352" t="str">
        <f t="shared" si="2"/>
        <v>HOLING</v>
      </c>
      <c r="N1186" s="353">
        <f t="shared" si="14"/>
        <v>31</v>
      </c>
      <c r="O1186" s="353">
        <f t="shared" si="15"/>
        <v>7</v>
      </c>
      <c r="P1186" s="353">
        <f t="shared" si="16"/>
        <v>2025</v>
      </c>
      <c r="Q1186" s="354"/>
      <c r="R1186" s="354"/>
      <c r="S1186" s="354"/>
      <c r="T1186" s="354"/>
      <c r="U1186" s="354"/>
      <c r="V1186" s="354"/>
    </row>
    <row r="1187" ht="11.25" customHeight="1">
      <c r="A1187" s="170" t="s">
        <v>682</v>
      </c>
      <c r="B1187" s="348">
        <v>45869.0</v>
      </c>
      <c r="C1187" s="170" t="s">
        <v>392</v>
      </c>
      <c r="D1187" s="349" t="s">
        <v>694</v>
      </c>
      <c r="E1187" s="170">
        <v>53.0</v>
      </c>
      <c r="F1187" s="170">
        <v>203.0</v>
      </c>
      <c r="G1187" s="170">
        <v>104.0</v>
      </c>
      <c r="H1187" s="170" t="s">
        <v>695</v>
      </c>
      <c r="I1187" s="170" t="s">
        <v>698</v>
      </c>
      <c r="J1187" s="334"/>
      <c r="K1187" s="334"/>
      <c r="L1187" s="351">
        <f t="shared" si="13"/>
        <v>4.3638504</v>
      </c>
      <c r="M1187" s="352" t="str">
        <f t="shared" si="2"/>
        <v>HOLING</v>
      </c>
      <c r="N1187" s="353">
        <f t="shared" si="14"/>
        <v>31</v>
      </c>
      <c r="O1187" s="353">
        <f t="shared" si="15"/>
        <v>7</v>
      </c>
      <c r="P1187" s="353">
        <f t="shared" si="16"/>
        <v>2025</v>
      </c>
      <c r="Q1187" s="354"/>
      <c r="R1187" s="354"/>
      <c r="S1187" s="354"/>
      <c r="T1187" s="354"/>
      <c r="U1187" s="354"/>
      <c r="V1187" s="354"/>
    </row>
    <row r="1188" ht="11.25" customHeight="1">
      <c r="A1188" s="170" t="s">
        <v>682</v>
      </c>
      <c r="B1188" s="348">
        <v>45869.0</v>
      </c>
      <c r="C1188" s="170" t="s">
        <v>392</v>
      </c>
      <c r="D1188" s="349" t="s">
        <v>694</v>
      </c>
      <c r="E1188" s="170">
        <v>53.0</v>
      </c>
      <c r="F1188" s="170">
        <v>209.0</v>
      </c>
      <c r="G1188" s="170">
        <v>84.0</v>
      </c>
      <c r="H1188" s="170" t="s">
        <v>695</v>
      </c>
      <c r="I1188" s="170" t="s">
        <v>698</v>
      </c>
      <c r="J1188" s="334"/>
      <c r="K1188" s="334"/>
      <c r="L1188" s="351">
        <f t="shared" si="13"/>
        <v>3.6288252</v>
      </c>
      <c r="M1188" s="352" t="str">
        <f t="shared" si="2"/>
        <v>HOLING</v>
      </c>
      <c r="N1188" s="353">
        <f t="shared" si="14"/>
        <v>31</v>
      </c>
      <c r="O1188" s="353">
        <f t="shared" si="15"/>
        <v>7</v>
      </c>
      <c r="P1188" s="353">
        <f t="shared" si="16"/>
        <v>2025</v>
      </c>
      <c r="Q1188" s="354"/>
      <c r="R1188" s="354"/>
      <c r="S1188" s="354"/>
      <c r="T1188" s="354"/>
      <c r="U1188" s="354"/>
      <c r="V1188" s="354"/>
    </row>
    <row r="1189" ht="11.25" customHeight="1">
      <c r="A1189" s="170" t="s">
        <v>682</v>
      </c>
      <c r="B1189" s="348">
        <v>45869.0</v>
      </c>
      <c r="C1189" s="170" t="s">
        <v>392</v>
      </c>
      <c r="D1189" s="349" t="s">
        <v>694</v>
      </c>
      <c r="E1189" s="170">
        <v>53.0</v>
      </c>
      <c r="F1189" s="170">
        <v>218.0</v>
      </c>
      <c r="G1189" s="170">
        <v>84.0</v>
      </c>
      <c r="H1189" s="170" t="s">
        <v>695</v>
      </c>
      <c r="I1189" s="170" t="s">
        <v>698</v>
      </c>
      <c r="J1189" s="334"/>
      <c r="K1189" s="334"/>
      <c r="L1189" s="351">
        <f t="shared" si="13"/>
        <v>3.7850904</v>
      </c>
      <c r="M1189" s="352" t="str">
        <f t="shared" si="2"/>
        <v>HOLING</v>
      </c>
      <c r="N1189" s="353">
        <f t="shared" si="14"/>
        <v>31</v>
      </c>
      <c r="O1189" s="353">
        <f t="shared" si="15"/>
        <v>7</v>
      </c>
      <c r="P1189" s="353">
        <f t="shared" si="16"/>
        <v>2025</v>
      </c>
      <c r="Q1189" s="354"/>
      <c r="R1189" s="354"/>
      <c r="S1189" s="354"/>
      <c r="T1189" s="354"/>
      <c r="U1189" s="354"/>
      <c r="V1189" s="354"/>
    </row>
    <row r="1190" ht="11.25" customHeight="1">
      <c r="A1190" s="170" t="s">
        <v>682</v>
      </c>
      <c r="B1190" s="348">
        <v>45869.0</v>
      </c>
      <c r="C1190" s="170" t="s">
        <v>392</v>
      </c>
      <c r="D1190" s="349" t="s">
        <v>694</v>
      </c>
      <c r="E1190" s="170">
        <v>53.0</v>
      </c>
      <c r="F1190" s="170">
        <v>226.0</v>
      </c>
      <c r="G1190" s="170">
        <v>52.0</v>
      </c>
      <c r="H1190" s="170" t="s">
        <v>695</v>
      </c>
      <c r="I1190" s="170" t="s">
        <v>698</v>
      </c>
      <c r="J1190" s="334"/>
      <c r="K1190" s="334"/>
      <c r="L1190" s="351">
        <f t="shared" si="13"/>
        <v>2.4291384</v>
      </c>
      <c r="M1190" s="352" t="str">
        <f t="shared" si="2"/>
        <v>HOLING</v>
      </c>
      <c r="N1190" s="353">
        <f t="shared" si="14"/>
        <v>31</v>
      </c>
      <c r="O1190" s="353">
        <f t="shared" si="15"/>
        <v>7</v>
      </c>
      <c r="P1190" s="353">
        <f t="shared" si="16"/>
        <v>2025</v>
      </c>
      <c r="Q1190" s="354"/>
      <c r="R1190" s="354"/>
      <c r="S1190" s="354"/>
      <c r="T1190" s="354"/>
      <c r="U1190" s="354"/>
      <c r="V1190" s="354"/>
    </row>
    <row r="1191" ht="11.25" customHeight="1">
      <c r="A1191" s="170" t="s">
        <v>682</v>
      </c>
      <c r="B1191" s="348">
        <v>45869.0</v>
      </c>
      <c r="C1191" s="170" t="s">
        <v>392</v>
      </c>
      <c r="D1191" s="349" t="s">
        <v>694</v>
      </c>
      <c r="E1191" s="170">
        <v>53.0</v>
      </c>
      <c r="F1191" s="170">
        <v>237.0</v>
      </c>
      <c r="G1191" s="170">
        <v>52.0</v>
      </c>
      <c r="H1191" s="170" t="s">
        <v>695</v>
      </c>
      <c r="I1191" s="170" t="s">
        <v>698</v>
      </c>
      <c r="J1191" s="334"/>
      <c r="K1191" s="334"/>
      <c r="L1191" s="351">
        <f t="shared" si="13"/>
        <v>2.5473708</v>
      </c>
      <c r="M1191" s="352" t="str">
        <f t="shared" si="2"/>
        <v>HOLING</v>
      </c>
      <c r="N1191" s="353">
        <f t="shared" si="14"/>
        <v>31</v>
      </c>
      <c r="O1191" s="353">
        <f t="shared" si="15"/>
        <v>7</v>
      </c>
      <c r="P1191" s="353">
        <f t="shared" si="16"/>
        <v>2025</v>
      </c>
      <c r="Q1191" s="354"/>
      <c r="R1191" s="354"/>
      <c r="S1191" s="354"/>
      <c r="T1191" s="354"/>
      <c r="U1191" s="354"/>
      <c r="V1191" s="354"/>
    </row>
    <row r="1192" ht="11.25" customHeight="1">
      <c r="A1192" s="170" t="s">
        <v>682</v>
      </c>
      <c r="B1192" s="348">
        <v>45869.0</v>
      </c>
      <c r="C1192" s="170" t="s">
        <v>392</v>
      </c>
      <c r="D1192" s="349" t="s">
        <v>694</v>
      </c>
      <c r="E1192" s="170">
        <v>53.0</v>
      </c>
      <c r="F1192" s="170">
        <v>249.5</v>
      </c>
      <c r="G1192" s="170">
        <v>36.0</v>
      </c>
      <c r="H1192" s="170" t="s">
        <v>695</v>
      </c>
      <c r="I1192" s="170" t="s">
        <v>698</v>
      </c>
      <c r="J1192" s="334"/>
      <c r="K1192" s="334"/>
      <c r="L1192" s="351">
        <f t="shared" si="13"/>
        <v>1.8565794</v>
      </c>
      <c r="M1192" s="352" t="str">
        <f t="shared" si="2"/>
        <v>HOLING</v>
      </c>
      <c r="N1192" s="353">
        <f t="shared" si="14"/>
        <v>31</v>
      </c>
      <c r="O1192" s="353">
        <f t="shared" si="15"/>
        <v>7</v>
      </c>
      <c r="P1192" s="353">
        <f t="shared" si="16"/>
        <v>2025</v>
      </c>
      <c r="Q1192" s="354"/>
      <c r="R1192" s="354"/>
      <c r="S1192" s="354"/>
      <c r="T1192" s="354"/>
      <c r="U1192" s="354"/>
      <c r="V1192" s="354"/>
    </row>
    <row r="1193" ht="11.25" customHeight="1">
      <c r="A1193" s="170" t="s">
        <v>682</v>
      </c>
      <c r="B1193" s="348">
        <v>45869.0</v>
      </c>
      <c r="C1193" s="170" t="s">
        <v>392</v>
      </c>
      <c r="D1193" s="349" t="s">
        <v>694</v>
      </c>
      <c r="E1193" s="170">
        <v>53.0</v>
      </c>
      <c r="F1193" s="170">
        <v>698.0</v>
      </c>
      <c r="G1193" s="170">
        <v>390.0</v>
      </c>
      <c r="H1193" s="170" t="s">
        <v>695</v>
      </c>
      <c r="I1193" s="170" t="s">
        <v>698</v>
      </c>
      <c r="J1193" s="334"/>
      <c r="K1193" s="350">
        <v>0.75</v>
      </c>
      <c r="L1193" s="351">
        <f t="shared" si="13"/>
        <v>56.267874</v>
      </c>
      <c r="M1193" s="352" t="str">
        <f t="shared" si="2"/>
        <v>HOLING</v>
      </c>
      <c r="N1193" s="353">
        <f t="shared" si="14"/>
        <v>31</v>
      </c>
      <c r="O1193" s="353">
        <f t="shared" si="15"/>
        <v>7</v>
      </c>
      <c r="P1193" s="353">
        <f t="shared" si="16"/>
        <v>2025</v>
      </c>
      <c r="Q1193" s="354"/>
      <c r="R1193" s="354"/>
      <c r="S1193" s="354"/>
      <c r="T1193" s="354"/>
      <c r="U1193" s="354"/>
      <c r="V1193" s="354"/>
    </row>
    <row r="1194" ht="11.25" customHeight="1">
      <c r="A1194" s="170" t="s">
        <v>682</v>
      </c>
      <c r="B1194" s="348">
        <v>45869.0</v>
      </c>
      <c r="C1194" s="170" t="s">
        <v>383</v>
      </c>
      <c r="D1194" s="349" t="s">
        <v>697</v>
      </c>
      <c r="E1194" s="170">
        <v>75.0</v>
      </c>
      <c r="F1194" s="170">
        <v>584.0</v>
      </c>
      <c r="G1194" s="170">
        <v>180.0</v>
      </c>
      <c r="H1194" s="170" t="s">
        <v>695</v>
      </c>
      <c r="I1194" s="170" t="s">
        <v>696</v>
      </c>
      <c r="J1194" s="350">
        <v>0.375</v>
      </c>
      <c r="K1194" s="334"/>
      <c r="L1194" s="351">
        <f t="shared" si="13"/>
        <v>30.7476</v>
      </c>
      <c r="M1194" s="352" t="str">
        <f t="shared" si="2"/>
        <v>HOLING</v>
      </c>
      <c r="N1194" s="353">
        <f t="shared" si="14"/>
        <v>31</v>
      </c>
      <c r="O1194" s="353">
        <f t="shared" si="15"/>
        <v>7</v>
      </c>
      <c r="P1194" s="353">
        <f t="shared" si="16"/>
        <v>2025</v>
      </c>
      <c r="Q1194" s="354"/>
      <c r="R1194" s="354"/>
      <c r="S1194" s="354"/>
      <c r="T1194" s="354"/>
      <c r="U1194" s="354"/>
      <c r="V1194" s="354"/>
    </row>
    <row r="1195" ht="11.25" customHeight="1">
      <c r="A1195" s="170" t="s">
        <v>682</v>
      </c>
      <c r="B1195" s="348">
        <v>45869.0</v>
      </c>
      <c r="C1195" s="170" t="s">
        <v>392</v>
      </c>
      <c r="D1195" s="349" t="s">
        <v>697</v>
      </c>
      <c r="E1195" s="170">
        <v>136.0</v>
      </c>
      <c r="F1195" s="170">
        <v>698.0</v>
      </c>
      <c r="G1195" s="170">
        <v>66.0</v>
      </c>
      <c r="H1195" s="170" t="s">
        <v>695</v>
      </c>
      <c r="I1195" s="170" t="s">
        <v>696</v>
      </c>
      <c r="J1195" s="334"/>
      <c r="K1195" s="334"/>
      <c r="L1195" s="351">
        <f t="shared" si="13"/>
        <v>24.4344672</v>
      </c>
      <c r="M1195" s="352" t="str">
        <f t="shared" si="2"/>
        <v>HOLING</v>
      </c>
      <c r="N1195" s="353">
        <f t="shared" si="14"/>
        <v>31</v>
      </c>
      <c r="O1195" s="353">
        <f t="shared" si="15"/>
        <v>7</v>
      </c>
      <c r="P1195" s="353">
        <f t="shared" si="16"/>
        <v>2025</v>
      </c>
      <c r="Q1195" s="354"/>
      <c r="R1195" s="354"/>
      <c r="S1195" s="354"/>
      <c r="T1195" s="354"/>
      <c r="U1195" s="354"/>
      <c r="V1195" s="354"/>
    </row>
    <row r="1196" ht="11.25" customHeight="1">
      <c r="A1196" s="170" t="s">
        <v>682</v>
      </c>
      <c r="B1196" s="348">
        <v>45869.0</v>
      </c>
      <c r="C1196" s="170" t="s">
        <v>392</v>
      </c>
      <c r="D1196" s="349" t="s">
        <v>697</v>
      </c>
      <c r="E1196" s="170">
        <v>127.0</v>
      </c>
      <c r="F1196" s="170">
        <v>698.0</v>
      </c>
      <c r="G1196" s="170">
        <v>52.0</v>
      </c>
      <c r="H1196" s="170" t="s">
        <v>695</v>
      </c>
      <c r="I1196" s="170" t="s">
        <v>696</v>
      </c>
      <c r="J1196" s="334"/>
      <c r="K1196" s="334"/>
      <c r="L1196" s="351">
        <f t="shared" si="13"/>
        <v>17.9774088</v>
      </c>
      <c r="M1196" s="352" t="str">
        <f t="shared" si="2"/>
        <v>HOLING</v>
      </c>
      <c r="N1196" s="353">
        <f t="shared" si="14"/>
        <v>31</v>
      </c>
      <c r="O1196" s="353">
        <f t="shared" si="15"/>
        <v>7</v>
      </c>
      <c r="P1196" s="353">
        <f t="shared" si="16"/>
        <v>2025</v>
      </c>
      <c r="Q1196" s="354"/>
      <c r="R1196" s="354"/>
      <c r="S1196" s="354"/>
      <c r="T1196" s="354"/>
      <c r="U1196" s="354"/>
      <c r="V1196" s="354"/>
    </row>
    <row r="1197" ht="11.25" customHeight="1">
      <c r="A1197" s="170" t="s">
        <v>682</v>
      </c>
      <c r="B1197" s="348">
        <v>45869.0</v>
      </c>
      <c r="C1197" s="170" t="s">
        <v>392</v>
      </c>
      <c r="D1197" s="349" t="s">
        <v>697</v>
      </c>
      <c r="E1197" s="170">
        <v>115.0</v>
      </c>
      <c r="F1197" s="170">
        <v>698.0</v>
      </c>
      <c r="G1197" s="170">
        <v>42.0</v>
      </c>
      <c r="H1197" s="170" t="s">
        <v>695</v>
      </c>
      <c r="I1197" s="170" t="s">
        <v>696</v>
      </c>
      <c r="J1197" s="334"/>
      <c r="K1197" s="334"/>
      <c r="L1197" s="351">
        <f t="shared" si="13"/>
        <v>13.148226</v>
      </c>
      <c r="M1197" s="352" t="str">
        <f t="shared" si="2"/>
        <v>HOLING</v>
      </c>
      <c r="N1197" s="353">
        <f t="shared" si="14"/>
        <v>31</v>
      </c>
      <c r="O1197" s="353">
        <f t="shared" si="15"/>
        <v>7</v>
      </c>
      <c r="P1197" s="353">
        <f t="shared" si="16"/>
        <v>2025</v>
      </c>
      <c r="Q1197" s="354"/>
      <c r="R1197" s="354"/>
      <c r="S1197" s="354"/>
      <c r="T1197" s="354"/>
      <c r="U1197" s="354"/>
      <c r="V1197" s="354"/>
    </row>
    <row r="1198" ht="11.25" customHeight="1">
      <c r="A1198" s="170" t="s">
        <v>682</v>
      </c>
      <c r="B1198" s="348">
        <v>45869.0</v>
      </c>
      <c r="C1198" s="170" t="s">
        <v>392</v>
      </c>
      <c r="D1198" s="349" t="s">
        <v>697</v>
      </c>
      <c r="E1198" s="170">
        <v>97.0</v>
      </c>
      <c r="F1198" s="170">
        <v>698.0</v>
      </c>
      <c r="G1198" s="170">
        <v>42.0</v>
      </c>
      <c r="H1198" s="170" t="s">
        <v>695</v>
      </c>
      <c r="I1198" s="170" t="s">
        <v>696</v>
      </c>
      <c r="J1198" s="334"/>
      <c r="K1198" s="334"/>
      <c r="L1198" s="351">
        <f t="shared" si="13"/>
        <v>11.0902428</v>
      </c>
      <c r="M1198" s="352" t="str">
        <f t="shared" si="2"/>
        <v>HOLING</v>
      </c>
      <c r="N1198" s="353">
        <f t="shared" si="14"/>
        <v>31</v>
      </c>
      <c r="O1198" s="353">
        <f t="shared" si="15"/>
        <v>7</v>
      </c>
      <c r="P1198" s="353">
        <f t="shared" si="16"/>
        <v>2025</v>
      </c>
      <c r="Q1198" s="354"/>
      <c r="R1198" s="354"/>
      <c r="S1198" s="354"/>
      <c r="T1198" s="354"/>
      <c r="U1198" s="354"/>
      <c r="V1198" s="354"/>
    </row>
    <row r="1199" ht="11.25" customHeight="1">
      <c r="A1199" s="170" t="s">
        <v>682</v>
      </c>
      <c r="B1199" s="348">
        <v>45869.0</v>
      </c>
      <c r="C1199" s="170" t="s">
        <v>392</v>
      </c>
      <c r="D1199" s="349" t="s">
        <v>697</v>
      </c>
      <c r="E1199" s="170">
        <v>81.0</v>
      </c>
      <c r="F1199" s="170">
        <v>698.0</v>
      </c>
      <c r="G1199" s="170">
        <v>26.0</v>
      </c>
      <c r="H1199" s="170" t="s">
        <v>695</v>
      </c>
      <c r="I1199" s="170" t="s">
        <v>696</v>
      </c>
      <c r="J1199" s="334"/>
      <c r="K1199" s="334"/>
      <c r="L1199" s="351">
        <f t="shared" si="13"/>
        <v>5.7329532</v>
      </c>
      <c r="M1199" s="352" t="str">
        <f t="shared" si="2"/>
        <v>HOLING</v>
      </c>
      <c r="N1199" s="353">
        <f t="shared" si="14"/>
        <v>31</v>
      </c>
      <c r="O1199" s="353">
        <f t="shared" si="15"/>
        <v>7</v>
      </c>
      <c r="P1199" s="353">
        <f t="shared" si="16"/>
        <v>2025</v>
      </c>
      <c r="Q1199" s="354"/>
      <c r="R1199" s="354"/>
      <c r="S1199" s="354"/>
      <c r="T1199" s="354"/>
      <c r="U1199" s="354"/>
      <c r="V1199" s="354"/>
    </row>
    <row r="1200" ht="11.25" customHeight="1">
      <c r="A1200" s="170" t="s">
        <v>682</v>
      </c>
      <c r="B1200" s="348">
        <v>45869.0</v>
      </c>
      <c r="C1200" s="170" t="s">
        <v>392</v>
      </c>
      <c r="D1200" s="349" t="s">
        <v>697</v>
      </c>
      <c r="E1200" s="170">
        <v>59.0</v>
      </c>
      <c r="F1200" s="170">
        <v>698.0</v>
      </c>
      <c r="G1200" s="170">
        <v>26.0</v>
      </c>
      <c r="H1200" s="170" t="s">
        <v>695</v>
      </c>
      <c r="I1200" s="170" t="s">
        <v>696</v>
      </c>
      <c r="J1200" s="334"/>
      <c r="K1200" s="334"/>
      <c r="L1200" s="351">
        <f t="shared" si="13"/>
        <v>4.1758548</v>
      </c>
      <c r="M1200" s="352" t="str">
        <f t="shared" si="2"/>
        <v>HOLING</v>
      </c>
      <c r="N1200" s="353">
        <f t="shared" si="14"/>
        <v>31</v>
      </c>
      <c r="O1200" s="353">
        <f t="shared" si="15"/>
        <v>7</v>
      </c>
      <c r="P1200" s="353">
        <f t="shared" si="16"/>
        <v>2025</v>
      </c>
      <c r="Q1200" s="354"/>
      <c r="R1200" s="354"/>
      <c r="S1200" s="354"/>
      <c r="T1200" s="354"/>
      <c r="U1200" s="354"/>
      <c r="V1200" s="354"/>
    </row>
    <row r="1201" ht="11.25" customHeight="1">
      <c r="A1201" s="170" t="s">
        <v>682</v>
      </c>
      <c r="B1201" s="348">
        <v>45869.0</v>
      </c>
      <c r="C1201" s="170" t="s">
        <v>392</v>
      </c>
      <c r="D1201" s="349" t="s">
        <v>697</v>
      </c>
      <c r="E1201" s="170">
        <v>34.0</v>
      </c>
      <c r="F1201" s="170">
        <v>698.0</v>
      </c>
      <c r="G1201" s="170">
        <v>18.0</v>
      </c>
      <c r="H1201" s="170" t="s">
        <v>695</v>
      </c>
      <c r="I1201" s="170" t="s">
        <v>696</v>
      </c>
      <c r="J1201" s="334"/>
      <c r="K1201" s="334"/>
      <c r="L1201" s="351">
        <f t="shared" si="13"/>
        <v>1.6659864</v>
      </c>
      <c r="M1201" s="352" t="str">
        <f t="shared" si="2"/>
        <v>HOLING</v>
      </c>
      <c r="N1201" s="353">
        <f t="shared" si="14"/>
        <v>31</v>
      </c>
      <c r="O1201" s="353">
        <f t="shared" si="15"/>
        <v>7</v>
      </c>
      <c r="P1201" s="353">
        <f t="shared" si="16"/>
        <v>2025</v>
      </c>
      <c r="Q1201" s="354"/>
      <c r="R1201" s="354"/>
      <c r="S1201" s="354"/>
      <c r="T1201" s="354"/>
      <c r="U1201" s="354"/>
      <c r="V1201" s="354"/>
    </row>
    <row r="1202" ht="11.25" customHeight="1">
      <c r="A1202" s="170" t="s">
        <v>682</v>
      </c>
      <c r="B1202" s="348">
        <v>45869.0</v>
      </c>
      <c r="C1202" s="170" t="s">
        <v>392</v>
      </c>
      <c r="D1202" s="349" t="s">
        <v>697</v>
      </c>
      <c r="E1202" s="170">
        <v>53.0</v>
      </c>
      <c r="F1202" s="170">
        <v>427.0</v>
      </c>
      <c r="G1202" s="170">
        <v>272.0</v>
      </c>
      <c r="H1202" s="170" t="s">
        <v>695</v>
      </c>
      <c r="I1202" s="170" t="s">
        <v>696</v>
      </c>
      <c r="J1202" s="334"/>
      <c r="K1202" s="334"/>
      <c r="L1202" s="351">
        <f t="shared" si="13"/>
        <v>24.0069648</v>
      </c>
      <c r="M1202" s="352" t="str">
        <f t="shared" si="2"/>
        <v>HOLING</v>
      </c>
      <c r="N1202" s="353">
        <f t="shared" si="14"/>
        <v>1</v>
      </c>
      <c r="O1202" s="353">
        <f t="shared" si="15"/>
        <v>8</v>
      </c>
      <c r="P1202" s="353">
        <f t="shared" si="16"/>
        <v>2025</v>
      </c>
      <c r="Q1202" s="354"/>
      <c r="R1202" s="354"/>
      <c r="S1202" s="354"/>
      <c r="T1202" s="354"/>
      <c r="U1202" s="354"/>
      <c r="V1202" s="354"/>
    </row>
    <row r="1203" ht="11.25" customHeight="1">
      <c r="A1203" s="170" t="s">
        <v>682</v>
      </c>
      <c r="B1203" s="348">
        <v>45870.0</v>
      </c>
      <c r="C1203" s="170" t="s">
        <v>756</v>
      </c>
      <c r="D1203" s="170" t="s">
        <v>783</v>
      </c>
      <c r="E1203" s="170">
        <v>44.0</v>
      </c>
      <c r="F1203" s="170">
        <v>235.0</v>
      </c>
      <c r="G1203" s="170">
        <v>3740.0</v>
      </c>
      <c r="H1203" s="170" t="s">
        <v>695</v>
      </c>
      <c r="I1203" s="170" t="s">
        <v>793</v>
      </c>
      <c r="J1203" s="350">
        <v>0.375</v>
      </c>
      <c r="K1203" s="334"/>
      <c r="L1203" s="351">
        <f t="shared" si="13"/>
        <v>150.81924</v>
      </c>
      <c r="M1203" s="352" t="str">
        <f t="shared" si="2"/>
        <v>POWERPRESS</v>
      </c>
      <c r="N1203" s="353">
        <f t="shared" si="14"/>
        <v>1</v>
      </c>
      <c r="O1203" s="353">
        <f t="shared" si="15"/>
        <v>8</v>
      </c>
      <c r="P1203" s="353">
        <f t="shared" si="16"/>
        <v>2025</v>
      </c>
      <c r="Q1203" s="354"/>
      <c r="R1203" s="354"/>
      <c r="S1203" s="354"/>
      <c r="T1203" s="354"/>
      <c r="U1203" s="354"/>
      <c r="V1203" s="354"/>
    </row>
    <row r="1204" ht="11.25" customHeight="1">
      <c r="A1204" s="170" t="s">
        <v>682</v>
      </c>
      <c r="B1204" s="348">
        <v>45870.0</v>
      </c>
      <c r="C1204" s="170" t="s">
        <v>392</v>
      </c>
      <c r="D1204" s="349" t="s">
        <v>697</v>
      </c>
      <c r="E1204" s="170">
        <v>53.0</v>
      </c>
      <c r="F1204" s="170">
        <v>698.0</v>
      </c>
      <c r="G1204" s="170">
        <v>30.0</v>
      </c>
      <c r="H1204" s="170" t="s">
        <v>695</v>
      </c>
      <c r="I1204" s="170" t="s">
        <v>793</v>
      </c>
      <c r="J1204" s="334"/>
      <c r="K1204" s="350">
        <v>0.75</v>
      </c>
      <c r="L1204" s="351">
        <f t="shared" si="13"/>
        <v>4.328298</v>
      </c>
      <c r="M1204" s="352" t="str">
        <f t="shared" si="2"/>
        <v>HOLING</v>
      </c>
      <c r="N1204" s="353">
        <f t="shared" si="14"/>
        <v>1</v>
      </c>
      <c r="O1204" s="353">
        <f t="shared" si="15"/>
        <v>8</v>
      </c>
      <c r="P1204" s="353">
        <f t="shared" si="16"/>
        <v>2025</v>
      </c>
      <c r="Q1204" s="354"/>
      <c r="R1204" s="354"/>
      <c r="S1204" s="354"/>
      <c r="T1204" s="354"/>
      <c r="U1204" s="354"/>
      <c r="V1204" s="354"/>
    </row>
    <row r="1205" ht="11.25" customHeight="1">
      <c r="A1205" s="170" t="s">
        <v>682</v>
      </c>
      <c r="B1205" s="348">
        <v>45870.0</v>
      </c>
      <c r="C1205" s="170" t="s">
        <v>383</v>
      </c>
      <c r="D1205" s="170"/>
      <c r="E1205" s="170"/>
      <c r="F1205" s="170"/>
      <c r="G1205" s="170"/>
      <c r="H1205" s="170" t="s">
        <v>746</v>
      </c>
      <c r="I1205" s="170" t="s">
        <v>705</v>
      </c>
      <c r="J1205" s="350">
        <v>0.375</v>
      </c>
      <c r="K1205" s="334"/>
      <c r="L1205" s="351">
        <f t="shared" si="13"/>
        <v>0</v>
      </c>
      <c r="M1205" s="352" t="str">
        <f t="shared" si="2"/>
        <v/>
      </c>
      <c r="N1205" s="353">
        <f t="shared" si="14"/>
        <v>1</v>
      </c>
      <c r="O1205" s="353">
        <f t="shared" si="15"/>
        <v>8</v>
      </c>
      <c r="P1205" s="353">
        <f t="shared" si="16"/>
        <v>2025</v>
      </c>
      <c r="Q1205" s="354"/>
      <c r="R1205" s="354"/>
      <c r="S1205" s="354"/>
      <c r="T1205" s="354"/>
      <c r="U1205" s="354"/>
      <c r="V1205" s="354"/>
    </row>
    <row r="1206" ht="11.25" customHeight="1">
      <c r="A1206" s="170" t="s">
        <v>682</v>
      </c>
      <c r="B1206" s="348">
        <v>45870.0</v>
      </c>
      <c r="C1206" s="170" t="s">
        <v>392</v>
      </c>
      <c r="D1206" s="170"/>
      <c r="E1206" s="170"/>
      <c r="F1206" s="170"/>
      <c r="G1206" s="170"/>
      <c r="H1206" s="170" t="s">
        <v>746</v>
      </c>
      <c r="I1206" s="170" t="s">
        <v>705</v>
      </c>
      <c r="J1206" s="334"/>
      <c r="K1206" s="350">
        <v>0.8333333333333334</v>
      </c>
      <c r="L1206" s="351">
        <f t="shared" si="13"/>
        <v>0</v>
      </c>
      <c r="M1206" s="352" t="str">
        <f t="shared" si="2"/>
        <v/>
      </c>
      <c r="N1206" s="353">
        <f t="shared" si="14"/>
        <v>1</v>
      </c>
      <c r="O1206" s="353">
        <f t="shared" si="15"/>
        <v>8</v>
      </c>
      <c r="P1206" s="353">
        <f t="shared" si="16"/>
        <v>2025</v>
      </c>
      <c r="Q1206" s="354"/>
      <c r="R1206" s="354"/>
      <c r="S1206" s="354"/>
      <c r="T1206" s="354"/>
      <c r="U1206" s="354"/>
      <c r="V1206" s="354"/>
    </row>
    <row r="1207" ht="11.25" customHeight="1">
      <c r="A1207" s="170" t="s">
        <v>682</v>
      </c>
      <c r="B1207" s="348">
        <v>45870.0</v>
      </c>
      <c r="C1207" s="170" t="s">
        <v>383</v>
      </c>
      <c r="D1207" s="170"/>
      <c r="E1207" s="170"/>
      <c r="F1207" s="170"/>
      <c r="G1207" s="170"/>
      <c r="H1207" s="170" t="s">
        <v>746</v>
      </c>
      <c r="I1207" s="170" t="s">
        <v>703</v>
      </c>
      <c r="J1207" s="350">
        <v>0.375</v>
      </c>
      <c r="K1207" s="334"/>
      <c r="L1207" s="351">
        <f t="shared" si="13"/>
        <v>0</v>
      </c>
      <c r="M1207" s="352" t="str">
        <f t="shared" si="2"/>
        <v/>
      </c>
      <c r="N1207" s="353">
        <f t="shared" si="14"/>
        <v>1</v>
      </c>
      <c r="O1207" s="353">
        <f t="shared" si="15"/>
        <v>8</v>
      </c>
      <c r="P1207" s="353">
        <f t="shared" si="16"/>
        <v>2025</v>
      </c>
      <c r="Q1207" s="354"/>
      <c r="R1207" s="354"/>
      <c r="S1207" s="354"/>
      <c r="T1207" s="354"/>
      <c r="U1207" s="354"/>
      <c r="V1207" s="354"/>
    </row>
    <row r="1208" ht="11.25" customHeight="1">
      <c r="A1208" s="170" t="s">
        <v>682</v>
      </c>
      <c r="B1208" s="348">
        <v>45870.0</v>
      </c>
      <c r="C1208" s="170" t="s">
        <v>392</v>
      </c>
      <c r="D1208" s="170"/>
      <c r="E1208" s="170"/>
      <c r="F1208" s="170"/>
      <c r="G1208" s="170"/>
      <c r="H1208" s="170" t="s">
        <v>746</v>
      </c>
      <c r="I1208" s="170" t="s">
        <v>703</v>
      </c>
      <c r="J1208" s="334"/>
      <c r="K1208" s="350">
        <v>0.8333333333333334</v>
      </c>
      <c r="L1208" s="351">
        <f t="shared" si="13"/>
        <v>0</v>
      </c>
      <c r="M1208" s="352" t="str">
        <f t="shared" si="2"/>
        <v/>
      </c>
      <c r="N1208" s="353">
        <f t="shared" si="14"/>
        <v>1</v>
      </c>
      <c r="O1208" s="353">
        <f t="shared" si="15"/>
        <v>8</v>
      </c>
      <c r="P1208" s="353">
        <f t="shared" si="16"/>
        <v>2025</v>
      </c>
      <c r="Q1208" s="354"/>
      <c r="R1208" s="354"/>
      <c r="S1208" s="354"/>
      <c r="T1208" s="354"/>
      <c r="U1208" s="354"/>
      <c r="V1208" s="354"/>
    </row>
    <row r="1209" ht="11.25" customHeight="1">
      <c r="A1209" s="170" t="s">
        <v>682</v>
      </c>
      <c r="B1209" s="348">
        <v>45870.0</v>
      </c>
      <c r="C1209" s="170"/>
      <c r="D1209" s="170"/>
      <c r="E1209" s="170"/>
      <c r="F1209" s="170"/>
      <c r="G1209" s="170"/>
      <c r="H1209" s="170" t="s">
        <v>748</v>
      </c>
      <c r="I1209" s="170" t="s">
        <v>687</v>
      </c>
      <c r="J1209" s="350">
        <v>0.3333333333333333</v>
      </c>
      <c r="K1209" s="350">
        <v>0.8333333333333334</v>
      </c>
      <c r="L1209" s="351">
        <f t="shared" si="13"/>
        <v>0</v>
      </c>
      <c r="M1209" s="352" t="str">
        <f t="shared" si="2"/>
        <v/>
      </c>
      <c r="N1209" s="353">
        <f t="shared" si="14"/>
        <v>1</v>
      </c>
      <c r="O1209" s="353">
        <f t="shared" si="15"/>
        <v>8</v>
      </c>
      <c r="P1209" s="353">
        <f t="shared" si="16"/>
        <v>2025</v>
      </c>
      <c r="Q1209" s="354"/>
      <c r="R1209" s="354"/>
      <c r="S1209" s="354"/>
      <c r="T1209" s="354"/>
      <c r="U1209" s="354"/>
      <c r="V1209" s="354"/>
    </row>
    <row r="1210" ht="11.25" customHeight="1">
      <c r="A1210" s="170" t="s">
        <v>682</v>
      </c>
      <c r="B1210" s="348">
        <v>45870.0</v>
      </c>
      <c r="C1210" s="170" t="s">
        <v>392</v>
      </c>
      <c r="D1210" s="349" t="s">
        <v>683</v>
      </c>
      <c r="E1210" s="170">
        <v>53.0</v>
      </c>
      <c r="F1210" s="170">
        <v>698.0</v>
      </c>
      <c r="G1210" s="170">
        <v>30.0</v>
      </c>
      <c r="H1210" s="170" t="s">
        <v>85</v>
      </c>
      <c r="I1210" s="170" t="s">
        <v>684</v>
      </c>
      <c r="J1210" s="350">
        <v>0.3333333333333333</v>
      </c>
      <c r="K1210" s="334"/>
      <c r="L1210" s="351">
        <f t="shared" si="13"/>
        <v>4.328298</v>
      </c>
      <c r="M1210" s="352" t="str">
        <f t="shared" si="2"/>
        <v>SHEARING</v>
      </c>
      <c r="N1210" s="353">
        <f t="shared" si="14"/>
        <v>1</v>
      </c>
      <c r="O1210" s="353">
        <f t="shared" si="15"/>
        <v>8</v>
      </c>
      <c r="P1210" s="353">
        <f t="shared" si="16"/>
        <v>2025</v>
      </c>
      <c r="Q1210" s="354"/>
      <c r="R1210" s="354"/>
      <c r="S1210" s="354"/>
      <c r="T1210" s="354"/>
      <c r="U1210" s="354"/>
      <c r="V1210" s="354"/>
    </row>
    <row r="1211" ht="11.25" customHeight="1">
      <c r="A1211" s="170" t="s">
        <v>682</v>
      </c>
      <c r="B1211" s="348">
        <v>45870.0</v>
      </c>
      <c r="C1211" s="170"/>
      <c r="D1211" s="170" t="s">
        <v>786</v>
      </c>
      <c r="E1211" s="170">
        <v>184.0</v>
      </c>
      <c r="F1211" s="170">
        <v>292.0</v>
      </c>
      <c r="G1211" s="170">
        <v>570.0</v>
      </c>
      <c r="H1211" s="170" t="s">
        <v>461</v>
      </c>
      <c r="I1211" s="170" t="s">
        <v>684</v>
      </c>
      <c r="J1211" s="334"/>
      <c r="K1211" s="334"/>
      <c r="L1211" s="351">
        <f t="shared" si="13"/>
        <v>119.437344</v>
      </c>
      <c r="M1211" s="352" t="str">
        <f t="shared" si="2"/>
        <v>POWERPRESS</v>
      </c>
      <c r="N1211" s="353">
        <f t="shared" si="14"/>
        <v>1</v>
      </c>
      <c r="O1211" s="353">
        <f t="shared" si="15"/>
        <v>8</v>
      </c>
      <c r="P1211" s="353">
        <f t="shared" si="16"/>
        <v>2025</v>
      </c>
      <c r="Q1211" s="354"/>
      <c r="R1211" s="354"/>
      <c r="S1211" s="354"/>
      <c r="T1211" s="354"/>
      <c r="U1211" s="354"/>
      <c r="V1211" s="354"/>
    </row>
    <row r="1212" ht="11.25" customHeight="1">
      <c r="A1212" s="170" t="s">
        <v>682</v>
      </c>
      <c r="B1212" s="348">
        <v>45870.0</v>
      </c>
      <c r="C1212" s="170"/>
      <c r="D1212" s="349" t="s">
        <v>727</v>
      </c>
      <c r="E1212" s="170">
        <v>98.0</v>
      </c>
      <c r="F1212" s="170">
        <v>600.0</v>
      </c>
      <c r="G1212" s="170">
        <v>135.0</v>
      </c>
      <c r="H1212" s="170" t="s">
        <v>723</v>
      </c>
      <c r="I1212" s="170" t="s">
        <v>684</v>
      </c>
      <c r="J1212" s="334"/>
      <c r="K1212" s="334"/>
      <c r="L1212" s="351">
        <f t="shared" si="13"/>
        <v>30.9582</v>
      </c>
      <c r="M1212" s="352" t="str">
        <f t="shared" si="2"/>
        <v>SHEARING</v>
      </c>
      <c r="N1212" s="353">
        <f t="shared" si="14"/>
        <v>1</v>
      </c>
      <c r="O1212" s="353">
        <f t="shared" si="15"/>
        <v>8</v>
      </c>
      <c r="P1212" s="353">
        <f t="shared" si="16"/>
        <v>2025</v>
      </c>
      <c r="Q1212" s="354"/>
      <c r="R1212" s="354"/>
      <c r="S1212" s="354"/>
      <c r="T1212" s="354"/>
      <c r="U1212" s="354"/>
      <c r="V1212" s="354"/>
    </row>
    <row r="1213" ht="11.25" customHeight="1">
      <c r="A1213" s="170" t="s">
        <v>682</v>
      </c>
      <c r="B1213" s="348">
        <v>45870.0</v>
      </c>
      <c r="C1213" s="170"/>
      <c r="D1213" s="170"/>
      <c r="E1213" s="170"/>
      <c r="F1213" s="170"/>
      <c r="G1213" s="170"/>
      <c r="H1213" s="170" t="s">
        <v>715</v>
      </c>
      <c r="I1213" s="170" t="s">
        <v>684</v>
      </c>
      <c r="J1213" s="334"/>
      <c r="K1213" s="350">
        <v>0.8333333333333334</v>
      </c>
      <c r="L1213" s="351">
        <f t="shared" si="13"/>
        <v>0</v>
      </c>
      <c r="M1213" s="352" t="str">
        <f t="shared" si="2"/>
        <v/>
      </c>
      <c r="N1213" s="353">
        <f t="shared" si="14"/>
        <v>1</v>
      </c>
      <c r="O1213" s="353">
        <f t="shared" si="15"/>
        <v>8</v>
      </c>
      <c r="P1213" s="353">
        <f t="shared" si="16"/>
        <v>2025</v>
      </c>
      <c r="Q1213" s="354"/>
      <c r="R1213" s="354"/>
      <c r="S1213" s="354"/>
      <c r="T1213" s="354"/>
      <c r="U1213" s="354"/>
      <c r="V1213" s="354"/>
    </row>
    <row r="1214" ht="11.25" customHeight="1">
      <c r="A1214" s="170" t="s">
        <v>682</v>
      </c>
      <c r="B1214" s="348">
        <v>45870.0</v>
      </c>
      <c r="C1214" s="170" t="s">
        <v>481</v>
      </c>
      <c r="D1214" s="349" t="s">
        <v>697</v>
      </c>
      <c r="E1214" s="170">
        <v>31.0</v>
      </c>
      <c r="F1214" s="170">
        <v>82.0</v>
      </c>
      <c r="G1214" s="170">
        <v>1030.0</v>
      </c>
      <c r="H1214" s="170" t="s">
        <v>695</v>
      </c>
      <c r="I1214" s="170" t="s">
        <v>696</v>
      </c>
      <c r="J1214" s="350">
        <v>0.375</v>
      </c>
      <c r="K1214" s="350"/>
      <c r="L1214" s="351">
        <f t="shared" si="13"/>
        <v>10.211214</v>
      </c>
      <c r="M1214" s="352" t="str">
        <f t="shared" si="2"/>
        <v>HOLING</v>
      </c>
      <c r="N1214" s="353">
        <f t="shared" si="14"/>
        <v>1</v>
      </c>
      <c r="O1214" s="353">
        <f t="shared" si="15"/>
        <v>8</v>
      </c>
      <c r="P1214" s="353">
        <f t="shared" si="16"/>
        <v>2025</v>
      </c>
      <c r="Q1214" s="354"/>
      <c r="R1214" s="354"/>
      <c r="S1214" s="354"/>
      <c r="T1214" s="354"/>
      <c r="U1214" s="354"/>
      <c r="V1214" s="354"/>
    </row>
    <row r="1215" ht="11.25" customHeight="1">
      <c r="A1215" s="170" t="s">
        <v>682</v>
      </c>
      <c r="B1215" s="348">
        <v>45870.0</v>
      </c>
      <c r="C1215" s="170"/>
      <c r="D1215" s="170"/>
      <c r="E1215" s="170"/>
      <c r="F1215" s="170"/>
      <c r="G1215" s="170"/>
      <c r="H1215" s="170" t="s">
        <v>715</v>
      </c>
      <c r="I1215" s="170" t="s">
        <v>696</v>
      </c>
      <c r="J1215" s="334"/>
      <c r="K1215" s="350">
        <v>0.75</v>
      </c>
      <c r="L1215" s="351">
        <f t="shared" si="13"/>
        <v>0</v>
      </c>
      <c r="M1215" s="352" t="str">
        <f t="shared" si="2"/>
        <v/>
      </c>
      <c r="N1215" s="353">
        <f t="shared" si="14"/>
        <v>1</v>
      </c>
      <c r="O1215" s="353">
        <f t="shared" si="15"/>
        <v>8</v>
      </c>
      <c r="P1215" s="353">
        <f t="shared" si="16"/>
        <v>2025</v>
      </c>
      <c r="Q1215" s="354"/>
      <c r="R1215" s="354"/>
      <c r="S1215" s="354"/>
      <c r="T1215" s="354"/>
      <c r="U1215" s="354"/>
      <c r="V1215" s="354"/>
    </row>
    <row r="1216" ht="11.25" customHeight="1">
      <c r="A1216" s="170" t="s">
        <v>682</v>
      </c>
      <c r="B1216" s="348">
        <v>45870.0</v>
      </c>
      <c r="C1216" s="170" t="s">
        <v>392</v>
      </c>
      <c r="D1216" s="349" t="s">
        <v>694</v>
      </c>
      <c r="E1216" s="170">
        <v>53.0</v>
      </c>
      <c r="F1216" s="170">
        <v>698.0</v>
      </c>
      <c r="G1216" s="170">
        <v>130.0</v>
      </c>
      <c r="H1216" s="170" t="s">
        <v>695</v>
      </c>
      <c r="I1216" s="170" t="s">
        <v>698</v>
      </c>
      <c r="J1216" s="350">
        <v>0.375</v>
      </c>
      <c r="K1216" s="334"/>
      <c r="L1216" s="351">
        <f t="shared" si="13"/>
        <v>18.755958</v>
      </c>
      <c r="M1216" s="352" t="str">
        <f t="shared" si="2"/>
        <v>HOLING</v>
      </c>
      <c r="N1216" s="353">
        <f t="shared" si="14"/>
        <v>1</v>
      </c>
      <c r="O1216" s="353">
        <f t="shared" si="15"/>
        <v>8</v>
      </c>
      <c r="P1216" s="353">
        <f t="shared" si="16"/>
        <v>2025</v>
      </c>
      <c r="Q1216" s="354"/>
      <c r="R1216" s="354"/>
      <c r="S1216" s="354"/>
      <c r="T1216" s="354"/>
      <c r="U1216" s="354"/>
      <c r="V1216" s="354"/>
    </row>
    <row r="1217" ht="11.25" customHeight="1">
      <c r="A1217" s="170" t="s">
        <v>682</v>
      </c>
      <c r="B1217" s="348">
        <v>45870.0</v>
      </c>
      <c r="C1217" s="170"/>
      <c r="D1217" s="170" t="s">
        <v>786</v>
      </c>
      <c r="E1217" s="170">
        <v>184.0</v>
      </c>
      <c r="F1217" s="170">
        <v>292.0</v>
      </c>
      <c r="G1217" s="170">
        <v>460.0</v>
      </c>
      <c r="H1217" s="170" t="s">
        <v>461</v>
      </c>
      <c r="I1217" s="170" t="s">
        <v>698</v>
      </c>
      <c r="J1217" s="334"/>
      <c r="K1217" s="334"/>
      <c r="L1217" s="351">
        <f t="shared" si="13"/>
        <v>96.388032</v>
      </c>
      <c r="M1217" s="352" t="str">
        <f t="shared" si="2"/>
        <v>POWERPRESS</v>
      </c>
      <c r="N1217" s="353">
        <f t="shared" si="14"/>
        <v>1</v>
      </c>
      <c r="O1217" s="353">
        <f t="shared" si="15"/>
        <v>8</v>
      </c>
      <c r="P1217" s="353">
        <f t="shared" si="16"/>
        <v>2025</v>
      </c>
      <c r="Q1217" s="354"/>
      <c r="R1217" s="354"/>
      <c r="S1217" s="354"/>
      <c r="T1217" s="354"/>
      <c r="U1217" s="354"/>
      <c r="V1217" s="354"/>
    </row>
    <row r="1218" ht="11.25" customHeight="1">
      <c r="A1218" s="170" t="s">
        <v>682</v>
      </c>
      <c r="B1218" s="348">
        <v>45870.0</v>
      </c>
      <c r="C1218" s="170"/>
      <c r="D1218" s="170"/>
      <c r="E1218" s="170"/>
      <c r="F1218" s="170"/>
      <c r="G1218" s="170"/>
      <c r="H1218" s="170" t="s">
        <v>689</v>
      </c>
      <c r="I1218" s="170" t="s">
        <v>698</v>
      </c>
      <c r="J1218" s="334"/>
      <c r="K1218" s="334"/>
      <c r="L1218" s="351">
        <f t="shared" si="13"/>
        <v>0</v>
      </c>
      <c r="M1218" s="352" t="str">
        <f t="shared" si="2"/>
        <v/>
      </c>
      <c r="N1218" s="353">
        <f t="shared" si="14"/>
        <v>1</v>
      </c>
      <c r="O1218" s="353">
        <f t="shared" si="15"/>
        <v>8</v>
      </c>
      <c r="P1218" s="353">
        <f t="shared" si="16"/>
        <v>2025</v>
      </c>
      <c r="Q1218" s="354"/>
      <c r="R1218" s="354"/>
      <c r="S1218" s="354"/>
      <c r="T1218" s="354"/>
      <c r="U1218" s="354"/>
      <c r="V1218" s="354"/>
    </row>
    <row r="1219" ht="11.25" customHeight="1">
      <c r="A1219" s="170" t="s">
        <v>682</v>
      </c>
      <c r="B1219" s="348">
        <v>45870.0</v>
      </c>
      <c r="C1219" s="170" t="s">
        <v>481</v>
      </c>
      <c r="D1219" s="349" t="s">
        <v>694</v>
      </c>
      <c r="E1219" s="170">
        <v>31.0</v>
      </c>
      <c r="F1219" s="170">
        <v>206.0</v>
      </c>
      <c r="G1219" s="170">
        <v>920.0</v>
      </c>
      <c r="H1219" s="170" t="s">
        <v>695</v>
      </c>
      <c r="I1219" s="170" t="s">
        <v>698</v>
      </c>
      <c r="J1219" s="334"/>
      <c r="K1219" s="350">
        <v>0.75</v>
      </c>
      <c r="L1219" s="351">
        <f t="shared" si="13"/>
        <v>22.912968</v>
      </c>
      <c r="M1219" s="352" t="str">
        <f t="shared" si="2"/>
        <v>HOLING</v>
      </c>
      <c r="N1219" s="353">
        <f t="shared" si="14"/>
        <v>1</v>
      </c>
      <c r="O1219" s="353">
        <f t="shared" si="15"/>
        <v>8</v>
      </c>
      <c r="P1219" s="353">
        <f t="shared" si="16"/>
        <v>2025</v>
      </c>
      <c r="Q1219" s="354"/>
      <c r="R1219" s="354"/>
      <c r="S1219" s="354"/>
      <c r="T1219" s="354"/>
      <c r="U1219" s="354"/>
      <c r="V1219" s="354"/>
    </row>
    <row r="1220" ht="11.25" customHeight="1">
      <c r="A1220" s="170" t="s">
        <v>682</v>
      </c>
      <c r="B1220" s="348">
        <v>45870.0</v>
      </c>
      <c r="C1220" s="170"/>
      <c r="D1220" s="170"/>
      <c r="E1220" s="170"/>
      <c r="F1220" s="170"/>
      <c r="G1220" s="170"/>
      <c r="H1220" s="170" t="s">
        <v>715</v>
      </c>
      <c r="I1220" s="170" t="s">
        <v>709</v>
      </c>
      <c r="J1220" s="350">
        <v>0.375</v>
      </c>
      <c r="K1220" s="334"/>
      <c r="L1220" s="351">
        <f t="shared" si="13"/>
        <v>0</v>
      </c>
      <c r="M1220" s="352" t="str">
        <f t="shared" si="2"/>
        <v/>
      </c>
      <c r="N1220" s="353">
        <f t="shared" si="14"/>
        <v>1</v>
      </c>
      <c r="O1220" s="353">
        <f t="shared" si="15"/>
        <v>8</v>
      </c>
      <c r="P1220" s="353">
        <f t="shared" si="16"/>
        <v>2025</v>
      </c>
      <c r="Q1220" s="354"/>
      <c r="R1220" s="354"/>
      <c r="S1220" s="354"/>
      <c r="T1220" s="354"/>
      <c r="U1220" s="354"/>
      <c r="V1220" s="354"/>
    </row>
    <row r="1221" ht="11.25" customHeight="1">
      <c r="A1221" s="170" t="s">
        <v>682</v>
      </c>
      <c r="B1221" s="348">
        <v>45870.0</v>
      </c>
      <c r="C1221" s="170"/>
      <c r="D1221" s="170" t="s">
        <v>794</v>
      </c>
      <c r="E1221" s="170">
        <v>184.0</v>
      </c>
      <c r="F1221" s="170">
        <v>292.0</v>
      </c>
      <c r="G1221" s="170">
        <v>120.0</v>
      </c>
      <c r="H1221" s="170" t="s">
        <v>461</v>
      </c>
      <c r="I1221" s="170" t="s">
        <v>709</v>
      </c>
      <c r="J1221" s="334"/>
      <c r="K1221" s="334"/>
      <c r="L1221" s="351">
        <f t="shared" si="13"/>
        <v>25.144704</v>
      </c>
      <c r="M1221" s="352" t="str">
        <f t="shared" si="2"/>
        <v>POWERPRESS</v>
      </c>
      <c r="N1221" s="353">
        <f t="shared" si="14"/>
        <v>1</v>
      </c>
      <c r="O1221" s="353">
        <f t="shared" si="15"/>
        <v>8</v>
      </c>
      <c r="P1221" s="353">
        <f t="shared" si="16"/>
        <v>2025</v>
      </c>
      <c r="Q1221" s="354"/>
      <c r="R1221" s="354"/>
      <c r="S1221" s="354"/>
      <c r="T1221" s="354"/>
      <c r="U1221" s="354"/>
      <c r="V1221" s="354"/>
    </row>
    <row r="1222" ht="11.25" customHeight="1">
      <c r="A1222" s="170" t="s">
        <v>682</v>
      </c>
      <c r="B1222" s="348">
        <v>45870.0</v>
      </c>
      <c r="C1222" s="170" t="s">
        <v>508</v>
      </c>
      <c r="D1222" s="170" t="s">
        <v>794</v>
      </c>
      <c r="E1222" s="170">
        <v>25.0</v>
      </c>
      <c r="F1222" s="170">
        <v>155.0</v>
      </c>
      <c r="G1222" s="170">
        <v>770.0</v>
      </c>
      <c r="H1222" s="170" t="s">
        <v>695</v>
      </c>
      <c r="I1222" s="170" t="s">
        <v>709</v>
      </c>
      <c r="J1222" s="334"/>
      <c r="K1222" s="334"/>
      <c r="L1222" s="351">
        <f t="shared" si="13"/>
        <v>11.636625</v>
      </c>
      <c r="M1222" s="352" t="str">
        <f t="shared" si="2"/>
        <v>POWERPRESS</v>
      </c>
      <c r="N1222" s="353">
        <f t="shared" si="14"/>
        <v>1</v>
      </c>
      <c r="O1222" s="353">
        <f t="shared" si="15"/>
        <v>8</v>
      </c>
      <c r="P1222" s="353">
        <f t="shared" si="16"/>
        <v>2025</v>
      </c>
      <c r="Q1222" s="354"/>
      <c r="R1222" s="354"/>
      <c r="S1222" s="354"/>
      <c r="T1222" s="354"/>
      <c r="U1222" s="354"/>
      <c r="V1222" s="354"/>
    </row>
    <row r="1223" ht="11.25" customHeight="1">
      <c r="A1223" s="170" t="s">
        <v>682</v>
      </c>
      <c r="B1223" s="348">
        <v>45870.0</v>
      </c>
      <c r="C1223" s="170"/>
      <c r="D1223" s="170"/>
      <c r="E1223" s="170"/>
      <c r="F1223" s="170"/>
      <c r="G1223" s="170"/>
      <c r="H1223" s="170" t="s">
        <v>689</v>
      </c>
      <c r="I1223" s="170" t="s">
        <v>709</v>
      </c>
      <c r="J1223" s="334"/>
      <c r="K1223" s="350">
        <v>0.75</v>
      </c>
      <c r="L1223" s="351">
        <f t="shared" si="13"/>
        <v>0</v>
      </c>
      <c r="M1223" s="352" t="str">
        <f t="shared" si="2"/>
        <v/>
      </c>
      <c r="N1223" s="353">
        <f t="shared" si="14"/>
        <v>1</v>
      </c>
      <c r="O1223" s="353">
        <f t="shared" si="15"/>
        <v>8</v>
      </c>
      <c r="P1223" s="353">
        <f t="shared" si="16"/>
        <v>2025</v>
      </c>
      <c r="Q1223" s="354"/>
      <c r="R1223" s="354"/>
      <c r="S1223" s="354"/>
      <c r="T1223" s="354"/>
      <c r="U1223" s="354"/>
      <c r="V1223" s="354"/>
    </row>
    <row r="1224" ht="11.25" customHeight="1">
      <c r="A1224" s="170" t="s">
        <v>682</v>
      </c>
      <c r="B1224" s="348">
        <v>45870.0</v>
      </c>
      <c r="C1224" s="170" t="s">
        <v>756</v>
      </c>
      <c r="D1224" s="349" t="s">
        <v>745</v>
      </c>
      <c r="E1224" s="170">
        <v>38.0</v>
      </c>
      <c r="F1224" s="170">
        <v>205.0</v>
      </c>
      <c r="G1224" s="170">
        <v>400.0</v>
      </c>
      <c r="H1224" s="170" t="s">
        <v>85</v>
      </c>
      <c r="I1224" s="170" t="s">
        <v>766</v>
      </c>
      <c r="J1224" s="350">
        <v>0.3333333333333333</v>
      </c>
      <c r="K1224" s="334"/>
      <c r="L1224" s="351">
        <f t="shared" si="13"/>
        <v>12.1524</v>
      </c>
      <c r="M1224" s="352" t="str">
        <f t="shared" si="2"/>
        <v>SHEARING</v>
      </c>
      <c r="N1224" s="353">
        <f t="shared" si="14"/>
        <v>1</v>
      </c>
      <c r="O1224" s="353">
        <f t="shared" si="15"/>
        <v>8</v>
      </c>
      <c r="P1224" s="353">
        <f t="shared" si="16"/>
        <v>2025</v>
      </c>
      <c r="Q1224" s="354"/>
      <c r="R1224" s="354"/>
      <c r="S1224" s="354"/>
      <c r="T1224" s="354"/>
      <c r="U1224" s="354"/>
      <c r="V1224" s="354"/>
    </row>
    <row r="1225" ht="11.25" customHeight="1">
      <c r="A1225" s="170" t="s">
        <v>682</v>
      </c>
      <c r="B1225" s="348">
        <v>45870.0</v>
      </c>
      <c r="C1225" s="170" t="s">
        <v>756</v>
      </c>
      <c r="D1225" s="349" t="s">
        <v>745</v>
      </c>
      <c r="E1225" s="170">
        <v>44.0</v>
      </c>
      <c r="F1225" s="170">
        <v>235.0</v>
      </c>
      <c r="G1225" s="170">
        <v>1620.0</v>
      </c>
      <c r="H1225" s="170" t="s">
        <v>85</v>
      </c>
      <c r="I1225" s="170" t="s">
        <v>766</v>
      </c>
      <c r="J1225" s="334"/>
      <c r="K1225" s="334"/>
      <c r="L1225" s="351">
        <f t="shared" si="13"/>
        <v>65.32812</v>
      </c>
      <c r="M1225" s="352" t="str">
        <f t="shared" si="2"/>
        <v>SHEARING</v>
      </c>
      <c r="N1225" s="353">
        <f t="shared" si="14"/>
        <v>1</v>
      </c>
      <c r="O1225" s="353">
        <f t="shared" si="15"/>
        <v>8</v>
      </c>
      <c r="P1225" s="353">
        <f t="shared" si="16"/>
        <v>2025</v>
      </c>
      <c r="Q1225" s="354"/>
      <c r="R1225" s="354"/>
      <c r="S1225" s="354"/>
      <c r="T1225" s="354"/>
      <c r="U1225" s="354"/>
      <c r="V1225" s="354"/>
    </row>
    <row r="1226" ht="11.25" customHeight="1">
      <c r="A1226" s="170" t="s">
        <v>682</v>
      </c>
      <c r="B1226" s="348">
        <v>45870.0</v>
      </c>
      <c r="C1226" s="170"/>
      <c r="D1226" s="170"/>
      <c r="E1226" s="170"/>
      <c r="F1226" s="170"/>
      <c r="G1226" s="170"/>
      <c r="H1226" s="170" t="s">
        <v>689</v>
      </c>
      <c r="I1226" s="170" t="s">
        <v>766</v>
      </c>
      <c r="J1226" s="334"/>
      <c r="K1226" s="350">
        <v>0.8333333333333334</v>
      </c>
      <c r="L1226" s="351">
        <f t="shared" si="13"/>
        <v>0</v>
      </c>
      <c r="M1226" s="352" t="str">
        <f t="shared" si="2"/>
        <v/>
      </c>
      <c r="N1226" s="353">
        <f t="shared" si="14"/>
        <v>1</v>
      </c>
      <c r="O1226" s="353">
        <f t="shared" si="15"/>
        <v>8</v>
      </c>
      <c r="P1226" s="353">
        <f t="shared" si="16"/>
        <v>2025</v>
      </c>
      <c r="Q1226" s="354"/>
      <c r="R1226" s="354"/>
      <c r="S1226" s="354"/>
      <c r="T1226" s="354"/>
      <c r="U1226" s="354"/>
      <c r="V1226" s="354"/>
    </row>
    <row r="1227" ht="11.25" customHeight="1">
      <c r="A1227" s="170" t="s">
        <v>682</v>
      </c>
      <c r="B1227" s="348">
        <v>45870.0</v>
      </c>
      <c r="C1227" s="170" t="s">
        <v>481</v>
      </c>
      <c r="D1227" s="349" t="s">
        <v>711</v>
      </c>
      <c r="E1227" s="170">
        <v>31.0</v>
      </c>
      <c r="F1227" s="170">
        <v>103.0</v>
      </c>
      <c r="G1227" s="170">
        <v>780.0</v>
      </c>
      <c r="H1227" s="170" t="s">
        <v>712</v>
      </c>
      <c r="I1227" s="170" t="s">
        <v>713</v>
      </c>
      <c r="J1227" s="350">
        <v>0.3333333333333333</v>
      </c>
      <c r="K1227" s="334"/>
      <c r="L1227" s="351">
        <f t="shared" si="13"/>
        <v>9.713106</v>
      </c>
      <c r="M1227" s="352" t="str">
        <f t="shared" si="2"/>
        <v>SHEARING</v>
      </c>
      <c r="N1227" s="353">
        <f t="shared" si="14"/>
        <v>1</v>
      </c>
      <c r="O1227" s="353">
        <f t="shared" si="15"/>
        <v>8</v>
      </c>
      <c r="P1227" s="353">
        <f t="shared" si="16"/>
        <v>2025</v>
      </c>
      <c r="Q1227" s="354"/>
      <c r="R1227" s="354"/>
      <c r="S1227" s="354"/>
      <c r="T1227" s="354"/>
      <c r="U1227" s="354"/>
      <c r="V1227" s="354"/>
    </row>
    <row r="1228" ht="11.25" customHeight="1">
      <c r="A1228" s="170" t="s">
        <v>682</v>
      </c>
      <c r="B1228" s="348">
        <v>45870.0</v>
      </c>
      <c r="C1228" s="170" t="s">
        <v>481</v>
      </c>
      <c r="D1228" s="349" t="s">
        <v>711</v>
      </c>
      <c r="E1228" s="170">
        <v>31.0</v>
      </c>
      <c r="F1228" s="170">
        <v>67.0</v>
      </c>
      <c r="G1228" s="170">
        <v>990.0</v>
      </c>
      <c r="H1228" s="170" t="s">
        <v>712</v>
      </c>
      <c r="I1228" s="170" t="s">
        <v>713</v>
      </c>
      <c r="J1228" s="334"/>
      <c r="K1228" s="334"/>
      <c r="L1228" s="351">
        <f t="shared" si="13"/>
        <v>8.019297</v>
      </c>
      <c r="M1228" s="352" t="str">
        <f t="shared" si="2"/>
        <v>SHEARING</v>
      </c>
      <c r="N1228" s="353">
        <f t="shared" si="14"/>
        <v>1</v>
      </c>
      <c r="O1228" s="353">
        <f t="shared" si="15"/>
        <v>8</v>
      </c>
      <c r="P1228" s="353">
        <f t="shared" si="16"/>
        <v>2025</v>
      </c>
      <c r="Q1228" s="354"/>
      <c r="R1228" s="354"/>
      <c r="S1228" s="354"/>
      <c r="T1228" s="354"/>
      <c r="U1228" s="354"/>
      <c r="V1228" s="354"/>
    </row>
    <row r="1229" ht="11.25" customHeight="1">
      <c r="A1229" s="170" t="s">
        <v>682</v>
      </c>
      <c r="B1229" s="348">
        <v>45870.0</v>
      </c>
      <c r="C1229" s="170" t="s">
        <v>481</v>
      </c>
      <c r="D1229" s="349" t="s">
        <v>711</v>
      </c>
      <c r="E1229" s="170">
        <v>31.0</v>
      </c>
      <c r="F1229" s="170">
        <v>82.0</v>
      </c>
      <c r="G1229" s="170">
        <v>424.0</v>
      </c>
      <c r="H1229" s="170" t="s">
        <v>712</v>
      </c>
      <c r="I1229" s="170" t="s">
        <v>713</v>
      </c>
      <c r="J1229" s="334"/>
      <c r="K1229" s="350">
        <v>0.8333333333333334</v>
      </c>
      <c r="L1229" s="351">
        <f t="shared" si="13"/>
        <v>4.2034512</v>
      </c>
      <c r="M1229" s="352" t="str">
        <f t="shared" si="2"/>
        <v>SHEARING</v>
      </c>
      <c r="N1229" s="353">
        <f t="shared" si="14"/>
        <v>1</v>
      </c>
      <c r="O1229" s="353">
        <f t="shared" si="15"/>
        <v>8</v>
      </c>
      <c r="P1229" s="353">
        <f t="shared" si="16"/>
        <v>2025</v>
      </c>
      <c r="Q1229" s="354"/>
      <c r="R1229" s="354"/>
      <c r="S1229" s="354"/>
      <c r="T1229" s="354"/>
      <c r="U1229" s="354"/>
      <c r="V1229" s="354"/>
    </row>
    <row r="1230" ht="11.25" customHeight="1">
      <c r="A1230" s="170" t="s">
        <v>682</v>
      </c>
      <c r="B1230" s="348">
        <v>45870.0</v>
      </c>
      <c r="C1230" s="170" t="s">
        <v>756</v>
      </c>
      <c r="D1230" s="170" t="s">
        <v>777</v>
      </c>
      <c r="E1230" s="170">
        <v>38.0</v>
      </c>
      <c r="F1230" s="170">
        <v>205.0</v>
      </c>
      <c r="G1230" s="170">
        <v>1220.0</v>
      </c>
      <c r="H1230" s="170" t="s">
        <v>695</v>
      </c>
      <c r="I1230" s="170" t="s">
        <v>773</v>
      </c>
      <c r="J1230" s="350">
        <v>0.375</v>
      </c>
      <c r="K1230" s="334"/>
      <c r="L1230" s="351">
        <f t="shared" si="13"/>
        <v>37.06482</v>
      </c>
      <c r="M1230" s="352" t="str">
        <f t="shared" si="2"/>
        <v>POWERPRESS</v>
      </c>
      <c r="N1230" s="353">
        <f t="shared" si="14"/>
        <v>1</v>
      </c>
      <c r="O1230" s="353">
        <f t="shared" si="15"/>
        <v>8</v>
      </c>
      <c r="P1230" s="353">
        <f t="shared" si="16"/>
        <v>2025</v>
      </c>
      <c r="Q1230" s="354"/>
      <c r="R1230" s="354"/>
      <c r="S1230" s="354"/>
      <c r="T1230" s="354"/>
      <c r="U1230" s="354"/>
      <c r="V1230" s="354"/>
    </row>
    <row r="1231" ht="11.25" customHeight="1">
      <c r="A1231" s="170" t="s">
        <v>682</v>
      </c>
      <c r="B1231" s="348">
        <v>45870.0</v>
      </c>
      <c r="C1231" s="170"/>
      <c r="D1231" s="170"/>
      <c r="E1231" s="170"/>
      <c r="F1231" s="170"/>
      <c r="G1231" s="170"/>
      <c r="H1231" s="170" t="s">
        <v>689</v>
      </c>
      <c r="I1231" s="170" t="s">
        <v>773</v>
      </c>
      <c r="J1231" s="334"/>
      <c r="K1231" s="350">
        <v>0.75</v>
      </c>
      <c r="L1231" s="351">
        <f t="shared" si="13"/>
        <v>0</v>
      </c>
      <c r="M1231" s="352" t="str">
        <f t="shared" si="2"/>
        <v/>
      </c>
      <c r="N1231" s="353">
        <f t="shared" si="14"/>
        <v>1</v>
      </c>
      <c r="O1231" s="353">
        <f t="shared" si="15"/>
        <v>8</v>
      </c>
      <c r="P1231" s="353">
        <f t="shared" si="16"/>
        <v>2025</v>
      </c>
      <c r="Q1231" s="354"/>
      <c r="R1231" s="354"/>
      <c r="S1231" s="354"/>
      <c r="T1231" s="354"/>
      <c r="U1231" s="354"/>
      <c r="V1231" s="354"/>
    </row>
    <row r="1232" ht="11.25" customHeight="1">
      <c r="A1232" s="170" t="s">
        <v>682</v>
      </c>
      <c r="B1232" s="348">
        <v>45870.0</v>
      </c>
      <c r="C1232" s="170" t="s">
        <v>756</v>
      </c>
      <c r="D1232" s="349" t="s">
        <v>690</v>
      </c>
      <c r="E1232" s="170">
        <v>44.0</v>
      </c>
      <c r="F1232" s="170">
        <v>235.0</v>
      </c>
      <c r="G1232" s="170">
        <v>3000.0</v>
      </c>
      <c r="H1232" s="170" t="s">
        <v>85</v>
      </c>
      <c r="I1232" s="170" t="s">
        <v>692</v>
      </c>
      <c r="J1232" s="350">
        <v>0.3333333333333333</v>
      </c>
      <c r="K1232" s="334"/>
      <c r="L1232" s="351">
        <f t="shared" si="13"/>
        <v>120.978</v>
      </c>
      <c r="M1232" s="352" t="str">
        <f t="shared" si="2"/>
        <v>SHEARING</v>
      </c>
      <c r="N1232" s="353">
        <f t="shared" si="14"/>
        <v>1</v>
      </c>
      <c r="O1232" s="353">
        <f t="shared" si="15"/>
        <v>8</v>
      </c>
      <c r="P1232" s="353">
        <f t="shared" si="16"/>
        <v>2025</v>
      </c>
      <c r="Q1232" s="354"/>
      <c r="R1232" s="354"/>
      <c r="S1232" s="354"/>
      <c r="T1232" s="354"/>
      <c r="U1232" s="354"/>
      <c r="V1232" s="354"/>
    </row>
    <row r="1233" ht="11.25" customHeight="1">
      <c r="A1233" s="170" t="s">
        <v>682</v>
      </c>
      <c r="B1233" s="348">
        <v>45870.0</v>
      </c>
      <c r="C1233" s="170"/>
      <c r="D1233" s="170"/>
      <c r="E1233" s="170"/>
      <c r="F1233" s="170"/>
      <c r="G1233" s="170"/>
      <c r="H1233" s="170" t="s">
        <v>715</v>
      </c>
      <c r="I1233" s="170" t="s">
        <v>692</v>
      </c>
      <c r="J1233" s="334"/>
      <c r="K1233" s="350">
        <v>0.8333333333333334</v>
      </c>
      <c r="L1233" s="351">
        <f t="shared" si="13"/>
        <v>0</v>
      </c>
      <c r="M1233" s="352" t="str">
        <f t="shared" si="2"/>
        <v/>
      </c>
      <c r="N1233" s="353">
        <f t="shared" si="14"/>
        <v>1</v>
      </c>
      <c r="O1233" s="353">
        <f t="shared" si="15"/>
        <v>8</v>
      </c>
      <c r="P1233" s="353">
        <f t="shared" si="16"/>
        <v>2025</v>
      </c>
      <c r="Q1233" s="354"/>
      <c r="R1233" s="354"/>
      <c r="S1233" s="354"/>
      <c r="T1233" s="354"/>
      <c r="U1233" s="354"/>
      <c r="V1233" s="354"/>
    </row>
    <row r="1234" ht="11.25" customHeight="1">
      <c r="A1234" s="170" t="s">
        <v>682</v>
      </c>
      <c r="B1234" s="348">
        <v>45870.0</v>
      </c>
      <c r="C1234" s="170" t="s">
        <v>756</v>
      </c>
      <c r="D1234" s="349" t="s">
        <v>699</v>
      </c>
      <c r="E1234" s="170">
        <v>44.0</v>
      </c>
      <c r="F1234" s="170">
        <v>235.0</v>
      </c>
      <c r="G1234" s="170">
        <v>4500.0</v>
      </c>
      <c r="H1234" s="170" t="s">
        <v>700</v>
      </c>
      <c r="I1234" s="170" t="s">
        <v>701</v>
      </c>
      <c r="J1234" s="350">
        <v>0.3333333333333333</v>
      </c>
      <c r="K1234" s="334"/>
      <c r="L1234" s="351">
        <f t="shared" si="13"/>
        <v>181.467</v>
      </c>
      <c r="M1234" s="352" t="str">
        <f t="shared" si="2"/>
        <v>SHEARING</v>
      </c>
      <c r="N1234" s="353">
        <f t="shared" si="14"/>
        <v>1</v>
      </c>
      <c r="O1234" s="353">
        <f t="shared" si="15"/>
        <v>8</v>
      </c>
      <c r="P1234" s="353">
        <f t="shared" si="16"/>
        <v>2025</v>
      </c>
      <c r="Q1234" s="354"/>
      <c r="R1234" s="354"/>
      <c r="S1234" s="354"/>
      <c r="T1234" s="354"/>
      <c r="U1234" s="354"/>
      <c r="V1234" s="354"/>
    </row>
    <row r="1235" ht="11.25" customHeight="1">
      <c r="A1235" s="170" t="s">
        <v>682</v>
      </c>
      <c r="B1235" s="348">
        <v>45870.0</v>
      </c>
      <c r="C1235" s="170" t="s">
        <v>481</v>
      </c>
      <c r="D1235" s="349" t="s">
        <v>717</v>
      </c>
      <c r="E1235" s="170">
        <v>31.0</v>
      </c>
      <c r="F1235" s="170">
        <v>103.0</v>
      </c>
      <c r="G1235" s="170">
        <v>780.0</v>
      </c>
      <c r="H1235" s="170" t="s">
        <v>85</v>
      </c>
      <c r="I1235" s="170" t="s">
        <v>718</v>
      </c>
      <c r="J1235" s="350">
        <v>0.3333333333333333</v>
      </c>
      <c r="K1235" s="334"/>
      <c r="L1235" s="351">
        <f t="shared" si="13"/>
        <v>9.713106</v>
      </c>
      <c r="M1235" s="352" t="str">
        <f t="shared" si="2"/>
        <v>SHEARING</v>
      </c>
      <c r="N1235" s="353">
        <f t="shared" si="14"/>
        <v>1</v>
      </c>
      <c r="O1235" s="353">
        <f t="shared" si="15"/>
        <v>8</v>
      </c>
      <c r="P1235" s="353">
        <f t="shared" si="16"/>
        <v>2025</v>
      </c>
      <c r="Q1235" s="354"/>
      <c r="R1235" s="354"/>
      <c r="S1235" s="354"/>
      <c r="T1235" s="354"/>
      <c r="U1235" s="354"/>
      <c r="V1235" s="354"/>
    </row>
    <row r="1236" ht="11.25" customHeight="1">
      <c r="A1236" s="170" t="s">
        <v>682</v>
      </c>
      <c r="B1236" s="348">
        <v>45870.0</v>
      </c>
      <c r="C1236" s="170" t="s">
        <v>481</v>
      </c>
      <c r="D1236" s="349" t="s">
        <v>717</v>
      </c>
      <c r="E1236" s="170">
        <v>31.0</v>
      </c>
      <c r="F1236" s="170">
        <v>67.0</v>
      </c>
      <c r="G1236" s="170">
        <v>990.0</v>
      </c>
      <c r="H1236" s="170" t="s">
        <v>85</v>
      </c>
      <c r="I1236" s="170" t="s">
        <v>718</v>
      </c>
      <c r="J1236" s="334"/>
      <c r="K1236" s="350"/>
      <c r="L1236" s="351">
        <f t="shared" si="13"/>
        <v>8.019297</v>
      </c>
      <c r="M1236" s="352" t="str">
        <f t="shared" si="2"/>
        <v>SHEARING</v>
      </c>
      <c r="N1236" s="353">
        <f t="shared" si="14"/>
        <v>1</v>
      </c>
      <c r="O1236" s="353">
        <f t="shared" si="15"/>
        <v>8</v>
      </c>
      <c r="P1236" s="353">
        <f t="shared" si="16"/>
        <v>2025</v>
      </c>
      <c r="Q1236" s="354"/>
      <c r="R1236" s="354"/>
      <c r="S1236" s="354"/>
      <c r="T1236" s="354"/>
      <c r="U1236" s="354"/>
      <c r="V1236" s="354"/>
    </row>
    <row r="1237" ht="11.25" customHeight="1">
      <c r="A1237" s="170" t="s">
        <v>682</v>
      </c>
      <c r="B1237" s="348">
        <v>45870.0</v>
      </c>
      <c r="C1237" s="170" t="s">
        <v>481</v>
      </c>
      <c r="D1237" s="349" t="s">
        <v>717</v>
      </c>
      <c r="E1237" s="170">
        <v>31.0</v>
      </c>
      <c r="F1237" s="170">
        <v>184.0</v>
      </c>
      <c r="G1237" s="170">
        <v>660.0</v>
      </c>
      <c r="H1237" s="170" t="s">
        <v>85</v>
      </c>
      <c r="I1237" s="170" t="s">
        <v>718</v>
      </c>
      <c r="J1237" s="334"/>
      <c r="K1237" s="350">
        <v>0.8333333333333334</v>
      </c>
      <c r="L1237" s="351">
        <f t="shared" si="13"/>
        <v>14.682096</v>
      </c>
      <c r="M1237" s="352" t="str">
        <f t="shared" si="2"/>
        <v>SHEARING</v>
      </c>
      <c r="N1237" s="353">
        <f t="shared" si="14"/>
        <v>1</v>
      </c>
      <c r="O1237" s="353">
        <f t="shared" si="15"/>
        <v>8</v>
      </c>
      <c r="P1237" s="353">
        <f t="shared" si="16"/>
        <v>2025</v>
      </c>
      <c r="Q1237" s="354"/>
      <c r="R1237" s="354"/>
      <c r="S1237" s="354"/>
      <c r="T1237" s="354"/>
      <c r="U1237" s="354"/>
      <c r="V1237" s="354"/>
    </row>
    <row r="1238" ht="11.25" customHeight="1">
      <c r="A1238" s="170" t="s">
        <v>682</v>
      </c>
      <c r="B1238" s="348">
        <v>45870.0</v>
      </c>
      <c r="C1238" s="170"/>
      <c r="D1238" s="170"/>
      <c r="E1238" s="170"/>
      <c r="F1238" s="170"/>
      <c r="G1238" s="170"/>
      <c r="H1238" s="170" t="s">
        <v>715</v>
      </c>
      <c r="I1238" s="355" t="s">
        <v>719</v>
      </c>
      <c r="J1238" s="350">
        <v>0.375</v>
      </c>
      <c r="K1238" s="350">
        <v>0.75</v>
      </c>
      <c r="L1238" s="351">
        <f t="shared" si="13"/>
        <v>0</v>
      </c>
      <c r="M1238" s="352" t="str">
        <f t="shared" si="2"/>
        <v/>
      </c>
      <c r="N1238" s="353">
        <f t="shared" si="14"/>
        <v>2</v>
      </c>
      <c r="O1238" s="353">
        <f t="shared" si="15"/>
        <v>8</v>
      </c>
      <c r="P1238" s="353">
        <f t="shared" si="16"/>
        <v>2025</v>
      </c>
      <c r="Q1238" s="354"/>
      <c r="R1238" s="354"/>
      <c r="S1238" s="354"/>
      <c r="T1238" s="354"/>
      <c r="U1238" s="354"/>
      <c r="V1238" s="354"/>
    </row>
    <row r="1239" ht="11.25" customHeight="1">
      <c r="A1239" s="170" t="s">
        <v>682</v>
      </c>
      <c r="B1239" s="348">
        <v>45871.0</v>
      </c>
      <c r="C1239" s="170"/>
      <c r="D1239" s="170"/>
      <c r="E1239" s="170"/>
      <c r="F1239" s="170"/>
      <c r="G1239" s="170"/>
      <c r="H1239" s="170" t="s">
        <v>715</v>
      </c>
      <c r="I1239" s="355" t="s">
        <v>719</v>
      </c>
      <c r="J1239" s="350">
        <v>0.375</v>
      </c>
      <c r="K1239" s="350">
        <v>0.75</v>
      </c>
      <c r="L1239" s="351">
        <f t="shared" si="13"/>
        <v>0</v>
      </c>
      <c r="M1239" s="352" t="str">
        <f t="shared" si="2"/>
        <v/>
      </c>
      <c r="N1239" s="353">
        <f t="shared" si="14"/>
        <v>2</v>
      </c>
      <c r="O1239" s="353">
        <f t="shared" si="15"/>
        <v>8</v>
      </c>
      <c r="P1239" s="353">
        <f t="shared" si="16"/>
        <v>2025</v>
      </c>
      <c r="Q1239" s="354"/>
      <c r="R1239" s="354"/>
      <c r="S1239" s="354"/>
      <c r="T1239" s="354"/>
      <c r="U1239" s="354"/>
      <c r="V1239" s="354"/>
    </row>
    <row r="1240" ht="11.25" customHeight="1">
      <c r="A1240" s="170" t="s">
        <v>682</v>
      </c>
      <c r="B1240" s="348">
        <v>45871.0</v>
      </c>
      <c r="C1240" s="170" t="s">
        <v>481</v>
      </c>
      <c r="D1240" s="349" t="s">
        <v>717</v>
      </c>
      <c r="E1240" s="170">
        <v>31.0</v>
      </c>
      <c r="F1240" s="170">
        <v>67.0</v>
      </c>
      <c r="G1240" s="170">
        <v>840.0</v>
      </c>
      <c r="H1240" s="170" t="s">
        <v>85</v>
      </c>
      <c r="I1240" s="170" t="s">
        <v>718</v>
      </c>
      <c r="J1240" s="350">
        <v>0.3333333333333333</v>
      </c>
      <c r="K1240" s="334"/>
      <c r="L1240" s="351">
        <f t="shared" si="13"/>
        <v>6.804252</v>
      </c>
      <c r="M1240" s="352" t="str">
        <f t="shared" si="2"/>
        <v>SHEARING</v>
      </c>
      <c r="N1240" s="353">
        <f t="shared" si="14"/>
        <v>2</v>
      </c>
      <c r="O1240" s="353">
        <f t="shared" si="15"/>
        <v>8</v>
      </c>
      <c r="P1240" s="353">
        <f t="shared" si="16"/>
        <v>2025</v>
      </c>
      <c r="Q1240" s="354"/>
      <c r="R1240" s="354"/>
      <c r="S1240" s="354"/>
      <c r="T1240" s="354"/>
      <c r="U1240" s="354"/>
      <c r="V1240" s="354"/>
    </row>
    <row r="1241" ht="11.25" customHeight="1">
      <c r="A1241" s="170" t="s">
        <v>682</v>
      </c>
      <c r="B1241" s="348">
        <v>45871.0</v>
      </c>
      <c r="C1241" s="170"/>
      <c r="D1241" s="170"/>
      <c r="E1241" s="170"/>
      <c r="F1241" s="170"/>
      <c r="G1241" s="170"/>
      <c r="H1241" s="170" t="s">
        <v>689</v>
      </c>
      <c r="I1241" s="170" t="s">
        <v>718</v>
      </c>
      <c r="J1241" s="334"/>
      <c r="K1241" s="350">
        <v>0.8333333333333334</v>
      </c>
      <c r="L1241" s="351">
        <f t="shared" si="13"/>
        <v>0</v>
      </c>
      <c r="M1241" s="352" t="str">
        <f t="shared" si="2"/>
        <v/>
      </c>
      <c r="N1241" s="353">
        <f t="shared" si="14"/>
        <v>2</v>
      </c>
      <c r="O1241" s="353">
        <f t="shared" si="15"/>
        <v>8</v>
      </c>
      <c r="P1241" s="353">
        <f t="shared" si="16"/>
        <v>2025</v>
      </c>
      <c r="Q1241" s="354"/>
      <c r="R1241" s="354"/>
      <c r="S1241" s="354"/>
      <c r="T1241" s="354"/>
      <c r="U1241" s="354"/>
      <c r="V1241" s="354"/>
    </row>
    <row r="1242" ht="11.25" customHeight="1">
      <c r="A1242" s="170" t="s">
        <v>682</v>
      </c>
      <c r="B1242" s="348">
        <v>45871.0</v>
      </c>
      <c r="C1242" s="170" t="s">
        <v>756</v>
      </c>
      <c r="D1242" s="349" t="s">
        <v>699</v>
      </c>
      <c r="E1242" s="170">
        <v>44.0</v>
      </c>
      <c r="F1242" s="170">
        <v>235.0</v>
      </c>
      <c r="G1242" s="170">
        <v>4500.0</v>
      </c>
      <c r="H1242" s="170" t="s">
        <v>700</v>
      </c>
      <c r="I1242" s="170" t="s">
        <v>701</v>
      </c>
      <c r="J1242" s="350">
        <v>0.3333333333333333</v>
      </c>
      <c r="K1242" s="334"/>
      <c r="L1242" s="351">
        <f t="shared" si="13"/>
        <v>181.467</v>
      </c>
      <c r="M1242" s="352" t="str">
        <f t="shared" si="2"/>
        <v>SHEARING</v>
      </c>
      <c r="N1242" s="353">
        <f t="shared" si="14"/>
        <v>2</v>
      </c>
      <c r="O1242" s="353">
        <f t="shared" si="15"/>
        <v>8</v>
      </c>
      <c r="P1242" s="353">
        <f t="shared" si="16"/>
        <v>2025</v>
      </c>
      <c r="Q1242" s="354"/>
      <c r="R1242" s="354"/>
      <c r="S1242" s="354"/>
      <c r="T1242" s="354"/>
      <c r="U1242" s="354"/>
      <c r="V1242" s="354"/>
    </row>
    <row r="1243" ht="11.25" customHeight="1">
      <c r="A1243" s="170" t="s">
        <v>682</v>
      </c>
      <c r="B1243" s="348">
        <v>45871.0</v>
      </c>
      <c r="C1243" s="170"/>
      <c r="D1243" s="170"/>
      <c r="E1243" s="170"/>
      <c r="F1243" s="170"/>
      <c r="G1243" s="170"/>
      <c r="H1243" s="170" t="s">
        <v>795</v>
      </c>
      <c r="I1243" s="170" t="s">
        <v>701</v>
      </c>
      <c r="J1243" s="334"/>
      <c r="K1243" s="350">
        <v>0.8333333333333334</v>
      </c>
      <c r="L1243" s="351">
        <f t="shared" si="13"/>
        <v>0</v>
      </c>
      <c r="M1243" s="352" t="str">
        <f t="shared" si="2"/>
        <v/>
      </c>
      <c r="N1243" s="353">
        <f t="shared" si="14"/>
        <v>2</v>
      </c>
      <c r="O1243" s="353">
        <f t="shared" si="15"/>
        <v>8</v>
      </c>
      <c r="P1243" s="353">
        <f t="shared" si="16"/>
        <v>2025</v>
      </c>
      <c r="Q1243" s="354"/>
      <c r="R1243" s="354"/>
      <c r="S1243" s="354"/>
      <c r="T1243" s="354"/>
      <c r="U1243" s="354"/>
      <c r="V1243" s="354"/>
    </row>
    <row r="1244" ht="11.25" customHeight="1">
      <c r="A1244" s="170" t="s">
        <v>682</v>
      </c>
      <c r="B1244" s="348">
        <v>45871.0</v>
      </c>
      <c r="C1244" s="170" t="s">
        <v>394</v>
      </c>
      <c r="D1244" s="349" t="s">
        <v>690</v>
      </c>
      <c r="E1244" s="170">
        <v>98.0</v>
      </c>
      <c r="F1244" s="170">
        <v>626.0</v>
      </c>
      <c r="G1244" s="170">
        <v>156.0</v>
      </c>
      <c r="H1244" s="170" t="s">
        <v>85</v>
      </c>
      <c r="I1244" s="170" t="s">
        <v>692</v>
      </c>
      <c r="J1244" s="350">
        <v>0.3333333333333333</v>
      </c>
      <c r="K1244" s="334"/>
      <c r="L1244" s="351">
        <f t="shared" si="13"/>
        <v>37.3241232</v>
      </c>
      <c r="M1244" s="352" t="str">
        <f t="shared" si="2"/>
        <v>SHEARING</v>
      </c>
      <c r="N1244" s="353">
        <f t="shared" si="14"/>
        <v>2</v>
      </c>
      <c r="O1244" s="353">
        <f t="shared" si="15"/>
        <v>8</v>
      </c>
      <c r="P1244" s="353">
        <f t="shared" si="16"/>
        <v>2025</v>
      </c>
      <c r="Q1244" s="354"/>
      <c r="R1244" s="354"/>
      <c r="S1244" s="354"/>
      <c r="T1244" s="354"/>
      <c r="U1244" s="354"/>
      <c r="V1244" s="354"/>
    </row>
    <row r="1245" ht="11.25" customHeight="1">
      <c r="A1245" s="170" t="s">
        <v>682</v>
      </c>
      <c r="B1245" s="348">
        <v>45871.0</v>
      </c>
      <c r="C1245" s="170" t="s">
        <v>394</v>
      </c>
      <c r="D1245" s="349" t="s">
        <v>690</v>
      </c>
      <c r="E1245" s="170">
        <v>98.0</v>
      </c>
      <c r="F1245" s="170">
        <v>639.0</v>
      </c>
      <c r="G1245" s="170">
        <v>116.0</v>
      </c>
      <c r="H1245" s="170" t="s">
        <v>85</v>
      </c>
      <c r="I1245" s="170" t="s">
        <v>692</v>
      </c>
      <c r="J1245" s="334"/>
      <c r="K1245" s="334"/>
      <c r="L1245" s="351">
        <f t="shared" si="13"/>
        <v>28.3301928</v>
      </c>
      <c r="M1245" s="352" t="str">
        <f t="shared" si="2"/>
        <v>SHEARING</v>
      </c>
      <c r="N1245" s="353">
        <f t="shared" si="14"/>
        <v>2</v>
      </c>
      <c r="O1245" s="353">
        <f t="shared" si="15"/>
        <v>8</v>
      </c>
      <c r="P1245" s="353">
        <f t="shared" si="16"/>
        <v>2025</v>
      </c>
      <c r="Q1245" s="354"/>
      <c r="R1245" s="354"/>
      <c r="S1245" s="354"/>
      <c r="T1245" s="354"/>
      <c r="U1245" s="354"/>
      <c r="V1245" s="354"/>
    </row>
    <row r="1246" ht="11.25" customHeight="1">
      <c r="A1246" s="170" t="s">
        <v>682</v>
      </c>
      <c r="B1246" s="348">
        <v>45871.0</v>
      </c>
      <c r="C1246" s="170" t="s">
        <v>394</v>
      </c>
      <c r="D1246" s="349" t="s">
        <v>690</v>
      </c>
      <c r="E1246" s="170">
        <v>98.0</v>
      </c>
      <c r="F1246" s="170">
        <v>657.0</v>
      </c>
      <c r="G1246" s="170">
        <v>92.0</v>
      </c>
      <c r="H1246" s="170" t="s">
        <v>85</v>
      </c>
      <c r="I1246" s="170" t="s">
        <v>692</v>
      </c>
      <c r="J1246" s="334"/>
      <c r="K1246" s="334"/>
      <c r="L1246" s="351">
        <f t="shared" si="13"/>
        <v>23.1016968</v>
      </c>
      <c r="M1246" s="352" t="str">
        <f t="shared" si="2"/>
        <v>SHEARING</v>
      </c>
      <c r="N1246" s="353">
        <f t="shared" si="14"/>
        <v>2</v>
      </c>
      <c r="O1246" s="353">
        <f t="shared" si="15"/>
        <v>8</v>
      </c>
      <c r="P1246" s="353">
        <f t="shared" si="16"/>
        <v>2025</v>
      </c>
      <c r="Q1246" s="354"/>
      <c r="R1246" s="354"/>
      <c r="S1246" s="354"/>
      <c r="T1246" s="354"/>
      <c r="U1246" s="354"/>
      <c r="V1246" s="354"/>
    </row>
    <row r="1247" ht="11.25" customHeight="1">
      <c r="A1247" s="170" t="s">
        <v>682</v>
      </c>
      <c r="B1247" s="348">
        <v>45871.0</v>
      </c>
      <c r="C1247" s="170" t="s">
        <v>394</v>
      </c>
      <c r="D1247" s="349" t="s">
        <v>690</v>
      </c>
      <c r="E1247" s="170">
        <v>98.0</v>
      </c>
      <c r="F1247" s="170">
        <v>681.0</v>
      </c>
      <c r="G1247" s="170">
        <v>76.0</v>
      </c>
      <c r="H1247" s="170" t="s">
        <v>85</v>
      </c>
      <c r="I1247" s="170" t="s">
        <v>692</v>
      </c>
      <c r="J1247" s="334"/>
      <c r="K1247" s="334"/>
      <c r="L1247" s="351">
        <f t="shared" si="13"/>
        <v>19.7811432</v>
      </c>
      <c r="M1247" s="352" t="str">
        <f t="shared" si="2"/>
        <v>SHEARING</v>
      </c>
      <c r="N1247" s="353">
        <f t="shared" si="14"/>
        <v>2</v>
      </c>
      <c r="O1247" s="353">
        <f t="shared" si="15"/>
        <v>8</v>
      </c>
      <c r="P1247" s="353">
        <f t="shared" si="16"/>
        <v>2025</v>
      </c>
      <c r="Q1247" s="354"/>
      <c r="R1247" s="354"/>
      <c r="S1247" s="354"/>
      <c r="T1247" s="354"/>
      <c r="U1247" s="354"/>
      <c r="V1247" s="354"/>
    </row>
    <row r="1248" ht="11.25" customHeight="1">
      <c r="A1248" s="170" t="s">
        <v>682</v>
      </c>
      <c r="B1248" s="348">
        <v>45871.0</v>
      </c>
      <c r="C1248" s="170" t="s">
        <v>394</v>
      </c>
      <c r="D1248" s="349" t="s">
        <v>690</v>
      </c>
      <c r="E1248" s="170">
        <v>98.0</v>
      </c>
      <c r="F1248" s="170">
        <v>709.0</v>
      </c>
      <c r="G1248" s="170">
        <v>52.0</v>
      </c>
      <c r="H1248" s="170" t="s">
        <v>85</v>
      </c>
      <c r="I1248" s="170" t="s">
        <v>692</v>
      </c>
      <c r="J1248" s="334"/>
      <c r="K1248" s="334"/>
      <c r="L1248" s="351">
        <f t="shared" si="13"/>
        <v>14.0909496</v>
      </c>
      <c r="M1248" s="352" t="str">
        <f t="shared" si="2"/>
        <v>SHEARING</v>
      </c>
      <c r="N1248" s="353">
        <f t="shared" si="14"/>
        <v>2</v>
      </c>
      <c r="O1248" s="353">
        <f t="shared" si="15"/>
        <v>8</v>
      </c>
      <c r="P1248" s="353">
        <f t="shared" si="16"/>
        <v>2025</v>
      </c>
      <c r="Q1248" s="354"/>
      <c r="R1248" s="354"/>
      <c r="S1248" s="354"/>
      <c r="T1248" s="354"/>
      <c r="U1248" s="354"/>
      <c r="V1248" s="354"/>
    </row>
    <row r="1249" ht="11.25" customHeight="1">
      <c r="A1249" s="170" t="s">
        <v>682</v>
      </c>
      <c r="B1249" s="348">
        <v>45871.0</v>
      </c>
      <c r="C1249" s="170" t="s">
        <v>756</v>
      </c>
      <c r="D1249" s="349" t="s">
        <v>690</v>
      </c>
      <c r="E1249" s="170">
        <v>44.0</v>
      </c>
      <c r="F1249" s="170">
        <v>235.0</v>
      </c>
      <c r="G1249" s="170">
        <v>600.0</v>
      </c>
      <c r="H1249" s="170" t="s">
        <v>85</v>
      </c>
      <c r="I1249" s="170" t="s">
        <v>692</v>
      </c>
      <c r="J1249" s="334"/>
      <c r="K1249" s="350">
        <v>0.8333333333333334</v>
      </c>
      <c r="L1249" s="351">
        <f t="shared" si="13"/>
        <v>24.1956</v>
      </c>
      <c r="M1249" s="352" t="str">
        <f t="shared" si="2"/>
        <v>SHEARING</v>
      </c>
      <c r="N1249" s="353">
        <f t="shared" si="14"/>
        <v>2</v>
      </c>
      <c r="O1249" s="353">
        <f t="shared" si="15"/>
        <v>8</v>
      </c>
      <c r="P1249" s="353">
        <f t="shared" si="16"/>
        <v>2025</v>
      </c>
      <c r="Q1249" s="354"/>
      <c r="R1249" s="354"/>
      <c r="S1249" s="354"/>
      <c r="T1249" s="354"/>
      <c r="U1249" s="354"/>
      <c r="V1249" s="354"/>
    </row>
    <row r="1250" ht="11.25" customHeight="1">
      <c r="A1250" s="170" t="s">
        <v>682</v>
      </c>
      <c r="B1250" s="348">
        <v>45871.0</v>
      </c>
      <c r="C1250" s="170"/>
      <c r="D1250" s="170" t="s">
        <v>777</v>
      </c>
      <c r="E1250" s="170">
        <v>184.0</v>
      </c>
      <c r="F1250" s="170">
        <v>292.0</v>
      </c>
      <c r="G1250" s="170">
        <v>840.0</v>
      </c>
      <c r="H1250" s="170" t="s">
        <v>461</v>
      </c>
      <c r="I1250" s="170" t="s">
        <v>773</v>
      </c>
      <c r="J1250" s="350">
        <v>0.375</v>
      </c>
      <c r="K1250" s="334"/>
      <c r="L1250" s="351">
        <f t="shared" si="13"/>
        <v>176.012928</v>
      </c>
      <c r="M1250" s="352" t="str">
        <f t="shared" si="2"/>
        <v>POWERPRESS</v>
      </c>
      <c r="N1250" s="353">
        <f t="shared" si="14"/>
        <v>2</v>
      </c>
      <c r="O1250" s="353">
        <f t="shared" si="15"/>
        <v>8</v>
      </c>
      <c r="P1250" s="353">
        <f t="shared" si="16"/>
        <v>2025</v>
      </c>
      <c r="Q1250" s="354"/>
      <c r="R1250" s="354"/>
      <c r="S1250" s="354"/>
      <c r="T1250" s="354"/>
      <c r="U1250" s="354"/>
      <c r="V1250" s="354"/>
    </row>
    <row r="1251" ht="11.25" customHeight="1">
      <c r="A1251" s="170" t="s">
        <v>682</v>
      </c>
      <c r="B1251" s="348">
        <v>45871.0</v>
      </c>
      <c r="C1251" s="170" t="s">
        <v>756</v>
      </c>
      <c r="D1251" s="170" t="s">
        <v>777</v>
      </c>
      <c r="E1251" s="170">
        <v>38.0</v>
      </c>
      <c r="F1251" s="170">
        <v>205.0</v>
      </c>
      <c r="G1251" s="170">
        <v>440.0</v>
      </c>
      <c r="H1251" s="170" t="s">
        <v>695</v>
      </c>
      <c r="I1251" s="170" t="s">
        <v>773</v>
      </c>
      <c r="J1251" s="334"/>
      <c r="K1251" s="334"/>
      <c r="L1251" s="351">
        <f t="shared" si="13"/>
        <v>13.36764</v>
      </c>
      <c r="M1251" s="352" t="str">
        <f t="shared" si="2"/>
        <v>POWERPRESS</v>
      </c>
      <c r="N1251" s="353">
        <f t="shared" si="14"/>
        <v>2</v>
      </c>
      <c r="O1251" s="353">
        <f t="shared" si="15"/>
        <v>8</v>
      </c>
      <c r="P1251" s="353">
        <f t="shared" si="16"/>
        <v>2025</v>
      </c>
      <c r="Q1251" s="354"/>
      <c r="R1251" s="354"/>
      <c r="S1251" s="354"/>
      <c r="T1251" s="354"/>
      <c r="U1251" s="354"/>
      <c r="V1251" s="354"/>
    </row>
    <row r="1252" ht="11.25" customHeight="1">
      <c r="A1252" s="170" t="s">
        <v>682</v>
      </c>
      <c r="B1252" s="348">
        <v>45871.0</v>
      </c>
      <c r="C1252" s="170" t="s">
        <v>756</v>
      </c>
      <c r="D1252" s="170" t="s">
        <v>783</v>
      </c>
      <c r="E1252" s="170">
        <v>44.0</v>
      </c>
      <c r="F1252" s="170">
        <v>235.0</v>
      </c>
      <c r="G1252" s="170">
        <v>980.0</v>
      </c>
      <c r="H1252" s="170" t="s">
        <v>695</v>
      </c>
      <c r="I1252" s="170" t="s">
        <v>773</v>
      </c>
      <c r="J1252" s="334"/>
      <c r="K1252" s="350">
        <v>0.75</v>
      </c>
      <c r="L1252" s="351">
        <f t="shared" si="13"/>
        <v>39.51948</v>
      </c>
      <c r="M1252" s="352" t="str">
        <f t="shared" si="2"/>
        <v>POWERPRESS</v>
      </c>
      <c r="N1252" s="353">
        <f t="shared" si="14"/>
        <v>2</v>
      </c>
      <c r="O1252" s="353">
        <f t="shared" si="15"/>
        <v>8</v>
      </c>
      <c r="P1252" s="353">
        <f t="shared" si="16"/>
        <v>2025</v>
      </c>
      <c r="Q1252" s="354"/>
      <c r="R1252" s="354"/>
      <c r="S1252" s="354"/>
      <c r="T1252" s="354"/>
      <c r="U1252" s="354"/>
      <c r="V1252" s="354"/>
    </row>
    <row r="1253" ht="11.25" customHeight="1">
      <c r="A1253" s="170" t="s">
        <v>682</v>
      </c>
      <c r="B1253" s="348">
        <v>45871.0</v>
      </c>
      <c r="C1253" s="170" t="s">
        <v>394</v>
      </c>
      <c r="D1253" s="349" t="s">
        <v>711</v>
      </c>
      <c r="E1253" s="170">
        <v>98.0</v>
      </c>
      <c r="F1253" s="170">
        <v>626.0</v>
      </c>
      <c r="G1253" s="170">
        <v>312.0</v>
      </c>
      <c r="H1253" s="170" t="s">
        <v>712</v>
      </c>
      <c r="I1253" s="170" t="s">
        <v>713</v>
      </c>
      <c r="J1253" s="350">
        <v>0.3333333333333333</v>
      </c>
      <c r="K1253" s="334"/>
      <c r="L1253" s="351">
        <f t="shared" si="13"/>
        <v>74.6482464</v>
      </c>
      <c r="M1253" s="352" t="str">
        <f t="shared" si="2"/>
        <v>SHEARING</v>
      </c>
      <c r="N1253" s="353">
        <f t="shared" si="14"/>
        <v>2</v>
      </c>
      <c r="O1253" s="353">
        <f t="shared" si="15"/>
        <v>8</v>
      </c>
      <c r="P1253" s="353">
        <f t="shared" si="16"/>
        <v>2025</v>
      </c>
      <c r="Q1253" s="354"/>
      <c r="R1253" s="354"/>
      <c r="S1253" s="354"/>
      <c r="T1253" s="354"/>
      <c r="U1253" s="354"/>
      <c r="V1253" s="354"/>
    </row>
    <row r="1254" ht="11.25" customHeight="1">
      <c r="A1254" s="170" t="s">
        <v>682</v>
      </c>
      <c r="B1254" s="348">
        <v>45871.0</v>
      </c>
      <c r="C1254" s="170" t="s">
        <v>394</v>
      </c>
      <c r="D1254" s="349" t="s">
        <v>711</v>
      </c>
      <c r="E1254" s="170">
        <v>98.0</v>
      </c>
      <c r="F1254" s="170">
        <v>639.0</v>
      </c>
      <c r="G1254" s="170">
        <v>232.0</v>
      </c>
      <c r="H1254" s="170" t="s">
        <v>712</v>
      </c>
      <c r="I1254" s="170" t="s">
        <v>713</v>
      </c>
      <c r="J1254" s="334"/>
      <c r="K1254" s="334"/>
      <c r="L1254" s="351">
        <f t="shared" si="13"/>
        <v>56.6603856</v>
      </c>
      <c r="M1254" s="352" t="str">
        <f t="shared" si="2"/>
        <v>SHEARING</v>
      </c>
      <c r="N1254" s="353">
        <f t="shared" si="14"/>
        <v>2</v>
      </c>
      <c r="O1254" s="353">
        <f t="shared" si="15"/>
        <v>8</v>
      </c>
      <c r="P1254" s="353">
        <f t="shared" si="16"/>
        <v>2025</v>
      </c>
      <c r="Q1254" s="354"/>
      <c r="R1254" s="354"/>
      <c r="S1254" s="354"/>
      <c r="T1254" s="354"/>
      <c r="U1254" s="354"/>
      <c r="V1254" s="354"/>
    </row>
    <row r="1255" ht="11.25" customHeight="1">
      <c r="A1255" s="170" t="s">
        <v>682</v>
      </c>
      <c r="B1255" s="348">
        <v>45871.0</v>
      </c>
      <c r="C1255" s="170" t="s">
        <v>394</v>
      </c>
      <c r="D1255" s="349" t="s">
        <v>711</v>
      </c>
      <c r="E1255" s="170">
        <v>98.0</v>
      </c>
      <c r="F1255" s="170">
        <v>657.0</v>
      </c>
      <c r="G1255" s="170">
        <v>184.0</v>
      </c>
      <c r="H1255" s="170" t="s">
        <v>712</v>
      </c>
      <c r="I1255" s="170" t="s">
        <v>713</v>
      </c>
      <c r="J1255" s="334"/>
      <c r="K1255" s="334"/>
      <c r="L1255" s="351">
        <f t="shared" si="13"/>
        <v>46.2033936</v>
      </c>
      <c r="M1255" s="352" t="str">
        <f t="shared" si="2"/>
        <v>SHEARING</v>
      </c>
      <c r="N1255" s="353">
        <f t="shared" si="14"/>
        <v>2</v>
      </c>
      <c r="O1255" s="353">
        <f t="shared" si="15"/>
        <v>8</v>
      </c>
      <c r="P1255" s="353">
        <f t="shared" si="16"/>
        <v>2025</v>
      </c>
      <c r="Q1255" s="354"/>
      <c r="R1255" s="354"/>
      <c r="S1255" s="354"/>
      <c r="T1255" s="354"/>
      <c r="U1255" s="354"/>
      <c r="V1255" s="354"/>
    </row>
    <row r="1256" ht="11.25" customHeight="1">
      <c r="A1256" s="170" t="s">
        <v>682</v>
      </c>
      <c r="B1256" s="348">
        <v>45871.0</v>
      </c>
      <c r="C1256" s="170" t="s">
        <v>394</v>
      </c>
      <c r="D1256" s="349" t="s">
        <v>711</v>
      </c>
      <c r="E1256" s="170">
        <v>98.0</v>
      </c>
      <c r="F1256" s="170">
        <v>681.0</v>
      </c>
      <c r="G1256" s="170">
        <v>152.0</v>
      </c>
      <c r="H1256" s="170" t="s">
        <v>712</v>
      </c>
      <c r="I1256" s="170" t="s">
        <v>713</v>
      </c>
      <c r="J1256" s="334"/>
      <c r="K1256" s="334"/>
      <c r="L1256" s="351">
        <f t="shared" si="13"/>
        <v>39.5622864</v>
      </c>
      <c r="M1256" s="352" t="str">
        <f t="shared" si="2"/>
        <v>SHEARING</v>
      </c>
      <c r="N1256" s="353">
        <f t="shared" si="14"/>
        <v>2</v>
      </c>
      <c r="O1256" s="353">
        <f t="shared" si="15"/>
        <v>8</v>
      </c>
      <c r="P1256" s="353">
        <f t="shared" si="16"/>
        <v>2025</v>
      </c>
      <c r="Q1256" s="354"/>
      <c r="R1256" s="354"/>
      <c r="S1256" s="354"/>
      <c r="T1256" s="354"/>
      <c r="U1256" s="354"/>
      <c r="V1256" s="354"/>
    </row>
    <row r="1257" ht="11.25" customHeight="1">
      <c r="A1257" s="170" t="s">
        <v>682</v>
      </c>
      <c r="B1257" s="348">
        <v>45871.0</v>
      </c>
      <c r="C1257" s="170" t="s">
        <v>394</v>
      </c>
      <c r="D1257" s="349" t="s">
        <v>711</v>
      </c>
      <c r="E1257" s="170">
        <v>98.0</v>
      </c>
      <c r="F1257" s="170">
        <v>709.0</v>
      </c>
      <c r="G1257" s="170">
        <v>104.0</v>
      </c>
      <c r="H1257" s="170" t="s">
        <v>712</v>
      </c>
      <c r="I1257" s="170" t="s">
        <v>713</v>
      </c>
      <c r="J1257" s="334"/>
      <c r="K1257" s="334"/>
      <c r="L1257" s="351">
        <f t="shared" si="13"/>
        <v>28.1818992</v>
      </c>
      <c r="M1257" s="352" t="str">
        <f t="shared" si="2"/>
        <v>SHEARING</v>
      </c>
      <c r="N1257" s="353">
        <f t="shared" si="14"/>
        <v>2</v>
      </c>
      <c r="O1257" s="353">
        <f t="shared" si="15"/>
        <v>8</v>
      </c>
      <c r="P1257" s="353">
        <f t="shared" si="16"/>
        <v>2025</v>
      </c>
      <c r="Q1257" s="354"/>
      <c r="R1257" s="354"/>
      <c r="S1257" s="354"/>
      <c r="T1257" s="354"/>
      <c r="U1257" s="354"/>
      <c r="V1257" s="354"/>
    </row>
    <row r="1258" ht="11.25" customHeight="1">
      <c r="A1258" s="170" t="s">
        <v>682</v>
      </c>
      <c r="B1258" s="348">
        <v>45871.0</v>
      </c>
      <c r="C1258" s="170" t="s">
        <v>394</v>
      </c>
      <c r="D1258" s="349" t="s">
        <v>711</v>
      </c>
      <c r="E1258" s="170">
        <v>98.0</v>
      </c>
      <c r="F1258" s="170">
        <v>566.0</v>
      </c>
      <c r="G1258" s="170">
        <v>156.0</v>
      </c>
      <c r="H1258" s="170" t="s">
        <v>712</v>
      </c>
      <c r="I1258" s="170" t="s">
        <v>713</v>
      </c>
      <c r="J1258" s="334"/>
      <c r="K1258" s="334"/>
      <c r="L1258" s="351">
        <f t="shared" si="13"/>
        <v>33.7467312</v>
      </c>
      <c r="M1258" s="352" t="str">
        <f t="shared" si="2"/>
        <v>SHEARING</v>
      </c>
      <c r="N1258" s="353">
        <f t="shared" si="14"/>
        <v>2</v>
      </c>
      <c r="O1258" s="353">
        <f t="shared" si="15"/>
        <v>8</v>
      </c>
      <c r="P1258" s="353">
        <f t="shared" si="16"/>
        <v>2025</v>
      </c>
      <c r="Q1258" s="354"/>
      <c r="R1258" s="354"/>
      <c r="S1258" s="354"/>
      <c r="T1258" s="354"/>
      <c r="U1258" s="354"/>
      <c r="V1258" s="354"/>
    </row>
    <row r="1259" ht="11.25" customHeight="1">
      <c r="A1259" s="170" t="s">
        <v>682</v>
      </c>
      <c r="B1259" s="348">
        <v>45871.0</v>
      </c>
      <c r="C1259" s="170" t="s">
        <v>395</v>
      </c>
      <c r="D1259" s="349" t="s">
        <v>711</v>
      </c>
      <c r="E1259" s="170">
        <v>98.0</v>
      </c>
      <c r="F1259" s="170">
        <v>579.0</v>
      </c>
      <c r="G1259" s="170">
        <v>116.0</v>
      </c>
      <c r="H1259" s="170" t="s">
        <v>712</v>
      </c>
      <c r="I1259" s="170" t="s">
        <v>713</v>
      </c>
      <c r="J1259" s="334"/>
      <c r="K1259" s="334"/>
      <c r="L1259" s="351">
        <f t="shared" si="13"/>
        <v>25.6700808</v>
      </c>
      <c r="M1259" s="352" t="str">
        <f t="shared" si="2"/>
        <v>SHEARING</v>
      </c>
      <c r="N1259" s="353">
        <f t="shared" si="14"/>
        <v>2</v>
      </c>
      <c r="O1259" s="353">
        <f t="shared" si="15"/>
        <v>8</v>
      </c>
      <c r="P1259" s="353">
        <f t="shared" si="16"/>
        <v>2025</v>
      </c>
      <c r="Q1259" s="354"/>
      <c r="R1259" s="354"/>
      <c r="S1259" s="354"/>
      <c r="T1259" s="354"/>
      <c r="U1259" s="354"/>
      <c r="V1259" s="354"/>
    </row>
    <row r="1260" ht="11.25" customHeight="1">
      <c r="A1260" s="170" t="s">
        <v>682</v>
      </c>
      <c r="B1260" s="348">
        <v>45871.0</v>
      </c>
      <c r="C1260" s="170" t="s">
        <v>395</v>
      </c>
      <c r="D1260" s="349" t="s">
        <v>711</v>
      </c>
      <c r="E1260" s="170">
        <v>98.0</v>
      </c>
      <c r="F1260" s="170">
        <v>597.0</v>
      </c>
      <c r="G1260" s="170">
        <v>92.0</v>
      </c>
      <c r="H1260" s="170" t="s">
        <v>712</v>
      </c>
      <c r="I1260" s="170" t="s">
        <v>713</v>
      </c>
      <c r="J1260" s="334"/>
      <c r="K1260" s="334"/>
      <c r="L1260" s="351">
        <f t="shared" si="13"/>
        <v>20.9919528</v>
      </c>
      <c r="M1260" s="352" t="str">
        <f t="shared" si="2"/>
        <v>SHEARING</v>
      </c>
      <c r="N1260" s="353">
        <f t="shared" si="14"/>
        <v>2</v>
      </c>
      <c r="O1260" s="353">
        <f t="shared" si="15"/>
        <v>8</v>
      </c>
      <c r="P1260" s="353">
        <f t="shared" si="16"/>
        <v>2025</v>
      </c>
      <c r="Q1260" s="354"/>
      <c r="R1260" s="354"/>
      <c r="S1260" s="354"/>
      <c r="T1260" s="354"/>
      <c r="U1260" s="354"/>
      <c r="V1260" s="354"/>
    </row>
    <row r="1261" ht="11.25" customHeight="1">
      <c r="A1261" s="170" t="s">
        <v>682</v>
      </c>
      <c r="B1261" s="348">
        <v>45871.0</v>
      </c>
      <c r="C1261" s="170" t="s">
        <v>395</v>
      </c>
      <c r="D1261" s="349" t="s">
        <v>711</v>
      </c>
      <c r="E1261" s="170">
        <v>98.0</v>
      </c>
      <c r="F1261" s="170">
        <v>621.0</v>
      </c>
      <c r="G1261" s="170">
        <v>76.0</v>
      </c>
      <c r="H1261" s="170" t="s">
        <v>712</v>
      </c>
      <c r="I1261" s="170" t="s">
        <v>713</v>
      </c>
      <c r="J1261" s="334"/>
      <c r="K1261" s="334"/>
      <c r="L1261" s="351">
        <f t="shared" si="13"/>
        <v>18.0383112</v>
      </c>
      <c r="M1261" s="352" t="str">
        <f t="shared" si="2"/>
        <v>SHEARING</v>
      </c>
      <c r="N1261" s="353">
        <f t="shared" si="14"/>
        <v>2</v>
      </c>
      <c r="O1261" s="353">
        <f t="shared" si="15"/>
        <v>8</v>
      </c>
      <c r="P1261" s="353">
        <f t="shared" si="16"/>
        <v>2025</v>
      </c>
      <c r="Q1261" s="354"/>
      <c r="R1261" s="354"/>
      <c r="S1261" s="354"/>
      <c r="T1261" s="354"/>
      <c r="U1261" s="354"/>
      <c r="V1261" s="354"/>
    </row>
    <row r="1262" ht="11.25" customHeight="1">
      <c r="A1262" s="170" t="s">
        <v>682</v>
      </c>
      <c r="B1262" s="348">
        <v>45871.0</v>
      </c>
      <c r="C1262" s="170" t="s">
        <v>395</v>
      </c>
      <c r="D1262" s="349" t="s">
        <v>711</v>
      </c>
      <c r="E1262" s="170">
        <v>98.0</v>
      </c>
      <c r="F1262" s="170">
        <v>649.0</v>
      </c>
      <c r="G1262" s="170">
        <v>52.0</v>
      </c>
      <c r="H1262" s="170" t="s">
        <v>712</v>
      </c>
      <c r="I1262" s="170" t="s">
        <v>713</v>
      </c>
      <c r="J1262" s="334"/>
      <c r="K1262" s="350">
        <v>0.8333333333333334</v>
      </c>
      <c r="L1262" s="351">
        <f t="shared" si="13"/>
        <v>12.8984856</v>
      </c>
      <c r="M1262" s="352" t="str">
        <f t="shared" si="2"/>
        <v>SHEARING</v>
      </c>
      <c r="N1262" s="353">
        <f t="shared" si="14"/>
        <v>2</v>
      </c>
      <c r="O1262" s="353">
        <f t="shared" si="15"/>
        <v>8</v>
      </c>
      <c r="P1262" s="353">
        <f t="shared" si="16"/>
        <v>2025</v>
      </c>
      <c r="Q1262" s="354"/>
      <c r="R1262" s="354"/>
      <c r="S1262" s="354"/>
      <c r="T1262" s="354"/>
      <c r="U1262" s="354"/>
      <c r="V1262" s="354"/>
    </row>
    <row r="1263" ht="11.25" customHeight="1">
      <c r="A1263" s="170" t="s">
        <v>682</v>
      </c>
      <c r="B1263" s="348">
        <v>45871.0</v>
      </c>
      <c r="C1263" s="170" t="s">
        <v>756</v>
      </c>
      <c r="D1263" s="349" t="s">
        <v>745</v>
      </c>
      <c r="E1263" s="170">
        <v>44.0</v>
      </c>
      <c r="F1263" s="170">
        <v>235.0</v>
      </c>
      <c r="G1263" s="170">
        <v>4400.0</v>
      </c>
      <c r="H1263" s="170" t="s">
        <v>85</v>
      </c>
      <c r="I1263" s="170" t="s">
        <v>766</v>
      </c>
      <c r="J1263" s="350">
        <v>0.3333333333333333</v>
      </c>
      <c r="K1263" s="334"/>
      <c r="L1263" s="351">
        <f t="shared" si="13"/>
        <v>177.4344</v>
      </c>
      <c r="M1263" s="352" t="str">
        <f t="shared" si="2"/>
        <v>SHEARING</v>
      </c>
      <c r="N1263" s="353">
        <f t="shared" si="14"/>
        <v>2</v>
      </c>
      <c r="O1263" s="353">
        <f t="shared" si="15"/>
        <v>8</v>
      </c>
      <c r="P1263" s="353">
        <f t="shared" si="16"/>
        <v>2025</v>
      </c>
      <c r="Q1263" s="354"/>
      <c r="R1263" s="354"/>
      <c r="S1263" s="354"/>
      <c r="T1263" s="354"/>
      <c r="U1263" s="354"/>
      <c r="V1263" s="354"/>
    </row>
    <row r="1264" ht="11.25" customHeight="1">
      <c r="A1264" s="170" t="s">
        <v>682</v>
      </c>
      <c r="B1264" s="348">
        <v>45871.0</v>
      </c>
      <c r="C1264" s="170"/>
      <c r="D1264" s="170"/>
      <c r="E1264" s="170"/>
      <c r="F1264" s="170"/>
      <c r="G1264" s="170"/>
      <c r="H1264" s="170" t="s">
        <v>689</v>
      </c>
      <c r="I1264" s="170" t="s">
        <v>766</v>
      </c>
      <c r="J1264" s="334"/>
      <c r="K1264" s="350">
        <v>0.8333333333333334</v>
      </c>
      <c r="L1264" s="351">
        <f t="shared" si="13"/>
        <v>0</v>
      </c>
      <c r="M1264" s="352" t="str">
        <f t="shared" si="2"/>
        <v/>
      </c>
      <c r="N1264" s="353">
        <f t="shared" si="14"/>
        <v>2</v>
      </c>
      <c r="O1264" s="353">
        <f t="shared" si="15"/>
        <v>8</v>
      </c>
      <c r="P1264" s="353">
        <f t="shared" si="16"/>
        <v>2025</v>
      </c>
      <c r="Q1264" s="354"/>
      <c r="R1264" s="354"/>
      <c r="S1264" s="354"/>
      <c r="T1264" s="354"/>
      <c r="U1264" s="354"/>
      <c r="V1264" s="354"/>
    </row>
    <row r="1265" ht="11.25" customHeight="1">
      <c r="A1265" s="170" t="s">
        <v>682</v>
      </c>
      <c r="B1265" s="348">
        <v>45871.0</v>
      </c>
      <c r="C1265" s="170"/>
      <c r="D1265" s="170" t="s">
        <v>787</v>
      </c>
      <c r="E1265" s="170">
        <v>184.0</v>
      </c>
      <c r="F1265" s="170">
        <v>292.0</v>
      </c>
      <c r="G1265" s="170">
        <v>250.0</v>
      </c>
      <c r="H1265" s="170" t="s">
        <v>461</v>
      </c>
      <c r="I1265" s="170" t="s">
        <v>709</v>
      </c>
      <c r="J1265" s="350">
        <v>0.375</v>
      </c>
      <c r="K1265" s="334"/>
      <c r="L1265" s="351">
        <f t="shared" si="13"/>
        <v>52.3848</v>
      </c>
      <c r="M1265" s="352" t="str">
        <f t="shared" si="2"/>
        <v>POWERPRESS</v>
      </c>
      <c r="N1265" s="353">
        <f t="shared" si="14"/>
        <v>2</v>
      </c>
      <c r="O1265" s="353">
        <f t="shared" si="15"/>
        <v>8</v>
      </c>
      <c r="P1265" s="353">
        <f t="shared" si="16"/>
        <v>2025</v>
      </c>
      <c r="Q1265" s="354"/>
      <c r="R1265" s="354"/>
      <c r="S1265" s="354"/>
      <c r="T1265" s="354"/>
      <c r="U1265" s="354"/>
      <c r="V1265" s="354"/>
    </row>
    <row r="1266" ht="11.25" customHeight="1">
      <c r="A1266" s="170" t="s">
        <v>682</v>
      </c>
      <c r="B1266" s="348">
        <v>45871.0</v>
      </c>
      <c r="C1266" s="170"/>
      <c r="D1266" s="170"/>
      <c r="E1266" s="170"/>
      <c r="F1266" s="170"/>
      <c r="G1266" s="170"/>
      <c r="H1266" s="170" t="s">
        <v>689</v>
      </c>
      <c r="I1266" s="170" t="s">
        <v>709</v>
      </c>
      <c r="J1266" s="334"/>
      <c r="K1266" s="350">
        <v>0.75</v>
      </c>
      <c r="L1266" s="351">
        <f t="shared" si="13"/>
        <v>0</v>
      </c>
      <c r="M1266" s="352" t="str">
        <f t="shared" si="2"/>
        <v/>
      </c>
      <c r="N1266" s="353">
        <f t="shared" si="14"/>
        <v>2</v>
      </c>
      <c r="O1266" s="353">
        <f t="shared" si="15"/>
        <v>8</v>
      </c>
      <c r="P1266" s="353">
        <f t="shared" si="16"/>
        <v>2025</v>
      </c>
      <c r="Q1266" s="354"/>
      <c r="R1266" s="354"/>
      <c r="S1266" s="354"/>
      <c r="T1266" s="354"/>
      <c r="U1266" s="354"/>
      <c r="V1266" s="354"/>
    </row>
    <row r="1267" ht="11.25" customHeight="1">
      <c r="A1267" s="170" t="s">
        <v>682</v>
      </c>
      <c r="B1267" s="348">
        <v>45871.0</v>
      </c>
      <c r="C1267" s="170"/>
      <c r="D1267" s="170"/>
      <c r="E1267" s="170"/>
      <c r="F1267" s="170"/>
      <c r="G1267" s="170"/>
      <c r="H1267" s="170" t="s">
        <v>689</v>
      </c>
      <c r="I1267" s="170" t="s">
        <v>716</v>
      </c>
      <c r="J1267" s="350">
        <v>0.375</v>
      </c>
      <c r="K1267" s="350">
        <v>0.75</v>
      </c>
      <c r="L1267" s="351">
        <f t="shared" si="13"/>
        <v>0</v>
      </c>
      <c r="M1267" s="352" t="str">
        <f t="shared" si="2"/>
        <v/>
      </c>
      <c r="N1267" s="353">
        <f t="shared" si="14"/>
        <v>2</v>
      </c>
      <c r="O1267" s="353">
        <f t="shared" si="15"/>
        <v>8</v>
      </c>
      <c r="P1267" s="353">
        <f t="shared" si="16"/>
        <v>2025</v>
      </c>
      <c r="Q1267" s="354"/>
      <c r="R1267" s="354"/>
      <c r="S1267" s="354"/>
      <c r="T1267" s="354"/>
      <c r="U1267" s="354"/>
      <c r="V1267" s="354"/>
    </row>
    <row r="1268" ht="11.25" customHeight="1">
      <c r="A1268" s="170" t="s">
        <v>682</v>
      </c>
      <c r="B1268" s="348">
        <v>45871.0</v>
      </c>
      <c r="C1268" s="170"/>
      <c r="D1268" s="170"/>
      <c r="E1268" s="170"/>
      <c r="F1268" s="170"/>
      <c r="G1268" s="170"/>
      <c r="H1268" s="170" t="s">
        <v>689</v>
      </c>
      <c r="I1268" s="170" t="s">
        <v>698</v>
      </c>
      <c r="J1268" s="350">
        <v>0.375</v>
      </c>
      <c r="K1268" s="350">
        <v>0.75</v>
      </c>
      <c r="L1268" s="351">
        <f t="shared" si="13"/>
        <v>0</v>
      </c>
      <c r="M1268" s="352" t="str">
        <f t="shared" si="2"/>
        <v/>
      </c>
      <c r="N1268" s="353">
        <f t="shared" si="14"/>
        <v>2</v>
      </c>
      <c r="O1268" s="353">
        <f t="shared" si="15"/>
        <v>8</v>
      </c>
      <c r="P1268" s="353">
        <f t="shared" si="16"/>
        <v>2025</v>
      </c>
      <c r="Q1268" s="354"/>
      <c r="R1268" s="354"/>
      <c r="S1268" s="354"/>
      <c r="T1268" s="354"/>
      <c r="U1268" s="354"/>
      <c r="V1268" s="354"/>
    </row>
    <row r="1269" ht="11.25" customHeight="1">
      <c r="A1269" s="170" t="s">
        <v>682</v>
      </c>
      <c r="B1269" s="348">
        <v>45871.0</v>
      </c>
      <c r="C1269" s="170" t="s">
        <v>481</v>
      </c>
      <c r="D1269" s="349" t="s">
        <v>697</v>
      </c>
      <c r="E1269" s="170">
        <v>31.0</v>
      </c>
      <c r="F1269" s="170">
        <v>82.0</v>
      </c>
      <c r="G1269" s="170">
        <v>630.0</v>
      </c>
      <c r="H1269" s="170" t="s">
        <v>695</v>
      </c>
      <c r="I1269" s="170" t="s">
        <v>696</v>
      </c>
      <c r="J1269" s="334"/>
      <c r="K1269" s="334"/>
      <c r="L1269" s="351">
        <f t="shared" si="13"/>
        <v>6.245694</v>
      </c>
      <c r="M1269" s="352" t="str">
        <f t="shared" si="2"/>
        <v>HOLING</v>
      </c>
      <c r="N1269" s="353">
        <f t="shared" si="14"/>
        <v>2</v>
      </c>
      <c r="O1269" s="353">
        <f t="shared" si="15"/>
        <v>8</v>
      </c>
      <c r="P1269" s="353">
        <f t="shared" si="16"/>
        <v>2025</v>
      </c>
      <c r="Q1269" s="354"/>
      <c r="R1269" s="354"/>
      <c r="S1269" s="354"/>
      <c r="T1269" s="354"/>
      <c r="U1269" s="354"/>
      <c r="V1269" s="354"/>
    </row>
    <row r="1270" ht="11.25" customHeight="1">
      <c r="A1270" s="170" t="s">
        <v>682</v>
      </c>
      <c r="B1270" s="348">
        <v>45871.0</v>
      </c>
      <c r="C1270" s="170" t="s">
        <v>394</v>
      </c>
      <c r="D1270" s="349" t="s">
        <v>697</v>
      </c>
      <c r="E1270" s="170">
        <v>98.0</v>
      </c>
      <c r="F1270" s="170">
        <v>657.0</v>
      </c>
      <c r="G1270" s="170">
        <v>92.0</v>
      </c>
      <c r="H1270" s="170" t="s">
        <v>695</v>
      </c>
      <c r="I1270" s="170" t="s">
        <v>696</v>
      </c>
      <c r="J1270" s="334"/>
      <c r="K1270" s="334"/>
      <c r="L1270" s="351">
        <f t="shared" si="13"/>
        <v>23.1016968</v>
      </c>
      <c r="M1270" s="352" t="str">
        <f t="shared" si="2"/>
        <v>HOLING</v>
      </c>
      <c r="N1270" s="353">
        <f t="shared" si="14"/>
        <v>2</v>
      </c>
      <c r="O1270" s="353">
        <f t="shared" si="15"/>
        <v>8</v>
      </c>
      <c r="P1270" s="353">
        <f t="shared" si="16"/>
        <v>2025</v>
      </c>
      <c r="Q1270" s="354"/>
      <c r="R1270" s="354"/>
      <c r="S1270" s="354"/>
      <c r="T1270" s="354"/>
      <c r="U1270" s="354"/>
      <c r="V1270" s="354"/>
    </row>
    <row r="1271" ht="11.25" customHeight="1">
      <c r="A1271" s="170" t="s">
        <v>682</v>
      </c>
      <c r="B1271" s="348">
        <v>45871.0</v>
      </c>
      <c r="C1271" s="170" t="s">
        <v>395</v>
      </c>
      <c r="D1271" s="349" t="s">
        <v>697</v>
      </c>
      <c r="E1271" s="170">
        <v>98.0</v>
      </c>
      <c r="F1271" s="170">
        <v>597.0</v>
      </c>
      <c r="G1271" s="170">
        <v>46.0</v>
      </c>
      <c r="H1271" s="170" t="s">
        <v>695</v>
      </c>
      <c r="I1271" s="170" t="s">
        <v>696</v>
      </c>
      <c r="J1271" s="334"/>
      <c r="K1271" s="334"/>
      <c r="L1271" s="351">
        <f t="shared" si="13"/>
        <v>10.4959764</v>
      </c>
      <c r="M1271" s="352" t="str">
        <f t="shared" si="2"/>
        <v>HOLING</v>
      </c>
      <c r="N1271" s="353">
        <f t="shared" si="14"/>
        <v>2</v>
      </c>
      <c r="O1271" s="353">
        <f t="shared" si="15"/>
        <v>8</v>
      </c>
      <c r="P1271" s="353">
        <f t="shared" si="16"/>
        <v>2025</v>
      </c>
      <c r="Q1271" s="354"/>
      <c r="R1271" s="354"/>
      <c r="S1271" s="354"/>
      <c r="T1271" s="354"/>
      <c r="U1271" s="354"/>
      <c r="V1271" s="354"/>
    </row>
    <row r="1272" ht="11.25" customHeight="1">
      <c r="A1272" s="170" t="s">
        <v>682</v>
      </c>
      <c r="B1272" s="348">
        <v>45871.0</v>
      </c>
      <c r="C1272" s="170" t="s">
        <v>395</v>
      </c>
      <c r="D1272" s="349" t="s">
        <v>697</v>
      </c>
      <c r="E1272" s="170">
        <v>98.0</v>
      </c>
      <c r="F1272" s="170">
        <v>579.0</v>
      </c>
      <c r="G1272" s="170">
        <v>58.0</v>
      </c>
      <c r="H1272" s="170" t="s">
        <v>695</v>
      </c>
      <c r="I1272" s="170" t="s">
        <v>696</v>
      </c>
      <c r="J1272" s="334"/>
      <c r="K1272" s="334"/>
      <c r="L1272" s="351">
        <f t="shared" si="13"/>
        <v>12.8350404</v>
      </c>
      <c r="M1272" s="352" t="str">
        <f t="shared" si="2"/>
        <v>HOLING</v>
      </c>
      <c r="N1272" s="353">
        <f t="shared" si="14"/>
        <v>2</v>
      </c>
      <c r="O1272" s="353">
        <f t="shared" si="15"/>
        <v>8</v>
      </c>
      <c r="P1272" s="353">
        <f t="shared" si="16"/>
        <v>2025</v>
      </c>
      <c r="Q1272" s="354"/>
      <c r="R1272" s="354"/>
      <c r="S1272" s="354"/>
      <c r="T1272" s="354"/>
      <c r="U1272" s="354"/>
      <c r="V1272" s="354"/>
    </row>
    <row r="1273" ht="11.25" customHeight="1">
      <c r="A1273" s="170" t="s">
        <v>682</v>
      </c>
      <c r="B1273" s="348">
        <v>45871.0</v>
      </c>
      <c r="C1273" s="170" t="s">
        <v>395</v>
      </c>
      <c r="D1273" s="349" t="s">
        <v>697</v>
      </c>
      <c r="E1273" s="170">
        <v>98.0</v>
      </c>
      <c r="F1273" s="170">
        <v>621.0</v>
      </c>
      <c r="G1273" s="170">
        <v>38.0</v>
      </c>
      <c r="H1273" s="170" t="s">
        <v>695</v>
      </c>
      <c r="I1273" s="170" t="s">
        <v>696</v>
      </c>
      <c r="J1273" s="334"/>
      <c r="K1273" s="334"/>
      <c r="L1273" s="351">
        <f t="shared" si="13"/>
        <v>9.0191556</v>
      </c>
      <c r="M1273" s="352" t="str">
        <f t="shared" si="2"/>
        <v>HOLING</v>
      </c>
      <c r="N1273" s="353">
        <f t="shared" si="14"/>
        <v>2</v>
      </c>
      <c r="O1273" s="353">
        <f t="shared" si="15"/>
        <v>8</v>
      </c>
      <c r="P1273" s="353">
        <f t="shared" si="16"/>
        <v>2025</v>
      </c>
      <c r="Q1273" s="354"/>
      <c r="R1273" s="354"/>
      <c r="S1273" s="354"/>
      <c r="T1273" s="354"/>
      <c r="U1273" s="354"/>
      <c r="V1273" s="354"/>
    </row>
    <row r="1274" ht="11.25" customHeight="1">
      <c r="A1274" s="170" t="s">
        <v>682</v>
      </c>
      <c r="B1274" s="348">
        <v>45871.0</v>
      </c>
      <c r="C1274" s="170" t="s">
        <v>395</v>
      </c>
      <c r="D1274" s="349" t="s">
        <v>727</v>
      </c>
      <c r="E1274" s="170">
        <v>98.0</v>
      </c>
      <c r="F1274" s="170">
        <v>621.0</v>
      </c>
      <c r="G1274" s="170">
        <v>7.0</v>
      </c>
      <c r="H1274" s="170" t="s">
        <v>85</v>
      </c>
      <c r="I1274" s="170" t="s">
        <v>684</v>
      </c>
      <c r="J1274" s="334"/>
      <c r="K1274" s="334"/>
      <c r="L1274" s="351">
        <f t="shared" si="13"/>
        <v>1.6614234</v>
      </c>
      <c r="M1274" s="352" t="str">
        <f t="shared" si="2"/>
        <v>SHEARING</v>
      </c>
      <c r="N1274" s="353">
        <f t="shared" si="14"/>
        <v>2</v>
      </c>
      <c r="O1274" s="353">
        <f t="shared" si="15"/>
        <v>8</v>
      </c>
      <c r="P1274" s="353">
        <f t="shared" si="16"/>
        <v>2025</v>
      </c>
      <c r="Q1274" s="354"/>
      <c r="R1274" s="354"/>
      <c r="S1274" s="354"/>
      <c r="T1274" s="354"/>
      <c r="U1274" s="354"/>
      <c r="V1274" s="354"/>
    </row>
    <row r="1275" ht="11.25" customHeight="1">
      <c r="A1275" s="170" t="s">
        <v>682</v>
      </c>
      <c r="B1275" s="348">
        <v>45871.0</v>
      </c>
      <c r="C1275" s="170" t="s">
        <v>395</v>
      </c>
      <c r="D1275" s="349" t="s">
        <v>727</v>
      </c>
      <c r="E1275" s="170">
        <v>98.0</v>
      </c>
      <c r="F1275" s="170">
        <v>597.0</v>
      </c>
      <c r="G1275" s="170">
        <v>7.0</v>
      </c>
      <c r="H1275" s="170" t="s">
        <v>85</v>
      </c>
      <c r="I1275" s="170" t="s">
        <v>684</v>
      </c>
      <c r="J1275" s="334"/>
      <c r="K1275" s="334"/>
      <c r="L1275" s="351">
        <f t="shared" si="13"/>
        <v>1.5972138</v>
      </c>
      <c r="M1275" s="352" t="str">
        <f t="shared" si="2"/>
        <v>SHEARING</v>
      </c>
      <c r="N1275" s="353">
        <f t="shared" si="14"/>
        <v>2</v>
      </c>
      <c r="O1275" s="353">
        <f t="shared" si="15"/>
        <v>8</v>
      </c>
      <c r="P1275" s="353">
        <f t="shared" si="16"/>
        <v>2025</v>
      </c>
      <c r="Q1275" s="354"/>
      <c r="R1275" s="354"/>
      <c r="S1275" s="354"/>
      <c r="T1275" s="354"/>
      <c r="U1275" s="354"/>
      <c r="V1275" s="354"/>
    </row>
    <row r="1276" ht="11.25" customHeight="1">
      <c r="A1276" s="170" t="s">
        <v>682</v>
      </c>
      <c r="B1276" s="348">
        <v>45871.0</v>
      </c>
      <c r="C1276" s="170" t="s">
        <v>395</v>
      </c>
      <c r="D1276" s="349" t="s">
        <v>727</v>
      </c>
      <c r="E1276" s="170">
        <v>98.0</v>
      </c>
      <c r="F1276" s="170">
        <v>579.0</v>
      </c>
      <c r="G1276" s="170">
        <v>10.0</v>
      </c>
      <c r="H1276" s="170" t="s">
        <v>85</v>
      </c>
      <c r="I1276" s="170" t="s">
        <v>684</v>
      </c>
      <c r="J1276" s="334"/>
      <c r="K1276" s="334"/>
      <c r="L1276" s="351">
        <f t="shared" si="13"/>
        <v>2.212938</v>
      </c>
      <c r="M1276" s="352" t="str">
        <f t="shared" si="2"/>
        <v>SHEARING</v>
      </c>
      <c r="N1276" s="353">
        <f t="shared" si="14"/>
        <v>2</v>
      </c>
      <c r="O1276" s="353">
        <f t="shared" si="15"/>
        <v>8</v>
      </c>
      <c r="P1276" s="353">
        <f t="shared" si="16"/>
        <v>2025</v>
      </c>
      <c r="Q1276" s="354"/>
      <c r="R1276" s="354"/>
      <c r="S1276" s="354"/>
      <c r="T1276" s="354"/>
      <c r="U1276" s="354"/>
      <c r="V1276" s="354"/>
    </row>
    <row r="1277" ht="11.25" customHeight="1">
      <c r="A1277" s="170" t="s">
        <v>682</v>
      </c>
      <c r="B1277" s="348">
        <v>45871.0</v>
      </c>
      <c r="C1277" s="170" t="s">
        <v>395</v>
      </c>
      <c r="D1277" s="349" t="s">
        <v>727</v>
      </c>
      <c r="E1277" s="170">
        <v>98.0</v>
      </c>
      <c r="F1277" s="170">
        <v>566.0</v>
      </c>
      <c r="G1277" s="170">
        <v>13.0</v>
      </c>
      <c r="H1277" s="170" t="s">
        <v>85</v>
      </c>
      <c r="I1277" s="170" t="s">
        <v>684</v>
      </c>
      <c r="J1277" s="334"/>
      <c r="K1277" s="334"/>
      <c r="L1277" s="351">
        <f t="shared" si="13"/>
        <v>2.8122276</v>
      </c>
      <c r="M1277" s="352" t="str">
        <f t="shared" si="2"/>
        <v>SHEARING</v>
      </c>
      <c r="N1277" s="353">
        <f t="shared" si="14"/>
        <v>2</v>
      </c>
      <c r="O1277" s="353">
        <f t="shared" si="15"/>
        <v>8</v>
      </c>
      <c r="P1277" s="353">
        <f t="shared" si="16"/>
        <v>2025</v>
      </c>
      <c r="Q1277" s="354"/>
      <c r="R1277" s="354"/>
      <c r="S1277" s="354"/>
      <c r="T1277" s="354"/>
      <c r="U1277" s="354"/>
      <c r="V1277" s="354"/>
    </row>
    <row r="1278" ht="11.25" customHeight="1">
      <c r="A1278" s="170" t="s">
        <v>682</v>
      </c>
      <c r="B1278" s="348">
        <v>45871.0</v>
      </c>
      <c r="C1278" s="170" t="s">
        <v>395</v>
      </c>
      <c r="D1278" s="349" t="s">
        <v>727</v>
      </c>
      <c r="E1278" s="170">
        <v>98.0</v>
      </c>
      <c r="F1278" s="170">
        <v>695.0</v>
      </c>
      <c r="G1278" s="170">
        <v>42.0</v>
      </c>
      <c r="H1278" s="170" t="s">
        <v>85</v>
      </c>
      <c r="I1278" s="170" t="s">
        <v>684</v>
      </c>
      <c r="J1278" s="334"/>
      <c r="K1278" s="334"/>
      <c r="L1278" s="351">
        <f t="shared" si="13"/>
        <v>11.156418</v>
      </c>
      <c r="M1278" s="352" t="str">
        <f t="shared" si="2"/>
        <v>SHEARING</v>
      </c>
      <c r="N1278" s="353">
        <f t="shared" si="14"/>
        <v>2</v>
      </c>
      <c r="O1278" s="353">
        <f t="shared" si="15"/>
        <v>8</v>
      </c>
      <c r="P1278" s="353">
        <f t="shared" si="16"/>
        <v>2025</v>
      </c>
      <c r="Q1278" s="354"/>
      <c r="R1278" s="354"/>
      <c r="S1278" s="354"/>
      <c r="T1278" s="354"/>
      <c r="U1278" s="354"/>
      <c r="V1278" s="354"/>
    </row>
    <row r="1279" ht="11.25" customHeight="1">
      <c r="A1279" s="170" t="s">
        <v>682</v>
      </c>
      <c r="B1279" s="348">
        <v>45871.0</v>
      </c>
      <c r="C1279" s="170" t="s">
        <v>394</v>
      </c>
      <c r="D1279" s="349" t="s">
        <v>727</v>
      </c>
      <c r="E1279" s="170">
        <v>98.0</v>
      </c>
      <c r="F1279" s="170">
        <v>345.0</v>
      </c>
      <c r="G1279" s="170">
        <v>492.0</v>
      </c>
      <c r="H1279" s="170" t="s">
        <v>85</v>
      </c>
      <c r="I1279" s="170" t="s">
        <v>684</v>
      </c>
      <c r="J1279" s="334"/>
      <c r="K1279" s="334"/>
      <c r="L1279" s="351">
        <f t="shared" si="13"/>
        <v>64.874628</v>
      </c>
      <c r="M1279" s="352" t="str">
        <f t="shared" si="2"/>
        <v>SHEARING</v>
      </c>
      <c r="N1279" s="353">
        <f t="shared" si="14"/>
        <v>2</v>
      </c>
      <c r="O1279" s="353">
        <f t="shared" si="15"/>
        <v>8</v>
      </c>
      <c r="P1279" s="353">
        <f t="shared" si="16"/>
        <v>2025</v>
      </c>
      <c r="Q1279" s="354"/>
      <c r="R1279" s="354"/>
      <c r="S1279" s="354"/>
      <c r="T1279" s="354"/>
      <c r="U1279" s="354"/>
      <c r="V1279" s="354"/>
    </row>
    <row r="1280" ht="11.25" customHeight="1">
      <c r="A1280" s="170" t="s">
        <v>682</v>
      </c>
      <c r="B1280" s="348">
        <v>45871.0</v>
      </c>
      <c r="C1280" s="170" t="s">
        <v>394</v>
      </c>
      <c r="D1280" s="349" t="s">
        <v>727</v>
      </c>
      <c r="E1280" s="170">
        <v>98.0</v>
      </c>
      <c r="F1280" s="170">
        <v>709.0</v>
      </c>
      <c r="G1280" s="170">
        <v>9.0</v>
      </c>
      <c r="H1280" s="170" t="s">
        <v>85</v>
      </c>
      <c r="I1280" s="170" t="s">
        <v>684</v>
      </c>
      <c r="J1280" s="334"/>
      <c r="K1280" s="334"/>
      <c r="L1280" s="351">
        <f t="shared" si="13"/>
        <v>2.4388182</v>
      </c>
      <c r="M1280" s="352" t="str">
        <f t="shared" si="2"/>
        <v>SHEARING</v>
      </c>
      <c r="N1280" s="353">
        <f t="shared" si="14"/>
        <v>2</v>
      </c>
      <c r="O1280" s="353">
        <f t="shared" si="15"/>
        <v>8</v>
      </c>
      <c r="P1280" s="353">
        <f t="shared" si="16"/>
        <v>2025</v>
      </c>
      <c r="Q1280" s="354"/>
      <c r="R1280" s="354"/>
      <c r="S1280" s="354"/>
      <c r="T1280" s="354"/>
      <c r="U1280" s="354"/>
      <c r="V1280" s="354"/>
    </row>
    <row r="1281" ht="11.25" customHeight="1">
      <c r="A1281" s="170" t="s">
        <v>682</v>
      </c>
      <c r="B1281" s="348">
        <v>45871.0</v>
      </c>
      <c r="C1281" s="170" t="s">
        <v>394</v>
      </c>
      <c r="D1281" s="349" t="s">
        <v>727</v>
      </c>
      <c r="E1281" s="170">
        <v>98.0</v>
      </c>
      <c r="F1281" s="170">
        <v>681.0</v>
      </c>
      <c r="G1281" s="170">
        <v>13.0</v>
      </c>
      <c r="H1281" s="170" t="s">
        <v>85</v>
      </c>
      <c r="I1281" s="170" t="s">
        <v>684</v>
      </c>
      <c r="J1281" s="334"/>
      <c r="K1281" s="334"/>
      <c r="L1281" s="351">
        <f t="shared" si="13"/>
        <v>3.3836166</v>
      </c>
      <c r="M1281" s="352" t="str">
        <f t="shared" si="2"/>
        <v>SHEARING</v>
      </c>
      <c r="N1281" s="353">
        <f t="shared" si="14"/>
        <v>2</v>
      </c>
      <c r="O1281" s="353">
        <f t="shared" si="15"/>
        <v>8</v>
      </c>
      <c r="P1281" s="353">
        <f t="shared" si="16"/>
        <v>2025</v>
      </c>
      <c r="Q1281" s="354"/>
      <c r="R1281" s="354"/>
      <c r="S1281" s="354"/>
      <c r="T1281" s="354"/>
      <c r="U1281" s="354"/>
      <c r="V1281" s="354"/>
    </row>
    <row r="1282" ht="11.25" customHeight="1">
      <c r="A1282" s="170" t="s">
        <v>682</v>
      </c>
      <c r="B1282" s="348">
        <v>45871.0</v>
      </c>
      <c r="C1282" s="170" t="s">
        <v>394</v>
      </c>
      <c r="D1282" s="349" t="s">
        <v>727</v>
      </c>
      <c r="E1282" s="170">
        <v>98.0</v>
      </c>
      <c r="F1282" s="170">
        <v>657.0</v>
      </c>
      <c r="G1282" s="170">
        <v>15.0</v>
      </c>
      <c r="H1282" s="170" t="s">
        <v>85</v>
      </c>
      <c r="I1282" s="170" t="s">
        <v>684</v>
      </c>
      <c r="J1282" s="334"/>
      <c r="K1282" s="334"/>
      <c r="L1282" s="351">
        <f t="shared" si="13"/>
        <v>3.766581</v>
      </c>
      <c r="M1282" s="352" t="str">
        <f t="shared" si="2"/>
        <v>SHEARING</v>
      </c>
      <c r="N1282" s="353">
        <f t="shared" si="14"/>
        <v>2</v>
      </c>
      <c r="O1282" s="353">
        <f t="shared" si="15"/>
        <v>8</v>
      </c>
      <c r="P1282" s="353">
        <f t="shared" si="16"/>
        <v>2025</v>
      </c>
      <c r="Q1282" s="354"/>
      <c r="R1282" s="354"/>
      <c r="S1282" s="354"/>
      <c r="T1282" s="354"/>
      <c r="U1282" s="354"/>
      <c r="V1282" s="354"/>
    </row>
    <row r="1283" ht="11.25" customHeight="1">
      <c r="A1283" s="170" t="s">
        <v>682</v>
      </c>
      <c r="B1283" s="348">
        <v>45871.0</v>
      </c>
      <c r="C1283" s="170" t="s">
        <v>394</v>
      </c>
      <c r="D1283" s="349" t="s">
        <v>727</v>
      </c>
      <c r="E1283" s="170">
        <v>98.0</v>
      </c>
      <c r="F1283" s="170">
        <v>626.0</v>
      </c>
      <c r="G1283" s="170">
        <v>26.0</v>
      </c>
      <c r="H1283" s="170" t="s">
        <v>85</v>
      </c>
      <c r="I1283" s="170" t="s">
        <v>684</v>
      </c>
      <c r="J1283" s="334"/>
      <c r="K1283" s="334"/>
      <c r="L1283" s="351">
        <f t="shared" si="13"/>
        <v>6.2206872</v>
      </c>
      <c r="M1283" s="352" t="str">
        <f t="shared" si="2"/>
        <v>SHEARING</v>
      </c>
      <c r="N1283" s="353">
        <f t="shared" si="14"/>
        <v>2</v>
      </c>
      <c r="O1283" s="353">
        <f t="shared" si="15"/>
        <v>8</v>
      </c>
      <c r="P1283" s="353">
        <f t="shared" si="16"/>
        <v>2025</v>
      </c>
      <c r="Q1283" s="354"/>
      <c r="R1283" s="354"/>
      <c r="S1283" s="354"/>
      <c r="T1283" s="354"/>
      <c r="U1283" s="354"/>
      <c r="V1283" s="354"/>
    </row>
    <row r="1284" ht="11.25" customHeight="1">
      <c r="A1284" s="170" t="s">
        <v>682</v>
      </c>
      <c r="B1284" s="348">
        <v>45871.0</v>
      </c>
      <c r="C1284" s="170" t="s">
        <v>394</v>
      </c>
      <c r="D1284" s="349" t="s">
        <v>727</v>
      </c>
      <c r="E1284" s="170">
        <v>98.0</v>
      </c>
      <c r="F1284" s="170">
        <v>375.0</v>
      </c>
      <c r="G1284" s="170">
        <v>730.0</v>
      </c>
      <c r="H1284" s="170" t="s">
        <v>85</v>
      </c>
      <c r="I1284" s="170" t="s">
        <v>684</v>
      </c>
      <c r="J1284" s="334"/>
      <c r="K1284" s="334"/>
      <c r="L1284" s="351">
        <f t="shared" si="13"/>
        <v>104.62725</v>
      </c>
      <c r="M1284" s="352" t="str">
        <f t="shared" si="2"/>
        <v>SHEARING</v>
      </c>
      <c r="N1284" s="353">
        <f t="shared" si="14"/>
        <v>2</v>
      </c>
      <c r="O1284" s="353">
        <f t="shared" si="15"/>
        <v>8</v>
      </c>
      <c r="P1284" s="353">
        <f t="shared" si="16"/>
        <v>2025</v>
      </c>
      <c r="Q1284" s="354"/>
      <c r="R1284" s="354"/>
      <c r="S1284" s="354"/>
      <c r="T1284" s="354"/>
      <c r="U1284" s="354"/>
      <c r="V1284" s="354"/>
    </row>
    <row r="1285" ht="11.25" customHeight="1">
      <c r="A1285" s="170" t="s">
        <v>682</v>
      </c>
      <c r="B1285" s="348">
        <v>45871.0</v>
      </c>
      <c r="C1285" s="170"/>
      <c r="D1285" s="170"/>
      <c r="E1285" s="170"/>
      <c r="F1285" s="170"/>
      <c r="G1285" s="170"/>
      <c r="H1285" s="170" t="s">
        <v>748</v>
      </c>
      <c r="I1285" s="170" t="s">
        <v>687</v>
      </c>
      <c r="J1285" s="350">
        <v>0.3333333333333333</v>
      </c>
      <c r="K1285" s="334"/>
      <c r="L1285" s="351">
        <f t="shared" si="13"/>
        <v>0</v>
      </c>
      <c r="M1285" s="352" t="str">
        <f t="shared" si="2"/>
        <v/>
      </c>
      <c r="N1285" s="353">
        <f t="shared" si="14"/>
        <v>2</v>
      </c>
      <c r="O1285" s="353">
        <f t="shared" si="15"/>
        <v>8</v>
      </c>
      <c r="P1285" s="353">
        <f t="shared" si="16"/>
        <v>2025</v>
      </c>
      <c r="Q1285" s="354"/>
      <c r="R1285" s="354"/>
      <c r="S1285" s="354"/>
      <c r="T1285" s="354"/>
      <c r="U1285" s="354"/>
      <c r="V1285" s="354"/>
    </row>
    <row r="1286" ht="11.25" customHeight="1">
      <c r="A1286" s="170" t="s">
        <v>682</v>
      </c>
      <c r="B1286" s="348">
        <v>45871.0</v>
      </c>
      <c r="C1286" s="170"/>
      <c r="D1286" s="170"/>
      <c r="E1286" s="170"/>
      <c r="F1286" s="170"/>
      <c r="G1286" s="170"/>
      <c r="H1286" s="170" t="s">
        <v>689</v>
      </c>
      <c r="I1286" s="170" t="s">
        <v>687</v>
      </c>
      <c r="J1286" s="334"/>
      <c r="K1286" s="350">
        <v>0.8333333333333334</v>
      </c>
      <c r="L1286" s="351">
        <f t="shared" si="13"/>
        <v>0</v>
      </c>
      <c r="M1286" s="352" t="str">
        <f t="shared" si="2"/>
        <v/>
      </c>
      <c r="N1286" s="353">
        <f t="shared" si="14"/>
        <v>2</v>
      </c>
      <c r="O1286" s="353">
        <f t="shared" si="15"/>
        <v>8</v>
      </c>
      <c r="P1286" s="353">
        <f t="shared" si="16"/>
        <v>2025</v>
      </c>
      <c r="Q1286" s="354"/>
      <c r="R1286" s="354"/>
      <c r="S1286" s="354"/>
      <c r="T1286" s="354"/>
      <c r="U1286" s="354"/>
      <c r="V1286" s="354"/>
    </row>
    <row r="1287" ht="11.25" customHeight="1">
      <c r="A1287" s="170" t="s">
        <v>682</v>
      </c>
      <c r="B1287" s="348">
        <v>45871.0</v>
      </c>
      <c r="C1287" s="170" t="s">
        <v>396</v>
      </c>
      <c r="D1287" s="170"/>
      <c r="E1287" s="170"/>
      <c r="F1287" s="170"/>
      <c r="G1287" s="170"/>
      <c r="H1287" s="170" t="s">
        <v>748</v>
      </c>
      <c r="I1287" s="170" t="s">
        <v>703</v>
      </c>
      <c r="J1287" s="350">
        <v>0.375</v>
      </c>
      <c r="K1287" s="350">
        <v>0.8333333333333334</v>
      </c>
      <c r="L1287" s="351">
        <f t="shared" si="13"/>
        <v>0</v>
      </c>
      <c r="M1287" s="352" t="str">
        <f t="shared" si="2"/>
        <v/>
      </c>
      <c r="N1287" s="353">
        <f t="shared" si="14"/>
        <v>2</v>
      </c>
      <c r="O1287" s="353">
        <f t="shared" si="15"/>
        <v>8</v>
      </c>
      <c r="P1287" s="353">
        <f t="shared" si="16"/>
        <v>2025</v>
      </c>
      <c r="Q1287" s="354"/>
      <c r="R1287" s="354"/>
      <c r="S1287" s="354"/>
      <c r="T1287" s="354"/>
      <c r="U1287" s="354"/>
      <c r="V1287" s="354"/>
    </row>
    <row r="1288" ht="11.25" customHeight="1">
      <c r="A1288" s="170" t="s">
        <v>682</v>
      </c>
      <c r="B1288" s="348">
        <v>45871.0</v>
      </c>
      <c r="C1288" s="170" t="s">
        <v>394</v>
      </c>
      <c r="D1288" s="349" t="s">
        <v>697</v>
      </c>
      <c r="E1288" s="170">
        <v>98.0</v>
      </c>
      <c r="F1288" s="170">
        <v>626.0</v>
      </c>
      <c r="G1288" s="170">
        <v>156.0</v>
      </c>
      <c r="H1288" s="170" t="s">
        <v>695</v>
      </c>
      <c r="I1288" s="170" t="s">
        <v>705</v>
      </c>
      <c r="J1288" s="350">
        <v>0.375</v>
      </c>
      <c r="K1288" s="334"/>
      <c r="L1288" s="351">
        <f t="shared" si="13"/>
        <v>37.3241232</v>
      </c>
      <c r="M1288" s="352" t="str">
        <f t="shared" si="2"/>
        <v>HOLING</v>
      </c>
      <c r="N1288" s="353">
        <f t="shared" si="14"/>
        <v>2</v>
      </c>
      <c r="O1288" s="353">
        <f t="shared" si="15"/>
        <v>8</v>
      </c>
      <c r="P1288" s="353">
        <f t="shared" si="16"/>
        <v>2025</v>
      </c>
      <c r="Q1288" s="354"/>
      <c r="R1288" s="354"/>
      <c r="S1288" s="354"/>
      <c r="T1288" s="354"/>
      <c r="U1288" s="354"/>
      <c r="V1288" s="354"/>
    </row>
    <row r="1289" ht="11.25" customHeight="1">
      <c r="A1289" s="170" t="s">
        <v>682</v>
      </c>
      <c r="B1289" s="348">
        <v>45871.0</v>
      </c>
      <c r="C1289" s="170"/>
      <c r="D1289" s="170"/>
      <c r="E1289" s="170">
        <v>98.0</v>
      </c>
      <c r="F1289" s="170">
        <v>566.0</v>
      </c>
      <c r="G1289" s="170">
        <v>78.0</v>
      </c>
      <c r="H1289" s="170" t="s">
        <v>695</v>
      </c>
      <c r="I1289" s="170" t="s">
        <v>705</v>
      </c>
      <c r="J1289" s="334"/>
      <c r="K1289" s="350">
        <v>0.8333333333333334</v>
      </c>
      <c r="L1289" s="351">
        <f t="shared" si="13"/>
        <v>16.8733656</v>
      </c>
      <c r="M1289" s="352" t="str">
        <f t="shared" si="2"/>
        <v/>
      </c>
      <c r="N1289" s="353">
        <f t="shared" si="14"/>
        <v>2</v>
      </c>
      <c r="O1289" s="353">
        <f t="shared" si="15"/>
        <v>8</v>
      </c>
      <c r="P1289" s="353">
        <f t="shared" si="16"/>
        <v>2025</v>
      </c>
      <c r="Q1289" s="354"/>
      <c r="R1289" s="354"/>
      <c r="S1289" s="354"/>
      <c r="T1289" s="354"/>
      <c r="U1289" s="354"/>
      <c r="V1289" s="354"/>
    </row>
    <row r="1290" ht="11.25" customHeight="1">
      <c r="A1290" s="170" t="s">
        <v>682</v>
      </c>
      <c r="B1290" s="348">
        <v>45871.0</v>
      </c>
      <c r="C1290" s="170" t="s">
        <v>756</v>
      </c>
      <c r="D1290" s="170" t="s">
        <v>783</v>
      </c>
      <c r="E1290" s="170">
        <v>44.0</v>
      </c>
      <c r="F1290" s="170">
        <v>235.0</v>
      </c>
      <c r="G1290" s="170">
        <v>1540.0</v>
      </c>
      <c r="H1290" s="170" t="s">
        <v>695</v>
      </c>
      <c r="I1290" s="170" t="s">
        <v>793</v>
      </c>
      <c r="J1290" s="350">
        <v>0.375</v>
      </c>
      <c r="K1290" s="334"/>
      <c r="L1290" s="351">
        <f t="shared" si="13"/>
        <v>62.10204</v>
      </c>
      <c r="M1290" s="352" t="str">
        <f t="shared" si="2"/>
        <v>POWERPRESS</v>
      </c>
      <c r="N1290" s="353">
        <f t="shared" si="14"/>
        <v>2</v>
      </c>
      <c r="O1290" s="353">
        <f t="shared" si="15"/>
        <v>8</v>
      </c>
      <c r="P1290" s="353">
        <f t="shared" si="16"/>
        <v>2025</v>
      </c>
      <c r="Q1290" s="354"/>
      <c r="R1290" s="354"/>
      <c r="S1290" s="354"/>
      <c r="T1290" s="354"/>
      <c r="U1290" s="354"/>
      <c r="V1290" s="354"/>
    </row>
    <row r="1291" ht="11.25" customHeight="1">
      <c r="A1291" s="170" t="s">
        <v>682</v>
      </c>
      <c r="B1291" s="348">
        <v>45871.0</v>
      </c>
      <c r="C1291" s="170" t="s">
        <v>395</v>
      </c>
      <c r="D1291" s="349" t="s">
        <v>697</v>
      </c>
      <c r="E1291" s="170">
        <v>124.0</v>
      </c>
      <c r="F1291" s="170">
        <v>518.0</v>
      </c>
      <c r="G1291" s="170">
        <v>468.0</v>
      </c>
      <c r="H1291" s="170" t="s">
        <v>695</v>
      </c>
      <c r="I1291" s="170" t="s">
        <v>793</v>
      </c>
      <c r="J1291" s="334"/>
      <c r="K1291" s="334"/>
      <c r="L1291" s="351">
        <f t="shared" si="13"/>
        <v>117.2362464</v>
      </c>
      <c r="M1291" s="352" t="str">
        <f t="shared" si="2"/>
        <v>HOLING</v>
      </c>
      <c r="N1291" s="353">
        <f t="shared" si="14"/>
        <v>2</v>
      </c>
      <c r="O1291" s="353">
        <f t="shared" si="15"/>
        <v>8</v>
      </c>
      <c r="P1291" s="353">
        <f t="shared" si="16"/>
        <v>2025</v>
      </c>
      <c r="Q1291" s="354"/>
      <c r="R1291" s="354"/>
      <c r="S1291" s="354"/>
      <c r="T1291" s="354"/>
      <c r="U1291" s="354"/>
      <c r="V1291" s="354"/>
    </row>
    <row r="1292" ht="11.25" customHeight="1">
      <c r="A1292" s="170" t="s">
        <v>682</v>
      </c>
      <c r="B1292" s="348">
        <v>45871.0</v>
      </c>
      <c r="C1292" s="170" t="s">
        <v>394</v>
      </c>
      <c r="D1292" s="349" t="s">
        <v>697</v>
      </c>
      <c r="E1292" s="170">
        <v>98.0</v>
      </c>
      <c r="F1292" s="170">
        <v>639.0</v>
      </c>
      <c r="G1292" s="170">
        <v>116.0</v>
      </c>
      <c r="H1292" s="170" t="s">
        <v>695</v>
      </c>
      <c r="I1292" s="170" t="s">
        <v>793</v>
      </c>
      <c r="J1292" s="334"/>
      <c r="K1292" s="334"/>
      <c r="L1292" s="351">
        <f t="shared" si="13"/>
        <v>28.3301928</v>
      </c>
      <c r="M1292" s="352" t="str">
        <f t="shared" si="2"/>
        <v>HOLING</v>
      </c>
      <c r="N1292" s="353">
        <f t="shared" si="14"/>
        <v>2</v>
      </c>
      <c r="O1292" s="353">
        <f t="shared" si="15"/>
        <v>8</v>
      </c>
      <c r="P1292" s="353">
        <f t="shared" si="16"/>
        <v>2025</v>
      </c>
      <c r="Q1292" s="354"/>
      <c r="R1292" s="354"/>
      <c r="S1292" s="354"/>
      <c r="T1292" s="354"/>
      <c r="U1292" s="354"/>
      <c r="V1292" s="354"/>
    </row>
    <row r="1293" ht="11.25" customHeight="1">
      <c r="A1293" s="170" t="s">
        <v>682</v>
      </c>
      <c r="B1293" s="348">
        <v>45871.0</v>
      </c>
      <c r="C1293" s="170" t="s">
        <v>394</v>
      </c>
      <c r="D1293" s="349" t="s">
        <v>697</v>
      </c>
      <c r="E1293" s="170">
        <v>98.0</v>
      </c>
      <c r="F1293" s="170">
        <v>648.0</v>
      </c>
      <c r="G1293" s="170">
        <v>26.0</v>
      </c>
      <c r="H1293" s="170" t="s">
        <v>695</v>
      </c>
      <c r="I1293" s="170" t="s">
        <v>793</v>
      </c>
      <c r="J1293" s="334"/>
      <c r="K1293" s="334"/>
      <c r="L1293" s="351">
        <f t="shared" si="13"/>
        <v>6.4393056</v>
      </c>
      <c r="M1293" s="352" t="str">
        <f t="shared" si="2"/>
        <v>HOLING</v>
      </c>
      <c r="N1293" s="353">
        <f t="shared" si="14"/>
        <v>2</v>
      </c>
      <c r="O1293" s="353">
        <f t="shared" si="15"/>
        <v>8</v>
      </c>
      <c r="P1293" s="353">
        <f t="shared" si="16"/>
        <v>2025</v>
      </c>
      <c r="Q1293" s="354"/>
      <c r="R1293" s="354"/>
      <c r="S1293" s="354"/>
      <c r="T1293" s="354"/>
      <c r="U1293" s="354"/>
      <c r="V1293" s="354"/>
    </row>
    <row r="1294" ht="11.25" customHeight="1">
      <c r="A1294" s="170" t="s">
        <v>682</v>
      </c>
      <c r="B1294" s="348">
        <v>45871.0</v>
      </c>
      <c r="C1294" s="170" t="s">
        <v>394</v>
      </c>
      <c r="D1294" s="349" t="s">
        <v>697</v>
      </c>
      <c r="E1294" s="170">
        <v>98.0</v>
      </c>
      <c r="F1294" s="170">
        <v>709.0</v>
      </c>
      <c r="G1294" s="170">
        <v>52.0</v>
      </c>
      <c r="H1294" s="170" t="s">
        <v>695</v>
      </c>
      <c r="I1294" s="170" t="s">
        <v>793</v>
      </c>
      <c r="J1294" s="334"/>
      <c r="K1294" s="350">
        <v>0.75</v>
      </c>
      <c r="L1294" s="351">
        <f t="shared" si="13"/>
        <v>14.0909496</v>
      </c>
      <c r="M1294" s="352" t="str">
        <f t="shared" si="2"/>
        <v>HOLING</v>
      </c>
      <c r="N1294" s="353">
        <f t="shared" si="14"/>
        <v>4</v>
      </c>
      <c r="O1294" s="353">
        <f t="shared" si="15"/>
        <v>8</v>
      </c>
      <c r="P1294" s="353">
        <f t="shared" si="16"/>
        <v>2025</v>
      </c>
      <c r="Q1294" s="354"/>
      <c r="R1294" s="354"/>
      <c r="S1294" s="354"/>
      <c r="T1294" s="354"/>
      <c r="U1294" s="354"/>
      <c r="V1294" s="354"/>
    </row>
    <row r="1295" ht="11.25" customHeight="1">
      <c r="A1295" s="170" t="s">
        <v>682</v>
      </c>
      <c r="B1295" s="348">
        <v>45873.0</v>
      </c>
      <c r="C1295" s="170" t="s">
        <v>390</v>
      </c>
      <c r="D1295" s="349"/>
      <c r="E1295" s="170"/>
      <c r="F1295" s="170"/>
      <c r="G1295" s="170"/>
      <c r="H1295" s="170" t="s">
        <v>748</v>
      </c>
      <c r="I1295" s="170" t="s">
        <v>705</v>
      </c>
      <c r="J1295" s="350">
        <v>0.375</v>
      </c>
      <c r="K1295" s="334"/>
      <c r="L1295" s="351">
        <f t="shared" si="13"/>
        <v>0</v>
      </c>
      <c r="M1295" s="352" t="str">
        <f t="shared" si="2"/>
        <v/>
      </c>
      <c r="N1295" s="353">
        <f t="shared" si="14"/>
        <v>4</v>
      </c>
      <c r="O1295" s="353">
        <f t="shared" si="15"/>
        <v>8</v>
      </c>
      <c r="P1295" s="353">
        <f t="shared" si="16"/>
        <v>2025</v>
      </c>
      <c r="Q1295" s="354"/>
      <c r="R1295" s="354"/>
      <c r="S1295" s="354"/>
      <c r="T1295" s="354"/>
      <c r="U1295" s="354"/>
      <c r="V1295" s="354"/>
    </row>
    <row r="1296" ht="11.25" customHeight="1">
      <c r="A1296" s="170" t="s">
        <v>682</v>
      </c>
      <c r="B1296" s="348">
        <v>45873.0</v>
      </c>
      <c r="C1296" s="170" t="s">
        <v>481</v>
      </c>
      <c r="D1296" s="170"/>
      <c r="E1296" s="170"/>
      <c r="F1296" s="170"/>
      <c r="G1296" s="170"/>
      <c r="H1296" s="170" t="s">
        <v>746</v>
      </c>
      <c r="I1296" s="170" t="s">
        <v>705</v>
      </c>
      <c r="J1296" s="334"/>
      <c r="K1296" s="350">
        <v>0.75</v>
      </c>
      <c r="L1296" s="351">
        <f t="shared" si="13"/>
        <v>0</v>
      </c>
      <c r="M1296" s="352" t="str">
        <f t="shared" si="2"/>
        <v/>
      </c>
      <c r="N1296" s="353">
        <f t="shared" si="14"/>
        <v>4</v>
      </c>
      <c r="O1296" s="353">
        <f t="shared" si="15"/>
        <v>8</v>
      </c>
      <c r="P1296" s="353">
        <f t="shared" si="16"/>
        <v>2025</v>
      </c>
      <c r="Q1296" s="354"/>
      <c r="R1296" s="354"/>
      <c r="S1296" s="354"/>
      <c r="T1296" s="354"/>
      <c r="U1296" s="354"/>
      <c r="V1296" s="354"/>
    </row>
    <row r="1297" ht="11.25" customHeight="1">
      <c r="A1297" s="170" t="s">
        <v>682</v>
      </c>
      <c r="B1297" s="348">
        <v>45873.0</v>
      </c>
      <c r="C1297" s="170" t="s">
        <v>481</v>
      </c>
      <c r="D1297" s="170"/>
      <c r="E1297" s="170"/>
      <c r="F1297" s="170"/>
      <c r="G1297" s="170"/>
      <c r="H1297" s="170" t="s">
        <v>746</v>
      </c>
      <c r="I1297" s="170" t="s">
        <v>703</v>
      </c>
      <c r="J1297" s="350">
        <v>0.375</v>
      </c>
      <c r="K1297" s="334"/>
      <c r="L1297" s="351">
        <f t="shared" si="13"/>
        <v>0</v>
      </c>
      <c r="M1297" s="352" t="str">
        <f t="shared" si="2"/>
        <v/>
      </c>
      <c r="N1297" s="353">
        <f t="shared" si="14"/>
        <v>4</v>
      </c>
      <c r="O1297" s="353">
        <f t="shared" si="15"/>
        <v>8</v>
      </c>
      <c r="P1297" s="353">
        <f t="shared" si="16"/>
        <v>2025</v>
      </c>
      <c r="Q1297" s="354"/>
      <c r="R1297" s="354"/>
      <c r="S1297" s="354"/>
      <c r="T1297" s="354"/>
      <c r="U1297" s="354"/>
      <c r="V1297" s="354"/>
    </row>
    <row r="1298" ht="11.25" customHeight="1">
      <c r="A1298" s="170" t="s">
        <v>682</v>
      </c>
      <c r="B1298" s="348">
        <v>45873.0</v>
      </c>
      <c r="C1298" s="170"/>
      <c r="D1298" s="170"/>
      <c r="E1298" s="170"/>
      <c r="F1298" s="170"/>
      <c r="G1298" s="170"/>
      <c r="H1298" s="170" t="s">
        <v>715</v>
      </c>
      <c r="I1298" s="170" t="s">
        <v>703</v>
      </c>
      <c r="J1298" s="334"/>
      <c r="K1298" s="350">
        <v>0.75</v>
      </c>
      <c r="L1298" s="351">
        <f t="shared" si="13"/>
        <v>0</v>
      </c>
      <c r="M1298" s="352" t="str">
        <f t="shared" si="2"/>
        <v/>
      </c>
      <c r="N1298" s="353">
        <f t="shared" si="14"/>
        <v>4</v>
      </c>
      <c r="O1298" s="353">
        <f t="shared" si="15"/>
        <v>8</v>
      </c>
      <c r="P1298" s="353">
        <f t="shared" si="16"/>
        <v>2025</v>
      </c>
      <c r="Q1298" s="354"/>
      <c r="R1298" s="354"/>
      <c r="S1298" s="354"/>
      <c r="T1298" s="354"/>
      <c r="U1298" s="354"/>
      <c r="V1298" s="354"/>
    </row>
    <row r="1299" ht="11.25" customHeight="1">
      <c r="A1299" s="170" t="s">
        <v>682</v>
      </c>
      <c r="B1299" s="348">
        <v>45873.0</v>
      </c>
      <c r="C1299" s="170"/>
      <c r="D1299" s="170"/>
      <c r="E1299" s="170"/>
      <c r="F1299" s="170"/>
      <c r="G1299" s="170"/>
      <c r="H1299" s="170" t="s">
        <v>689</v>
      </c>
      <c r="I1299" s="170" t="s">
        <v>687</v>
      </c>
      <c r="J1299" s="350">
        <v>0.3333333333333333</v>
      </c>
      <c r="K1299" s="334"/>
      <c r="L1299" s="351">
        <f t="shared" si="13"/>
        <v>0</v>
      </c>
      <c r="M1299" s="352" t="str">
        <f t="shared" si="2"/>
        <v/>
      </c>
      <c r="N1299" s="353">
        <f t="shared" si="14"/>
        <v>4</v>
      </c>
      <c r="O1299" s="353">
        <f t="shared" si="15"/>
        <v>8</v>
      </c>
      <c r="P1299" s="353">
        <f t="shared" si="16"/>
        <v>2025</v>
      </c>
      <c r="Q1299" s="354"/>
      <c r="R1299" s="354"/>
      <c r="S1299" s="354"/>
      <c r="T1299" s="354"/>
      <c r="U1299" s="354"/>
      <c r="V1299" s="354"/>
    </row>
    <row r="1300" ht="11.25" customHeight="1">
      <c r="A1300" s="170" t="s">
        <v>682</v>
      </c>
      <c r="B1300" s="348">
        <v>45873.0</v>
      </c>
      <c r="C1300" s="170"/>
      <c r="D1300" s="170" t="s">
        <v>783</v>
      </c>
      <c r="E1300" s="170">
        <v>184.0</v>
      </c>
      <c r="F1300" s="170">
        <v>292.0</v>
      </c>
      <c r="G1300" s="170">
        <v>1440.0</v>
      </c>
      <c r="H1300" s="170" t="s">
        <v>461</v>
      </c>
      <c r="I1300" s="170" t="s">
        <v>687</v>
      </c>
      <c r="J1300" s="334"/>
      <c r="K1300" s="334"/>
      <c r="L1300" s="351">
        <f t="shared" si="13"/>
        <v>301.736448</v>
      </c>
      <c r="M1300" s="352" t="str">
        <f t="shared" si="2"/>
        <v>POWERPRESS</v>
      </c>
      <c r="N1300" s="353">
        <f t="shared" si="14"/>
        <v>4</v>
      </c>
      <c r="O1300" s="353">
        <f t="shared" si="15"/>
        <v>8</v>
      </c>
      <c r="P1300" s="353">
        <f t="shared" si="16"/>
        <v>2025</v>
      </c>
      <c r="Q1300" s="354"/>
      <c r="R1300" s="354"/>
      <c r="S1300" s="354"/>
      <c r="T1300" s="354"/>
      <c r="U1300" s="354"/>
      <c r="V1300" s="354"/>
    </row>
    <row r="1301" ht="11.25" customHeight="1">
      <c r="A1301" s="170" t="s">
        <v>682</v>
      </c>
      <c r="B1301" s="348">
        <v>45873.0</v>
      </c>
      <c r="C1301" s="170" t="s">
        <v>756</v>
      </c>
      <c r="D1301" s="170"/>
      <c r="E1301" s="170"/>
      <c r="F1301" s="170"/>
      <c r="G1301" s="170"/>
      <c r="H1301" s="170" t="s">
        <v>748</v>
      </c>
      <c r="I1301" s="170" t="s">
        <v>687</v>
      </c>
      <c r="J1301" s="334"/>
      <c r="K1301" s="334"/>
      <c r="L1301" s="351">
        <f t="shared" si="13"/>
        <v>0</v>
      </c>
      <c r="M1301" s="352" t="str">
        <f t="shared" si="2"/>
        <v/>
      </c>
      <c r="N1301" s="353">
        <f t="shared" si="14"/>
        <v>4</v>
      </c>
      <c r="O1301" s="353">
        <f t="shared" si="15"/>
        <v>8</v>
      </c>
      <c r="P1301" s="353">
        <f t="shared" si="16"/>
        <v>2025</v>
      </c>
      <c r="Q1301" s="354"/>
      <c r="R1301" s="354"/>
      <c r="S1301" s="354"/>
      <c r="T1301" s="354"/>
      <c r="U1301" s="354"/>
      <c r="V1301" s="354"/>
    </row>
    <row r="1302" ht="11.25" customHeight="1">
      <c r="A1302" s="170" t="s">
        <v>682</v>
      </c>
      <c r="B1302" s="348">
        <v>45873.0</v>
      </c>
      <c r="C1302" s="170" t="s">
        <v>394</v>
      </c>
      <c r="D1302" s="170"/>
      <c r="E1302" s="170"/>
      <c r="F1302" s="170"/>
      <c r="G1302" s="170"/>
      <c r="H1302" s="170" t="s">
        <v>748</v>
      </c>
      <c r="I1302" s="170" t="s">
        <v>687</v>
      </c>
      <c r="J1302" s="334"/>
      <c r="K1302" s="350">
        <v>0.8333333333333334</v>
      </c>
      <c r="L1302" s="351">
        <f t="shared" si="13"/>
        <v>0</v>
      </c>
      <c r="M1302" s="352" t="str">
        <f t="shared" si="2"/>
        <v/>
      </c>
      <c r="N1302" s="353">
        <f t="shared" si="14"/>
        <v>4</v>
      </c>
      <c r="O1302" s="353">
        <f t="shared" si="15"/>
        <v>8</v>
      </c>
      <c r="P1302" s="353">
        <f t="shared" si="16"/>
        <v>2025</v>
      </c>
      <c r="Q1302" s="354"/>
      <c r="R1302" s="354"/>
      <c r="S1302" s="354"/>
      <c r="T1302" s="354"/>
      <c r="U1302" s="354"/>
      <c r="V1302" s="354"/>
    </row>
    <row r="1303" ht="11.25" customHeight="1">
      <c r="A1303" s="170" t="s">
        <v>682</v>
      </c>
      <c r="B1303" s="348">
        <v>45873.0</v>
      </c>
      <c r="C1303" s="170" t="s">
        <v>394</v>
      </c>
      <c r="D1303" s="349" t="s">
        <v>683</v>
      </c>
      <c r="E1303" s="170">
        <v>98.0</v>
      </c>
      <c r="F1303" s="170">
        <v>375.0</v>
      </c>
      <c r="G1303" s="170">
        <v>152.0</v>
      </c>
      <c r="H1303" s="170" t="s">
        <v>85</v>
      </c>
      <c r="I1303" s="170" t="s">
        <v>684</v>
      </c>
      <c r="J1303" s="350">
        <v>0.3333333333333333</v>
      </c>
      <c r="K1303" s="334"/>
      <c r="L1303" s="351">
        <f t="shared" si="13"/>
        <v>21.7854</v>
      </c>
      <c r="M1303" s="352" t="str">
        <f t="shared" si="2"/>
        <v>SHEARING</v>
      </c>
      <c r="N1303" s="353">
        <f t="shared" si="14"/>
        <v>4</v>
      </c>
      <c r="O1303" s="353">
        <f t="shared" si="15"/>
        <v>8</v>
      </c>
      <c r="P1303" s="353">
        <f t="shared" si="16"/>
        <v>2025</v>
      </c>
      <c r="Q1303" s="354"/>
      <c r="R1303" s="354"/>
      <c r="S1303" s="354"/>
      <c r="T1303" s="354"/>
      <c r="U1303" s="354"/>
      <c r="V1303" s="354"/>
    </row>
    <row r="1304" ht="11.25" customHeight="1">
      <c r="A1304" s="170" t="s">
        <v>682</v>
      </c>
      <c r="B1304" s="348">
        <v>45873.0</v>
      </c>
      <c r="C1304" s="170" t="s">
        <v>394</v>
      </c>
      <c r="D1304" s="349" t="s">
        <v>683</v>
      </c>
      <c r="E1304" s="170">
        <v>98.0</v>
      </c>
      <c r="F1304" s="170">
        <v>375.0</v>
      </c>
      <c r="G1304" s="170">
        <v>104.0</v>
      </c>
      <c r="H1304" s="170" t="s">
        <v>85</v>
      </c>
      <c r="I1304" s="170" t="s">
        <v>684</v>
      </c>
      <c r="J1304" s="334"/>
      <c r="K1304" s="334"/>
      <c r="L1304" s="351">
        <f t="shared" si="13"/>
        <v>14.9058</v>
      </c>
      <c r="M1304" s="352" t="str">
        <f t="shared" si="2"/>
        <v>SHEARING</v>
      </c>
      <c r="N1304" s="353">
        <f t="shared" si="14"/>
        <v>4</v>
      </c>
      <c r="O1304" s="353">
        <f t="shared" si="15"/>
        <v>8</v>
      </c>
      <c r="P1304" s="353">
        <f t="shared" si="16"/>
        <v>2025</v>
      </c>
      <c r="Q1304" s="354"/>
      <c r="R1304" s="354"/>
      <c r="S1304" s="354"/>
      <c r="T1304" s="354"/>
      <c r="U1304" s="354"/>
      <c r="V1304" s="354"/>
    </row>
    <row r="1305" ht="11.25" customHeight="1">
      <c r="A1305" s="170" t="s">
        <v>682</v>
      </c>
      <c r="B1305" s="348">
        <v>45873.0</v>
      </c>
      <c r="C1305" s="170" t="s">
        <v>395</v>
      </c>
      <c r="D1305" s="349" t="s">
        <v>683</v>
      </c>
      <c r="E1305" s="170">
        <v>124.0</v>
      </c>
      <c r="F1305" s="170">
        <v>413.0</v>
      </c>
      <c r="G1305" s="170">
        <v>234.0</v>
      </c>
      <c r="H1305" s="170" t="s">
        <v>85</v>
      </c>
      <c r="I1305" s="170" t="s">
        <v>684</v>
      </c>
      <c r="J1305" s="334"/>
      <c r="K1305" s="334"/>
      <c r="L1305" s="351">
        <f t="shared" si="13"/>
        <v>46.7360712</v>
      </c>
      <c r="M1305" s="352" t="str">
        <f t="shared" si="2"/>
        <v>SHEARING</v>
      </c>
      <c r="N1305" s="353">
        <f t="shared" si="14"/>
        <v>4</v>
      </c>
      <c r="O1305" s="353">
        <f t="shared" si="15"/>
        <v>8</v>
      </c>
      <c r="P1305" s="353">
        <f t="shared" si="16"/>
        <v>2025</v>
      </c>
      <c r="Q1305" s="354"/>
      <c r="R1305" s="354"/>
      <c r="S1305" s="354"/>
      <c r="T1305" s="354"/>
      <c r="U1305" s="354"/>
      <c r="V1305" s="354"/>
    </row>
    <row r="1306" ht="11.25" customHeight="1">
      <c r="A1306" s="170" t="s">
        <v>682</v>
      </c>
      <c r="B1306" s="348">
        <v>45873.0</v>
      </c>
      <c r="C1306" s="170" t="s">
        <v>395</v>
      </c>
      <c r="D1306" s="349" t="s">
        <v>683</v>
      </c>
      <c r="E1306" s="170">
        <v>111.0</v>
      </c>
      <c r="F1306" s="170">
        <v>413.0</v>
      </c>
      <c r="G1306" s="170">
        <v>174.0</v>
      </c>
      <c r="H1306" s="170" t="s">
        <v>85</v>
      </c>
      <c r="I1306" s="170" t="s">
        <v>684</v>
      </c>
      <c r="J1306" s="334"/>
      <c r="K1306" s="334"/>
      <c r="L1306" s="351">
        <f t="shared" si="13"/>
        <v>31.1090598</v>
      </c>
      <c r="M1306" s="352" t="str">
        <f t="shared" si="2"/>
        <v>SHEARING</v>
      </c>
      <c r="N1306" s="353">
        <f t="shared" si="14"/>
        <v>4</v>
      </c>
      <c r="O1306" s="353">
        <f t="shared" si="15"/>
        <v>8</v>
      </c>
      <c r="P1306" s="353">
        <f t="shared" si="16"/>
        <v>2025</v>
      </c>
      <c r="Q1306" s="354"/>
      <c r="R1306" s="354"/>
      <c r="S1306" s="354"/>
      <c r="T1306" s="354"/>
      <c r="U1306" s="354"/>
      <c r="V1306" s="354"/>
    </row>
    <row r="1307" ht="11.25" customHeight="1">
      <c r="A1307" s="170" t="s">
        <v>682</v>
      </c>
      <c r="B1307" s="348">
        <v>45873.0</v>
      </c>
      <c r="C1307" s="170" t="s">
        <v>395</v>
      </c>
      <c r="D1307" s="349" t="s">
        <v>683</v>
      </c>
      <c r="E1307" s="170">
        <v>93.0</v>
      </c>
      <c r="F1307" s="170">
        <v>413.0</v>
      </c>
      <c r="G1307" s="170">
        <v>138.0</v>
      </c>
      <c r="H1307" s="170" t="s">
        <v>85</v>
      </c>
      <c r="I1307" s="170" t="s">
        <v>684</v>
      </c>
      <c r="J1307" s="334"/>
      <c r="K1307" s="334"/>
      <c r="L1307" s="351">
        <f t="shared" si="13"/>
        <v>20.6717238</v>
      </c>
      <c r="M1307" s="352" t="str">
        <f t="shared" si="2"/>
        <v>SHEARING</v>
      </c>
      <c r="N1307" s="353">
        <f t="shared" si="14"/>
        <v>4</v>
      </c>
      <c r="O1307" s="353">
        <f t="shared" si="15"/>
        <v>8</v>
      </c>
      <c r="P1307" s="353">
        <f t="shared" si="16"/>
        <v>2025</v>
      </c>
      <c r="Q1307" s="354"/>
      <c r="R1307" s="354"/>
      <c r="S1307" s="354"/>
      <c r="T1307" s="354"/>
      <c r="U1307" s="354"/>
      <c r="V1307" s="354"/>
    </row>
    <row r="1308" ht="11.25" customHeight="1">
      <c r="A1308" s="170" t="s">
        <v>682</v>
      </c>
      <c r="B1308" s="348">
        <v>45873.0</v>
      </c>
      <c r="C1308" s="170" t="s">
        <v>395</v>
      </c>
      <c r="D1308" s="349" t="s">
        <v>683</v>
      </c>
      <c r="E1308" s="170">
        <v>69.0</v>
      </c>
      <c r="F1308" s="170">
        <v>413.0</v>
      </c>
      <c r="G1308" s="170">
        <v>114.0</v>
      </c>
      <c r="H1308" s="170" t="s">
        <v>85</v>
      </c>
      <c r="I1308" s="170" t="s">
        <v>684</v>
      </c>
      <c r="J1308" s="334"/>
      <c r="K1308" s="334"/>
      <c r="L1308" s="351">
        <f t="shared" si="13"/>
        <v>12.6697662</v>
      </c>
      <c r="M1308" s="352" t="str">
        <f t="shared" si="2"/>
        <v>SHEARING</v>
      </c>
      <c r="N1308" s="353">
        <f t="shared" si="14"/>
        <v>4</v>
      </c>
      <c r="O1308" s="353">
        <f t="shared" si="15"/>
        <v>8</v>
      </c>
      <c r="P1308" s="353">
        <f t="shared" si="16"/>
        <v>2025</v>
      </c>
      <c r="Q1308" s="354"/>
      <c r="R1308" s="354"/>
      <c r="S1308" s="354"/>
      <c r="T1308" s="354"/>
      <c r="U1308" s="354"/>
      <c r="V1308" s="354"/>
    </row>
    <row r="1309" ht="11.25" customHeight="1">
      <c r="A1309" s="170" t="s">
        <v>682</v>
      </c>
      <c r="B1309" s="348">
        <v>45873.0</v>
      </c>
      <c r="C1309" s="170" t="s">
        <v>395</v>
      </c>
      <c r="D1309" s="349" t="s">
        <v>683</v>
      </c>
      <c r="E1309" s="170">
        <v>41.0</v>
      </c>
      <c r="F1309" s="170">
        <v>413.0</v>
      </c>
      <c r="G1309" s="170">
        <v>78.0</v>
      </c>
      <c r="H1309" s="170" t="s">
        <v>85</v>
      </c>
      <c r="I1309" s="170" t="s">
        <v>684</v>
      </c>
      <c r="J1309" s="334"/>
      <c r="K1309" s="350">
        <v>0.8333333333333334</v>
      </c>
      <c r="L1309" s="351">
        <f t="shared" si="13"/>
        <v>5.1510186</v>
      </c>
      <c r="M1309" s="352" t="str">
        <f t="shared" si="2"/>
        <v>SHEARING</v>
      </c>
      <c r="N1309" s="353">
        <f t="shared" si="14"/>
        <v>4</v>
      </c>
      <c r="O1309" s="353">
        <f t="shared" si="15"/>
        <v>8</v>
      </c>
      <c r="P1309" s="353">
        <f t="shared" si="16"/>
        <v>2025</v>
      </c>
      <c r="Q1309" s="354"/>
      <c r="R1309" s="354"/>
      <c r="S1309" s="354"/>
      <c r="T1309" s="354"/>
      <c r="U1309" s="354"/>
      <c r="V1309" s="354"/>
    </row>
    <row r="1310" ht="11.25" customHeight="1">
      <c r="A1310" s="170" t="s">
        <v>682</v>
      </c>
      <c r="B1310" s="348">
        <v>45873.0</v>
      </c>
      <c r="C1310" s="170" t="s">
        <v>395</v>
      </c>
      <c r="D1310" s="349" t="s">
        <v>697</v>
      </c>
      <c r="E1310" s="170">
        <v>98.0</v>
      </c>
      <c r="F1310" s="170">
        <v>345.0</v>
      </c>
      <c r="G1310" s="170">
        <v>92.0</v>
      </c>
      <c r="H1310" s="170" t="s">
        <v>695</v>
      </c>
      <c r="I1310" s="170" t="s">
        <v>696</v>
      </c>
      <c r="J1310" s="350">
        <v>0.3333333333333333</v>
      </c>
      <c r="K1310" s="334"/>
      <c r="L1310" s="351">
        <f t="shared" si="13"/>
        <v>12.131028</v>
      </c>
      <c r="M1310" s="352" t="str">
        <f t="shared" si="2"/>
        <v>HOLING</v>
      </c>
      <c r="N1310" s="353">
        <f t="shared" si="14"/>
        <v>4</v>
      </c>
      <c r="O1310" s="353">
        <f t="shared" si="15"/>
        <v>8</v>
      </c>
      <c r="P1310" s="353">
        <f t="shared" si="16"/>
        <v>2025</v>
      </c>
      <c r="Q1310" s="354"/>
      <c r="R1310" s="354"/>
      <c r="S1310" s="354"/>
      <c r="T1310" s="354"/>
      <c r="U1310" s="354"/>
      <c r="V1310" s="354"/>
    </row>
    <row r="1311" ht="11.25" customHeight="1">
      <c r="A1311" s="170" t="s">
        <v>682</v>
      </c>
      <c r="B1311" s="348">
        <v>45873.0</v>
      </c>
      <c r="C1311" s="170" t="s">
        <v>395</v>
      </c>
      <c r="D1311" s="349" t="s">
        <v>697</v>
      </c>
      <c r="E1311" s="170">
        <v>98.0</v>
      </c>
      <c r="F1311" s="170">
        <v>345.0</v>
      </c>
      <c r="G1311" s="170">
        <v>76.0</v>
      </c>
      <c r="H1311" s="170" t="s">
        <v>695</v>
      </c>
      <c r="I1311" s="170" t="s">
        <v>696</v>
      </c>
      <c r="J1311" s="334"/>
      <c r="K1311" s="350">
        <v>0.75</v>
      </c>
      <c r="L1311" s="351">
        <f t="shared" si="13"/>
        <v>10.021284</v>
      </c>
      <c r="M1311" s="352" t="str">
        <f t="shared" si="2"/>
        <v>HOLING</v>
      </c>
      <c r="N1311" s="353">
        <f t="shared" si="14"/>
        <v>4</v>
      </c>
      <c r="O1311" s="353">
        <f t="shared" si="15"/>
        <v>8</v>
      </c>
      <c r="P1311" s="353">
        <f t="shared" si="16"/>
        <v>2025</v>
      </c>
      <c r="Q1311" s="354"/>
      <c r="R1311" s="354"/>
      <c r="S1311" s="354"/>
      <c r="T1311" s="354"/>
      <c r="U1311" s="354"/>
      <c r="V1311" s="354"/>
    </row>
    <row r="1312" ht="11.25" customHeight="1">
      <c r="A1312" s="170" t="s">
        <v>682</v>
      </c>
      <c r="B1312" s="348">
        <v>45873.0</v>
      </c>
      <c r="C1312" s="170"/>
      <c r="D1312" s="170"/>
      <c r="E1312" s="170"/>
      <c r="F1312" s="170"/>
      <c r="G1312" s="170"/>
      <c r="H1312" s="170" t="s">
        <v>748</v>
      </c>
      <c r="I1312" s="170" t="s">
        <v>698</v>
      </c>
      <c r="J1312" s="350">
        <v>0.375</v>
      </c>
      <c r="K1312" s="350">
        <v>0.75</v>
      </c>
      <c r="L1312" s="351">
        <f t="shared" si="13"/>
        <v>0</v>
      </c>
      <c r="M1312" s="352" t="str">
        <f t="shared" si="2"/>
        <v/>
      </c>
      <c r="N1312" s="353">
        <f t="shared" si="14"/>
        <v>4</v>
      </c>
      <c r="O1312" s="353">
        <f t="shared" si="15"/>
        <v>8</v>
      </c>
      <c r="P1312" s="353">
        <f t="shared" si="16"/>
        <v>2025</v>
      </c>
      <c r="Q1312" s="354"/>
      <c r="R1312" s="354"/>
      <c r="S1312" s="354"/>
      <c r="T1312" s="354"/>
      <c r="U1312" s="354"/>
      <c r="V1312" s="354"/>
    </row>
    <row r="1313" ht="11.25" customHeight="1">
      <c r="A1313" s="170" t="s">
        <v>682</v>
      </c>
      <c r="B1313" s="348">
        <v>45873.0</v>
      </c>
      <c r="C1313" s="170" t="s">
        <v>394</v>
      </c>
      <c r="D1313" s="349" t="s">
        <v>697</v>
      </c>
      <c r="E1313" s="170">
        <v>111.0</v>
      </c>
      <c r="F1313" s="170">
        <v>518.0</v>
      </c>
      <c r="G1313" s="170">
        <v>348.0</v>
      </c>
      <c r="H1313" s="170" t="s">
        <v>695</v>
      </c>
      <c r="I1313" s="170" t="s">
        <v>793</v>
      </c>
      <c r="J1313" s="350">
        <v>0.375</v>
      </c>
      <c r="K1313" s="334"/>
      <c r="L1313" s="351">
        <f t="shared" si="13"/>
        <v>78.0362856</v>
      </c>
      <c r="M1313" s="352" t="str">
        <f t="shared" si="2"/>
        <v>HOLING</v>
      </c>
      <c r="N1313" s="353">
        <f t="shared" si="14"/>
        <v>4</v>
      </c>
      <c r="O1313" s="353">
        <f t="shared" si="15"/>
        <v>8</v>
      </c>
      <c r="P1313" s="353">
        <f t="shared" si="16"/>
        <v>2025</v>
      </c>
      <c r="Q1313" s="354"/>
      <c r="R1313" s="354"/>
      <c r="S1313" s="354"/>
      <c r="T1313" s="354"/>
      <c r="U1313" s="354"/>
      <c r="V1313" s="354"/>
    </row>
    <row r="1314" ht="11.25" customHeight="1">
      <c r="A1314" s="170" t="s">
        <v>682</v>
      </c>
      <c r="B1314" s="348">
        <v>45873.0</v>
      </c>
      <c r="C1314" s="170" t="s">
        <v>394</v>
      </c>
      <c r="D1314" s="349" t="s">
        <v>697</v>
      </c>
      <c r="E1314" s="170">
        <v>93.0</v>
      </c>
      <c r="F1314" s="170">
        <v>518.0</v>
      </c>
      <c r="G1314" s="170">
        <v>276.0</v>
      </c>
      <c r="H1314" s="170" t="s">
        <v>695</v>
      </c>
      <c r="I1314" s="170" t="s">
        <v>793</v>
      </c>
      <c r="J1314" s="334"/>
      <c r="K1314" s="334"/>
      <c r="L1314" s="351">
        <f t="shared" si="13"/>
        <v>51.8544936</v>
      </c>
      <c r="M1314" s="352" t="str">
        <f t="shared" si="2"/>
        <v>HOLING</v>
      </c>
      <c r="N1314" s="353">
        <f t="shared" si="14"/>
        <v>4</v>
      </c>
      <c r="O1314" s="353">
        <f t="shared" si="15"/>
        <v>8</v>
      </c>
      <c r="P1314" s="353">
        <f t="shared" si="16"/>
        <v>2025</v>
      </c>
      <c r="Q1314" s="354"/>
      <c r="R1314" s="354"/>
      <c r="S1314" s="354"/>
      <c r="T1314" s="354"/>
      <c r="U1314" s="354"/>
      <c r="V1314" s="354"/>
    </row>
    <row r="1315" ht="11.25" customHeight="1">
      <c r="A1315" s="170" t="s">
        <v>682</v>
      </c>
      <c r="B1315" s="348">
        <v>45873.0</v>
      </c>
      <c r="C1315" s="170" t="s">
        <v>394</v>
      </c>
      <c r="D1315" s="349" t="s">
        <v>697</v>
      </c>
      <c r="E1315" s="170">
        <v>69.0</v>
      </c>
      <c r="F1315" s="170">
        <v>518.0</v>
      </c>
      <c r="G1315" s="170">
        <v>228.0</v>
      </c>
      <c r="H1315" s="170" t="s">
        <v>695</v>
      </c>
      <c r="I1315" s="170" t="s">
        <v>793</v>
      </c>
      <c r="J1315" s="334"/>
      <c r="K1315" s="334"/>
      <c r="L1315" s="351">
        <f t="shared" si="13"/>
        <v>31.7817864</v>
      </c>
      <c r="M1315" s="352" t="str">
        <f t="shared" si="2"/>
        <v>HOLING</v>
      </c>
      <c r="N1315" s="353">
        <f t="shared" si="14"/>
        <v>4</v>
      </c>
      <c r="O1315" s="353">
        <f t="shared" si="15"/>
        <v>8</v>
      </c>
      <c r="P1315" s="353">
        <f t="shared" si="16"/>
        <v>2025</v>
      </c>
      <c r="Q1315" s="354"/>
      <c r="R1315" s="354"/>
      <c r="S1315" s="354"/>
      <c r="T1315" s="354"/>
      <c r="U1315" s="354"/>
      <c r="V1315" s="354"/>
    </row>
    <row r="1316" ht="11.25" customHeight="1">
      <c r="A1316" s="170" t="s">
        <v>682</v>
      </c>
      <c r="B1316" s="348">
        <v>45873.0</v>
      </c>
      <c r="C1316" s="170" t="s">
        <v>394</v>
      </c>
      <c r="D1316" s="349" t="s">
        <v>697</v>
      </c>
      <c r="E1316" s="170">
        <v>124.0</v>
      </c>
      <c r="F1316" s="170">
        <v>413.0</v>
      </c>
      <c r="G1316" s="170">
        <v>234.0</v>
      </c>
      <c r="H1316" s="170" t="s">
        <v>695</v>
      </c>
      <c r="I1316" s="170" t="s">
        <v>793</v>
      </c>
      <c r="J1316" s="334"/>
      <c r="K1316" s="334"/>
      <c r="L1316" s="351">
        <f t="shared" si="13"/>
        <v>46.7360712</v>
      </c>
      <c r="M1316" s="352" t="str">
        <f t="shared" si="2"/>
        <v>HOLING</v>
      </c>
      <c r="N1316" s="353">
        <f t="shared" si="14"/>
        <v>4</v>
      </c>
      <c r="O1316" s="353">
        <f t="shared" si="15"/>
        <v>8</v>
      </c>
      <c r="P1316" s="353">
        <f t="shared" si="16"/>
        <v>2025</v>
      </c>
      <c r="Q1316" s="354"/>
      <c r="R1316" s="354"/>
      <c r="S1316" s="354"/>
      <c r="T1316" s="354"/>
      <c r="U1316" s="354"/>
      <c r="V1316" s="354"/>
    </row>
    <row r="1317" ht="11.25" customHeight="1">
      <c r="A1317" s="170" t="s">
        <v>682</v>
      </c>
      <c r="B1317" s="348">
        <v>45873.0</v>
      </c>
      <c r="C1317" s="170" t="s">
        <v>394</v>
      </c>
      <c r="D1317" s="349" t="s">
        <v>697</v>
      </c>
      <c r="E1317" s="170">
        <v>111.0</v>
      </c>
      <c r="F1317" s="170">
        <v>413.0</v>
      </c>
      <c r="G1317" s="170">
        <v>174.0</v>
      </c>
      <c r="H1317" s="170" t="s">
        <v>695</v>
      </c>
      <c r="I1317" s="170" t="s">
        <v>793</v>
      </c>
      <c r="J1317" s="334"/>
      <c r="K1317" s="334"/>
      <c r="L1317" s="351">
        <f t="shared" si="13"/>
        <v>31.1090598</v>
      </c>
      <c r="M1317" s="352" t="str">
        <f t="shared" si="2"/>
        <v>HOLING</v>
      </c>
      <c r="N1317" s="353">
        <f t="shared" si="14"/>
        <v>4</v>
      </c>
      <c r="O1317" s="353">
        <f t="shared" si="15"/>
        <v>8</v>
      </c>
      <c r="P1317" s="353">
        <f t="shared" si="16"/>
        <v>2025</v>
      </c>
      <c r="Q1317" s="354"/>
      <c r="R1317" s="354"/>
      <c r="S1317" s="354"/>
      <c r="T1317" s="354"/>
      <c r="U1317" s="354"/>
      <c r="V1317" s="354"/>
    </row>
    <row r="1318" ht="11.25" customHeight="1">
      <c r="A1318" s="170" t="s">
        <v>682</v>
      </c>
      <c r="B1318" s="348">
        <v>45873.0</v>
      </c>
      <c r="C1318" s="170" t="s">
        <v>394</v>
      </c>
      <c r="D1318" s="349" t="s">
        <v>697</v>
      </c>
      <c r="E1318" s="170">
        <v>69.0</v>
      </c>
      <c r="F1318" s="170">
        <v>413.0</v>
      </c>
      <c r="G1318" s="170">
        <v>114.0</v>
      </c>
      <c r="H1318" s="170" t="s">
        <v>695</v>
      </c>
      <c r="I1318" s="170" t="s">
        <v>793</v>
      </c>
      <c r="J1318" s="334"/>
      <c r="K1318" s="334"/>
      <c r="L1318" s="351">
        <f t="shared" si="13"/>
        <v>12.6697662</v>
      </c>
      <c r="M1318" s="352" t="str">
        <f t="shared" si="2"/>
        <v>HOLING</v>
      </c>
      <c r="N1318" s="353">
        <f t="shared" si="14"/>
        <v>4</v>
      </c>
      <c r="O1318" s="353">
        <f t="shared" si="15"/>
        <v>8</v>
      </c>
      <c r="P1318" s="353">
        <f t="shared" si="16"/>
        <v>2025</v>
      </c>
      <c r="Q1318" s="354"/>
      <c r="R1318" s="354"/>
      <c r="S1318" s="354"/>
      <c r="T1318" s="354"/>
      <c r="U1318" s="354"/>
      <c r="V1318" s="354"/>
    </row>
    <row r="1319" ht="11.25" customHeight="1">
      <c r="A1319" s="170" t="s">
        <v>682</v>
      </c>
      <c r="B1319" s="348">
        <v>45873.0</v>
      </c>
      <c r="C1319" s="170" t="s">
        <v>394</v>
      </c>
      <c r="D1319" s="349" t="s">
        <v>697</v>
      </c>
      <c r="E1319" s="170">
        <v>93.0</v>
      </c>
      <c r="F1319" s="170">
        <v>413.0</v>
      </c>
      <c r="G1319" s="170">
        <v>138.0</v>
      </c>
      <c r="H1319" s="170" t="s">
        <v>695</v>
      </c>
      <c r="I1319" s="170" t="s">
        <v>793</v>
      </c>
      <c r="J1319" s="334"/>
      <c r="K1319" s="334"/>
      <c r="L1319" s="351">
        <f t="shared" si="13"/>
        <v>20.6717238</v>
      </c>
      <c r="M1319" s="352" t="str">
        <f t="shared" si="2"/>
        <v>HOLING</v>
      </c>
      <c r="N1319" s="353">
        <f t="shared" si="14"/>
        <v>4</v>
      </c>
      <c r="O1319" s="353">
        <f t="shared" si="15"/>
        <v>8</v>
      </c>
      <c r="P1319" s="353">
        <f t="shared" si="16"/>
        <v>2025</v>
      </c>
      <c r="Q1319" s="354"/>
      <c r="R1319" s="354"/>
      <c r="S1319" s="354"/>
      <c r="T1319" s="354"/>
      <c r="U1319" s="354"/>
      <c r="V1319" s="354"/>
    </row>
    <row r="1320" ht="11.25" customHeight="1">
      <c r="A1320" s="170" t="s">
        <v>682</v>
      </c>
      <c r="B1320" s="348">
        <v>45873.0</v>
      </c>
      <c r="C1320" s="170" t="s">
        <v>394</v>
      </c>
      <c r="D1320" s="349" t="s">
        <v>697</v>
      </c>
      <c r="E1320" s="170">
        <v>41.0</v>
      </c>
      <c r="F1320" s="170">
        <v>413.0</v>
      </c>
      <c r="G1320" s="170">
        <v>78.0</v>
      </c>
      <c r="H1320" s="170" t="s">
        <v>695</v>
      </c>
      <c r="I1320" s="170" t="s">
        <v>793</v>
      </c>
      <c r="J1320" s="334"/>
      <c r="K1320" s="350">
        <v>0.75</v>
      </c>
      <c r="L1320" s="351">
        <f t="shared" si="13"/>
        <v>5.1510186</v>
      </c>
      <c r="M1320" s="352" t="str">
        <f t="shared" si="2"/>
        <v>HOLING</v>
      </c>
      <c r="N1320" s="353">
        <f t="shared" si="14"/>
        <v>4</v>
      </c>
      <c r="O1320" s="353">
        <f t="shared" si="15"/>
        <v>8</v>
      </c>
      <c r="P1320" s="353">
        <f t="shared" si="16"/>
        <v>2025</v>
      </c>
      <c r="Q1320" s="354"/>
      <c r="R1320" s="354"/>
      <c r="S1320" s="354"/>
      <c r="T1320" s="354"/>
      <c r="U1320" s="354"/>
      <c r="V1320" s="354"/>
    </row>
    <row r="1321" ht="11.25" customHeight="1">
      <c r="A1321" s="170" t="s">
        <v>682</v>
      </c>
      <c r="B1321" s="348">
        <v>45873.0</v>
      </c>
      <c r="C1321" s="170"/>
      <c r="D1321" s="170"/>
      <c r="E1321" s="170"/>
      <c r="F1321" s="170"/>
      <c r="G1321" s="170"/>
      <c r="H1321" s="170" t="s">
        <v>748</v>
      </c>
      <c r="I1321" s="170" t="s">
        <v>716</v>
      </c>
      <c r="J1321" s="350">
        <v>0.375</v>
      </c>
      <c r="K1321" s="350"/>
      <c r="L1321" s="351">
        <f t="shared" si="13"/>
        <v>0</v>
      </c>
      <c r="M1321" s="352" t="str">
        <f t="shared" si="2"/>
        <v/>
      </c>
      <c r="N1321" s="353">
        <f t="shared" si="14"/>
        <v>4</v>
      </c>
      <c r="O1321" s="353">
        <f t="shared" si="15"/>
        <v>8</v>
      </c>
      <c r="P1321" s="353">
        <f t="shared" si="16"/>
        <v>2025</v>
      </c>
      <c r="Q1321" s="354"/>
      <c r="R1321" s="354"/>
      <c r="S1321" s="354"/>
      <c r="T1321" s="354"/>
      <c r="U1321" s="354"/>
      <c r="V1321" s="354"/>
    </row>
    <row r="1322" ht="11.25" customHeight="1">
      <c r="A1322" s="170" t="s">
        <v>682</v>
      </c>
      <c r="B1322" s="348">
        <v>45873.0</v>
      </c>
      <c r="C1322" s="170"/>
      <c r="D1322" s="170" t="s">
        <v>787</v>
      </c>
      <c r="E1322" s="170">
        <v>184.0</v>
      </c>
      <c r="F1322" s="170">
        <v>292.0</v>
      </c>
      <c r="G1322" s="170">
        <v>580.0</v>
      </c>
      <c r="H1322" s="170" t="s">
        <v>461</v>
      </c>
      <c r="I1322" s="170" t="s">
        <v>716</v>
      </c>
      <c r="J1322" s="334"/>
      <c r="K1322" s="350">
        <v>0.75</v>
      </c>
      <c r="L1322" s="351">
        <f t="shared" si="13"/>
        <v>121.532736</v>
      </c>
      <c r="M1322" s="352" t="str">
        <f t="shared" si="2"/>
        <v>POWERPRESS</v>
      </c>
      <c r="N1322" s="353">
        <f t="shared" si="14"/>
        <v>4</v>
      </c>
      <c r="O1322" s="353">
        <f t="shared" si="15"/>
        <v>8</v>
      </c>
      <c r="P1322" s="353">
        <f t="shared" si="16"/>
        <v>2025</v>
      </c>
      <c r="Q1322" s="354"/>
      <c r="R1322" s="354"/>
      <c r="S1322" s="354"/>
      <c r="T1322" s="354"/>
      <c r="U1322" s="354"/>
      <c r="V1322" s="354"/>
    </row>
    <row r="1323" ht="11.25" customHeight="1">
      <c r="A1323" s="170" t="s">
        <v>682</v>
      </c>
      <c r="B1323" s="348">
        <v>45873.0</v>
      </c>
      <c r="C1323" s="170" t="s">
        <v>756</v>
      </c>
      <c r="D1323" s="170" t="s">
        <v>783</v>
      </c>
      <c r="E1323" s="170">
        <v>44.0</v>
      </c>
      <c r="F1323" s="170">
        <v>235.0</v>
      </c>
      <c r="G1323" s="170">
        <v>2400.0</v>
      </c>
      <c r="H1323" s="170" t="s">
        <v>695</v>
      </c>
      <c r="I1323" s="170" t="s">
        <v>773</v>
      </c>
      <c r="J1323" s="350">
        <v>0.375</v>
      </c>
      <c r="K1323" s="350">
        <v>0.75</v>
      </c>
      <c r="L1323" s="351">
        <f t="shared" si="13"/>
        <v>96.7824</v>
      </c>
      <c r="M1323" s="352" t="str">
        <f t="shared" si="2"/>
        <v>POWERPRESS</v>
      </c>
      <c r="N1323" s="353">
        <f t="shared" si="14"/>
        <v>4</v>
      </c>
      <c r="O1323" s="353">
        <f t="shared" si="15"/>
        <v>8</v>
      </c>
      <c r="P1323" s="353">
        <f t="shared" si="16"/>
        <v>2025</v>
      </c>
      <c r="Q1323" s="354"/>
      <c r="R1323" s="354"/>
      <c r="S1323" s="354"/>
      <c r="T1323" s="354"/>
      <c r="U1323" s="354"/>
      <c r="V1323" s="354"/>
    </row>
    <row r="1324" ht="11.25" customHeight="1">
      <c r="A1324" s="170" t="s">
        <v>682</v>
      </c>
      <c r="B1324" s="348">
        <v>45873.0</v>
      </c>
      <c r="C1324" s="170" t="s">
        <v>394</v>
      </c>
      <c r="D1324" s="349" t="s">
        <v>711</v>
      </c>
      <c r="E1324" s="170">
        <v>98.0</v>
      </c>
      <c r="F1324" s="170">
        <v>375.0</v>
      </c>
      <c r="G1324" s="170">
        <v>1968.0</v>
      </c>
      <c r="H1324" s="170" t="s">
        <v>712</v>
      </c>
      <c r="I1324" s="170" t="s">
        <v>713</v>
      </c>
      <c r="J1324" s="350">
        <v>0.3333333333333333</v>
      </c>
      <c r="K1324" s="334"/>
      <c r="L1324" s="351">
        <f t="shared" si="13"/>
        <v>282.0636</v>
      </c>
      <c r="M1324" s="352" t="str">
        <f t="shared" si="2"/>
        <v>SHEARING</v>
      </c>
      <c r="N1324" s="353">
        <f t="shared" si="14"/>
        <v>4</v>
      </c>
      <c r="O1324" s="353">
        <f t="shared" si="15"/>
        <v>8</v>
      </c>
      <c r="P1324" s="353">
        <f t="shared" si="16"/>
        <v>2025</v>
      </c>
      <c r="Q1324" s="354"/>
      <c r="R1324" s="354"/>
      <c r="S1324" s="354"/>
      <c r="T1324" s="354"/>
      <c r="U1324" s="354"/>
      <c r="V1324" s="354"/>
    </row>
    <row r="1325" ht="11.25" customHeight="1">
      <c r="A1325" s="170" t="s">
        <v>682</v>
      </c>
      <c r="B1325" s="348">
        <v>45873.0</v>
      </c>
      <c r="C1325" s="170" t="s">
        <v>394</v>
      </c>
      <c r="D1325" s="349" t="s">
        <v>711</v>
      </c>
      <c r="E1325" s="170">
        <v>98.0</v>
      </c>
      <c r="F1325" s="170">
        <v>345.0</v>
      </c>
      <c r="G1325" s="170">
        <v>984.0</v>
      </c>
      <c r="H1325" s="170" t="s">
        <v>712</v>
      </c>
      <c r="I1325" s="170" t="s">
        <v>713</v>
      </c>
      <c r="J1325" s="334"/>
      <c r="K1325" s="350">
        <v>0.8333333333333334</v>
      </c>
      <c r="L1325" s="351">
        <f t="shared" si="13"/>
        <v>129.749256</v>
      </c>
      <c r="M1325" s="352" t="str">
        <f t="shared" si="2"/>
        <v>SHEARING</v>
      </c>
      <c r="N1325" s="353">
        <f t="shared" si="14"/>
        <v>4</v>
      </c>
      <c r="O1325" s="353">
        <f t="shared" si="15"/>
        <v>8</v>
      </c>
      <c r="P1325" s="353">
        <f t="shared" si="16"/>
        <v>2025</v>
      </c>
      <c r="Q1325" s="354"/>
      <c r="R1325" s="354"/>
      <c r="S1325" s="354"/>
      <c r="T1325" s="354"/>
      <c r="U1325" s="354"/>
      <c r="V1325" s="354"/>
    </row>
    <row r="1326" ht="11.25" customHeight="1">
      <c r="A1326" s="170" t="s">
        <v>682</v>
      </c>
      <c r="B1326" s="348">
        <v>45873.0</v>
      </c>
      <c r="C1326" s="170"/>
      <c r="D1326" s="170"/>
      <c r="E1326" s="170"/>
      <c r="F1326" s="170"/>
      <c r="G1326" s="170"/>
      <c r="H1326" s="170" t="s">
        <v>715</v>
      </c>
      <c r="I1326" s="170" t="s">
        <v>719</v>
      </c>
      <c r="J1326" s="350">
        <v>0.375</v>
      </c>
      <c r="K1326" s="350">
        <v>0.75</v>
      </c>
      <c r="L1326" s="351">
        <f t="shared" si="13"/>
        <v>0</v>
      </c>
      <c r="M1326" s="352" t="str">
        <f t="shared" si="2"/>
        <v/>
      </c>
      <c r="N1326" s="353">
        <f t="shared" si="14"/>
        <v>4</v>
      </c>
      <c r="O1326" s="353">
        <f t="shared" si="15"/>
        <v>8</v>
      </c>
      <c r="P1326" s="353">
        <f t="shared" si="16"/>
        <v>2025</v>
      </c>
      <c r="Q1326" s="354"/>
      <c r="R1326" s="354"/>
      <c r="S1326" s="354"/>
      <c r="T1326" s="354"/>
      <c r="U1326" s="354"/>
      <c r="V1326" s="354"/>
    </row>
    <row r="1327" ht="11.25" customHeight="1">
      <c r="A1327" s="170" t="s">
        <v>682</v>
      </c>
      <c r="B1327" s="348">
        <v>45873.0</v>
      </c>
      <c r="C1327" s="170" t="s">
        <v>394</v>
      </c>
      <c r="D1327" s="349" t="s">
        <v>690</v>
      </c>
      <c r="E1327" s="170">
        <v>124.0</v>
      </c>
      <c r="F1327" s="170">
        <v>518.0</v>
      </c>
      <c r="G1327" s="170">
        <v>468.0</v>
      </c>
      <c r="H1327" s="170" t="s">
        <v>85</v>
      </c>
      <c r="I1327" s="170" t="s">
        <v>692</v>
      </c>
      <c r="J1327" s="350">
        <v>0.3333333333333333</v>
      </c>
      <c r="K1327" s="334"/>
      <c r="L1327" s="351">
        <f t="shared" si="13"/>
        <v>117.2362464</v>
      </c>
      <c r="M1327" s="352" t="str">
        <f t="shared" si="2"/>
        <v>SHEARING</v>
      </c>
      <c r="N1327" s="353">
        <f t="shared" si="14"/>
        <v>4</v>
      </c>
      <c r="O1327" s="353">
        <f t="shared" si="15"/>
        <v>8</v>
      </c>
      <c r="P1327" s="353">
        <f t="shared" si="16"/>
        <v>2025</v>
      </c>
      <c r="Q1327" s="354"/>
      <c r="R1327" s="354"/>
      <c r="S1327" s="354"/>
      <c r="T1327" s="354"/>
      <c r="U1327" s="354"/>
      <c r="V1327" s="354"/>
    </row>
    <row r="1328" ht="11.25" customHeight="1">
      <c r="A1328" s="170" t="s">
        <v>682</v>
      </c>
      <c r="B1328" s="348">
        <v>45873.0</v>
      </c>
      <c r="C1328" s="170" t="s">
        <v>394</v>
      </c>
      <c r="D1328" s="349" t="s">
        <v>690</v>
      </c>
      <c r="E1328" s="170">
        <v>111.0</v>
      </c>
      <c r="F1328" s="170">
        <v>518.0</v>
      </c>
      <c r="G1328" s="170">
        <v>348.0</v>
      </c>
      <c r="H1328" s="170" t="s">
        <v>85</v>
      </c>
      <c r="I1328" s="170" t="s">
        <v>692</v>
      </c>
      <c r="J1328" s="334"/>
      <c r="K1328" s="334"/>
      <c r="L1328" s="351">
        <f t="shared" si="13"/>
        <v>78.0362856</v>
      </c>
      <c r="M1328" s="352" t="str">
        <f t="shared" si="2"/>
        <v>SHEARING</v>
      </c>
      <c r="N1328" s="353">
        <f t="shared" si="14"/>
        <v>4</v>
      </c>
      <c r="O1328" s="353">
        <f t="shared" si="15"/>
        <v>8</v>
      </c>
      <c r="P1328" s="353">
        <f t="shared" si="16"/>
        <v>2025</v>
      </c>
      <c r="Q1328" s="354"/>
      <c r="R1328" s="354"/>
      <c r="S1328" s="354"/>
      <c r="T1328" s="354"/>
      <c r="U1328" s="354"/>
      <c r="V1328" s="354"/>
    </row>
    <row r="1329" ht="11.25" customHeight="1">
      <c r="A1329" s="170" t="s">
        <v>682</v>
      </c>
      <c r="B1329" s="348">
        <v>45873.0</v>
      </c>
      <c r="C1329" s="170" t="s">
        <v>394</v>
      </c>
      <c r="D1329" s="349" t="s">
        <v>690</v>
      </c>
      <c r="E1329" s="170">
        <v>93.0</v>
      </c>
      <c r="F1329" s="170">
        <v>518.0</v>
      </c>
      <c r="G1329" s="170">
        <v>276.0</v>
      </c>
      <c r="H1329" s="170" t="s">
        <v>85</v>
      </c>
      <c r="I1329" s="170" t="s">
        <v>692</v>
      </c>
      <c r="J1329" s="334"/>
      <c r="K1329" s="334"/>
      <c r="L1329" s="351">
        <f t="shared" si="13"/>
        <v>51.8544936</v>
      </c>
      <c r="M1329" s="352" t="str">
        <f t="shared" si="2"/>
        <v>SHEARING</v>
      </c>
      <c r="N1329" s="353">
        <f t="shared" si="14"/>
        <v>4</v>
      </c>
      <c r="O1329" s="353">
        <f t="shared" si="15"/>
        <v>8</v>
      </c>
      <c r="P1329" s="353">
        <f t="shared" si="16"/>
        <v>2025</v>
      </c>
      <c r="Q1329" s="354"/>
      <c r="R1329" s="354"/>
      <c r="S1329" s="354"/>
      <c r="T1329" s="354"/>
      <c r="U1329" s="354"/>
      <c r="V1329" s="354"/>
    </row>
    <row r="1330" ht="11.25" customHeight="1">
      <c r="A1330" s="170" t="s">
        <v>682</v>
      </c>
      <c r="B1330" s="348">
        <v>45873.0</v>
      </c>
      <c r="C1330" s="170" t="s">
        <v>394</v>
      </c>
      <c r="D1330" s="349" t="s">
        <v>690</v>
      </c>
      <c r="E1330" s="170">
        <v>69.0</v>
      </c>
      <c r="F1330" s="170">
        <v>518.0</v>
      </c>
      <c r="G1330" s="170">
        <v>228.0</v>
      </c>
      <c r="H1330" s="170" t="s">
        <v>85</v>
      </c>
      <c r="I1330" s="170" t="s">
        <v>692</v>
      </c>
      <c r="J1330" s="334"/>
      <c r="K1330" s="334"/>
      <c r="L1330" s="351">
        <f t="shared" si="13"/>
        <v>31.7817864</v>
      </c>
      <c r="M1330" s="352" t="str">
        <f t="shared" si="2"/>
        <v>SHEARING</v>
      </c>
      <c r="N1330" s="353">
        <f t="shared" si="14"/>
        <v>4</v>
      </c>
      <c r="O1330" s="353">
        <f t="shared" si="15"/>
        <v>8</v>
      </c>
      <c r="P1330" s="353">
        <f t="shared" si="16"/>
        <v>2025</v>
      </c>
      <c r="Q1330" s="354"/>
      <c r="R1330" s="354"/>
      <c r="S1330" s="354"/>
      <c r="T1330" s="354"/>
      <c r="U1330" s="354"/>
      <c r="V1330" s="354"/>
    </row>
    <row r="1331" ht="11.25" customHeight="1">
      <c r="A1331" s="170" t="s">
        <v>682</v>
      </c>
      <c r="B1331" s="348">
        <v>45873.0</v>
      </c>
      <c r="C1331" s="170" t="s">
        <v>394</v>
      </c>
      <c r="D1331" s="349" t="s">
        <v>690</v>
      </c>
      <c r="E1331" s="170">
        <v>41.0</v>
      </c>
      <c r="F1331" s="170">
        <v>518.0</v>
      </c>
      <c r="G1331" s="170">
        <v>156.0</v>
      </c>
      <c r="H1331" s="170" t="s">
        <v>85</v>
      </c>
      <c r="I1331" s="170" t="s">
        <v>692</v>
      </c>
      <c r="J1331" s="334"/>
      <c r="K1331" s="350"/>
      <c r="L1331" s="351">
        <f t="shared" si="13"/>
        <v>12.9211992</v>
      </c>
      <c r="M1331" s="352" t="str">
        <f t="shared" si="2"/>
        <v>SHEARING</v>
      </c>
      <c r="N1331" s="353">
        <f t="shared" si="14"/>
        <v>4</v>
      </c>
      <c r="O1331" s="353">
        <f t="shared" si="15"/>
        <v>8</v>
      </c>
      <c r="P1331" s="353">
        <f t="shared" si="16"/>
        <v>2025</v>
      </c>
      <c r="Q1331" s="354"/>
      <c r="R1331" s="354"/>
      <c r="S1331" s="354"/>
      <c r="T1331" s="354"/>
      <c r="U1331" s="354"/>
      <c r="V1331" s="354"/>
    </row>
    <row r="1332" ht="11.25" customHeight="1">
      <c r="A1332" s="170" t="s">
        <v>682</v>
      </c>
      <c r="B1332" s="348">
        <v>45873.0</v>
      </c>
      <c r="C1332" s="170"/>
      <c r="D1332" s="170"/>
      <c r="E1332" s="170"/>
      <c r="F1332" s="170"/>
      <c r="G1332" s="170"/>
      <c r="H1332" s="170" t="s">
        <v>796</v>
      </c>
      <c r="I1332" s="170" t="s">
        <v>692</v>
      </c>
      <c r="J1332" s="334"/>
      <c r="K1332" s="350">
        <v>0.8333333333333334</v>
      </c>
      <c r="L1332" s="351">
        <f t="shared" si="13"/>
        <v>0</v>
      </c>
      <c r="M1332" s="352" t="str">
        <f t="shared" si="2"/>
        <v/>
      </c>
      <c r="N1332" s="353">
        <f t="shared" si="14"/>
        <v>4</v>
      </c>
      <c r="O1332" s="353">
        <f t="shared" si="15"/>
        <v>8</v>
      </c>
      <c r="P1332" s="353">
        <f t="shared" si="16"/>
        <v>2025</v>
      </c>
      <c r="Q1332" s="354"/>
      <c r="R1332" s="354"/>
      <c r="S1332" s="354"/>
      <c r="T1332" s="354"/>
      <c r="U1332" s="354"/>
      <c r="V1332" s="354"/>
    </row>
    <row r="1333" ht="11.25" customHeight="1">
      <c r="A1333" s="170" t="s">
        <v>682</v>
      </c>
      <c r="B1333" s="348">
        <v>45873.0</v>
      </c>
      <c r="C1333" s="170"/>
      <c r="D1333" s="170"/>
      <c r="E1333" s="170"/>
      <c r="F1333" s="170"/>
      <c r="G1333" s="170"/>
      <c r="H1333" s="170" t="s">
        <v>689</v>
      </c>
      <c r="I1333" s="170" t="s">
        <v>709</v>
      </c>
      <c r="J1333" s="350">
        <v>0.375</v>
      </c>
      <c r="K1333" s="350">
        <v>0.75</v>
      </c>
      <c r="L1333" s="351">
        <f t="shared" si="13"/>
        <v>0</v>
      </c>
      <c r="M1333" s="352" t="str">
        <f t="shared" si="2"/>
        <v/>
      </c>
      <c r="N1333" s="353">
        <f t="shared" si="14"/>
        <v>4</v>
      </c>
      <c r="O1333" s="353">
        <f t="shared" si="15"/>
        <v>8</v>
      </c>
      <c r="P1333" s="353">
        <f t="shared" si="16"/>
        <v>2025</v>
      </c>
      <c r="Q1333" s="354"/>
      <c r="R1333" s="354"/>
      <c r="S1333" s="354"/>
      <c r="T1333" s="354"/>
      <c r="U1333" s="354"/>
      <c r="V1333" s="354"/>
    </row>
    <row r="1334" ht="11.25" customHeight="1">
      <c r="A1334" s="170" t="s">
        <v>682</v>
      </c>
      <c r="B1334" s="348">
        <v>45873.0</v>
      </c>
      <c r="C1334" s="170" t="s">
        <v>756</v>
      </c>
      <c r="D1334" s="349" t="s">
        <v>745</v>
      </c>
      <c r="E1334" s="170">
        <v>44.0</v>
      </c>
      <c r="F1334" s="170">
        <v>235.0</v>
      </c>
      <c r="G1334" s="170">
        <v>790.0</v>
      </c>
      <c r="H1334" s="170" t="s">
        <v>85</v>
      </c>
      <c r="I1334" s="170" t="s">
        <v>766</v>
      </c>
      <c r="J1334" s="350">
        <v>0.3333333333333333</v>
      </c>
      <c r="K1334" s="334"/>
      <c r="L1334" s="351">
        <f t="shared" si="13"/>
        <v>31.85754</v>
      </c>
      <c r="M1334" s="352" t="str">
        <f t="shared" si="2"/>
        <v>SHEARING</v>
      </c>
      <c r="N1334" s="353">
        <f t="shared" si="14"/>
        <v>4</v>
      </c>
      <c r="O1334" s="353">
        <f t="shared" si="15"/>
        <v>8</v>
      </c>
      <c r="P1334" s="353">
        <f t="shared" si="16"/>
        <v>2025</v>
      </c>
      <c r="Q1334" s="354"/>
      <c r="R1334" s="354"/>
      <c r="S1334" s="354"/>
      <c r="T1334" s="354"/>
      <c r="U1334" s="354"/>
      <c r="V1334" s="354"/>
    </row>
    <row r="1335" ht="11.25" customHeight="1">
      <c r="A1335" s="170" t="s">
        <v>682</v>
      </c>
      <c r="B1335" s="348">
        <v>45873.0</v>
      </c>
      <c r="C1335" s="170" t="s">
        <v>481</v>
      </c>
      <c r="D1335" s="349" t="s">
        <v>745</v>
      </c>
      <c r="E1335" s="170">
        <v>31.0</v>
      </c>
      <c r="F1335" s="170">
        <v>104.0</v>
      </c>
      <c r="G1335" s="170">
        <v>540.0</v>
      </c>
      <c r="H1335" s="170" t="s">
        <v>85</v>
      </c>
      <c r="I1335" s="170" t="s">
        <v>766</v>
      </c>
      <c r="J1335" s="334"/>
      <c r="K1335" s="350"/>
      <c r="L1335" s="351">
        <f t="shared" si="13"/>
        <v>6.789744</v>
      </c>
      <c r="M1335" s="352" t="str">
        <f t="shared" si="2"/>
        <v>SHEARING</v>
      </c>
      <c r="N1335" s="353">
        <f t="shared" si="14"/>
        <v>4</v>
      </c>
      <c r="O1335" s="353">
        <f t="shared" si="15"/>
        <v>8</v>
      </c>
      <c r="P1335" s="353">
        <f t="shared" si="16"/>
        <v>2025</v>
      </c>
      <c r="Q1335" s="354"/>
      <c r="R1335" s="354"/>
      <c r="S1335" s="354"/>
      <c r="T1335" s="354"/>
      <c r="U1335" s="354"/>
      <c r="V1335" s="354"/>
    </row>
    <row r="1336" ht="11.25" customHeight="1">
      <c r="A1336" s="170" t="s">
        <v>682</v>
      </c>
      <c r="B1336" s="348">
        <v>45873.0</v>
      </c>
      <c r="C1336" s="170"/>
      <c r="D1336" s="170"/>
      <c r="E1336" s="170"/>
      <c r="F1336" s="170"/>
      <c r="G1336" s="170"/>
      <c r="H1336" s="170" t="s">
        <v>320</v>
      </c>
      <c r="I1336" s="170" t="s">
        <v>766</v>
      </c>
      <c r="J1336" s="334"/>
      <c r="K1336" s="350">
        <v>0.8333333333333334</v>
      </c>
      <c r="L1336" s="351">
        <f t="shared" si="13"/>
        <v>0</v>
      </c>
      <c r="M1336" s="352" t="str">
        <f t="shared" si="2"/>
        <v/>
      </c>
      <c r="N1336" s="353">
        <f t="shared" si="14"/>
        <v>4</v>
      </c>
      <c r="O1336" s="353">
        <f t="shared" si="15"/>
        <v>8</v>
      </c>
      <c r="P1336" s="353">
        <f t="shared" si="16"/>
        <v>2025</v>
      </c>
      <c r="Q1336" s="354"/>
      <c r="R1336" s="354"/>
      <c r="S1336" s="354"/>
      <c r="T1336" s="354"/>
      <c r="U1336" s="354"/>
      <c r="V1336" s="354"/>
    </row>
    <row r="1337" ht="11.25" customHeight="1">
      <c r="A1337" s="170" t="s">
        <v>682</v>
      </c>
      <c r="B1337" s="348">
        <v>45873.0</v>
      </c>
      <c r="C1337" s="170" t="s">
        <v>481</v>
      </c>
      <c r="D1337" s="349" t="s">
        <v>717</v>
      </c>
      <c r="E1337" s="170">
        <v>31.0</v>
      </c>
      <c r="F1337" s="170">
        <v>67.0</v>
      </c>
      <c r="G1337" s="170">
        <v>930.0</v>
      </c>
      <c r="H1337" s="170" t="s">
        <v>85</v>
      </c>
      <c r="I1337" s="170" t="s">
        <v>718</v>
      </c>
      <c r="J1337" s="350">
        <v>0.3333333333333333</v>
      </c>
      <c r="K1337" s="334"/>
      <c r="L1337" s="351">
        <f t="shared" si="13"/>
        <v>7.533279</v>
      </c>
      <c r="M1337" s="352" t="str">
        <f t="shared" si="2"/>
        <v>SHEARING</v>
      </c>
      <c r="N1337" s="353">
        <f t="shared" si="14"/>
        <v>4</v>
      </c>
      <c r="O1337" s="353">
        <f t="shared" si="15"/>
        <v>8</v>
      </c>
      <c r="P1337" s="353">
        <f t="shared" si="16"/>
        <v>2025</v>
      </c>
      <c r="Q1337" s="354"/>
      <c r="R1337" s="354"/>
      <c r="S1337" s="354"/>
      <c r="T1337" s="354"/>
      <c r="U1337" s="354"/>
      <c r="V1337" s="354"/>
    </row>
    <row r="1338" ht="11.25" customHeight="1">
      <c r="A1338" s="170" t="s">
        <v>682</v>
      </c>
      <c r="B1338" s="348">
        <v>45873.0</v>
      </c>
      <c r="C1338" s="170"/>
      <c r="D1338" s="170"/>
      <c r="E1338" s="170"/>
      <c r="F1338" s="170"/>
      <c r="G1338" s="170"/>
      <c r="H1338" s="170" t="s">
        <v>689</v>
      </c>
      <c r="I1338" s="170" t="s">
        <v>718</v>
      </c>
      <c r="J1338" s="334"/>
      <c r="K1338" s="334"/>
      <c r="L1338" s="351">
        <f t="shared" si="13"/>
        <v>0</v>
      </c>
      <c r="M1338" s="352" t="str">
        <f t="shared" si="2"/>
        <v/>
      </c>
      <c r="N1338" s="353">
        <f t="shared" si="14"/>
        <v>4</v>
      </c>
      <c r="O1338" s="353">
        <f t="shared" si="15"/>
        <v>8</v>
      </c>
      <c r="P1338" s="353">
        <f t="shared" si="16"/>
        <v>2025</v>
      </c>
      <c r="Q1338" s="354"/>
      <c r="R1338" s="354"/>
      <c r="S1338" s="354"/>
      <c r="T1338" s="354"/>
      <c r="U1338" s="354"/>
      <c r="V1338" s="354"/>
    </row>
    <row r="1339" ht="11.25" customHeight="1">
      <c r="A1339" s="170" t="s">
        <v>682</v>
      </c>
      <c r="B1339" s="348">
        <v>45873.0</v>
      </c>
      <c r="C1339" s="170"/>
      <c r="D1339" s="349" t="s">
        <v>717</v>
      </c>
      <c r="E1339" s="170">
        <v>25.4</v>
      </c>
      <c r="F1339" s="170">
        <v>184.0</v>
      </c>
      <c r="G1339" s="170">
        <v>660.0</v>
      </c>
      <c r="H1339" s="170" t="s">
        <v>85</v>
      </c>
      <c r="I1339" s="170" t="s">
        <v>718</v>
      </c>
      <c r="J1339" s="334"/>
      <c r="K1339" s="334"/>
      <c r="L1339" s="351">
        <f t="shared" si="13"/>
        <v>12.0298464</v>
      </c>
      <c r="M1339" s="352" t="str">
        <f t="shared" si="2"/>
        <v>SHEARING</v>
      </c>
      <c r="N1339" s="353">
        <f t="shared" si="14"/>
        <v>4</v>
      </c>
      <c r="O1339" s="353">
        <f t="shared" si="15"/>
        <v>8</v>
      </c>
      <c r="P1339" s="353">
        <f t="shared" si="16"/>
        <v>2025</v>
      </c>
      <c r="Q1339" s="354"/>
      <c r="R1339" s="354"/>
      <c r="S1339" s="354"/>
      <c r="T1339" s="354"/>
      <c r="U1339" s="354"/>
      <c r="V1339" s="354"/>
    </row>
    <row r="1340" ht="11.25" customHeight="1">
      <c r="A1340" s="170" t="s">
        <v>682</v>
      </c>
      <c r="B1340" s="348">
        <v>45873.0</v>
      </c>
      <c r="C1340" s="170" t="s">
        <v>394</v>
      </c>
      <c r="D1340" s="349" t="s">
        <v>699</v>
      </c>
      <c r="E1340" s="170">
        <v>124.0</v>
      </c>
      <c r="F1340" s="170">
        <v>518.0</v>
      </c>
      <c r="G1340" s="170">
        <v>468.0</v>
      </c>
      <c r="H1340" s="170" t="s">
        <v>700</v>
      </c>
      <c r="I1340" s="170" t="s">
        <v>701</v>
      </c>
      <c r="J1340" s="350">
        <v>0.3333333333333333</v>
      </c>
      <c r="K1340" s="334"/>
      <c r="L1340" s="351">
        <f t="shared" si="13"/>
        <v>117.2362464</v>
      </c>
      <c r="M1340" s="352" t="str">
        <f t="shared" si="2"/>
        <v>SHEARING</v>
      </c>
      <c r="N1340" s="353">
        <f t="shared" si="14"/>
        <v>4</v>
      </c>
      <c r="O1340" s="353">
        <f t="shared" si="15"/>
        <v>8</v>
      </c>
      <c r="P1340" s="353">
        <f t="shared" si="16"/>
        <v>2025</v>
      </c>
      <c r="Q1340" s="354"/>
      <c r="R1340" s="354"/>
      <c r="S1340" s="354"/>
      <c r="T1340" s="354"/>
      <c r="U1340" s="354"/>
      <c r="V1340" s="354"/>
    </row>
    <row r="1341" ht="11.25" customHeight="1">
      <c r="A1341" s="170" t="s">
        <v>682</v>
      </c>
      <c r="B1341" s="348">
        <v>45873.0</v>
      </c>
      <c r="C1341" s="170" t="s">
        <v>394</v>
      </c>
      <c r="D1341" s="349" t="s">
        <v>699</v>
      </c>
      <c r="E1341" s="170">
        <v>111.0</v>
      </c>
      <c r="F1341" s="170">
        <v>518.0</v>
      </c>
      <c r="G1341" s="170">
        <v>348.0</v>
      </c>
      <c r="H1341" s="170" t="s">
        <v>700</v>
      </c>
      <c r="I1341" s="170" t="s">
        <v>701</v>
      </c>
      <c r="J1341" s="334"/>
      <c r="K1341" s="334"/>
      <c r="L1341" s="351">
        <f t="shared" si="13"/>
        <v>78.0362856</v>
      </c>
      <c r="M1341" s="352" t="str">
        <f t="shared" si="2"/>
        <v>SHEARING</v>
      </c>
      <c r="N1341" s="353">
        <f t="shared" si="14"/>
        <v>4</v>
      </c>
      <c r="O1341" s="353">
        <f t="shared" si="15"/>
        <v>8</v>
      </c>
      <c r="P1341" s="353">
        <f t="shared" si="16"/>
        <v>2025</v>
      </c>
      <c r="Q1341" s="354"/>
      <c r="R1341" s="354"/>
      <c r="S1341" s="354"/>
      <c r="T1341" s="354"/>
      <c r="U1341" s="354"/>
      <c r="V1341" s="354"/>
    </row>
    <row r="1342" ht="11.25" customHeight="1">
      <c r="A1342" s="170" t="s">
        <v>682</v>
      </c>
      <c r="B1342" s="348">
        <v>45873.0</v>
      </c>
      <c r="C1342" s="170" t="s">
        <v>394</v>
      </c>
      <c r="D1342" s="349" t="s">
        <v>699</v>
      </c>
      <c r="E1342" s="170">
        <v>93.0</v>
      </c>
      <c r="F1342" s="170">
        <v>518.0</v>
      </c>
      <c r="G1342" s="170">
        <v>276.0</v>
      </c>
      <c r="H1342" s="170" t="s">
        <v>700</v>
      </c>
      <c r="I1342" s="170" t="s">
        <v>701</v>
      </c>
      <c r="J1342" s="334"/>
      <c r="K1342" s="334"/>
      <c r="L1342" s="351">
        <f t="shared" si="13"/>
        <v>51.8544936</v>
      </c>
      <c r="M1342" s="352" t="str">
        <f t="shared" si="2"/>
        <v>SHEARING</v>
      </c>
      <c r="N1342" s="353">
        <f t="shared" si="14"/>
        <v>4</v>
      </c>
      <c r="O1342" s="353">
        <f t="shared" si="15"/>
        <v>8</v>
      </c>
      <c r="P1342" s="353">
        <f t="shared" si="16"/>
        <v>2025</v>
      </c>
      <c r="Q1342" s="354"/>
      <c r="R1342" s="354"/>
      <c r="S1342" s="354"/>
      <c r="T1342" s="354"/>
      <c r="U1342" s="354"/>
      <c r="V1342" s="354"/>
    </row>
    <row r="1343" ht="11.25" customHeight="1">
      <c r="A1343" s="170" t="s">
        <v>682</v>
      </c>
      <c r="B1343" s="348">
        <v>45873.0</v>
      </c>
      <c r="C1343" s="170" t="s">
        <v>394</v>
      </c>
      <c r="D1343" s="349" t="s">
        <v>699</v>
      </c>
      <c r="E1343" s="170">
        <v>69.0</v>
      </c>
      <c r="F1343" s="170">
        <v>518.0</v>
      </c>
      <c r="G1343" s="170">
        <v>228.0</v>
      </c>
      <c r="H1343" s="170" t="s">
        <v>700</v>
      </c>
      <c r="I1343" s="170" t="s">
        <v>701</v>
      </c>
      <c r="J1343" s="334"/>
      <c r="K1343" s="334"/>
      <c r="L1343" s="351">
        <f t="shared" si="13"/>
        <v>31.7817864</v>
      </c>
      <c r="M1343" s="352" t="str">
        <f t="shared" si="2"/>
        <v>SHEARING</v>
      </c>
      <c r="N1343" s="353">
        <f t="shared" si="14"/>
        <v>4</v>
      </c>
      <c r="O1343" s="353">
        <f t="shared" si="15"/>
        <v>8</v>
      </c>
      <c r="P1343" s="353">
        <f t="shared" si="16"/>
        <v>2025</v>
      </c>
      <c r="Q1343" s="354"/>
      <c r="R1343" s="354"/>
      <c r="S1343" s="354"/>
      <c r="T1343" s="354"/>
      <c r="U1343" s="354"/>
      <c r="V1343" s="354"/>
    </row>
    <row r="1344" ht="11.25" customHeight="1">
      <c r="A1344" s="170" t="s">
        <v>682</v>
      </c>
      <c r="B1344" s="348">
        <v>45873.0</v>
      </c>
      <c r="C1344" s="170" t="s">
        <v>394</v>
      </c>
      <c r="D1344" s="349" t="s">
        <v>699</v>
      </c>
      <c r="E1344" s="170">
        <v>41.0</v>
      </c>
      <c r="F1344" s="170">
        <v>518.0</v>
      </c>
      <c r="G1344" s="170">
        <v>156.0</v>
      </c>
      <c r="H1344" s="170" t="s">
        <v>700</v>
      </c>
      <c r="I1344" s="170" t="s">
        <v>701</v>
      </c>
      <c r="J1344" s="334"/>
      <c r="K1344" s="334"/>
      <c r="L1344" s="351">
        <f t="shared" si="13"/>
        <v>12.9211992</v>
      </c>
      <c r="M1344" s="352" t="str">
        <f t="shared" si="2"/>
        <v>SHEARING</v>
      </c>
      <c r="N1344" s="353">
        <f t="shared" si="14"/>
        <v>4</v>
      </c>
      <c r="O1344" s="353">
        <f t="shared" si="15"/>
        <v>8</v>
      </c>
      <c r="P1344" s="353">
        <f t="shared" si="16"/>
        <v>2025</v>
      </c>
      <c r="Q1344" s="354"/>
      <c r="R1344" s="354"/>
      <c r="S1344" s="354"/>
      <c r="T1344" s="354"/>
      <c r="U1344" s="354"/>
      <c r="V1344" s="354"/>
    </row>
    <row r="1345" ht="11.25" customHeight="1">
      <c r="A1345" s="170" t="s">
        <v>682</v>
      </c>
      <c r="B1345" s="348">
        <v>45873.0</v>
      </c>
      <c r="C1345" s="170" t="s">
        <v>395</v>
      </c>
      <c r="D1345" s="349" t="s">
        <v>699</v>
      </c>
      <c r="E1345" s="170">
        <v>124.0</v>
      </c>
      <c r="F1345" s="170">
        <v>413.0</v>
      </c>
      <c r="G1345" s="170">
        <v>234.0</v>
      </c>
      <c r="H1345" s="170" t="s">
        <v>700</v>
      </c>
      <c r="I1345" s="170" t="s">
        <v>701</v>
      </c>
      <c r="J1345" s="334"/>
      <c r="K1345" s="334"/>
      <c r="L1345" s="351">
        <f t="shared" si="13"/>
        <v>46.7360712</v>
      </c>
      <c r="M1345" s="352" t="str">
        <f t="shared" si="2"/>
        <v>SHEARING</v>
      </c>
      <c r="N1345" s="353">
        <f t="shared" si="14"/>
        <v>4</v>
      </c>
      <c r="O1345" s="353">
        <f t="shared" si="15"/>
        <v>8</v>
      </c>
      <c r="P1345" s="353">
        <f t="shared" si="16"/>
        <v>2025</v>
      </c>
      <c r="Q1345" s="354"/>
      <c r="R1345" s="354"/>
      <c r="S1345" s="354"/>
      <c r="T1345" s="354"/>
      <c r="U1345" s="354"/>
      <c r="V1345" s="354"/>
    </row>
    <row r="1346" ht="11.25" customHeight="1">
      <c r="A1346" s="170" t="s">
        <v>682</v>
      </c>
      <c r="B1346" s="348">
        <v>45873.0</v>
      </c>
      <c r="C1346" s="170" t="s">
        <v>395</v>
      </c>
      <c r="D1346" s="349" t="s">
        <v>699</v>
      </c>
      <c r="E1346" s="170">
        <v>111.0</v>
      </c>
      <c r="F1346" s="170">
        <v>413.0</v>
      </c>
      <c r="G1346" s="170">
        <v>174.0</v>
      </c>
      <c r="H1346" s="170" t="s">
        <v>700</v>
      </c>
      <c r="I1346" s="170" t="s">
        <v>701</v>
      </c>
      <c r="J1346" s="334"/>
      <c r="K1346" s="334"/>
      <c r="L1346" s="351">
        <f t="shared" si="13"/>
        <v>31.1090598</v>
      </c>
      <c r="M1346" s="352" t="str">
        <f t="shared" si="2"/>
        <v>SHEARING</v>
      </c>
      <c r="N1346" s="353">
        <f t="shared" si="14"/>
        <v>4</v>
      </c>
      <c r="O1346" s="353">
        <f t="shared" si="15"/>
        <v>8</v>
      </c>
      <c r="P1346" s="353">
        <f t="shared" si="16"/>
        <v>2025</v>
      </c>
      <c r="Q1346" s="354"/>
      <c r="R1346" s="354"/>
      <c r="S1346" s="354"/>
      <c r="T1346" s="354"/>
      <c r="U1346" s="354"/>
      <c r="V1346" s="354"/>
    </row>
    <row r="1347" ht="11.25" customHeight="1">
      <c r="A1347" s="170" t="s">
        <v>682</v>
      </c>
      <c r="B1347" s="348">
        <v>45873.0</v>
      </c>
      <c r="C1347" s="170" t="s">
        <v>395</v>
      </c>
      <c r="D1347" s="349" t="s">
        <v>699</v>
      </c>
      <c r="E1347" s="170">
        <v>93.0</v>
      </c>
      <c r="F1347" s="170">
        <v>413.0</v>
      </c>
      <c r="G1347" s="170">
        <v>138.0</v>
      </c>
      <c r="H1347" s="170" t="s">
        <v>700</v>
      </c>
      <c r="I1347" s="170" t="s">
        <v>701</v>
      </c>
      <c r="J1347" s="334"/>
      <c r="K1347" s="334"/>
      <c r="L1347" s="351">
        <f t="shared" si="13"/>
        <v>20.6717238</v>
      </c>
      <c r="M1347" s="352" t="str">
        <f t="shared" si="2"/>
        <v>SHEARING</v>
      </c>
      <c r="N1347" s="353">
        <f t="shared" si="14"/>
        <v>4</v>
      </c>
      <c r="O1347" s="353">
        <f t="shared" si="15"/>
        <v>8</v>
      </c>
      <c r="P1347" s="353">
        <f t="shared" si="16"/>
        <v>2025</v>
      </c>
      <c r="Q1347" s="354"/>
      <c r="R1347" s="354"/>
      <c r="S1347" s="354"/>
      <c r="T1347" s="354"/>
      <c r="U1347" s="354"/>
      <c r="V1347" s="354"/>
    </row>
    <row r="1348" ht="11.25" customHeight="1">
      <c r="A1348" s="170" t="s">
        <v>682</v>
      </c>
      <c r="B1348" s="348">
        <v>45873.0</v>
      </c>
      <c r="C1348" s="170" t="s">
        <v>395</v>
      </c>
      <c r="D1348" s="349" t="s">
        <v>699</v>
      </c>
      <c r="E1348" s="170">
        <v>69.0</v>
      </c>
      <c r="F1348" s="170">
        <v>413.0</v>
      </c>
      <c r="G1348" s="170">
        <v>114.0</v>
      </c>
      <c r="H1348" s="170" t="s">
        <v>700</v>
      </c>
      <c r="I1348" s="170" t="s">
        <v>701</v>
      </c>
      <c r="J1348" s="334"/>
      <c r="K1348" s="334"/>
      <c r="L1348" s="351">
        <f t="shared" si="13"/>
        <v>12.6697662</v>
      </c>
      <c r="M1348" s="352" t="str">
        <f t="shared" si="2"/>
        <v>SHEARING</v>
      </c>
      <c r="N1348" s="353">
        <f t="shared" si="14"/>
        <v>4</v>
      </c>
      <c r="O1348" s="353">
        <f t="shared" si="15"/>
        <v>8</v>
      </c>
      <c r="P1348" s="353">
        <f t="shared" si="16"/>
        <v>2025</v>
      </c>
      <c r="Q1348" s="354"/>
      <c r="R1348" s="354"/>
      <c r="S1348" s="354"/>
      <c r="T1348" s="354"/>
      <c r="U1348" s="354"/>
      <c r="V1348" s="354"/>
    </row>
    <row r="1349" ht="11.25" customHeight="1">
      <c r="A1349" s="170" t="s">
        <v>682</v>
      </c>
      <c r="B1349" s="348">
        <v>45873.0</v>
      </c>
      <c r="C1349" s="170" t="s">
        <v>395</v>
      </c>
      <c r="D1349" s="349" t="s">
        <v>699</v>
      </c>
      <c r="E1349" s="170">
        <v>41.0</v>
      </c>
      <c r="F1349" s="170">
        <v>413.0</v>
      </c>
      <c r="G1349" s="170">
        <v>78.0</v>
      </c>
      <c r="H1349" s="170" t="s">
        <v>700</v>
      </c>
      <c r="I1349" s="170" t="s">
        <v>701</v>
      </c>
      <c r="J1349" s="334"/>
      <c r="K1349" s="350">
        <v>0.8333333333333334</v>
      </c>
      <c r="L1349" s="351">
        <f t="shared" si="13"/>
        <v>5.1510186</v>
      </c>
      <c r="M1349" s="352" t="str">
        <f t="shared" si="2"/>
        <v>SHEARING</v>
      </c>
      <c r="N1349" s="353">
        <f t="shared" si="14"/>
        <v>5</v>
      </c>
      <c r="O1349" s="353">
        <f t="shared" si="15"/>
        <v>8</v>
      </c>
      <c r="P1349" s="353">
        <f t="shared" si="16"/>
        <v>2025</v>
      </c>
      <c r="Q1349" s="354"/>
      <c r="R1349" s="354"/>
      <c r="S1349" s="354"/>
      <c r="T1349" s="354"/>
      <c r="U1349" s="354"/>
      <c r="V1349" s="354"/>
    </row>
    <row r="1350" ht="11.25" customHeight="1">
      <c r="A1350" s="170" t="s">
        <v>682</v>
      </c>
      <c r="B1350" s="348">
        <v>45874.0</v>
      </c>
      <c r="C1350" s="170"/>
      <c r="D1350" s="170"/>
      <c r="E1350" s="170"/>
      <c r="F1350" s="170"/>
      <c r="G1350" s="170"/>
      <c r="H1350" s="170" t="s">
        <v>715</v>
      </c>
      <c r="I1350" s="170" t="s">
        <v>705</v>
      </c>
      <c r="J1350" s="350">
        <v>0.375</v>
      </c>
      <c r="K1350" s="334"/>
      <c r="L1350" s="351">
        <f t="shared" si="13"/>
        <v>0</v>
      </c>
      <c r="M1350" s="352" t="str">
        <f t="shared" si="2"/>
        <v/>
      </c>
      <c r="N1350" s="353">
        <f t="shared" si="14"/>
        <v>5</v>
      </c>
      <c r="O1350" s="353">
        <f t="shared" si="15"/>
        <v>8</v>
      </c>
      <c r="P1350" s="353">
        <f t="shared" si="16"/>
        <v>2025</v>
      </c>
      <c r="Q1350" s="354"/>
      <c r="R1350" s="354"/>
      <c r="S1350" s="354"/>
      <c r="T1350" s="354"/>
      <c r="U1350" s="354"/>
      <c r="V1350" s="354"/>
    </row>
    <row r="1351" ht="11.25" customHeight="1">
      <c r="A1351" s="170" t="s">
        <v>682</v>
      </c>
      <c r="B1351" s="348">
        <v>45874.0</v>
      </c>
      <c r="C1351" s="170" t="s">
        <v>481</v>
      </c>
      <c r="D1351" s="170" t="s">
        <v>786</v>
      </c>
      <c r="E1351" s="170">
        <v>31.0</v>
      </c>
      <c r="F1351" s="170"/>
      <c r="G1351" s="170">
        <v>300.0</v>
      </c>
      <c r="H1351" s="170" t="s">
        <v>695</v>
      </c>
      <c r="I1351" s="170" t="s">
        <v>705</v>
      </c>
      <c r="J1351" s="334"/>
      <c r="K1351" s="350">
        <v>0.8333333333333334</v>
      </c>
      <c r="L1351" s="351">
        <f t="shared" si="13"/>
        <v>0</v>
      </c>
      <c r="M1351" s="352" t="str">
        <f t="shared" si="2"/>
        <v>POWERPRESS</v>
      </c>
      <c r="N1351" s="353">
        <f t="shared" si="14"/>
        <v>5</v>
      </c>
      <c r="O1351" s="353">
        <f t="shared" si="15"/>
        <v>8</v>
      </c>
      <c r="P1351" s="353">
        <f t="shared" si="16"/>
        <v>2025</v>
      </c>
      <c r="Q1351" s="354"/>
      <c r="R1351" s="354"/>
      <c r="S1351" s="354"/>
      <c r="T1351" s="354"/>
      <c r="U1351" s="354"/>
      <c r="V1351" s="354"/>
    </row>
    <row r="1352" ht="11.25" customHeight="1">
      <c r="A1352" s="170" t="s">
        <v>682</v>
      </c>
      <c r="B1352" s="348">
        <v>45874.0</v>
      </c>
      <c r="C1352" s="170"/>
      <c r="D1352" s="170"/>
      <c r="E1352" s="170"/>
      <c r="F1352" s="170"/>
      <c r="G1352" s="170"/>
      <c r="H1352" s="170" t="s">
        <v>715</v>
      </c>
      <c r="I1352" s="170" t="s">
        <v>703</v>
      </c>
      <c r="J1352" s="350">
        <v>0.375</v>
      </c>
      <c r="K1352" s="350">
        <v>0.3333333333333333</v>
      </c>
      <c r="L1352" s="351">
        <f t="shared" si="13"/>
        <v>0</v>
      </c>
      <c r="M1352" s="352" t="str">
        <f t="shared" si="2"/>
        <v/>
      </c>
      <c r="N1352" s="353">
        <f t="shared" si="14"/>
        <v>5</v>
      </c>
      <c r="O1352" s="353">
        <f t="shared" si="15"/>
        <v>8</v>
      </c>
      <c r="P1352" s="353">
        <f t="shared" si="16"/>
        <v>2025</v>
      </c>
      <c r="Q1352" s="354"/>
      <c r="R1352" s="354"/>
      <c r="S1352" s="354"/>
      <c r="T1352" s="354"/>
      <c r="U1352" s="354"/>
      <c r="V1352" s="354"/>
    </row>
    <row r="1353" ht="11.25" customHeight="1">
      <c r="A1353" s="170" t="s">
        <v>682</v>
      </c>
      <c r="B1353" s="348">
        <v>45874.0</v>
      </c>
      <c r="C1353" s="170"/>
      <c r="D1353" s="170"/>
      <c r="E1353" s="170"/>
      <c r="F1353" s="170"/>
      <c r="G1353" s="170"/>
      <c r="H1353" s="170" t="s">
        <v>797</v>
      </c>
      <c r="I1353" s="170" t="s">
        <v>687</v>
      </c>
      <c r="J1353" s="350">
        <v>0.3333333333333333</v>
      </c>
      <c r="K1353" s="334"/>
      <c r="L1353" s="351">
        <f t="shared" si="13"/>
        <v>0</v>
      </c>
      <c r="M1353" s="352" t="str">
        <f t="shared" si="2"/>
        <v/>
      </c>
      <c r="N1353" s="353">
        <f t="shared" si="14"/>
        <v>5</v>
      </c>
      <c r="O1353" s="353">
        <f t="shared" si="15"/>
        <v>8</v>
      </c>
      <c r="P1353" s="353">
        <f t="shared" si="16"/>
        <v>2025</v>
      </c>
      <c r="Q1353" s="354"/>
      <c r="R1353" s="354"/>
      <c r="S1353" s="354"/>
      <c r="T1353" s="354"/>
      <c r="U1353" s="354"/>
      <c r="V1353" s="354"/>
    </row>
    <row r="1354" ht="11.25" customHeight="1">
      <c r="A1354" s="170" t="s">
        <v>682</v>
      </c>
      <c r="B1354" s="348">
        <v>45874.0</v>
      </c>
      <c r="C1354" s="170" t="s">
        <v>394</v>
      </c>
      <c r="D1354" s="170"/>
      <c r="E1354" s="170"/>
      <c r="F1354" s="170"/>
      <c r="G1354" s="170"/>
      <c r="H1354" s="170" t="s">
        <v>798</v>
      </c>
      <c r="I1354" s="170" t="s">
        <v>687</v>
      </c>
      <c r="J1354" s="334"/>
      <c r="K1354" s="334"/>
      <c r="L1354" s="351">
        <f t="shared" si="13"/>
        <v>0</v>
      </c>
      <c r="M1354" s="352" t="str">
        <f t="shared" si="2"/>
        <v/>
      </c>
      <c r="N1354" s="353">
        <f t="shared" si="14"/>
        <v>5</v>
      </c>
      <c r="O1354" s="353">
        <f t="shared" si="15"/>
        <v>8</v>
      </c>
      <c r="P1354" s="353">
        <f t="shared" si="16"/>
        <v>2025</v>
      </c>
      <c r="Q1354" s="354"/>
      <c r="R1354" s="354"/>
      <c r="S1354" s="354"/>
      <c r="T1354" s="354"/>
      <c r="U1354" s="354"/>
      <c r="V1354" s="354"/>
    </row>
    <row r="1355" ht="11.25" customHeight="1">
      <c r="A1355" s="170" t="s">
        <v>682</v>
      </c>
      <c r="B1355" s="348">
        <v>45874.0</v>
      </c>
      <c r="C1355" s="170" t="s">
        <v>395</v>
      </c>
      <c r="D1355" s="170"/>
      <c r="E1355" s="170"/>
      <c r="F1355" s="170"/>
      <c r="G1355" s="170"/>
      <c r="H1355" s="170" t="s">
        <v>798</v>
      </c>
      <c r="I1355" s="170" t="s">
        <v>687</v>
      </c>
      <c r="J1355" s="334"/>
      <c r="K1355" s="334"/>
      <c r="L1355" s="351">
        <f t="shared" si="13"/>
        <v>0</v>
      </c>
      <c r="M1355" s="352" t="str">
        <f t="shared" si="2"/>
        <v/>
      </c>
      <c r="N1355" s="353">
        <f t="shared" si="14"/>
        <v>5</v>
      </c>
      <c r="O1355" s="353">
        <f t="shared" si="15"/>
        <v>8</v>
      </c>
      <c r="P1355" s="353">
        <f t="shared" si="16"/>
        <v>2025</v>
      </c>
      <c r="Q1355" s="354"/>
      <c r="R1355" s="354"/>
      <c r="S1355" s="354"/>
      <c r="T1355" s="354"/>
      <c r="U1355" s="354"/>
      <c r="V1355" s="354"/>
    </row>
    <row r="1356" ht="11.25" customHeight="1">
      <c r="A1356" s="170" t="s">
        <v>682</v>
      </c>
      <c r="B1356" s="348">
        <v>45874.0</v>
      </c>
      <c r="C1356" s="170" t="s">
        <v>756</v>
      </c>
      <c r="D1356" s="170" t="s">
        <v>786</v>
      </c>
      <c r="E1356" s="170">
        <v>44.0</v>
      </c>
      <c r="F1356" s="170">
        <v>235.0</v>
      </c>
      <c r="G1356" s="170">
        <v>4050.0</v>
      </c>
      <c r="H1356" s="170" t="s">
        <v>695</v>
      </c>
      <c r="I1356" s="170" t="s">
        <v>687</v>
      </c>
      <c r="J1356" s="334"/>
      <c r="K1356" s="350">
        <v>0.8333333333333334</v>
      </c>
      <c r="L1356" s="351">
        <f t="shared" si="13"/>
        <v>163.3203</v>
      </c>
      <c r="M1356" s="352" t="str">
        <f t="shared" si="2"/>
        <v>POWERPRESS</v>
      </c>
      <c r="N1356" s="353">
        <f t="shared" si="14"/>
        <v>5</v>
      </c>
      <c r="O1356" s="353">
        <f t="shared" si="15"/>
        <v>8</v>
      </c>
      <c r="P1356" s="353">
        <f t="shared" si="16"/>
        <v>2025</v>
      </c>
      <c r="Q1356" s="354"/>
      <c r="R1356" s="354"/>
      <c r="S1356" s="354"/>
      <c r="T1356" s="354"/>
      <c r="U1356" s="354"/>
      <c r="V1356" s="354"/>
    </row>
    <row r="1357" ht="11.25" customHeight="1">
      <c r="A1357" s="170" t="s">
        <v>682</v>
      </c>
      <c r="B1357" s="348">
        <v>45874.0</v>
      </c>
      <c r="C1357" s="170"/>
      <c r="D1357" s="170"/>
      <c r="E1357" s="170"/>
      <c r="F1357" s="170"/>
      <c r="G1357" s="170"/>
      <c r="H1357" s="170" t="s">
        <v>797</v>
      </c>
      <c r="I1357" s="170" t="s">
        <v>684</v>
      </c>
      <c r="J1357" s="350">
        <v>0.3333333333333333</v>
      </c>
      <c r="K1357" s="334"/>
      <c r="L1357" s="351">
        <f t="shared" si="13"/>
        <v>0</v>
      </c>
      <c r="M1357" s="352" t="str">
        <f t="shared" si="2"/>
        <v/>
      </c>
      <c r="N1357" s="353">
        <f t="shared" si="14"/>
        <v>5</v>
      </c>
      <c r="O1357" s="353">
        <f t="shared" si="15"/>
        <v>8</v>
      </c>
      <c r="P1357" s="353">
        <f t="shared" si="16"/>
        <v>2025</v>
      </c>
      <c r="Q1357" s="354"/>
      <c r="R1357" s="354"/>
      <c r="S1357" s="354"/>
      <c r="T1357" s="354"/>
      <c r="U1357" s="354"/>
      <c r="V1357" s="354"/>
    </row>
    <row r="1358" ht="11.25" customHeight="1">
      <c r="A1358" s="170" t="s">
        <v>682</v>
      </c>
      <c r="B1358" s="348">
        <v>45874.0</v>
      </c>
      <c r="C1358" s="170" t="s">
        <v>400</v>
      </c>
      <c r="D1358" s="349" t="s">
        <v>683</v>
      </c>
      <c r="E1358" s="170">
        <v>50.0</v>
      </c>
      <c r="F1358" s="170">
        <v>200.0</v>
      </c>
      <c r="G1358" s="170">
        <v>600.0</v>
      </c>
      <c r="H1358" s="170" t="s">
        <v>85</v>
      </c>
      <c r="I1358" s="170" t="s">
        <v>684</v>
      </c>
      <c r="J1358" s="334"/>
      <c r="K1358" s="334"/>
      <c r="L1358" s="351">
        <f t="shared" si="13"/>
        <v>23.4</v>
      </c>
      <c r="M1358" s="352" t="str">
        <f t="shared" si="2"/>
        <v>SHEARING</v>
      </c>
      <c r="N1358" s="353">
        <f t="shared" si="14"/>
        <v>5</v>
      </c>
      <c r="O1358" s="353">
        <f t="shared" si="15"/>
        <v>8</v>
      </c>
      <c r="P1358" s="353">
        <f t="shared" si="16"/>
        <v>2025</v>
      </c>
      <c r="Q1358" s="354"/>
      <c r="R1358" s="354"/>
      <c r="S1358" s="354"/>
      <c r="T1358" s="354"/>
      <c r="U1358" s="354"/>
      <c r="V1358" s="354"/>
    </row>
    <row r="1359" ht="11.25" customHeight="1">
      <c r="A1359" s="170" t="s">
        <v>682</v>
      </c>
      <c r="B1359" s="348">
        <v>45874.0</v>
      </c>
      <c r="C1359" s="170"/>
      <c r="D1359" s="170"/>
      <c r="E1359" s="170"/>
      <c r="F1359" s="170"/>
      <c r="G1359" s="170"/>
      <c r="H1359" s="170" t="s">
        <v>799</v>
      </c>
      <c r="I1359" s="170" t="s">
        <v>684</v>
      </c>
      <c r="J1359" s="334"/>
      <c r="K1359" s="350">
        <v>0.8333333333333334</v>
      </c>
      <c r="L1359" s="351">
        <f t="shared" si="13"/>
        <v>0</v>
      </c>
      <c r="M1359" s="352" t="str">
        <f t="shared" si="2"/>
        <v/>
      </c>
      <c r="N1359" s="353">
        <f t="shared" si="14"/>
        <v>5</v>
      </c>
      <c r="O1359" s="353">
        <f t="shared" si="15"/>
        <v>8</v>
      </c>
      <c r="P1359" s="353">
        <f t="shared" si="16"/>
        <v>2025</v>
      </c>
      <c r="Q1359" s="354"/>
      <c r="R1359" s="354"/>
      <c r="S1359" s="354"/>
      <c r="T1359" s="354"/>
      <c r="U1359" s="354"/>
      <c r="V1359" s="354"/>
    </row>
    <row r="1360" ht="11.25" customHeight="1">
      <c r="A1360" s="170" t="s">
        <v>682</v>
      </c>
      <c r="B1360" s="348">
        <v>45874.0</v>
      </c>
      <c r="C1360" s="170" t="s">
        <v>481</v>
      </c>
      <c r="D1360" s="349" t="s">
        <v>697</v>
      </c>
      <c r="E1360" s="170">
        <v>31.0</v>
      </c>
      <c r="F1360" s="170">
        <v>82.0</v>
      </c>
      <c r="G1360" s="170">
        <v>1080.0</v>
      </c>
      <c r="H1360" s="170" t="s">
        <v>695</v>
      </c>
      <c r="I1360" s="170" t="s">
        <v>696</v>
      </c>
      <c r="J1360" s="350">
        <v>0.375</v>
      </c>
      <c r="K1360" s="334"/>
      <c r="L1360" s="351">
        <f t="shared" si="13"/>
        <v>10.706904</v>
      </c>
      <c r="M1360" s="352" t="str">
        <f t="shared" si="2"/>
        <v>HOLING</v>
      </c>
      <c r="N1360" s="353">
        <f t="shared" si="14"/>
        <v>5</v>
      </c>
      <c r="O1360" s="353">
        <f t="shared" si="15"/>
        <v>8</v>
      </c>
      <c r="P1360" s="353">
        <f t="shared" si="16"/>
        <v>2025</v>
      </c>
      <c r="Q1360" s="354"/>
      <c r="R1360" s="354"/>
      <c r="S1360" s="354"/>
      <c r="T1360" s="354"/>
      <c r="U1360" s="354"/>
      <c r="V1360" s="354"/>
    </row>
    <row r="1361" ht="11.25" customHeight="1">
      <c r="A1361" s="170" t="s">
        <v>682</v>
      </c>
      <c r="B1361" s="348">
        <v>45874.0</v>
      </c>
      <c r="C1361" s="170" t="s">
        <v>481</v>
      </c>
      <c r="D1361" s="349" t="s">
        <v>697</v>
      </c>
      <c r="E1361" s="170">
        <v>31.0</v>
      </c>
      <c r="F1361" s="170">
        <v>67.0</v>
      </c>
      <c r="G1361" s="170">
        <v>140.0</v>
      </c>
      <c r="H1361" s="170" t="s">
        <v>695</v>
      </c>
      <c r="I1361" s="170" t="s">
        <v>696</v>
      </c>
      <c r="J1361" s="334"/>
      <c r="K1361" s="350">
        <v>0.75</v>
      </c>
      <c r="L1361" s="351">
        <f t="shared" si="13"/>
        <v>1.134042</v>
      </c>
      <c r="M1361" s="352" t="str">
        <f t="shared" si="2"/>
        <v>HOLING</v>
      </c>
      <c r="N1361" s="353">
        <f t="shared" si="14"/>
        <v>5</v>
      </c>
      <c r="O1361" s="353">
        <f t="shared" si="15"/>
        <v>8</v>
      </c>
      <c r="P1361" s="353">
        <f t="shared" si="16"/>
        <v>2025</v>
      </c>
      <c r="Q1361" s="354"/>
      <c r="R1361" s="354"/>
      <c r="S1361" s="354"/>
      <c r="T1361" s="354"/>
      <c r="U1361" s="354"/>
      <c r="V1361" s="354"/>
    </row>
    <row r="1362" ht="11.25" customHeight="1">
      <c r="A1362" s="170" t="s">
        <v>682</v>
      </c>
      <c r="B1362" s="348">
        <v>45874.0</v>
      </c>
      <c r="C1362" s="170"/>
      <c r="D1362" s="170"/>
      <c r="E1362" s="170"/>
      <c r="F1362" s="170"/>
      <c r="G1362" s="170"/>
      <c r="H1362" s="170" t="s">
        <v>748</v>
      </c>
      <c r="I1362" s="170" t="s">
        <v>698</v>
      </c>
      <c r="J1362" s="350">
        <v>0.375</v>
      </c>
      <c r="K1362" s="334"/>
      <c r="L1362" s="351">
        <f t="shared" si="13"/>
        <v>0</v>
      </c>
      <c r="M1362" s="352" t="str">
        <f t="shared" si="2"/>
        <v/>
      </c>
      <c r="N1362" s="353">
        <f t="shared" si="14"/>
        <v>5</v>
      </c>
      <c r="O1362" s="353">
        <f t="shared" si="15"/>
        <v>8</v>
      </c>
      <c r="P1362" s="353">
        <f t="shared" si="16"/>
        <v>2025</v>
      </c>
      <c r="Q1362" s="354"/>
      <c r="R1362" s="354"/>
      <c r="S1362" s="354"/>
      <c r="T1362" s="354"/>
      <c r="U1362" s="354"/>
      <c r="V1362" s="354"/>
    </row>
    <row r="1363" ht="11.25" customHeight="1">
      <c r="A1363" s="170" t="s">
        <v>682</v>
      </c>
      <c r="B1363" s="348">
        <v>45874.0</v>
      </c>
      <c r="C1363" s="170"/>
      <c r="D1363" s="170"/>
      <c r="E1363" s="170"/>
      <c r="F1363" s="170"/>
      <c r="G1363" s="170"/>
      <c r="H1363" s="170" t="s">
        <v>689</v>
      </c>
      <c r="I1363" s="170" t="s">
        <v>698</v>
      </c>
      <c r="J1363" s="334"/>
      <c r="K1363" s="350">
        <v>0.75</v>
      </c>
      <c r="L1363" s="351">
        <f t="shared" si="13"/>
        <v>0</v>
      </c>
      <c r="M1363" s="352" t="str">
        <f t="shared" si="2"/>
        <v/>
      </c>
      <c r="N1363" s="353">
        <f t="shared" si="14"/>
        <v>5</v>
      </c>
      <c r="O1363" s="353">
        <f t="shared" si="15"/>
        <v>8</v>
      </c>
      <c r="P1363" s="353">
        <f t="shared" si="16"/>
        <v>2025</v>
      </c>
      <c r="Q1363" s="354"/>
      <c r="R1363" s="354"/>
      <c r="S1363" s="354"/>
      <c r="T1363" s="354"/>
      <c r="U1363" s="354"/>
      <c r="V1363" s="354"/>
    </row>
    <row r="1364" ht="11.25" customHeight="1">
      <c r="A1364" s="170" t="s">
        <v>682</v>
      </c>
      <c r="B1364" s="348">
        <v>45874.0</v>
      </c>
      <c r="C1364" s="170" t="s">
        <v>756</v>
      </c>
      <c r="D1364" s="349" t="s">
        <v>699</v>
      </c>
      <c r="E1364" s="170">
        <v>44.0</v>
      </c>
      <c r="F1364" s="170">
        <v>235.0</v>
      </c>
      <c r="G1364" s="170">
        <v>2500.0</v>
      </c>
      <c r="H1364" s="170" t="s">
        <v>700</v>
      </c>
      <c r="I1364" s="170" t="s">
        <v>701</v>
      </c>
      <c r="J1364" s="350">
        <v>0.3333333333333333</v>
      </c>
      <c r="K1364" s="350">
        <v>0.8333333333333334</v>
      </c>
      <c r="L1364" s="351">
        <f t="shared" si="13"/>
        <v>100.815</v>
      </c>
      <c r="M1364" s="352" t="str">
        <f t="shared" si="2"/>
        <v>SHEARING</v>
      </c>
      <c r="N1364" s="353">
        <f t="shared" si="14"/>
        <v>5</v>
      </c>
      <c r="O1364" s="353">
        <f t="shared" si="15"/>
        <v>8</v>
      </c>
      <c r="P1364" s="353">
        <f t="shared" si="16"/>
        <v>2025</v>
      </c>
      <c r="Q1364" s="354"/>
      <c r="R1364" s="354"/>
      <c r="S1364" s="354"/>
      <c r="T1364" s="354"/>
      <c r="U1364" s="354"/>
      <c r="V1364" s="354"/>
    </row>
    <row r="1365" ht="11.25" customHeight="1">
      <c r="A1365" s="170" t="s">
        <v>682</v>
      </c>
      <c r="B1365" s="348">
        <v>45874.0</v>
      </c>
      <c r="C1365" s="170" t="s">
        <v>400</v>
      </c>
      <c r="D1365" s="349" t="s">
        <v>740</v>
      </c>
      <c r="E1365" s="170">
        <v>50.0</v>
      </c>
      <c r="F1365" s="170">
        <v>200.0</v>
      </c>
      <c r="G1365" s="170">
        <v>2120.0</v>
      </c>
      <c r="H1365" s="170" t="s">
        <v>700</v>
      </c>
      <c r="I1365" s="170" t="s">
        <v>692</v>
      </c>
      <c r="J1365" s="350">
        <v>0.3333333333333333</v>
      </c>
      <c r="K1365" s="334"/>
      <c r="L1365" s="351">
        <f t="shared" si="13"/>
        <v>82.68</v>
      </c>
      <c r="M1365" s="352" t="str">
        <f t="shared" si="2"/>
        <v>SHEARING</v>
      </c>
      <c r="N1365" s="353">
        <f t="shared" si="14"/>
        <v>5</v>
      </c>
      <c r="O1365" s="353">
        <f t="shared" si="15"/>
        <v>8</v>
      </c>
      <c r="P1365" s="353">
        <f t="shared" si="16"/>
        <v>2025</v>
      </c>
      <c r="Q1365" s="354"/>
      <c r="R1365" s="354"/>
      <c r="S1365" s="354"/>
      <c r="T1365" s="354"/>
      <c r="U1365" s="354"/>
      <c r="V1365" s="354"/>
    </row>
    <row r="1366" ht="11.25" customHeight="1">
      <c r="A1366" s="170" t="s">
        <v>682</v>
      </c>
      <c r="B1366" s="348">
        <v>45874.0</v>
      </c>
      <c r="C1366" s="170"/>
      <c r="D1366" s="170"/>
      <c r="E1366" s="170"/>
      <c r="F1366" s="170"/>
      <c r="G1366" s="170"/>
      <c r="H1366" s="170" t="s">
        <v>797</v>
      </c>
      <c r="I1366" s="170" t="s">
        <v>692</v>
      </c>
      <c r="J1366" s="334"/>
      <c r="K1366" s="350">
        <v>0.8333333333333334</v>
      </c>
      <c r="L1366" s="351">
        <f t="shared" si="13"/>
        <v>0</v>
      </c>
      <c r="M1366" s="352" t="str">
        <f t="shared" si="2"/>
        <v/>
      </c>
      <c r="N1366" s="353">
        <f t="shared" si="14"/>
        <v>5</v>
      </c>
      <c r="O1366" s="353">
        <f t="shared" si="15"/>
        <v>8</v>
      </c>
      <c r="P1366" s="353">
        <f t="shared" si="16"/>
        <v>2025</v>
      </c>
      <c r="Q1366" s="354"/>
      <c r="R1366" s="354"/>
      <c r="S1366" s="354"/>
      <c r="T1366" s="354"/>
      <c r="U1366" s="354"/>
      <c r="V1366" s="354"/>
    </row>
    <row r="1367" ht="11.25" customHeight="1">
      <c r="A1367" s="170" t="s">
        <v>682</v>
      </c>
      <c r="B1367" s="348">
        <v>45874.0</v>
      </c>
      <c r="C1367" s="170" t="s">
        <v>481</v>
      </c>
      <c r="D1367" s="349" t="s">
        <v>711</v>
      </c>
      <c r="E1367" s="170">
        <v>31.0</v>
      </c>
      <c r="F1367" s="170">
        <v>67.0</v>
      </c>
      <c r="G1367" s="170">
        <v>260.0</v>
      </c>
      <c r="H1367" s="170" t="s">
        <v>712</v>
      </c>
      <c r="I1367" s="170" t="s">
        <v>713</v>
      </c>
      <c r="J1367" s="350">
        <v>0.3333333333333333</v>
      </c>
      <c r="K1367" s="334"/>
      <c r="L1367" s="351">
        <f t="shared" si="13"/>
        <v>2.106078</v>
      </c>
      <c r="M1367" s="352" t="str">
        <f t="shared" si="2"/>
        <v>SHEARING</v>
      </c>
      <c r="N1367" s="353">
        <f t="shared" si="14"/>
        <v>5</v>
      </c>
      <c r="O1367" s="353">
        <f t="shared" si="15"/>
        <v>8</v>
      </c>
      <c r="P1367" s="353">
        <f t="shared" si="16"/>
        <v>2025</v>
      </c>
      <c r="Q1367" s="354"/>
      <c r="R1367" s="354"/>
      <c r="S1367" s="354"/>
      <c r="T1367" s="354"/>
      <c r="U1367" s="354"/>
      <c r="V1367" s="354"/>
    </row>
    <row r="1368" ht="11.25" customHeight="1">
      <c r="A1368" s="170" t="s">
        <v>682</v>
      </c>
      <c r="B1368" s="348">
        <v>45874.0</v>
      </c>
      <c r="C1368" s="170" t="s">
        <v>481</v>
      </c>
      <c r="D1368" s="349" t="s">
        <v>711</v>
      </c>
      <c r="E1368" s="170">
        <v>31.0</v>
      </c>
      <c r="F1368" s="170">
        <v>82.0</v>
      </c>
      <c r="G1368" s="170">
        <v>100.0</v>
      </c>
      <c r="H1368" s="170" t="s">
        <v>712</v>
      </c>
      <c r="I1368" s="170" t="s">
        <v>713</v>
      </c>
      <c r="J1368" s="334"/>
      <c r="K1368" s="334"/>
      <c r="L1368" s="351">
        <f t="shared" si="13"/>
        <v>0.99138</v>
      </c>
      <c r="M1368" s="352" t="str">
        <f t="shared" si="2"/>
        <v>SHEARING</v>
      </c>
      <c r="N1368" s="353">
        <f t="shared" si="14"/>
        <v>5</v>
      </c>
      <c r="O1368" s="353">
        <f t="shared" si="15"/>
        <v>8</v>
      </c>
      <c r="P1368" s="353">
        <f t="shared" si="16"/>
        <v>2025</v>
      </c>
      <c r="Q1368" s="354"/>
      <c r="R1368" s="354"/>
      <c r="S1368" s="354"/>
      <c r="T1368" s="354"/>
      <c r="U1368" s="354"/>
      <c r="V1368" s="354"/>
    </row>
    <row r="1369" ht="11.25" customHeight="1">
      <c r="A1369" s="170" t="s">
        <v>682</v>
      </c>
      <c r="B1369" s="348">
        <v>45874.0</v>
      </c>
      <c r="C1369" s="170" t="s">
        <v>481</v>
      </c>
      <c r="D1369" s="349" t="s">
        <v>711</v>
      </c>
      <c r="E1369" s="170">
        <v>31.0</v>
      </c>
      <c r="F1369" s="170">
        <v>103.0</v>
      </c>
      <c r="G1369" s="170">
        <v>320.0</v>
      </c>
      <c r="H1369" s="170" t="s">
        <v>712</v>
      </c>
      <c r="I1369" s="170" t="s">
        <v>713</v>
      </c>
      <c r="J1369" s="334"/>
      <c r="K1369" s="334"/>
      <c r="L1369" s="351">
        <f t="shared" si="13"/>
        <v>3.984864</v>
      </c>
      <c r="M1369" s="352" t="str">
        <f t="shared" si="2"/>
        <v>SHEARING</v>
      </c>
      <c r="N1369" s="353">
        <f t="shared" si="14"/>
        <v>5</v>
      </c>
      <c r="O1369" s="353">
        <f t="shared" si="15"/>
        <v>8</v>
      </c>
      <c r="P1369" s="353">
        <f t="shared" si="16"/>
        <v>2025</v>
      </c>
      <c r="Q1369" s="354"/>
      <c r="R1369" s="354"/>
      <c r="S1369" s="354"/>
      <c r="T1369" s="354"/>
      <c r="U1369" s="354"/>
      <c r="V1369" s="354"/>
    </row>
    <row r="1370" ht="11.25" customHeight="1">
      <c r="A1370" s="170" t="s">
        <v>682</v>
      </c>
      <c r="B1370" s="348">
        <v>45874.0</v>
      </c>
      <c r="C1370" s="170" t="s">
        <v>481</v>
      </c>
      <c r="D1370" s="349" t="s">
        <v>711</v>
      </c>
      <c r="E1370" s="170">
        <v>38.0</v>
      </c>
      <c r="F1370" s="170">
        <v>205.0</v>
      </c>
      <c r="G1370" s="170">
        <v>875.0</v>
      </c>
      <c r="H1370" s="170" t="s">
        <v>712</v>
      </c>
      <c r="I1370" s="170" t="s">
        <v>713</v>
      </c>
      <c r="J1370" s="334"/>
      <c r="K1370" s="334"/>
      <c r="L1370" s="351">
        <f t="shared" si="13"/>
        <v>26.583375</v>
      </c>
      <c r="M1370" s="352" t="str">
        <f t="shared" si="2"/>
        <v>SHEARING</v>
      </c>
      <c r="N1370" s="353">
        <f t="shared" si="14"/>
        <v>5</v>
      </c>
      <c r="O1370" s="353">
        <f t="shared" si="15"/>
        <v>8</v>
      </c>
      <c r="P1370" s="353">
        <f t="shared" si="16"/>
        <v>2025</v>
      </c>
      <c r="Q1370" s="354"/>
      <c r="R1370" s="354"/>
      <c r="S1370" s="354"/>
      <c r="T1370" s="354"/>
      <c r="U1370" s="354"/>
      <c r="V1370" s="354"/>
    </row>
    <row r="1371" ht="11.25" customHeight="1">
      <c r="A1371" s="170" t="s">
        <v>682</v>
      </c>
      <c r="B1371" s="348">
        <v>45874.0</v>
      </c>
      <c r="C1371" s="170" t="s">
        <v>481</v>
      </c>
      <c r="D1371" s="349" t="s">
        <v>711</v>
      </c>
      <c r="E1371" s="170">
        <v>38.0</v>
      </c>
      <c r="F1371" s="170">
        <v>113.0</v>
      </c>
      <c r="G1371" s="170">
        <v>780.0</v>
      </c>
      <c r="H1371" s="170" t="s">
        <v>712</v>
      </c>
      <c r="I1371" s="170" t="s">
        <v>713</v>
      </c>
      <c r="J1371" s="334"/>
      <c r="K1371" s="350">
        <v>0.8333333333333334</v>
      </c>
      <c r="L1371" s="351">
        <f t="shared" si="13"/>
        <v>13.062348</v>
      </c>
      <c r="M1371" s="352" t="str">
        <f t="shared" si="2"/>
        <v>SHEARING</v>
      </c>
      <c r="N1371" s="353">
        <f t="shared" si="14"/>
        <v>5</v>
      </c>
      <c r="O1371" s="353">
        <f t="shared" si="15"/>
        <v>8</v>
      </c>
      <c r="P1371" s="353">
        <f t="shared" si="16"/>
        <v>2025</v>
      </c>
      <c r="Q1371" s="354"/>
      <c r="R1371" s="354"/>
      <c r="S1371" s="354"/>
      <c r="T1371" s="354"/>
      <c r="U1371" s="354"/>
      <c r="V1371" s="354"/>
    </row>
    <row r="1372" ht="11.25" customHeight="1">
      <c r="A1372" s="170" t="s">
        <v>682</v>
      </c>
      <c r="B1372" s="348">
        <v>45874.0</v>
      </c>
      <c r="C1372" s="170" t="s">
        <v>481</v>
      </c>
      <c r="D1372" s="349" t="s">
        <v>717</v>
      </c>
      <c r="E1372" s="170">
        <v>31.0</v>
      </c>
      <c r="F1372" s="170">
        <v>67.0</v>
      </c>
      <c r="G1372" s="170">
        <v>140.0</v>
      </c>
      <c r="H1372" s="170" t="s">
        <v>85</v>
      </c>
      <c r="I1372" s="170" t="s">
        <v>718</v>
      </c>
      <c r="J1372" s="350">
        <v>0.3333333333333333</v>
      </c>
      <c r="K1372" s="334"/>
      <c r="L1372" s="351">
        <f t="shared" si="13"/>
        <v>1.134042</v>
      </c>
      <c r="M1372" s="352" t="str">
        <f t="shared" si="2"/>
        <v>SHEARING</v>
      </c>
      <c r="N1372" s="353">
        <f t="shared" si="14"/>
        <v>5</v>
      </c>
      <c r="O1372" s="353">
        <f t="shared" si="15"/>
        <v>8</v>
      </c>
      <c r="P1372" s="353">
        <f t="shared" si="16"/>
        <v>2025</v>
      </c>
      <c r="Q1372" s="354"/>
      <c r="R1372" s="354"/>
      <c r="S1372" s="354"/>
      <c r="T1372" s="354"/>
      <c r="U1372" s="354"/>
      <c r="V1372" s="354"/>
    </row>
    <row r="1373" ht="11.25" customHeight="1">
      <c r="A1373" s="170" t="s">
        <v>682</v>
      </c>
      <c r="B1373" s="348">
        <v>45874.0</v>
      </c>
      <c r="C1373" s="170" t="s">
        <v>481</v>
      </c>
      <c r="D1373" s="349" t="s">
        <v>717</v>
      </c>
      <c r="E1373" s="170">
        <v>31.0</v>
      </c>
      <c r="F1373" s="170">
        <v>82.0</v>
      </c>
      <c r="G1373" s="170">
        <v>100.0</v>
      </c>
      <c r="H1373" s="170" t="s">
        <v>85</v>
      </c>
      <c r="I1373" s="170" t="s">
        <v>718</v>
      </c>
      <c r="J1373" s="334"/>
      <c r="K1373" s="334"/>
      <c r="L1373" s="351">
        <f t="shared" si="13"/>
        <v>0.99138</v>
      </c>
      <c r="M1373" s="352" t="str">
        <f t="shared" si="2"/>
        <v>SHEARING</v>
      </c>
      <c r="N1373" s="353">
        <f t="shared" si="14"/>
        <v>5</v>
      </c>
      <c r="O1373" s="353">
        <f t="shared" si="15"/>
        <v>8</v>
      </c>
      <c r="P1373" s="353">
        <f t="shared" si="16"/>
        <v>2025</v>
      </c>
      <c r="Q1373" s="354"/>
      <c r="R1373" s="354"/>
      <c r="S1373" s="354"/>
      <c r="T1373" s="354"/>
      <c r="U1373" s="354"/>
      <c r="V1373" s="354"/>
    </row>
    <row r="1374" ht="11.25" customHeight="1">
      <c r="A1374" s="170" t="s">
        <v>682</v>
      </c>
      <c r="B1374" s="348">
        <v>45874.0</v>
      </c>
      <c r="C1374" s="170" t="s">
        <v>481</v>
      </c>
      <c r="D1374" s="349" t="s">
        <v>717</v>
      </c>
      <c r="E1374" s="170">
        <v>31.0</v>
      </c>
      <c r="F1374" s="170">
        <v>109.0</v>
      </c>
      <c r="G1374" s="170">
        <v>320.0</v>
      </c>
      <c r="H1374" s="170" t="s">
        <v>85</v>
      </c>
      <c r="I1374" s="170" t="s">
        <v>718</v>
      </c>
      <c r="J1374" s="334"/>
      <c r="K1374" s="334"/>
      <c r="L1374" s="351">
        <f t="shared" si="13"/>
        <v>4.216992</v>
      </c>
      <c r="M1374" s="352" t="str">
        <f t="shared" si="2"/>
        <v>SHEARING</v>
      </c>
      <c r="N1374" s="353">
        <f t="shared" si="14"/>
        <v>5</v>
      </c>
      <c r="O1374" s="353">
        <f t="shared" si="15"/>
        <v>8</v>
      </c>
      <c r="P1374" s="353">
        <f t="shared" si="16"/>
        <v>2025</v>
      </c>
      <c r="Q1374" s="354"/>
      <c r="R1374" s="354"/>
      <c r="S1374" s="354"/>
      <c r="T1374" s="354"/>
      <c r="U1374" s="354"/>
      <c r="V1374" s="354"/>
    </row>
    <row r="1375" ht="11.25" customHeight="1">
      <c r="A1375" s="170" t="s">
        <v>682</v>
      </c>
      <c r="B1375" s="348">
        <v>45874.0</v>
      </c>
      <c r="C1375" s="170" t="s">
        <v>756</v>
      </c>
      <c r="D1375" s="170" t="s">
        <v>783</v>
      </c>
      <c r="E1375" s="170">
        <v>44.0</v>
      </c>
      <c r="F1375" s="170">
        <v>235.0</v>
      </c>
      <c r="G1375" s="170">
        <v>480.0</v>
      </c>
      <c r="H1375" s="170" t="s">
        <v>695</v>
      </c>
      <c r="I1375" s="170" t="s">
        <v>718</v>
      </c>
      <c r="J1375" s="334"/>
      <c r="K1375" s="334"/>
      <c r="L1375" s="351">
        <f t="shared" si="13"/>
        <v>19.35648</v>
      </c>
      <c r="M1375" s="352" t="str">
        <f t="shared" si="2"/>
        <v>POWERPRESS</v>
      </c>
      <c r="N1375" s="353">
        <f t="shared" si="14"/>
        <v>5</v>
      </c>
      <c r="O1375" s="353">
        <f t="shared" si="15"/>
        <v>8</v>
      </c>
      <c r="P1375" s="353">
        <f t="shared" si="16"/>
        <v>2025</v>
      </c>
      <c r="Q1375" s="354"/>
      <c r="R1375" s="354"/>
      <c r="S1375" s="354"/>
      <c r="T1375" s="354"/>
      <c r="U1375" s="354"/>
      <c r="V1375" s="354"/>
    </row>
    <row r="1376" ht="11.25" customHeight="1">
      <c r="A1376" s="170" t="s">
        <v>682</v>
      </c>
      <c r="B1376" s="348">
        <v>45874.0</v>
      </c>
      <c r="C1376" s="170" t="s">
        <v>481</v>
      </c>
      <c r="D1376" s="349" t="s">
        <v>717</v>
      </c>
      <c r="E1376" s="170">
        <v>38.0</v>
      </c>
      <c r="F1376" s="170">
        <v>205.0</v>
      </c>
      <c r="G1376" s="170">
        <v>1195.0</v>
      </c>
      <c r="H1376" s="170" t="s">
        <v>85</v>
      </c>
      <c r="I1376" s="170" t="s">
        <v>718</v>
      </c>
      <c r="J1376" s="334"/>
      <c r="K1376" s="350">
        <v>0.8333333333333334</v>
      </c>
      <c r="L1376" s="351">
        <f t="shared" si="13"/>
        <v>36.305295</v>
      </c>
      <c r="M1376" s="352" t="str">
        <f t="shared" si="2"/>
        <v>SHEARING</v>
      </c>
      <c r="N1376" s="353">
        <f t="shared" si="14"/>
        <v>5</v>
      </c>
      <c r="O1376" s="353">
        <f t="shared" si="15"/>
        <v>8</v>
      </c>
      <c r="P1376" s="353">
        <f t="shared" si="16"/>
        <v>2025</v>
      </c>
      <c r="Q1376" s="354"/>
      <c r="R1376" s="354"/>
      <c r="S1376" s="354"/>
      <c r="T1376" s="354"/>
      <c r="U1376" s="354"/>
      <c r="V1376" s="354"/>
    </row>
    <row r="1377" ht="11.25" customHeight="1">
      <c r="A1377" s="170" t="s">
        <v>682</v>
      </c>
      <c r="B1377" s="348">
        <v>45874.0</v>
      </c>
      <c r="C1377" s="170" t="s">
        <v>756</v>
      </c>
      <c r="D1377" s="349" t="s">
        <v>745</v>
      </c>
      <c r="E1377" s="170">
        <v>44.0</v>
      </c>
      <c r="F1377" s="170">
        <v>235.0</v>
      </c>
      <c r="G1377" s="170">
        <v>3540.0</v>
      </c>
      <c r="H1377" s="170" t="s">
        <v>85</v>
      </c>
      <c r="I1377" s="170" t="s">
        <v>766</v>
      </c>
      <c r="J1377" s="350">
        <v>0.3333333333333333</v>
      </c>
      <c r="K1377" s="334"/>
      <c r="L1377" s="351">
        <f t="shared" si="13"/>
        <v>142.75404</v>
      </c>
      <c r="M1377" s="352" t="str">
        <f t="shared" si="2"/>
        <v>SHEARING</v>
      </c>
      <c r="N1377" s="353">
        <f t="shared" si="14"/>
        <v>5</v>
      </c>
      <c r="O1377" s="353">
        <f t="shared" si="15"/>
        <v>8</v>
      </c>
      <c r="P1377" s="353">
        <f t="shared" si="16"/>
        <v>2025</v>
      </c>
      <c r="Q1377" s="354"/>
      <c r="R1377" s="354"/>
      <c r="S1377" s="354"/>
      <c r="T1377" s="354"/>
      <c r="U1377" s="354"/>
      <c r="V1377" s="354"/>
    </row>
    <row r="1378" ht="11.25" customHeight="1">
      <c r="A1378" s="170" t="s">
        <v>682</v>
      </c>
      <c r="B1378" s="348">
        <v>45874.0</v>
      </c>
      <c r="C1378" s="170"/>
      <c r="D1378" s="170"/>
      <c r="E1378" s="170"/>
      <c r="F1378" s="170"/>
      <c r="G1378" s="170"/>
      <c r="H1378" s="170" t="s">
        <v>689</v>
      </c>
      <c r="I1378" s="170" t="s">
        <v>766</v>
      </c>
      <c r="J1378" s="334"/>
      <c r="K1378" s="350">
        <v>0.8333333333333334</v>
      </c>
      <c r="L1378" s="351">
        <f t="shared" si="13"/>
        <v>0</v>
      </c>
      <c r="M1378" s="352" t="str">
        <f t="shared" si="2"/>
        <v/>
      </c>
      <c r="N1378" s="353">
        <f t="shared" si="14"/>
        <v>5</v>
      </c>
      <c r="O1378" s="353">
        <f t="shared" si="15"/>
        <v>8</v>
      </c>
      <c r="P1378" s="353">
        <f t="shared" si="16"/>
        <v>2025</v>
      </c>
      <c r="Q1378" s="354"/>
      <c r="R1378" s="354"/>
      <c r="S1378" s="354"/>
      <c r="T1378" s="354"/>
      <c r="U1378" s="354"/>
      <c r="V1378" s="354"/>
    </row>
    <row r="1379" ht="11.25" customHeight="1">
      <c r="A1379" s="170" t="s">
        <v>682</v>
      </c>
      <c r="B1379" s="348">
        <v>45874.0</v>
      </c>
      <c r="C1379" s="170" t="s">
        <v>394</v>
      </c>
      <c r="D1379" s="349" t="s">
        <v>697</v>
      </c>
      <c r="E1379" s="170">
        <v>98.0</v>
      </c>
      <c r="F1379" s="170">
        <v>345.0</v>
      </c>
      <c r="G1379" s="170">
        <v>156.0</v>
      </c>
      <c r="H1379" s="170" t="s">
        <v>695</v>
      </c>
      <c r="I1379" s="170" t="s">
        <v>793</v>
      </c>
      <c r="J1379" s="350">
        <v>0.375</v>
      </c>
      <c r="K1379" s="334"/>
      <c r="L1379" s="351">
        <f t="shared" si="13"/>
        <v>20.570004</v>
      </c>
      <c r="M1379" s="352" t="str">
        <f t="shared" si="2"/>
        <v>HOLING</v>
      </c>
      <c r="N1379" s="353">
        <f t="shared" si="14"/>
        <v>5</v>
      </c>
      <c r="O1379" s="353">
        <f t="shared" si="15"/>
        <v>8</v>
      </c>
      <c r="P1379" s="353">
        <f t="shared" si="16"/>
        <v>2025</v>
      </c>
      <c r="Q1379" s="354"/>
      <c r="R1379" s="354"/>
      <c r="S1379" s="354"/>
      <c r="T1379" s="354"/>
      <c r="U1379" s="354"/>
      <c r="V1379" s="354"/>
    </row>
    <row r="1380" ht="11.25" customHeight="1">
      <c r="A1380" s="170" t="s">
        <v>682</v>
      </c>
      <c r="B1380" s="348">
        <v>45874.0</v>
      </c>
      <c r="C1380" s="170" t="s">
        <v>394</v>
      </c>
      <c r="D1380" s="349" t="s">
        <v>697</v>
      </c>
      <c r="E1380" s="170">
        <v>98.0</v>
      </c>
      <c r="F1380" s="170">
        <v>345.0</v>
      </c>
      <c r="G1380" s="170">
        <v>116.0</v>
      </c>
      <c r="H1380" s="170" t="s">
        <v>695</v>
      </c>
      <c r="I1380" s="170" t="s">
        <v>793</v>
      </c>
      <c r="J1380" s="334"/>
      <c r="K1380" s="334"/>
      <c r="L1380" s="351">
        <f t="shared" si="13"/>
        <v>15.295644</v>
      </c>
      <c r="M1380" s="352" t="str">
        <f t="shared" si="2"/>
        <v>HOLING</v>
      </c>
      <c r="N1380" s="353">
        <f t="shared" si="14"/>
        <v>5</v>
      </c>
      <c r="O1380" s="353">
        <f t="shared" si="15"/>
        <v>8</v>
      </c>
      <c r="P1380" s="353">
        <f t="shared" si="16"/>
        <v>2025</v>
      </c>
      <c r="Q1380" s="354"/>
      <c r="R1380" s="354"/>
      <c r="S1380" s="354"/>
      <c r="T1380" s="354"/>
      <c r="U1380" s="354"/>
      <c r="V1380" s="354"/>
    </row>
    <row r="1381" ht="11.25" customHeight="1">
      <c r="A1381" s="170" t="s">
        <v>682</v>
      </c>
      <c r="B1381" s="348">
        <v>45874.0</v>
      </c>
      <c r="C1381" s="170" t="s">
        <v>400</v>
      </c>
      <c r="D1381" s="349" t="s">
        <v>697</v>
      </c>
      <c r="E1381" s="170">
        <v>50.0</v>
      </c>
      <c r="F1381" s="170">
        <v>200.0</v>
      </c>
      <c r="G1381" s="170">
        <v>1400.0</v>
      </c>
      <c r="H1381" s="170" t="s">
        <v>695</v>
      </c>
      <c r="I1381" s="170" t="s">
        <v>793</v>
      </c>
      <c r="J1381" s="334"/>
      <c r="K1381" s="334"/>
      <c r="L1381" s="351">
        <f t="shared" si="13"/>
        <v>54.6</v>
      </c>
      <c r="M1381" s="352" t="str">
        <f t="shared" si="2"/>
        <v>HOLING</v>
      </c>
      <c r="N1381" s="353">
        <f t="shared" si="14"/>
        <v>5</v>
      </c>
      <c r="O1381" s="353">
        <f t="shared" si="15"/>
        <v>8</v>
      </c>
      <c r="P1381" s="353">
        <f t="shared" si="16"/>
        <v>2025</v>
      </c>
      <c r="Q1381" s="354"/>
      <c r="R1381" s="354"/>
      <c r="S1381" s="354"/>
      <c r="T1381" s="354"/>
      <c r="U1381" s="354"/>
      <c r="V1381" s="354"/>
    </row>
    <row r="1382" ht="11.25" customHeight="1">
      <c r="A1382" s="170" t="s">
        <v>682</v>
      </c>
      <c r="B1382" s="348">
        <v>45874.0</v>
      </c>
      <c r="C1382" s="170" t="s">
        <v>400</v>
      </c>
      <c r="D1382" s="349" t="s">
        <v>697</v>
      </c>
      <c r="E1382" s="170">
        <v>50.0</v>
      </c>
      <c r="F1382" s="170">
        <v>200.0</v>
      </c>
      <c r="G1382" s="170">
        <v>65.0</v>
      </c>
      <c r="H1382" s="170" t="s">
        <v>695</v>
      </c>
      <c r="I1382" s="170" t="s">
        <v>793</v>
      </c>
      <c r="J1382" s="334"/>
      <c r="K1382" s="350">
        <v>0.8333333333333334</v>
      </c>
      <c r="L1382" s="351">
        <f t="shared" si="13"/>
        <v>2.535</v>
      </c>
      <c r="M1382" s="352" t="str">
        <f t="shared" si="2"/>
        <v>HOLING</v>
      </c>
      <c r="N1382" s="353">
        <f t="shared" si="14"/>
        <v>5</v>
      </c>
      <c r="O1382" s="353">
        <f t="shared" si="15"/>
        <v>8</v>
      </c>
      <c r="P1382" s="353">
        <f t="shared" si="16"/>
        <v>2025</v>
      </c>
      <c r="Q1382" s="354"/>
      <c r="R1382" s="354"/>
      <c r="S1382" s="354"/>
      <c r="T1382" s="354"/>
      <c r="U1382" s="354"/>
      <c r="V1382" s="354"/>
    </row>
    <row r="1383" ht="11.25" customHeight="1">
      <c r="A1383" s="170" t="s">
        <v>682</v>
      </c>
      <c r="B1383" s="348">
        <v>45874.0</v>
      </c>
      <c r="C1383" s="170"/>
      <c r="D1383" s="170"/>
      <c r="E1383" s="170"/>
      <c r="F1383" s="170"/>
      <c r="G1383" s="170"/>
      <c r="H1383" s="170" t="s">
        <v>715</v>
      </c>
      <c r="I1383" s="170" t="s">
        <v>719</v>
      </c>
      <c r="J1383" s="350">
        <v>0.375</v>
      </c>
      <c r="K1383" s="350">
        <v>0.75</v>
      </c>
      <c r="L1383" s="351">
        <f t="shared" si="13"/>
        <v>0</v>
      </c>
      <c r="M1383" s="352" t="str">
        <f t="shared" si="2"/>
        <v/>
      </c>
      <c r="N1383" s="353">
        <f t="shared" si="14"/>
        <v>5</v>
      </c>
      <c r="O1383" s="353">
        <f t="shared" si="15"/>
        <v>8</v>
      </c>
      <c r="P1383" s="353">
        <f t="shared" si="16"/>
        <v>2025</v>
      </c>
      <c r="Q1383" s="354"/>
      <c r="R1383" s="354"/>
      <c r="S1383" s="354"/>
      <c r="T1383" s="354"/>
      <c r="U1383" s="354"/>
      <c r="V1383" s="354"/>
    </row>
    <row r="1384" ht="11.25" customHeight="1">
      <c r="A1384" s="170" t="s">
        <v>682</v>
      </c>
      <c r="B1384" s="348">
        <v>45874.0</v>
      </c>
      <c r="C1384" s="170"/>
      <c r="D1384" s="170"/>
      <c r="E1384" s="170"/>
      <c r="F1384" s="170"/>
      <c r="G1384" s="170"/>
      <c r="H1384" s="170" t="s">
        <v>689</v>
      </c>
      <c r="I1384" s="170" t="s">
        <v>709</v>
      </c>
      <c r="J1384" s="350">
        <v>0.375</v>
      </c>
      <c r="K1384" s="350">
        <v>0.75</v>
      </c>
      <c r="L1384" s="351">
        <f t="shared" si="13"/>
        <v>0</v>
      </c>
      <c r="M1384" s="352" t="str">
        <f t="shared" si="2"/>
        <v/>
      </c>
      <c r="N1384" s="353">
        <f t="shared" si="14"/>
        <v>5</v>
      </c>
      <c r="O1384" s="353">
        <f t="shared" si="15"/>
        <v>8</v>
      </c>
      <c r="P1384" s="353">
        <f t="shared" si="16"/>
        <v>2025</v>
      </c>
      <c r="Q1384" s="354"/>
      <c r="R1384" s="354"/>
      <c r="S1384" s="354"/>
      <c r="T1384" s="354"/>
      <c r="U1384" s="354"/>
      <c r="V1384" s="354"/>
    </row>
    <row r="1385" ht="11.25" customHeight="1">
      <c r="A1385" s="170" t="s">
        <v>682</v>
      </c>
      <c r="B1385" s="348">
        <v>45874.0</v>
      </c>
      <c r="C1385" s="170" t="s">
        <v>508</v>
      </c>
      <c r="D1385" s="170" t="s">
        <v>787</v>
      </c>
      <c r="E1385" s="170">
        <v>25.0</v>
      </c>
      <c r="F1385" s="170">
        <v>130.0</v>
      </c>
      <c r="G1385" s="170">
        <v>2030.0</v>
      </c>
      <c r="H1385" s="170" t="s">
        <v>695</v>
      </c>
      <c r="I1385" s="170" t="s">
        <v>716</v>
      </c>
      <c r="J1385" s="350">
        <v>0.375</v>
      </c>
      <c r="K1385" s="350">
        <v>0.75</v>
      </c>
      <c r="L1385" s="351">
        <f t="shared" si="13"/>
        <v>25.73025</v>
      </c>
      <c r="M1385" s="352" t="str">
        <f t="shared" si="2"/>
        <v>POWERPRESS</v>
      </c>
      <c r="N1385" s="353">
        <f t="shared" si="14"/>
        <v>5</v>
      </c>
      <c r="O1385" s="353">
        <f t="shared" si="15"/>
        <v>8</v>
      </c>
      <c r="P1385" s="353">
        <f t="shared" si="16"/>
        <v>2025</v>
      </c>
      <c r="Q1385" s="354"/>
      <c r="R1385" s="354"/>
      <c r="S1385" s="354"/>
      <c r="T1385" s="354"/>
      <c r="U1385" s="354"/>
      <c r="V1385" s="354"/>
    </row>
    <row r="1386" ht="11.25" customHeight="1">
      <c r="A1386" s="170" t="s">
        <v>682</v>
      </c>
      <c r="B1386" s="348">
        <v>45874.0</v>
      </c>
      <c r="C1386" s="170" t="s">
        <v>756</v>
      </c>
      <c r="D1386" s="170" t="s">
        <v>783</v>
      </c>
      <c r="E1386" s="170">
        <v>44.0</v>
      </c>
      <c r="F1386" s="170">
        <v>235.0</v>
      </c>
      <c r="G1386" s="170">
        <v>2500.0</v>
      </c>
      <c r="H1386" s="170" t="s">
        <v>695</v>
      </c>
      <c r="I1386" s="170" t="s">
        <v>773</v>
      </c>
      <c r="J1386" s="350">
        <v>0.375</v>
      </c>
      <c r="K1386" s="350">
        <v>0.75</v>
      </c>
      <c r="L1386" s="351">
        <f t="shared" si="13"/>
        <v>100.815</v>
      </c>
      <c r="M1386" s="352" t="str">
        <f t="shared" si="2"/>
        <v>POWERPRESS</v>
      </c>
      <c r="N1386" s="353">
        <f t="shared" si="14"/>
        <v>6</v>
      </c>
      <c r="O1386" s="353">
        <f t="shared" si="15"/>
        <v>8</v>
      </c>
      <c r="P1386" s="353">
        <f t="shared" si="16"/>
        <v>2025</v>
      </c>
      <c r="Q1386" s="354"/>
      <c r="R1386" s="354"/>
      <c r="S1386" s="354"/>
      <c r="T1386" s="354"/>
      <c r="U1386" s="354"/>
      <c r="V1386" s="354"/>
    </row>
    <row r="1387" ht="11.25" customHeight="1">
      <c r="A1387" s="170" t="s">
        <v>682</v>
      </c>
      <c r="B1387" s="348">
        <v>45875.0</v>
      </c>
      <c r="C1387" s="170" t="s">
        <v>508</v>
      </c>
      <c r="D1387" s="349" t="s">
        <v>699</v>
      </c>
      <c r="E1387" s="170">
        <v>25.0</v>
      </c>
      <c r="F1387" s="170">
        <v>100.0</v>
      </c>
      <c r="G1387" s="170">
        <v>1320.0</v>
      </c>
      <c r="H1387" s="170" t="s">
        <v>85</v>
      </c>
      <c r="I1387" s="170" t="s">
        <v>701</v>
      </c>
      <c r="J1387" s="350">
        <v>0.3333333333333333</v>
      </c>
      <c r="K1387" s="334"/>
      <c r="L1387" s="351">
        <f t="shared" si="13"/>
        <v>12.87</v>
      </c>
      <c r="M1387" s="352" t="str">
        <f t="shared" si="2"/>
        <v>SHEARING</v>
      </c>
      <c r="N1387" s="353">
        <f t="shared" si="14"/>
        <v>6</v>
      </c>
      <c r="O1387" s="353">
        <f t="shared" si="15"/>
        <v>8</v>
      </c>
      <c r="P1387" s="353">
        <f t="shared" si="16"/>
        <v>2025</v>
      </c>
      <c r="Q1387" s="354"/>
      <c r="R1387" s="354"/>
      <c r="S1387" s="354"/>
      <c r="T1387" s="354"/>
      <c r="U1387" s="354"/>
      <c r="V1387" s="354"/>
    </row>
    <row r="1388" ht="11.25" customHeight="1">
      <c r="A1388" s="170" t="s">
        <v>682</v>
      </c>
      <c r="B1388" s="348">
        <v>45875.0</v>
      </c>
      <c r="C1388" s="170" t="s">
        <v>508</v>
      </c>
      <c r="D1388" s="349" t="s">
        <v>699</v>
      </c>
      <c r="E1388" s="170">
        <v>25.0</v>
      </c>
      <c r="F1388" s="170">
        <v>50.0</v>
      </c>
      <c r="G1388" s="170">
        <v>1000.0</v>
      </c>
      <c r="H1388" s="170" t="s">
        <v>700</v>
      </c>
      <c r="I1388" s="170" t="s">
        <v>701</v>
      </c>
      <c r="J1388" s="334"/>
      <c r="K1388" s="350">
        <v>0.8333333333333334</v>
      </c>
      <c r="L1388" s="351">
        <f t="shared" si="13"/>
        <v>4.875</v>
      </c>
      <c r="M1388" s="352" t="str">
        <f t="shared" si="2"/>
        <v>SHEARING</v>
      </c>
      <c r="N1388" s="353">
        <f t="shared" si="14"/>
        <v>6</v>
      </c>
      <c r="O1388" s="353">
        <f t="shared" si="15"/>
        <v>8</v>
      </c>
      <c r="P1388" s="353">
        <f t="shared" si="16"/>
        <v>2025</v>
      </c>
      <c r="Q1388" s="354"/>
      <c r="R1388" s="354"/>
      <c r="S1388" s="354"/>
      <c r="T1388" s="354"/>
      <c r="U1388" s="354"/>
      <c r="V1388" s="354"/>
    </row>
    <row r="1389" ht="11.25" customHeight="1">
      <c r="A1389" s="170" t="s">
        <v>682</v>
      </c>
      <c r="B1389" s="348">
        <v>45875.0</v>
      </c>
      <c r="C1389" s="170"/>
      <c r="D1389" s="170"/>
      <c r="E1389" s="170"/>
      <c r="F1389" s="170"/>
      <c r="G1389" s="170"/>
      <c r="H1389" s="170" t="s">
        <v>715</v>
      </c>
      <c r="I1389" s="170" t="s">
        <v>719</v>
      </c>
      <c r="J1389" s="350">
        <v>0.375</v>
      </c>
      <c r="K1389" s="350">
        <v>0.75</v>
      </c>
      <c r="L1389" s="351">
        <f t="shared" si="13"/>
        <v>0</v>
      </c>
      <c r="M1389" s="352" t="str">
        <f t="shared" si="2"/>
        <v/>
      </c>
      <c r="N1389" s="353">
        <f t="shared" si="14"/>
        <v>6</v>
      </c>
      <c r="O1389" s="353">
        <f t="shared" si="15"/>
        <v>8</v>
      </c>
      <c r="P1389" s="353">
        <f t="shared" si="16"/>
        <v>2025</v>
      </c>
      <c r="Q1389" s="354"/>
      <c r="R1389" s="354"/>
      <c r="S1389" s="354"/>
      <c r="T1389" s="354"/>
      <c r="U1389" s="354"/>
      <c r="V1389" s="354"/>
    </row>
    <row r="1390" ht="11.25" customHeight="1">
      <c r="A1390" s="170" t="s">
        <v>682</v>
      </c>
      <c r="B1390" s="348">
        <v>45875.0</v>
      </c>
      <c r="C1390" s="170" t="s">
        <v>756</v>
      </c>
      <c r="D1390" s="170" t="s">
        <v>783</v>
      </c>
      <c r="E1390" s="170">
        <v>44.0</v>
      </c>
      <c r="F1390" s="170">
        <v>235.0</v>
      </c>
      <c r="G1390" s="170">
        <v>520.0</v>
      </c>
      <c r="H1390" s="170" t="s">
        <v>695</v>
      </c>
      <c r="I1390" s="170" t="s">
        <v>773</v>
      </c>
      <c r="J1390" s="350">
        <v>0.375</v>
      </c>
      <c r="K1390" s="334"/>
      <c r="L1390" s="351">
        <f t="shared" si="13"/>
        <v>20.96952</v>
      </c>
      <c r="M1390" s="352" t="str">
        <f t="shared" si="2"/>
        <v>POWERPRESS</v>
      </c>
      <c r="N1390" s="353">
        <f t="shared" si="14"/>
        <v>6</v>
      </c>
      <c r="O1390" s="353">
        <f t="shared" si="15"/>
        <v>8</v>
      </c>
      <c r="P1390" s="353">
        <f t="shared" si="16"/>
        <v>2025</v>
      </c>
      <c r="Q1390" s="354"/>
      <c r="R1390" s="354"/>
      <c r="S1390" s="354"/>
      <c r="T1390" s="354"/>
      <c r="U1390" s="354"/>
      <c r="V1390" s="354"/>
    </row>
    <row r="1391" ht="11.25" customHeight="1">
      <c r="A1391" s="170" t="s">
        <v>682</v>
      </c>
      <c r="B1391" s="348">
        <v>45875.0</v>
      </c>
      <c r="C1391" s="170" t="s">
        <v>508</v>
      </c>
      <c r="D1391" s="170" t="s">
        <v>787</v>
      </c>
      <c r="E1391" s="170">
        <v>25.0</v>
      </c>
      <c r="F1391" s="170">
        <v>50.0</v>
      </c>
      <c r="G1391" s="170">
        <v>1520.0</v>
      </c>
      <c r="H1391" s="170" t="s">
        <v>695</v>
      </c>
      <c r="I1391" s="170" t="s">
        <v>773</v>
      </c>
      <c r="J1391" s="334"/>
      <c r="K1391" s="350">
        <v>0.75</v>
      </c>
      <c r="L1391" s="351">
        <f t="shared" si="13"/>
        <v>7.41</v>
      </c>
      <c r="M1391" s="352" t="str">
        <f t="shared" si="2"/>
        <v>POWERPRESS</v>
      </c>
      <c r="N1391" s="353">
        <f t="shared" si="14"/>
        <v>6</v>
      </c>
      <c r="O1391" s="353">
        <f t="shared" si="15"/>
        <v>8</v>
      </c>
      <c r="P1391" s="353">
        <f t="shared" si="16"/>
        <v>2025</v>
      </c>
      <c r="Q1391" s="354"/>
      <c r="R1391" s="354"/>
      <c r="S1391" s="354"/>
      <c r="T1391" s="354"/>
      <c r="U1391" s="354"/>
      <c r="V1391" s="354"/>
    </row>
    <row r="1392" ht="11.25" customHeight="1">
      <c r="A1392" s="170" t="s">
        <v>682</v>
      </c>
      <c r="B1392" s="348">
        <v>45875.0</v>
      </c>
      <c r="C1392" s="170" t="s">
        <v>508</v>
      </c>
      <c r="D1392" s="170" t="s">
        <v>787</v>
      </c>
      <c r="E1392" s="170">
        <v>25.0</v>
      </c>
      <c r="F1392" s="170">
        <v>50.0</v>
      </c>
      <c r="G1392" s="170">
        <v>700.0</v>
      </c>
      <c r="H1392" s="170" t="s">
        <v>695</v>
      </c>
      <c r="I1392" s="170" t="s">
        <v>716</v>
      </c>
      <c r="J1392" s="350">
        <v>0.375</v>
      </c>
      <c r="K1392" s="334"/>
      <c r="L1392" s="351">
        <f t="shared" si="13"/>
        <v>3.4125</v>
      </c>
      <c r="M1392" s="352" t="str">
        <f t="shared" si="2"/>
        <v>POWERPRESS</v>
      </c>
      <c r="N1392" s="353">
        <f t="shared" si="14"/>
        <v>6</v>
      </c>
      <c r="O1392" s="353">
        <f t="shared" si="15"/>
        <v>8</v>
      </c>
      <c r="P1392" s="353">
        <f t="shared" si="16"/>
        <v>2025</v>
      </c>
      <c r="Q1392" s="354"/>
      <c r="R1392" s="354"/>
      <c r="S1392" s="354"/>
      <c r="T1392" s="354"/>
      <c r="U1392" s="354"/>
      <c r="V1392" s="354"/>
    </row>
    <row r="1393" ht="11.25" customHeight="1">
      <c r="A1393" s="170" t="s">
        <v>682</v>
      </c>
      <c r="B1393" s="348">
        <v>45875.0</v>
      </c>
      <c r="C1393" s="170"/>
      <c r="D1393" s="170"/>
      <c r="E1393" s="170"/>
      <c r="F1393" s="170"/>
      <c r="G1393" s="170"/>
      <c r="H1393" s="170" t="s">
        <v>689</v>
      </c>
      <c r="I1393" s="170" t="s">
        <v>716</v>
      </c>
      <c r="J1393" s="334"/>
      <c r="K1393" s="350">
        <v>0.75</v>
      </c>
      <c r="L1393" s="351">
        <f t="shared" si="13"/>
        <v>0</v>
      </c>
      <c r="M1393" s="352" t="str">
        <f t="shared" si="2"/>
        <v/>
      </c>
      <c r="N1393" s="353">
        <f t="shared" si="14"/>
        <v>6</v>
      </c>
      <c r="O1393" s="353">
        <f t="shared" si="15"/>
        <v>8</v>
      </c>
      <c r="P1393" s="353">
        <f t="shared" si="16"/>
        <v>2025</v>
      </c>
      <c r="Q1393" s="354"/>
      <c r="R1393" s="354"/>
      <c r="S1393" s="354"/>
      <c r="T1393" s="354"/>
      <c r="U1393" s="354"/>
      <c r="V1393" s="354"/>
    </row>
    <row r="1394" ht="11.25" customHeight="1">
      <c r="A1394" s="170" t="s">
        <v>682</v>
      </c>
      <c r="B1394" s="348">
        <v>45875.0</v>
      </c>
      <c r="C1394" s="170" t="s">
        <v>481</v>
      </c>
      <c r="D1394" s="349" t="s">
        <v>697</v>
      </c>
      <c r="E1394" s="170">
        <v>31.0</v>
      </c>
      <c r="F1394" s="170">
        <v>82.0</v>
      </c>
      <c r="G1394" s="170">
        <v>200.0</v>
      </c>
      <c r="H1394" s="170" t="s">
        <v>695</v>
      </c>
      <c r="I1394" s="170" t="s">
        <v>696</v>
      </c>
      <c r="J1394" s="350">
        <v>0.375</v>
      </c>
      <c r="K1394" s="334"/>
      <c r="L1394" s="351">
        <f t="shared" si="13"/>
        <v>1.98276</v>
      </c>
      <c r="M1394" s="352" t="str">
        <f t="shared" si="2"/>
        <v>HOLING</v>
      </c>
      <c r="N1394" s="353">
        <f t="shared" si="14"/>
        <v>6</v>
      </c>
      <c r="O1394" s="353">
        <f t="shared" si="15"/>
        <v>8</v>
      </c>
      <c r="P1394" s="353">
        <f t="shared" si="16"/>
        <v>2025</v>
      </c>
      <c r="Q1394" s="354"/>
      <c r="R1394" s="354"/>
      <c r="S1394" s="354"/>
      <c r="T1394" s="354"/>
      <c r="U1394" s="354"/>
      <c r="V1394" s="354"/>
    </row>
    <row r="1395" ht="11.25" customHeight="1">
      <c r="A1395" s="170" t="s">
        <v>682</v>
      </c>
      <c r="B1395" s="348">
        <v>45875.0</v>
      </c>
      <c r="C1395" s="170" t="s">
        <v>481</v>
      </c>
      <c r="D1395" s="349" t="s">
        <v>697</v>
      </c>
      <c r="E1395" s="170">
        <v>31.0</v>
      </c>
      <c r="F1395" s="170">
        <v>67.0</v>
      </c>
      <c r="G1395" s="170">
        <v>780.0</v>
      </c>
      <c r="H1395" s="170" t="s">
        <v>695</v>
      </c>
      <c r="I1395" s="170" t="s">
        <v>696</v>
      </c>
      <c r="J1395" s="334"/>
      <c r="K1395" s="350"/>
      <c r="L1395" s="351">
        <f t="shared" si="13"/>
        <v>6.318234</v>
      </c>
      <c r="M1395" s="352" t="str">
        <f t="shared" si="2"/>
        <v>HOLING</v>
      </c>
      <c r="N1395" s="353">
        <f t="shared" si="14"/>
        <v>6</v>
      </c>
      <c r="O1395" s="353">
        <f t="shared" si="15"/>
        <v>8</v>
      </c>
      <c r="P1395" s="353">
        <f t="shared" si="16"/>
        <v>2025</v>
      </c>
      <c r="Q1395" s="354"/>
      <c r="R1395" s="354"/>
      <c r="S1395" s="354"/>
      <c r="T1395" s="354"/>
      <c r="U1395" s="354"/>
      <c r="V1395" s="354"/>
    </row>
    <row r="1396" ht="11.25" customHeight="1">
      <c r="A1396" s="170" t="s">
        <v>682</v>
      </c>
      <c r="B1396" s="348">
        <v>45875.0</v>
      </c>
      <c r="C1396" s="170"/>
      <c r="D1396" s="170"/>
      <c r="E1396" s="170"/>
      <c r="F1396" s="170"/>
      <c r="G1396" s="170"/>
      <c r="H1396" s="170" t="s">
        <v>689</v>
      </c>
      <c r="I1396" s="170" t="s">
        <v>696</v>
      </c>
      <c r="J1396" s="334"/>
      <c r="K1396" s="350">
        <v>0.75</v>
      </c>
      <c r="L1396" s="351">
        <f t="shared" si="13"/>
        <v>0</v>
      </c>
      <c r="M1396" s="352" t="str">
        <f t="shared" si="2"/>
        <v/>
      </c>
      <c r="N1396" s="353">
        <f t="shared" si="14"/>
        <v>6</v>
      </c>
      <c r="O1396" s="353">
        <f t="shared" si="15"/>
        <v>8</v>
      </c>
      <c r="P1396" s="353">
        <f t="shared" si="16"/>
        <v>2025</v>
      </c>
      <c r="Q1396" s="354"/>
      <c r="R1396" s="354"/>
      <c r="S1396" s="354"/>
      <c r="T1396" s="354"/>
      <c r="U1396" s="354"/>
      <c r="V1396" s="354"/>
    </row>
    <row r="1397" ht="11.25" customHeight="1">
      <c r="A1397" s="170" t="s">
        <v>682</v>
      </c>
      <c r="B1397" s="348">
        <v>45875.0</v>
      </c>
      <c r="C1397" s="170"/>
      <c r="D1397" s="170"/>
      <c r="E1397" s="170"/>
      <c r="F1397" s="170"/>
      <c r="G1397" s="170"/>
      <c r="H1397" s="170" t="s">
        <v>689</v>
      </c>
      <c r="I1397" s="170" t="s">
        <v>698</v>
      </c>
      <c r="J1397" s="350">
        <v>0.375</v>
      </c>
      <c r="K1397" s="350">
        <v>0.75</v>
      </c>
      <c r="L1397" s="351">
        <f t="shared" si="13"/>
        <v>0</v>
      </c>
      <c r="M1397" s="352" t="str">
        <f t="shared" si="2"/>
        <v/>
      </c>
      <c r="N1397" s="353">
        <f t="shared" si="14"/>
        <v>6</v>
      </c>
      <c r="O1397" s="353">
        <f t="shared" si="15"/>
        <v>8</v>
      </c>
      <c r="P1397" s="353">
        <f t="shared" si="16"/>
        <v>2025</v>
      </c>
      <c r="Q1397" s="354"/>
      <c r="R1397" s="354"/>
      <c r="S1397" s="354"/>
      <c r="T1397" s="354"/>
      <c r="U1397" s="354"/>
      <c r="V1397" s="354"/>
    </row>
    <row r="1398" ht="11.25" customHeight="1">
      <c r="A1398" s="170" t="s">
        <v>682</v>
      </c>
      <c r="B1398" s="348">
        <v>45875.0</v>
      </c>
      <c r="C1398" s="170" t="s">
        <v>400</v>
      </c>
      <c r="D1398" s="349" t="s">
        <v>697</v>
      </c>
      <c r="E1398" s="170">
        <v>50.0</v>
      </c>
      <c r="F1398" s="170">
        <v>200.0</v>
      </c>
      <c r="G1398" s="170">
        <v>1600.0</v>
      </c>
      <c r="H1398" s="170" t="s">
        <v>695</v>
      </c>
      <c r="I1398" s="170" t="s">
        <v>793</v>
      </c>
      <c r="J1398" s="350">
        <v>0.375</v>
      </c>
      <c r="K1398" s="350">
        <v>0.8333333333333334</v>
      </c>
      <c r="L1398" s="351">
        <f t="shared" si="13"/>
        <v>62.4</v>
      </c>
      <c r="M1398" s="352" t="str">
        <f t="shared" si="2"/>
        <v>HOLING</v>
      </c>
      <c r="N1398" s="353">
        <f t="shared" si="14"/>
        <v>6</v>
      </c>
      <c r="O1398" s="353">
        <f t="shared" si="15"/>
        <v>8</v>
      </c>
      <c r="P1398" s="353">
        <f t="shared" si="16"/>
        <v>2025</v>
      </c>
      <c r="Q1398" s="354"/>
      <c r="R1398" s="354"/>
      <c r="S1398" s="354"/>
      <c r="T1398" s="354"/>
      <c r="U1398" s="354"/>
      <c r="V1398" s="354"/>
    </row>
    <row r="1399" ht="11.25" customHeight="1">
      <c r="A1399" s="170" t="s">
        <v>682</v>
      </c>
      <c r="B1399" s="348">
        <v>45875.0</v>
      </c>
      <c r="C1399" s="170" t="s">
        <v>756</v>
      </c>
      <c r="D1399" s="349" t="s">
        <v>745</v>
      </c>
      <c r="E1399" s="170">
        <v>44.0</v>
      </c>
      <c r="F1399" s="170">
        <v>235.0</v>
      </c>
      <c r="G1399" s="170">
        <v>1148.0</v>
      </c>
      <c r="H1399" s="170" t="s">
        <v>85</v>
      </c>
      <c r="I1399" s="170" t="s">
        <v>766</v>
      </c>
      <c r="J1399" s="350">
        <v>0.3333333333333333</v>
      </c>
      <c r="K1399" s="334"/>
      <c r="L1399" s="351">
        <f t="shared" si="13"/>
        <v>46.294248</v>
      </c>
      <c r="M1399" s="352" t="str">
        <f t="shared" si="2"/>
        <v>SHEARING</v>
      </c>
      <c r="N1399" s="353">
        <f t="shared" si="14"/>
        <v>6</v>
      </c>
      <c r="O1399" s="353">
        <f t="shared" si="15"/>
        <v>8</v>
      </c>
      <c r="P1399" s="353">
        <f t="shared" si="16"/>
        <v>2025</v>
      </c>
      <c r="Q1399" s="354"/>
      <c r="R1399" s="354"/>
      <c r="S1399" s="354"/>
      <c r="T1399" s="354"/>
      <c r="U1399" s="354"/>
      <c r="V1399" s="354"/>
    </row>
    <row r="1400" ht="11.25" customHeight="1">
      <c r="A1400" s="170" t="s">
        <v>682</v>
      </c>
      <c r="B1400" s="348">
        <v>45875.0</v>
      </c>
      <c r="C1400" s="170" t="s">
        <v>756</v>
      </c>
      <c r="D1400" s="349" t="s">
        <v>745</v>
      </c>
      <c r="E1400" s="170">
        <v>44.0</v>
      </c>
      <c r="F1400" s="170">
        <v>235.0</v>
      </c>
      <c r="G1400" s="170">
        <v>480.0</v>
      </c>
      <c r="H1400" s="170" t="s">
        <v>85</v>
      </c>
      <c r="I1400" s="170" t="s">
        <v>766</v>
      </c>
      <c r="J1400" s="334"/>
      <c r="K1400" s="350"/>
      <c r="L1400" s="351">
        <f t="shared" si="13"/>
        <v>19.35648</v>
      </c>
      <c r="M1400" s="352" t="str">
        <f t="shared" si="2"/>
        <v>SHEARING</v>
      </c>
      <c r="N1400" s="353">
        <f t="shared" si="14"/>
        <v>6</v>
      </c>
      <c r="O1400" s="353">
        <f t="shared" si="15"/>
        <v>8</v>
      </c>
      <c r="P1400" s="353">
        <f t="shared" si="16"/>
        <v>2025</v>
      </c>
      <c r="Q1400" s="354"/>
      <c r="R1400" s="354"/>
      <c r="S1400" s="354"/>
      <c r="T1400" s="354"/>
      <c r="U1400" s="354"/>
      <c r="V1400" s="354"/>
    </row>
    <row r="1401" ht="11.25" customHeight="1">
      <c r="A1401" s="170" t="s">
        <v>682</v>
      </c>
      <c r="B1401" s="348">
        <v>45875.0</v>
      </c>
      <c r="C1401" s="170"/>
      <c r="D1401" s="170"/>
      <c r="E1401" s="170"/>
      <c r="F1401" s="170"/>
      <c r="G1401" s="170"/>
      <c r="H1401" s="170" t="s">
        <v>689</v>
      </c>
      <c r="I1401" s="170" t="s">
        <v>766</v>
      </c>
      <c r="J1401" s="334"/>
      <c r="K1401" s="350">
        <v>0.8333333333333334</v>
      </c>
      <c r="L1401" s="351">
        <f t="shared" si="13"/>
        <v>0</v>
      </c>
      <c r="M1401" s="352" t="str">
        <f t="shared" si="2"/>
        <v/>
      </c>
      <c r="N1401" s="353">
        <f t="shared" si="14"/>
        <v>6</v>
      </c>
      <c r="O1401" s="353">
        <f t="shared" si="15"/>
        <v>8</v>
      </c>
      <c r="P1401" s="353">
        <f t="shared" si="16"/>
        <v>2025</v>
      </c>
      <c r="Q1401" s="354"/>
      <c r="R1401" s="354"/>
      <c r="S1401" s="354"/>
      <c r="T1401" s="354"/>
      <c r="U1401" s="354"/>
      <c r="V1401" s="354"/>
    </row>
    <row r="1402" ht="11.25" customHeight="1">
      <c r="A1402" s="170" t="s">
        <v>682</v>
      </c>
      <c r="B1402" s="348">
        <v>45875.0</v>
      </c>
      <c r="C1402" s="170" t="s">
        <v>400</v>
      </c>
      <c r="D1402" s="349" t="s">
        <v>740</v>
      </c>
      <c r="E1402" s="170">
        <v>50.0</v>
      </c>
      <c r="F1402" s="170">
        <v>200.0</v>
      </c>
      <c r="G1402" s="170">
        <v>1230.0</v>
      </c>
      <c r="H1402" s="170" t="s">
        <v>85</v>
      </c>
      <c r="I1402" s="170" t="s">
        <v>692</v>
      </c>
      <c r="J1402" s="350">
        <v>0.3333333333333333</v>
      </c>
      <c r="K1402" s="334"/>
      <c r="L1402" s="351">
        <f t="shared" si="13"/>
        <v>47.97</v>
      </c>
      <c r="M1402" s="352" t="str">
        <f t="shared" si="2"/>
        <v>SHEARING</v>
      </c>
      <c r="N1402" s="353">
        <f t="shared" si="14"/>
        <v>6</v>
      </c>
      <c r="O1402" s="353">
        <f t="shared" si="15"/>
        <v>8</v>
      </c>
      <c r="P1402" s="353">
        <f t="shared" si="16"/>
        <v>2025</v>
      </c>
      <c r="Q1402" s="354"/>
      <c r="R1402" s="354"/>
      <c r="S1402" s="354"/>
      <c r="T1402" s="354"/>
      <c r="U1402" s="354"/>
      <c r="V1402" s="354"/>
    </row>
    <row r="1403" ht="11.25" customHeight="1">
      <c r="A1403" s="170" t="s">
        <v>682</v>
      </c>
      <c r="B1403" s="348">
        <v>45875.0</v>
      </c>
      <c r="C1403" s="170" t="s">
        <v>400</v>
      </c>
      <c r="D1403" s="349" t="s">
        <v>740</v>
      </c>
      <c r="E1403" s="170">
        <v>50.0</v>
      </c>
      <c r="F1403" s="170">
        <v>125.0</v>
      </c>
      <c r="G1403" s="170">
        <v>1150.0</v>
      </c>
      <c r="H1403" s="170" t="s">
        <v>85</v>
      </c>
      <c r="I1403" s="170" t="s">
        <v>692</v>
      </c>
      <c r="J1403" s="334"/>
      <c r="K1403" s="334"/>
      <c r="L1403" s="351">
        <f t="shared" si="13"/>
        <v>28.03125</v>
      </c>
      <c r="M1403" s="352" t="str">
        <f t="shared" si="2"/>
        <v>SHEARING</v>
      </c>
      <c r="N1403" s="353">
        <f t="shared" si="14"/>
        <v>6</v>
      </c>
      <c r="O1403" s="353">
        <f t="shared" si="15"/>
        <v>8</v>
      </c>
      <c r="P1403" s="353">
        <f t="shared" si="16"/>
        <v>2025</v>
      </c>
      <c r="Q1403" s="354"/>
      <c r="R1403" s="354"/>
      <c r="S1403" s="354"/>
      <c r="T1403" s="354"/>
      <c r="U1403" s="354"/>
      <c r="V1403" s="354"/>
    </row>
    <row r="1404" ht="11.25" customHeight="1">
      <c r="A1404" s="170" t="s">
        <v>682</v>
      </c>
      <c r="B1404" s="348">
        <v>45875.0</v>
      </c>
      <c r="C1404" s="170" t="s">
        <v>400</v>
      </c>
      <c r="D1404" s="349" t="s">
        <v>740</v>
      </c>
      <c r="E1404" s="170">
        <v>50.0</v>
      </c>
      <c r="F1404" s="170">
        <v>125.0</v>
      </c>
      <c r="G1404" s="170">
        <v>250.0</v>
      </c>
      <c r="H1404" s="170" t="s">
        <v>700</v>
      </c>
      <c r="I1404" s="170" t="s">
        <v>692</v>
      </c>
      <c r="J1404" s="334"/>
      <c r="K1404" s="334"/>
      <c r="L1404" s="351">
        <f t="shared" si="13"/>
        <v>6.09375</v>
      </c>
      <c r="M1404" s="352" t="str">
        <f t="shared" si="2"/>
        <v>SHEARING</v>
      </c>
      <c r="N1404" s="353">
        <f t="shared" si="14"/>
        <v>6</v>
      </c>
      <c r="O1404" s="353">
        <f t="shared" si="15"/>
        <v>8</v>
      </c>
      <c r="P1404" s="353">
        <f t="shared" si="16"/>
        <v>2025</v>
      </c>
      <c r="Q1404" s="354"/>
      <c r="R1404" s="354"/>
      <c r="S1404" s="354"/>
      <c r="T1404" s="354"/>
      <c r="U1404" s="354"/>
      <c r="V1404" s="354"/>
    </row>
    <row r="1405" ht="11.25" customHeight="1">
      <c r="A1405" s="170" t="s">
        <v>682</v>
      </c>
      <c r="B1405" s="348">
        <v>45875.0</v>
      </c>
      <c r="C1405" s="170" t="s">
        <v>756</v>
      </c>
      <c r="D1405" s="349" t="s">
        <v>740</v>
      </c>
      <c r="E1405" s="170">
        <v>44.0</v>
      </c>
      <c r="F1405" s="170">
        <v>235.0</v>
      </c>
      <c r="G1405" s="170">
        <v>1200.0</v>
      </c>
      <c r="H1405" s="170" t="s">
        <v>723</v>
      </c>
      <c r="I1405" s="170" t="s">
        <v>692</v>
      </c>
      <c r="J1405" s="334"/>
      <c r="K1405" s="350">
        <v>0.8333333333333334</v>
      </c>
      <c r="L1405" s="351">
        <f t="shared" si="13"/>
        <v>48.3912</v>
      </c>
      <c r="M1405" s="352" t="str">
        <f t="shared" si="2"/>
        <v>SHEARING</v>
      </c>
      <c r="N1405" s="353">
        <f t="shared" si="14"/>
        <v>6</v>
      </c>
      <c r="O1405" s="353">
        <f t="shared" si="15"/>
        <v>8</v>
      </c>
      <c r="P1405" s="353">
        <f t="shared" si="16"/>
        <v>2025</v>
      </c>
      <c r="Q1405" s="354"/>
      <c r="R1405" s="354"/>
      <c r="S1405" s="354"/>
      <c r="T1405" s="354"/>
      <c r="U1405" s="354"/>
      <c r="V1405" s="354"/>
    </row>
    <row r="1406" ht="11.25" customHeight="1">
      <c r="A1406" s="170" t="s">
        <v>682</v>
      </c>
      <c r="B1406" s="348">
        <v>45875.0</v>
      </c>
      <c r="C1406" s="170" t="s">
        <v>508</v>
      </c>
      <c r="D1406" s="349" t="s">
        <v>711</v>
      </c>
      <c r="E1406" s="170">
        <v>25.0</v>
      </c>
      <c r="F1406" s="170">
        <v>50.0</v>
      </c>
      <c r="G1406" s="170">
        <v>2600.0</v>
      </c>
      <c r="H1406" s="170" t="s">
        <v>712</v>
      </c>
      <c r="I1406" s="170" t="s">
        <v>713</v>
      </c>
      <c r="J1406" s="350">
        <v>0.3333333333333333</v>
      </c>
      <c r="K1406" s="334"/>
      <c r="L1406" s="351">
        <f t="shared" si="13"/>
        <v>12.675</v>
      </c>
      <c r="M1406" s="352" t="str">
        <f t="shared" si="2"/>
        <v>SHEARING</v>
      </c>
      <c r="N1406" s="353">
        <f t="shared" si="14"/>
        <v>6</v>
      </c>
      <c r="O1406" s="353">
        <f t="shared" si="15"/>
        <v>8</v>
      </c>
      <c r="P1406" s="353">
        <f t="shared" si="16"/>
        <v>2025</v>
      </c>
      <c r="Q1406" s="354"/>
      <c r="R1406" s="354"/>
      <c r="S1406" s="354"/>
      <c r="T1406" s="354"/>
      <c r="U1406" s="354"/>
      <c r="V1406" s="354"/>
    </row>
    <row r="1407" ht="11.25" customHeight="1">
      <c r="A1407" s="170" t="s">
        <v>682</v>
      </c>
      <c r="B1407" s="348">
        <v>45875.0</v>
      </c>
      <c r="C1407" s="170" t="s">
        <v>508</v>
      </c>
      <c r="D1407" s="349" t="s">
        <v>711</v>
      </c>
      <c r="E1407" s="170">
        <v>25.0</v>
      </c>
      <c r="F1407" s="170">
        <v>100.0</v>
      </c>
      <c r="G1407" s="170">
        <v>2100.0</v>
      </c>
      <c r="H1407" s="170" t="s">
        <v>800</v>
      </c>
      <c r="I1407" s="170" t="s">
        <v>713</v>
      </c>
      <c r="J1407" s="334"/>
      <c r="K1407" s="350">
        <v>0.8333333333333334</v>
      </c>
      <c r="L1407" s="351">
        <f t="shared" si="13"/>
        <v>20.475</v>
      </c>
      <c r="M1407" s="352" t="str">
        <f t="shared" si="2"/>
        <v>SHEARING</v>
      </c>
      <c r="N1407" s="353">
        <f t="shared" si="14"/>
        <v>6</v>
      </c>
      <c r="O1407" s="353">
        <f t="shared" si="15"/>
        <v>8</v>
      </c>
      <c r="P1407" s="353">
        <f t="shared" si="16"/>
        <v>2025</v>
      </c>
      <c r="Q1407" s="354"/>
      <c r="R1407" s="354"/>
      <c r="S1407" s="354"/>
      <c r="T1407" s="354"/>
      <c r="U1407" s="354"/>
      <c r="V1407" s="354"/>
    </row>
    <row r="1408" ht="11.25" customHeight="1">
      <c r="A1408" s="170" t="s">
        <v>682</v>
      </c>
      <c r="B1408" s="348">
        <v>45875.0</v>
      </c>
      <c r="C1408" s="170" t="s">
        <v>756</v>
      </c>
      <c r="D1408" s="349" t="s">
        <v>717</v>
      </c>
      <c r="E1408" s="170">
        <v>38.0</v>
      </c>
      <c r="F1408" s="170">
        <v>205.0</v>
      </c>
      <c r="G1408" s="170">
        <v>900.0</v>
      </c>
      <c r="H1408" s="170" t="s">
        <v>85</v>
      </c>
      <c r="I1408" s="170" t="s">
        <v>718</v>
      </c>
      <c r="J1408" s="350">
        <v>0.3333333333333333</v>
      </c>
      <c r="K1408" s="334"/>
      <c r="L1408" s="351">
        <f t="shared" si="13"/>
        <v>27.3429</v>
      </c>
      <c r="M1408" s="352" t="str">
        <f t="shared" si="2"/>
        <v>SHEARING</v>
      </c>
      <c r="N1408" s="353">
        <f t="shared" si="14"/>
        <v>6</v>
      </c>
      <c r="O1408" s="353">
        <f t="shared" si="15"/>
        <v>8</v>
      </c>
      <c r="P1408" s="353">
        <f t="shared" si="16"/>
        <v>2025</v>
      </c>
      <c r="Q1408" s="354"/>
      <c r="R1408" s="354"/>
      <c r="S1408" s="354"/>
      <c r="T1408" s="354"/>
      <c r="U1408" s="354"/>
      <c r="V1408" s="354"/>
    </row>
    <row r="1409" ht="11.25" customHeight="1">
      <c r="A1409" s="170" t="s">
        <v>682</v>
      </c>
      <c r="B1409" s="348">
        <v>45875.0</v>
      </c>
      <c r="C1409" s="170" t="s">
        <v>756</v>
      </c>
      <c r="D1409" s="349" t="s">
        <v>717</v>
      </c>
      <c r="E1409" s="170">
        <v>38.0</v>
      </c>
      <c r="F1409" s="170">
        <v>205.0</v>
      </c>
      <c r="G1409" s="170">
        <v>230.0</v>
      </c>
      <c r="H1409" s="170" t="s">
        <v>85</v>
      </c>
      <c r="I1409" s="170" t="s">
        <v>718</v>
      </c>
      <c r="J1409" s="334"/>
      <c r="K1409" s="350"/>
      <c r="L1409" s="351">
        <f t="shared" si="13"/>
        <v>6.98763</v>
      </c>
      <c r="M1409" s="352" t="str">
        <f t="shared" si="2"/>
        <v>SHEARING</v>
      </c>
      <c r="N1409" s="353">
        <f t="shared" si="14"/>
        <v>6</v>
      </c>
      <c r="O1409" s="353">
        <f t="shared" si="15"/>
        <v>8</v>
      </c>
      <c r="P1409" s="353">
        <f t="shared" si="16"/>
        <v>2025</v>
      </c>
      <c r="Q1409" s="354"/>
      <c r="R1409" s="354"/>
      <c r="S1409" s="354"/>
      <c r="T1409" s="354"/>
      <c r="U1409" s="354"/>
      <c r="V1409" s="354"/>
    </row>
    <row r="1410" ht="11.25" customHeight="1">
      <c r="A1410" s="170" t="s">
        <v>682</v>
      </c>
      <c r="B1410" s="348">
        <v>45875.0</v>
      </c>
      <c r="C1410" s="170"/>
      <c r="D1410" s="170"/>
      <c r="E1410" s="170"/>
      <c r="F1410" s="170"/>
      <c r="G1410" s="170"/>
      <c r="H1410" s="170" t="s">
        <v>320</v>
      </c>
      <c r="I1410" s="170" t="s">
        <v>718</v>
      </c>
      <c r="J1410" s="334"/>
      <c r="K1410" s="350">
        <v>0.8333333333333334</v>
      </c>
      <c r="L1410" s="351">
        <f t="shared" si="13"/>
        <v>0</v>
      </c>
      <c r="M1410" s="352" t="str">
        <f t="shared" si="2"/>
        <v/>
      </c>
      <c r="N1410" s="353">
        <f t="shared" si="14"/>
        <v>6</v>
      </c>
      <c r="O1410" s="353">
        <f t="shared" si="15"/>
        <v>8</v>
      </c>
      <c r="P1410" s="353">
        <f t="shared" si="16"/>
        <v>2025</v>
      </c>
      <c r="Q1410" s="354"/>
      <c r="R1410" s="354"/>
      <c r="S1410" s="354"/>
      <c r="T1410" s="354"/>
      <c r="U1410" s="354"/>
      <c r="V1410" s="354"/>
    </row>
    <row r="1411" ht="11.25" customHeight="1">
      <c r="A1411" s="170" t="s">
        <v>682</v>
      </c>
      <c r="B1411" s="348">
        <v>45875.0</v>
      </c>
      <c r="C1411" s="170"/>
      <c r="D1411" s="170"/>
      <c r="E1411" s="170"/>
      <c r="F1411" s="170"/>
      <c r="G1411" s="170"/>
      <c r="H1411" s="170" t="s">
        <v>689</v>
      </c>
      <c r="I1411" s="170" t="s">
        <v>709</v>
      </c>
      <c r="J1411" s="350">
        <v>0.375</v>
      </c>
      <c r="K1411" s="334"/>
      <c r="L1411" s="351">
        <f t="shared" si="13"/>
        <v>0</v>
      </c>
      <c r="M1411" s="352" t="str">
        <f t="shared" si="2"/>
        <v/>
      </c>
      <c r="N1411" s="353">
        <f t="shared" si="14"/>
        <v>6</v>
      </c>
      <c r="O1411" s="353">
        <f t="shared" si="15"/>
        <v>8</v>
      </c>
      <c r="P1411" s="353">
        <f t="shared" si="16"/>
        <v>2025</v>
      </c>
      <c r="Q1411" s="354"/>
      <c r="R1411" s="354"/>
      <c r="S1411" s="354"/>
      <c r="T1411" s="354"/>
      <c r="U1411" s="354"/>
      <c r="V1411" s="354"/>
    </row>
    <row r="1412" ht="11.25" customHeight="1">
      <c r="A1412" s="170" t="s">
        <v>682</v>
      </c>
      <c r="B1412" s="348">
        <v>45875.0</v>
      </c>
      <c r="C1412" s="170" t="s">
        <v>756</v>
      </c>
      <c r="D1412" s="170" t="s">
        <v>777</v>
      </c>
      <c r="E1412" s="170">
        <v>38.0</v>
      </c>
      <c r="F1412" s="170">
        <v>205.0</v>
      </c>
      <c r="G1412" s="170">
        <v>500.0</v>
      </c>
      <c r="H1412" s="170" t="s">
        <v>695</v>
      </c>
      <c r="I1412" s="170" t="s">
        <v>709</v>
      </c>
      <c r="J1412" s="334"/>
      <c r="K1412" s="350">
        <v>0.8333333333333334</v>
      </c>
      <c r="L1412" s="351">
        <f t="shared" si="13"/>
        <v>15.1905</v>
      </c>
      <c r="M1412" s="352" t="str">
        <f t="shared" si="2"/>
        <v>POWERPRESS</v>
      </c>
      <c r="N1412" s="353">
        <f t="shared" si="14"/>
        <v>7</v>
      </c>
      <c r="O1412" s="353">
        <f t="shared" si="15"/>
        <v>8</v>
      </c>
      <c r="P1412" s="353">
        <f t="shared" si="16"/>
        <v>2025</v>
      </c>
      <c r="Q1412" s="354"/>
      <c r="R1412" s="354"/>
      <c r="S1412" s="354"/>
      <c r="T1412" s="354"/>
      <c r="U1412" s="354"/>
      <c r="V1412" s="354"/>
    </row>
    <row r="1413" ht="11.25" customHeight="1">
      <c r="A1413" s="170" t="s">
        <v>682</v>
      </c>
      <c r="B1413" s="348">
        <v>45876.0</v>
      </c>
      <c r="C1413" s="170" t="s">
        <v>400</v>
      </c>
      <c r="D1413" s="349" t="s">
        <v>683</v>
      </c>
      <c r="E1413" s="170">
        <v>50.0</v>
      </c>
      <c r="F1413" s="170">
        <v>125.0</v>
      </c>
      <c r="G1413" s="170">
        <v>250.0</v>
      </c>
      <c r="H1413" s="170" t="s">
        <v>700</v>
      </c>
      <c r="I1413" s="170" t="s">
        <v>684</v>
      </c>
      <c r="J1413" s="350">
        <v>0.3333333333333333</v>
      </c>
      <c r="K1413" s="334"/>
      <c r="L1413" s="351">
        <f t="shared" si="13"/>
        <v>6.09375</v>
      </c>
      <c r="M1413" s="352" t="str">
        <f t="shared" si="2"/>
        <v>SHEARING</v>
      </c>
      <c r="N1413" s="353">
        <f t="shared" si="14"/>
        <v>7</v>
      </c>
      <c r="O1413" s="353">
        <f t="shared" si="15"/>
        <v>8</v>
      </c>
      <c r="P1413" s="353">
        <f t="shared" si="16"/>
        <v>2025</v>
      </c>
      <c r="Q1413" s="354"/>
      <c r="R1413" s="354"/>
      <c r="S1413" s="354"/>
      <c r="T1413" s="354"/>
      <c r="U1413" s="354"/>
      <c r="V1413" s="354"/>
    </row>
    <row r="1414" ht="11.25" customHeight="1">
      <c r="A1414" s="170" t="s">
        <v>682</v>
      </c>
      <c r="B1414" s="348">
        <v>45876.0</v>
      </c>
      <c r="C1414" s="170" t="s">
        <v>405</v>
      </c>
      <c r="D1414" s="349" t="s">
        <v>683</v>
      </c>
      <c r="E1414" s="170">
        <v>455.0</v>
      </c>
      <c r="F1414" s="170">
        <v>900.0</v>
      </c>
      <c r="G1414" s="170">
        <v>300.0</v>
      </c>
      <c r="H1414" s="170" t="s">
        <v>700</v>
      </c>
      <c r="I1414" s="170" t="s">
        <v>684</v>
      </c>
      <c r="J1414" s="334"/>
      <c r="K1414" s="350">
        <v>0.8333333333333334</v>
      </c>
      <c r="L1414" s="351">
        <f t="shared" si="13"/>
        <v>479.115</v>
      </c>
      <c r="M1414" s="352" t="str">
        <f t="shared" si="2"/>
        <v>SHEARING</v>
      </c>
      <c r="N1414" s="353">
        <f t="shared" si="14"/>
        <v>7</v>
      </c>
      <c r="O1414" s="353">
        <f t="shared" si="15"/>
        <v>8</v>
      </c>
      <c r="P1414" s="353">
        <f t="shared" si="16"/>
        <v>2025</v>
      </c>
      <c r="Q1414" s="354"/>
      <c r="R1414" s="354"/>
      <c r="S1414" s="354"/>
      <c r="T1414" s="354"/>
      <c r="U1414" s="354"/>
      <c r="V1414" s="354"/>
    </row>
    <row r="1415" ht="11.25" customHeight="1">
      <c r="A1415" s="170" t="s">
        <v>682</v>
      </c>
      <c r="B1415" s="348">
        <v>45876.0</v>
      </c>
      <c r="C1415" s="170" t="s">
        <v>508</v>
      </c>
      <c r="D1415" s="349" t="s">
        <v>683</v>
      </c>
      <c r="E1415" s="170">
        <v>25.0</v>
      </c>
      <c r="F1415" s="170">
        <v>25.0</v>
      </c>
      <c r="G1415" s="170">
        <v>2000.0</v>
      </c>
      <c r="H1415" s="170" t="s">
        <v>700</v>
      </c>
      <c r="I1415" s="170" t="s">
        <v>684</v>
      </c>
      <c r="J1415" s="350">
        <v>0.3333333333333333</v>
      </c>
      <c r="K1415" s="350">
        <v>0.8333333333333334</v>
      </c>
      <c r="L1415" s="351">
        <f t="shared" si="13"/>
        <v>4.875</v>
      </c>
      <c r="M1415" s="352" t="str">
        <f t="shared" si="2"/>
        <v>SHEARING</v>
      </c>
      <c r="N1415" s="353">
        <f t="shared" si="14"/>
        <v>7</v>
      </c>
      <c r="O1415" s="353">
        <f t="shared" si="15"/>
        <v>8</v>
      </c>
      <c r="P1415" s="353">
        <f t="shared" si="16"/>
        <v>2025</v>
      </c>
      <c r="Q1415" s="354"/>
      <c r="R1415" s="354"/>
      <c r="S1415" s="354"/>
      <c r="T1415" s="354"/>
      <c r="U1415" s="354"/>
      <c r="V1415" s="354"/>
    </row>
    <row r="1416" ht="11.25" customHeight="1">
      <c r="A1416" s="170" t="s">
        <v>682</v>
      </c>
      <c r="B1416" s="348">
        <v>45876.0</v>
      </c>
      <c r="C1416" s="170"/>
      <c r="D1416" s="170"/>
      <c r="E1416" s="170"/>
      <c r="F1416" s="170"/>
      <c r="G1416" s="170"/>
      <c r="H1416" s="170" t="s">
        <v>715</v>
      </c>
      <c r="I1416" s="170" t="s">
        <v>719</v>
      </c>
      <c r="J1416" s="350">
        <v>0.375</v>
      </c>
      <c r="K1416" s="350">
        <v>0.75</v>
      </c>
      <c r="L1416" s="351">
        <f t="shared" si="13"/>
        <v>0</v>
      </c>
      <c r="M1416" s="352" t="str">
        <f t="shared" si="2"/>
        <v/>
      </c>
      <c r="N1416" s="353">
        <f t="shared" si="14"/>
        <v>7</v>
      </c>
      <c r="O1416" s="353">
        <f t="shared" si="15"/>
        <v>8</v>
      </c>
      <c r="P1416" s="353">
        <f t="shared" si="16"/>
        <v>2025</v>
      </c>
      <c r="Q1416" s="354"/>
      <c r="R1416" s="354"/>
      <c r="S1416" s="354"/>
      <c r="T1416" s="354"/>
      <c r="U1416" s="354"/>
      <c r="V1416" s="354"/>
    </row>
    <row r="1417" ht="11.25" customHeight="1">
      <c r="A1417" s="170" t="s">
        <v>682</v>
      </c>
      <c r="B1417" s="348">
        <v>45876.0</v>
      </c>
      <c r="C1417" s="170" t="s">
        <v>481</v>
      </c>
      <c r="D1417" s="349" t="s">
        <v>697</v>
      </c>
      <c r="E1417" s="170">
        <v>31.0</v>
      </c>
      <c r="F1417" s="170">
        <v>67.0</v>
      </c>
      <c r="G1417" s="170">
        <v>1200.0</v>
      </c>
      <c r="H1417" s="170" t="s">
        <v>695</v>
      </c>
      <c r="I1417" s="170" t="s">
        <v>696</v>
      </c>
      <c r="J1417" s="350">
        <v>0.375</v>
      </c>
      <c r="K1417" s="334"/>
      <c r="L1417" s="351">
        <f t="shared" si="13"/>
        <v>9.72036</v>
      </c>
      <c r="M1417" s="352" t="str">
        <f t="shared" si="2"/>
        <v>HOLING</v>
      </c>
      <c r="N1417" s="353">
        <f t="shared" si="14"/>
        <v>7</v>
      </c>
      <c r="O1417" s="353">
        <f t="shared" si="15"/>
        <v>8</v>
      </c>
      <c r="P1417" s="353">
        <f t="shared" si="16"/>
        <v>2025</v>
      </c>
      <c r="Q1417" s="354"/>
      <c r="R1417" s="354"/>
      <c r="S1417" s="354"/>
      <c r="T1417" s="354"/>
      <c r="U1417" s="354"/>
      <c r="V1417" s="354"/>
    </row>
    <row r="1418" ht="11.25" customHeight="1">
      <c r="A1418" s="170" t="s">
        <v>682</v>
      </c>
      <c r="B1418" s="348">
        <v>45876.0</v>
      </c>
      <c r="C1418" s="170" t="s">
        <v>481</v>
      </c>
      <c r="D1418" s="349" t="s">
        <v>697</v>
      </c>
      <c r="E1418" s="170">
        <v>31.0</v>
      </c>
      <c r="F1418" s="170">
        <v>100.0</v>
      </c>
      <c r="G1418" s="170">
        <v>720.0</v>
      </c>
      <c r="H1418" s="170" t="s">
        <v>695</v>
      </c>
      <c r="I1418" s="170" t="s">
        <v>696</v>
      </c>
      <c r="J1418" s="334"/>
      <c r="K1418" s="350">
        <v>0.75</v>
      </c>
      <c r="L1418" s="351">
        <f t="shared" si="13"/>
        <v>8.7048</v>
      </c>
      <c r="M1418" s="352" t="str">
        <f t="shared" si="2"/>
        <v>HOLING</v>
      </c>
      <c r="N1418" s="353">
        <f t="shared" si="14"/>
        <v>7</v>
      </c>
      <c r="O1418" s="353">
        <f t="shared" si="15"/>
        <v>8</v>
      </c>
      <c r="P1418" s="353">
        <f t="shared" si="16"/>
        <v>2025</v>
      </c>
      <c r="Q1418" s="354"/>
      <c r="R1418" s="354"/>
      <c r="S1418" s="354"/>
      <c r="T1418" s="354"/>
      <c r="U1418" s="354"/>
      <c r="V1418" s="354"/>
    </row>
    <row r="1419" ht="11.25" customHeight="1">
      <c r="A1419" s="170" t="s">
        <v>682</v>
      </c>
      <c r="B1419" s="348">
        <v>45876.0</v>
      </c>
      <c r="C1419" s="170"/>
      <c r="D1419" s="170"/>
      <c r="E1419" s="170"/>
      <c r="F1419" s="170"/>
      <c r="G1419" s="170"/>
      <c r="H1419" s="170" t="s">
        <v>689</v>
      </c>
      <c r="I1419" s="170" t="s">
        <v>716</v>
      </c>
      <c r="J1419" s="350">
        <v>0.375</v>
      </c>
      <c r="K1419" s="350">
        <v>0.75</v>
      </c>
      <c r="L1419" s="351">
        <f t="shared" si="13"/>
        <v>0</v>
      </c>
      <c r="M1419" s="352" t="str">
        <f t="shared" si="2"/>
        <v/>
      </c>
      <c r="N1419" s="353">
        <f t="shared" si="14"/>
        <v>7</v>
      </c>
      <c r="O1419" s="353">
        <f t="shared" si="15"/>
        <v>8</v>
      </c>
      <c r="P1419" s="353">
        <f t="shared" si="16"/>
        <v>2025</v>
      </c>
      <c r="Q1419" s="354"/>
      <c r="R1419" s="354"/>
      <c r="S1419" s="354"/>
      <c r="T1419" s="354"/>
      <c r="U1419" s="354"/>
      <c r="V1419" s="354"/>
    </row>
    <row r="1420" ht="11.25" customHeight="1">
      <c r="A1420" s="170" t="s">
        <v>682</v>
      </c>
      <c r="B1420" s="348">
        <v>45876.0</v>
      </c>
      <c r="C1420" s="170" t="s">
        <v>756</v>
      </c>
      <c r="D1420" s="170" t="s">
        <v>783</v>
      </c>
      <c r="E1420" s="170">
        <v>44.0</v>
      </c>
      <c r="F1420" s="170">
        <v>235.0</v>
      </c>
      <c r="G1420" s="170">
        <v>2270.0</v>
      </c>
      <c r="H1420" s="170" t="s">
        <v>695</v>
      </c>
      <c r="I1420" s="170" t="s">
        <v>773</v>
      </c>
      <c r="J1420" s="350">
        <v>0.375</v>
      </c>
      <c r="K1420" s="350"/>
      <c r="L1420" s="351">
        <f t="shared" si="13"/>
        <v>91.54002</v>
      </c>
      <c r="M1420" s="352" t="str">
        <f t="shared" si="2"/>
        <v>POWERPRESS</v>
      </c>
      <c r="N1420" s="353">
        <f t="shared" si="14"/>
        <v>7</v>
      </c>
      <c r="O1420" s="353">
        <f t="shared" si="15"/>
        <v>8</v>
      </c>
      <c r="P1420" s="353">
        <f t="shared" si="16"/>
        <v>2025</v>
      </c>
      <c r="Q1420" s="354"/>
      <c r="R1420" s="354"/>
      <c r="S1420" s="354"/>
      <c r="T1420" s="354"/>
      <c r="U1420" s="354"/>
      <c r="V1420" s="354"/>
    </row>
    <row r="1421" ht="11.25" customHeight="1">
      <c r="A1421" s="170" t="s">
        <v>682</v>
      </c>
      <c r="B1421" s="348">
        <v>45876.0</v>
      </c>
      <c r="C1421" s="170"/>
      <c r="D1421" s="170"/>
      <c r="E1421" s="170"/>
      <c r="F1421" s="170"/>
      <c r="G1421" s="170"/>
      <c r="H1421" s="170" t="s">
        <v>715</v>
      </c>
      <c r="I1421" s="170" t="s">
        <v>773</v>
      </c>
      <c r="J1421" s="334"/>
      <c r="K1421" s="350">
        <v>0.75</v>
      </c>
      <c r="L1421" s="351">
        <f t="shared" si="13"/>
        <v>0</v>
      </c>
      <c r="M1421" s="352" t="str">
        <f t="shared" si="2"/>
        <v/>
      </c>
      <c r="N1421" s="353">
        <f t="shared" si="14"/>
        <v>7</v>
      </c>
      <c r="O1421" s="353">
        <f t="shared" si="15"/>
        <v>8</v>
      </c>
      <c r="P1421" s="353">
        <f t="shared" si="16"/>
        <v>2025</v>
      </c>
      <c r="Q1421" s="354"/>
      <c r="R1421" s="354"/>
      <c r="S1421" s="354"/>
      <c r="T1421" s="354"/>
      <c r="U1421" s="354"/>
      <c r="V1421" s="354"/>
    </row>
    <row r="1422" ht="11.25" customHeight="1">
      <c r="A1422" s="170" t="s">
        <v>682</v>
      </c>
      <c r="B1422" s="348">
        <v>45876.0</v>
      </c>
      <c r="C1422" s="170" t="s">
        <v>508</v>
      </c>
      <c r="D1422" s="349" t="s">
        <v>711</v>
      </c>
      <c r="E1422" s="170">
        <v>25.0</v>
      </c>
      <c r="F1422" s="170">
        <v>25.0</v>
      </c>
      <c r="G1422" s="170">
        <v>1000.0</v>
      </c>
      <c r="H1422" s="170" t="s">
        <v>712</v>
      </c>
      <c r="I1422" s="170" t="s">
        <v>713</v>
      </c>
      <c r="J1422" s="350">
        <v>0.3333333333333333</v>
      </c>
      <c r="K1422" s="334"/>
      <c r="L1422" s="351">
        <f t="shared" si="13"/>
        <v>2.4375</v>
      </c>
      <c r="M1422" s="352" t="str">
        <f t="shared" si="2"/>
        <v>SHEARING</v>
      </c>
      <c r="N1422" s="353">
        <f t="shared" si="14"/>
        <v>7</v>
      </c>
      <c r="O1422" s="353">
        <f t="shared" si="15"/>
        <v>8</v>
      </c>
      <c r="P1422" s="353">
        <f t="shared" si="16"/>
        <v>2025</v>
      </c>
      <c r="Q1422" s="354"/>
      <c r="R1422" s="354"/>
      <c r="S1422" s="354"/>
      <c r="T1422" s="354"/>
      <c r="U1422" s="354"/>
      <c r="V1422" s="354"/>
    </row>
    <row r="1423" ht="11.25" customHeight="1">
      <c r="A1423" s="170" t="s">
        <v>682</v>
      </c>
      <c r="B1423" s="348">
        <v>45876.0</v>
      </c>
      <c r="C1423" s="170" t="s">
        <v>481</v>
      </c>
      <c r="D1423" s="349" t="s">
        <v>711</v>
      </c>
      <c r="E1423" s="170">
        <v>31.0</v>
      </c>
      <c r="F1423" s="170">
        <v>67.0</v>
      </c>
      <c r="G1423" s="170">
        <v>1500.0</v>
      </c>
      <c r="H1423" s="170" t="s">
        <v>800</v>
      </c>
      <c r="I1423" s="170" t="s">
        <v>713</v>
      </c>
      <c r="J1423" s="334"/>
      <c r="K1423" s="334"/>
      <c r="L1423" s="351">
        <f t="shared" si="13"/>
        <v>12.15045</v>
      </c>
      <c r="M1423" s="352" t="str">
        <f t="shared" si="2"/>
        <v>SHEARING</v>
      </c>
      <c r="N1423" s="353">
        <f t="shared" si="14"/>
        <v>7</v>
      </c>
      <c r="O1423" s="353">
        <f t="shared" si="15"/>
        <v>8</v>
      </c>
      <c r="P1423" s="353">
        <f t="shared" si="16"/>
        <v>2025</v>
      </c>
      <c r="Q1423" s="354"/>
      <c r="R1423" s="354"/>
      <c r="S1423" s="354"/>
      <c r="T1423" s="354"/>
      <c r="U1423" s="354"/>
      <c r="V1423" s="354"/>
    </row>
    <row r="1424" ht="11.25" customHeight="1">
      <c r="A1424" s="170" t="s">
        <v>682</v>
      </c>
      <c r="B1424" s="348">
        <v>45876.0</v>
      </c>
      <c r="C1424" s="170"/>
      <c r="D1424" s="349" t="s">
        <v>711</v>
      </c>
      <c r="E1424" s="170">
        <v>184.0</v>
      </c>
      <c r="F1424" s="170">
        <v>292.0</v>
      </c>
      <c r="G1424" s="170">
        <v>2000.0</v>
      </c>
      <c r="H1424" s="170" t="s">
        <v>461</v>
      </c>
      <c r="I1424" s="170" t="s">
        <v>713</v>
      </c>
      <c r="J1424" s="334"/>
      <c r="K1424" s="350">
        <v>0.8333333333333334</v>
      </c>
      <c r="L1424" s="351">
        <f t="shared" si="13"/>
        <v>419.0784</v>
      </c>
      <c r="M1424" s="352" t="str">
        <f t="shared" si="2"/>
        <v>SHEARING</v>
      </c>
      <c r="N1424" s="353">
        <f t="shared" si="14"/>
        <v>7</v>
      </c>
      <c r="O1424" s="353">
        <f t="shared" si="15"/>
        <v>8</v>
      </c>
      <c r="P1424" s="353">
        <f t="shared" si="16"/>
        <v>2025</v>
      </c>
      <c r="Q1424" s="354"/>
      <c r="R1424" s="354"/>
      <c r="S1424" s="354"/>
      <c r="T1424" s="354"/>
      <c r="U1424" s="354"/>
      <c r="V1424" s="354"/>
    </row>
    <row r="1425" ht="11.25" customHeight="1">
      <c r="A1425" s="170" t="s">
        <v>682</v>
      </c>
      <c r="B1425" s="348">
        <v>45876.0</v>
      </c>
      <c r="C1425" s="170"/>
      <c r="D1425" s="170"/>
      <c r="E1425" s="170"/>
      <c r="F1425" s="170"/>
      <c r="G1425" s="170"/>
      <c r="H1425" s="170" t="s">
        <v>689</v>
      </c>
      <c r="I1425" s="170" t="s">
        <v>718</v>
      </c>
      <c r="J1425" s="350">
        <v>0.3333333333333333</v>
      </c>
      <c r="K1425" s="350">
        <v>0.8333333333333334</v>
      </c>
      <c r="L1425" s="351">
        <f t="shared" si="13"/>
        <v>0</v>
      </c>
      <c r="M1425" s="352" t="str">
        <f t="shared" si="2"/>
        <v/>
      </c>
      <c r="N1425" s="353">
        <f t="shared" si="14"/>
        <v>7</v>
      </c>
      <c r="O1425" s="353">
        <f t="shared" si="15"/>
        <v>8</v>
      </c>
      <c r="P1425" s="353">
        <f t="shared" si="16"/>
        <v>2025</v>
      </c>
      <c r="Q1425" s="354"/>
      <c r="R1425" s="354"/>
      <c r="S1425" s="354"/>
      <c r="T1425" s="354"/>
      <c r="U1425" s="354"/>
      <c r="V1425" s="354"/>
    </row>
    <row r="1426" ht="11.25" customHeight="1">
      <c r="A1426" s="170" t="s">
        <v>682</v>
      </c>
      <c r="B1426" s="348">
        <v>45876.0</v>
      </c>
      <c r="C1426" s="170"/>
      <c r="D1426" s="170"/>
      <c r="E1426" s="170"/>
      <c r="F1426" s="170"/>
      <c r="G1426" s="170"/>
      <c r="H1426" s="170" t="s">
        <v>689</v>
      </c>
      <c r="I1426" s="170" t="s">
        <v>709</v>
      </c>
      <c r="J1426" s="350">
        <v>0.375</v>
      </c>
      <c r="K1426" s="350">
        <v>0.75</v>
      </c>
      <c r="L1426" s="351">
        <f t="shared" si="13"/>
        <v>0</v>
      </c>
      <c r="M1426" s="352" t="str">
        <f t="shared" si="2"/>
        <v/>
      </c>
      <c r="N1426" s="353">
        <f t="shared" si="14"/>
        <v>7</v>
      </c>
      <c r="O1426" s="353">
        <f t="shared" si="15"/>
        <v>8</v>
      </c>
      <c r="P1426" s="353">
        <f t="shared" si="16"/>
        <v>2025</v>
      </c>
      <c r="Q1426" s="354"/>
      <c r="R1426" s="354"/>
      <c r="S1426" s="354"/>
      <c r="T1426" s="354"/>
      <c r="U1426" s="354"/>
      <c r="V1426" s="354"/>
    </row>
    <row r="1427" ht="11.25" customHeight="1">
      <c r="A1427" s="170" t="s">
        <v>682</v>
      </c>
      <c r="B1427" s="348">
        <v>45876.0</v>
      </c>
      <c r="C1427" s="170" t="s">
        <v>756</v>
      </c>
      <c r="D1427" s="349" t="s">
        <v>740</v>
      </c>
      <c r="E1427" s="170">
        <v>44.0</v>
      </c>
      <c r="F1427" s="170">
        <v>235.0</v>
      </c>
      <c r="G1427" s="170">
        <v>2680.0</v>
      </c>
      <c r="H1427" s="170" t="s">
        <v>700</v>
      </c>
      <c r="I1427" s="170" t="s">
        <v>692</v>
      </c>
      <c r="J1427" s="350">
        <v>0.3333333333333333</v>
      </c>
      <c r="K1427" s="334"/>
      <c r="L1427" s="351">
        <f t="shared" si="13"/>
        <v>108.07368</v>
      </c>
      <c r="M1427" s="352" t="str">
        <f t="shared" si="2"/>
        <v>SHEARING</v>
      </c>
      <c r="N1427" s="353">
        <f t="shared" si="14"/>
        <v>7</v>
      </c>
      <c r="O1427" s="353">
        <f t="shared" si="15"/>
        <v>8</v>
      </c>
      <c r="P1427" s="353">
        <f t="shared" si="16"/>
        <v>2025</v>
      </c>
      <c r="Q1427" s="354"/>
      <c r="R1427" s="354"/>
      <c r="S1427" s="354"/>
      <c r="T1427" s="354"/>
      <c r="U1427" s="354"/>
      <c r="V1427" s="354"/>
    </row>
    <row r="1428" ht="11.25" customHeight="1">
      <c r="A1428" s="170" t="s">
        <v>682</v>
      </c>
      <c r="B1428" s="348">
        <v>45876.0</v>
      </c>
      <c r="C1428" s="170"/>
      <c r="D1428" s="170"/>
      <c r="E1428" s="170"/>
      <c r="F1428" s="170"/>
      <c r="G1428" s="170"/>
      <c r="H1428" s="170" t="s">
        <v>715</v>
      </c>
      <c r="I1428" s="170" t="s">
        <v>692</v>
      </c>
      <c r="J1428" s="334"/>
      <c r="K1428" s="350">
        <v>0.8333333333333334</v>
      </c>
      <c r="L1428" s="351">
        <f t="shared" si="13"/>
        <v>0</v>
      </c>
      <c r="M1428" s="352" t="str">
        <f t="shared" si="2"/>
        <v/>
      </c>
      <c r="N1428" s="353">
        <f t="shared" si="14"/>
        <v>7</v>
      </c>
      <c r="O1428" s="353">
        <f t="shared" si="15"/>
        <v>8</v>
      </c>
      <c r="P1428" s="353">
        <f t="shared" si="16"/>
        <v>2025</v>
      </c>
      <c r="Q1428" s="354"/>
      <c r="R1428" s="354"/>
      <c r="S1428" s="354"/>
      <c r="T1428" s="354"/>
      <c r="U1428" s="354"/>
      <c r="V1428" s="354"/>
    </row>
    <row r="1429" ht="11.25" customHeight="1">
      <c r="A1429" s="170" t="s">
        <v>682</v>
      </c>
      <c r="B1429" s="348">
        <v>45876.0</v>
      </c>
      <c r="C1429" s="170"/>
      <c r="D1429" s="170"/>
      <c r="E1429" s="170"/>
      <c r="F1429" s="170"/>
      <c r="G1429" s="170"/>
      <c r="H1429" s="170" t="s">
        <v>689</v>
      </c>
      <c r="I1429" s="170" t="s">
        <v>766</v>
      </c>
      <c r="J1429" s="350">
        <v>0.3333333333333333</v>
      </c>
      <c r="K1429" s="334"/>
      <c r="L1429" s="351">
        <f t="shared" si="13"/>
        <v>0</v>
      </c>
      <c r="M1429" s="352" t="str">
        <f t="shared" si="2"/>
        <v/>
      </c>
      <c r="N1429" s="353">
        <f t="shared" si="14"/>
        <v>7</v>
      </c>
      <c r="O1429" s="353">
        <f t="shared" si="15"/>
        <v>8</v>
      </c>
      <c r="P1429" s="353">
        <f t="shared" si="16"/>
        <v>2025</v>
      </c>
      <c r="Q1429" s="354"/>
      <c r="R1429" s="354"/>
      <c r="S1429" s="354"/>
      <c r="T1429" s="354"/>
      <c r="U1429" s="354"/>
      <c r="V1429" s="354"/>
    </row>
    <row r="1430" ht="11.25" customHeight="1">
      <c r="A1430" s="170" t="s">
        <v>682</v>
      </c>
      <c r="B1430" s="348">
        <v>45876.0</v>
      </c>
      <c r="C1430" s="170"/>
      <c r="D1430" s="170"/>
      <c r="E1430" s="170"/>
      <c r="F1430" s="170"/>
      <c r="G1430" s="170"/>
      <c r="H1430" s="170" t="s">
        <v>320</v>
      </c>
      <c r="I1430" s="170" t="s">
        <v>766</v>
      </c>
      <c r="J1430" s="334"/>
      <c r="K1430" s="350">
        <v>0.8333333333333334</v>
      </c>
      <c r="L1430" s="351">
        <f t="shared" si="13"/>
        <v>0</v>
      </c>
      <c r="M1430" s="352" t="str">
        <f t="shared" si="2"/>
        <v/>
      </c>
      <c r="N1430" s="353">
        <f t="shared" si="14"/>
        <v>7</v>
      </c>
      <c r="O1430" s="353">
        <f t="shared" si="15"/>
        <v>8</v>
      </c>
      <c r="P1430" s="353">
        <f t="shared" si="16"/>
        <v>2025</v>
      </c>
      <c r="Q1430" s="354"/>
      <c r="R1430" s="354"/>
      <c r="S1430" s="354"/>
      <c r="T1430" s="354"/>
      <c r="U1430" s="354"/>
      <c r="V1430" s="354"/>
    </row>
    <row r="1431" ht="11.25" customHeight="1">
      <c r="A1431" s="170" t="s">
        <v>682</v>
      </c>
      <c r="B1431" s="348">
        <v>45876.0</v>
      </c>
      <c r="C1431" s="170" t="s">
        <v>400</v>
      </c>
      <c r="D1431" s="349" t="s">
        <v>697</v>
      </c>
      <c r="E1431" s="170">
        <v>50.0</v>
      </c>
      <c r="F1431" s="170">
        <v>125.0</v>
      </c>
      <c r="G1431" s="170">
        <v>1400.0</v>
      </c>
      <c r="H1431" s="170" t="s">
        <v>695</v>
      </c>
      <c r="I1431" s="170" t="s">
        <v>793</v>
      </c>
      <c r="J1431" s="350">
        <v>0.375</v>
      </c>
      <c r="K1431" s="334"/>
      <c r="L1431" s="351">
        <f t="shared" si="13"/>
        <v>34.125</v>
      </c>
      <c r="M1431" s="352" t="str">
        <f t="shared" si="2"/>
        <v>HOLING</v>
      </c>
      <c r="N1431" s="353">
        <f t="shared" si="14"/>
        <v>7</v>
      </c>
      <c r="O1431" s="353">
        <f t="shared" si="15"/>
        <v>8</v>
      </c>
      <c r="P1431" s="353">
        <f t="shared" si="16"/>
        <v>2025</v>
      </c>
      <c r="Q1431" s="354"/>
      <c r="R1431" s="354"/>
      <c r="S1431" s="354"/>
      <c r="T1431" s="354"/>
      <c r="U1431" s="354"/>
      <c r="V1431" s="354"/>
    </row>
    <row r="1432" ht="11.25" customHeight="1">
      <c r="A1432" s="170" t="s">
        <v>682</v>
      </c>
      <c r="B1432" s="348">
        <v>45876.0</v>
      </c>
      <c r="C1432" s="170" t="s">
        <v>400</v>
      </c>
      <c r="D1432" s="349" t="s">
        <v>697</v>
      </c>
      <c r="E1432" s="170">
        <v>50.0</v>
      </c>
      <c r="F1432" s="170">
        <v>200.0</v>
      </c>
      <c r="G1432" s="170">
        <v>500.0</v>
      </c>
      <c r="H1432" s="170" t="s">
        <v>695</v>
      </c>
      <c r="I1432" s="170" t="s">
        <v>793</v>
      </c>
      <c r="J1432" s="334"/>
      <c r="K1432" s="334"/>
      <c r="L1432" s="351">
        <f t="shared" si="13"/>
        <v>19.5</v>
      </c>
      <c r="M1432" s="352" t="str">
        <f t="shared" si="2"/>
        <v>HOLING</v>
      </c>
      <c r="N1432" s="353">
        <f t="shared" si="14"/>
        <v>7</v>
      </c>
      <c r="O1432" s="353">
        <f t="shared" si="15"/>
        <v>8</v>
      </c>
      <c r="P1432" s="353">
        <f t="shared" si="16"/>
        <v>2025</v>
      </c>
      <c r="Q1432" s="354"/>
      <c r="R1432" s="354"/>
      <c r="S1432" s="354"/>
      <c r="T1432" s="354"/>
      <c r="U1432" s="354"/>
      <c r="V1432" s="354"/>
    </row>
    <row r="1433" ht="11.25" customHeight="1">
      <c r="A1433" s="170" t="s">
        <v>682</v>
      </c>
      <c r="B1433" s="348">
        <v>45876.0</v>
      </c>
      <c r="C1433" s="170" t="s">
        <v>756</v>
      </c>
      <c r="D1433" s="349" t="s">
        <v>697</v>
      </c>
      <c r="E1433" s="170">
        <v>38.0</v>
      </c>
      <c r="F1433" s="170">
        <v>205.0</v>
      </c>
      <c r="G1433" s="170">
        <v>1440.0</v>
      </c>
      <c r="H1433" s="170" t="s">
        <v>695</v>
      </c>
      <c r="I1433" s="170" t="s">
        <v>793</v>
      </c>
      <c r="J1433" s="334"/>
      <c r="K1433" s="350">
        <v>0.8333333333333334</v>
      </c>
      <c r="L1433" s="351">
        <f t="shared" si="13"/>
        <v>43.74864</v>
      </c>
      <c r="M1433" s="352" t="str">
        <f t="shared" si="2"/>
        <v>HOLING</v>
      </c>
      <c r="N1433" s="353">
        <f t="shared" si="14"/>
        <v>7</v>
      </c>
      <c r="O1433" s="353">
        <f t="shared" si="15"/>
        <v>8</v>
      </c>
      <c r="P1433" s="353">
        <f t="shared" si="16"/>
        <v>2025</v>
      </c>
      <c r="Q1433" s="354"/>
      <c r="R1433" s="354"/>
      <c r="S1433" s="354"/>
      <c r="T1433" s="354"/>
      <c r="U1433" s="354"/>
      <c r="V1433" s="354"/>
    </row>
    <row r="1434" ht="11.25" customHeight="1">
      <c r="A1434" s="170" t="s">
        <v>682</v>
      </c>
      <c r="B1434" s="348">
        <v>45876.0</v>
      </c>
      <c r="C1434" s="170" t="s">
        <v>756</v>
      </c>
      <c r="D1434" s="349" t="s">
        <v>685</v>
      </c>
      <c r="E1434" s="170">
        <v>44.0</v>
      </c>
      <c r="F1434" s="170">
        <v>235.0</v>
      </c>
      <c r="G1434" s="170">
        <v>1100.0</v>
      </c>
      <c r="H1434" s="170" t="s">
        <v>85</v>
      </c>
      <c r="I1434" s="170" t="s">
        <v>687</v>
      </c>
      <c r="J1434" s="350">
        <v>0.3333333333333333</v>
      </c>
      <c r="K1434" s="334"/>
      <c r="L1434" s="351">
        <f t="shared" si="13"/>
        <v>44.3586</v>
      </c>
      <c r="M1434" s="352" t="str">
        <f t="shared" si="2"/>
        <v>SHEARING</v>
      </c>
      <c r="N1434" s="353">
        <f t="shared" si="14"/>
        <v>7</v>
      </c>
      <c r="O1434" s="353">
        <f t="shared" si="15"/>
        <v>8</v>
      </c>
      <c r="P1434" s="353">
        <f t="shared" si="16"/>
        <v>2025</v>
      </c>
      <c r="Q1434" s="354"/>
      <c r="R1434" s="354"/>
      <c r="S1434" s="354"/>
      <c r="T1434" s="354"/>
      <c r="U1434" s="354"/>
      <c r="V1434" s="354"/>
    </row>
    <row r="1435" ht="11.25" customHeight="1">
      <c r="A1435" s="170" t="s">
        <v>682</v>
      </c>
      <c r="B1435" s="348">
        <v>45876.0</v>
      </c>
      <c r="C1435" s="170" t="s">
        <v>756</v>
      </c>
      <c r="D1435" s="349" t="s">
        <v>685</v>
      </c>
      <c r="E1435" s="170">
        <v>38.0</v>
      </c>
      <c r="F1435" s="170">
        <v>205.0</v>
      </c>
      <c r="G1435" s="170">
        <v>1980.0</v>
      </c>
      <c r="H1435" s="170" t="s">
        <v>85</v>
      </c>
      <c r="I1435" s="170" t="s">
        <v>687</v>
      </c>
      <c r="J1435" s="334"/>
      <c r="K1435" s="350">
        <v>0.8333333333333334</v>
      </c>
      <c r="L1435" s="351">
        <f t="shared" si="13"/>
        <v>60.15438</v>
      </c>
      <c r="M1435" s="352" t="str">
        <f t="shared" si="2"/>
        <v>SHEARING</v>
      </c>
      <c r="N1435" s="353">
        <f t="shared" si="14"/>
        <v>8</v>
      </c>
      <c r="O1435" s="353">
        <f t="shared" si="15"/>
        <v>8</v>
      </c>
      <c r="P1435" s="353">
        <f t="shared" si="16"/>
        <v>2025</v>
      </c>
      <c r="Q1435" s="354"/>
      <c r="R1435" s="354"/>
      <c r="S1435" s="354"/>
      <c r="T1435" s="354"/>
      <c r="U1435" s="354"/>
      <c r="V1435" s="354"/>
    </row>
    <row r="1436" ht="11.25" customHeight="1">
      <c r="A1436" s="170" t="s">
        <v>682</v>
      </c>
      <c r="B1436" s="348">
        <v>45877.0</v>
      </c>
      <c r="C1436" s="170" t="s">
        <v>756</v>
      </c>
      <c r="D1436" s="349" t="s">
        <v>699</v>
      </c>
      <c r="E1436" s="170">
        <v>38.0</v>
      </c>
      <c r="F1436" s="170">
        <v>205.0</v>
      </c>
      <c r="G1436" s="170">
        <v>3690.0</v>
      </c>
      <c r="H1436" s="170" t="s">
        <v>700</v>
      </c>
      <c r="I1436" s="170" t="s">
        <v>701</v>
      </c>
      <c r="J1436" s="350">
        <v>0.3333333333333333</v>
      </c>
      <c r="K1436" s="350">
        <v>0.8333333333333334</v>
      </c>
      <c r="L1436" s="351">
        <f t="shared" si="13"/>
        <v>112.10589</v>
      </c>
      <c r="M1436" s="352" t="str">
        <f t="shared" si="2"/>
        <v>SHEARING</v>
      </c>
      <c r="N1436" s="353">
        <f t="shared" si="14"/>
        <v>8</v>
      </c>
      <c r="O1436" s="353">
        <f t="shared" si="15"/>
        <v>8</v>
      </c>
      <c r="P1436" s="353">
        <f t="shared" si="16"/>
        <v>2025</v>
      </c>
      <c r="Q1436" s="354"/>
      <c r="R1436" s="354"/>
      <c r="S1436" s="354"/>
      <c r="T1436" s="354"/>
      <c r="U1436" s="354"/>
      <c r="V1436" s="354"/>
    </row>
    <row r="1437" ht="11.25" customHeight="1">
      <c r="A1437" s="170" t="s">
        <v>682</v>
      </c>
      <c r="B1437" s="348">
        <v>45877.0</v>
      </c>
      <c r="C1437" s="170" t="s">
        <v>481</v>
      </c>
      <c r="D1437" s="349" t="s">
        <v>697</v>
      </c>
      <c r="E1437" s="170">
        <v>31.0</v>
      </c>
      <c r="F1437" s="170">
        <v>103.0</v>
      </c>
      <c r="G1437" s="170">
        <v>100.0</v>
      </c>
      <c r="H1437" s="170" t="s">
        <v>695</v>
      </c>
      <c r="I1437" s="170" t="s">
        <v>696</v>
      </c>
      <c r="J1437" s="350">
        <v>0.375</v>
      </c>
      <c r="K1437" s="334"/>
      <c r="L1437" s="351">
        <f t="shared" si="13"/>
        <v>1.24527</v>
      </c>
      <c r="M1437" s="352" t="str">
        <f t="shared" si="2"/>
        <v>HOLING</v>
      </c>
      <c r="N1437" s="353">
        <f t="shared" si="14"/>
        <v>8</v>
      </c>
      <c r="O1437" s="353">
        <f t="shared" si="15"/>
        <v>8</v>
      </c>
      <c r="P1437" s="353">
        <f t="shared" si="16"/>
        <v>2025</v>
      </c>
      <c r="Q1437" s="354"/>
      <c r="R1437" s="354"/>
      <c r="S1437" s="354"/>
      <c r="T1437" s="354"/>
      <c r="U1437" s="354"/>
      <c r="V1437" s="354"/>
    </row>
    <row r="1438" ht="11.25" customHeight="1">
      <c r="A1438" s="170" t="s">
        <v>682</v>
      </c>
      <c r="B1438" s="348">
        <v>45877.0</v>
      </c>
      <c r="C1438" s="170" t="s">
        <v>756</v>
      </c>
      <c r="D1438" s="170" t="s">
        <v>783</v>
      </c>
      <c r="E1438" s="170">
        <v>44.0</v>
      </c>
      <c r="F1438" s="170">
        <v>235.0</v>
      </c>
      <c r="G1438" s="170">
        <v>825.0</v>
      </c>
      <c r="H1438" s="170" t="s">
        <v>695</v>
      </c>
      <c r="I1438" s="170" t="s">
        <v>696</v>
      </c>
      <c r="J1438" s="334"/>
      <c r="K1438" s="334"/>
      <c r="L1438" s="351">
        <f t="shared" si="13"/>
        <v>33.26895</v>
      </c>
      <c r="M1438" s="352" t="str">
        <f t="shared" si="2"/>
        <v>POWERPRESS</v>
      </c>
      <c r="N1438" s="353">
        <f t="shared" si="14"/>
        <v>8</v>
      </c>
      <c r="O1438" s="353">
        <f t="shared" si="15"/>
        <v>8</v>
      </c>
      <c r="P1438" s="353">
        <f t="shared" si="16"/>
        <v>2025</v>
      </c>
      <c r="Q1438" s="354"/>
      <c r="R1438" s="354"/>
      <c r="S1438" s="354"/>
      <c r="T1438" s="354"/>
      <c r="U1438" s="354"/>
      <c r="V1438" s="354"/>
    </row>
    <row r="1439" ht="11.25" customHeight="1">
      <c r="A1439" s="170" t="s">
        <v>682</v>
      </c>
      <c r="B1439" s="348">
        <v>45877.0</v>
      </c>
      <c r="C1439" s="170"/>
      <c r="D1439" s="170"/>
      <c r="E1439" s="170"/>
      <c r="F1439" s="170"/>
      <c r="G1439" s="170"/>
      <c r="H1439" s="170" t="s">
        <v>689</v>
      </c>
      <c r="I1439" s="170" t="s">
        <v>696</v>
      </c>
      <c r="J1439" s="334"/>
      <c r="K1439" s="350">
        <v>0.75</v>
      </c>
      <c r="L1439" s="351">
        <f t="shared" si="13"/>
        <v>0</v>
      </c>
      <c r="M1439" s="352" t="str">
        <f t="shared" si="2"/>
        <v/>
      </c>
      <c r="N1439" s="353">
        <f t="shared" si="14"/>
        <v>8</v>
      </c>
      <c r="O1439" s="353">
        <f t="shared" si="15"/>
        <v>8</v>
      </c>
      <c r="P1439" s="353">
        <f t="shared" si="16"/>
        <v>2025</v>
      </c>
      <c r="Q1439" s="354"/>
      <c r="R1439" s="354"/>
      <c r="S1439" s="354"/>
      <c r="T1439" s="354"/>
      <c r="U1439" s="354"/>
      <c r="V1439" s="354"/>
    </row>
    <row r="1440" ht="11.25" customHeight="1">
      <c r="A1440" s="170" t="s">
        <v>682</v>
      </c>
      <c r="B1440" s="348">
        <v>45877.0</v>
      </c>
      <c r="C1440" s="170"/>
      <c r="D1440" s="170"/>
      <c r="E1440" s="170"/>
      <c r="F1440" s="170"/>
      <c r="G1440" s="170"/>
      <c r="H1440" s="170" t="s">
        <v>715</v>
      </c>
      <c r="I1440" s="170" t="s">
        <v>719</v>
      </c>
      <c r="J1440" s="350">
        <v>0.375</v>
      </c>
      <c r="K1440" s="350">
        <v>0.75</v>
      </c>
      <c r="L1440" s="351">
        <f t="shared" si="13"/>
        <v>0</v>
      </c>
      <c r="M1440" s="352" t="str">
        <f t="shared" si="2"/>
        <v/>
      </c>
      <c r="N1440" s="353">
        <f t="shared" si="14"/>
        <v>8</v>
      </c>
      <c r="O1440" s="353">
        <f t="shared" si="15"/>
        <v>8</v>
      </c>
      <c r="P1440" s="353">
        <f t="shared" si="16"/>
        <v>2025</v>
      </c>
      <c r="Q1440" s="354"/>
      <c r="R1440" s="354"/>
      <c r="S1440" s="354"/>
      <c r="T1440" s="354"/>
      <c r="U1440" s="354"/>
      <c r="V1440" s="354"/>
    </row>
    <row r="1441" ht="11.25" customHeight="1">
      <c r="A1441" s="170" t="s">
        <v>682</v>
      </c>
      <c r="B1441" s="348">
        <v>45877.0</v>
      </c>
      <c r="C1441" s="170"/>
      <c r="D1441" s="170"/>
      <c r="E1441" s="170"/>
      <c r="F1441" s="170"/>
      <c r="G1441" s="170"/>
      <c r="H1441" s="170" t="s">
        <v>689</v>
      </c>
      <c r="I1441" s="170" t="s">
        <v>716</v>
      </c>
      <c r="J1441" s="350">
        <v>0.375</v>
      </c>
      <c r="K1441" s="350">
        <v>0.75</v>
      </c>
      <c r="L1441" s="351">
        <f t="shared" si="13"/>
        <v>0</v>
      </c>
      <c r="M1441" s="352" t="str">
        <f t="shared" si="2"/>
        <v/>
      </c>
      <c r="N1441" s="353">
        <f t="shared" si="14"/>
        <v>8</v>
      </c>
      <c r="O1441" s="353">
        <f t="shared" si="15"/>
        <v>8</v>
      </c>
      <c r="P1441" s="353">
        <f t="shared" si="16"/>
        <v>2025</v>
      </c>
      <c r="Q1441" s="354"/>
      <c r="R1441" s="354"/>
      <c r="S1441" s="354"/>
      <c r="T1441" s="354"/>
      <c r="U1441" s="354"/>
      <c r="V1441" s="354"/>
    </row>
    <row r="1442" ht="11.25" customHeight="1">
      <c r="A1442" s="170" t="s">
        <v>682</v>
      </c>
      <c r="B1442" s="348">
        <v>45877.0</v>
      </c>
      <c r="C1442" s="170"/>
      <c r="D1442" s="170"/>
      <c r="E1442" s="170"/>
      <c r="F1442" s="170"/>
      <c r="G1442" s="170"/>
      <c r="H1442" s="170" t="s">
        <v>689</v>
      </c>
      <c r="I1442" s="170" t="s">
        <v>718</v>
      </c>
      <c r="J1442" s="350">
        <v>0.3333333333333333</v>
      </c>
      <c r="K1442" s="334"/>
      <c r="L1442" s="351">
        <f t="shared" si="13"/>
        <v>0</v>
      </c>
      <c r="M1442" s="352" t="str">
        <f t="shared" si="2"/>
        <v/>
      </c>
      <c r="N1442" s="353">
        <f t="shared" si="14"/>
        <v>8</v>
      </c>
      <c r="O1442" s="353">
        <f t="shared" si="15"/>
        <v>8</v>
      </c>
      <c r="P1442" s="353">
        <f t="shared" si="16"/>
        <v>2025</v>
      </c>
      <c r="Q1442" s="354"/>
      <c r="R1442" s="354"/>
      <c r="S1442" s="354"/>
      <c r="T1442" s="354"/>
      <c r="U1442" s="354"/>
      <c r="V1442" s="354"/>
    </row>
    <row r="1443" ht="11.25" customHeight="1">
      <c r="A1443" s="170" t="s">
        <v>682</v>
      </c>
      <c r="B1443" s="348">
        <v>45877.0</v>
      </c>
      <c r="C1443" s="170"/>
      <c r="D1443" s="170"/>
      <c r="E1443" s="170"/>
      <c r="F1443" s="170"/>
      <c r="G1443" s="170"/>
      <c r="H1443" s="170" t="s">
        <v>320</v>
      </c>
      <c r="I1443" s="170" t="s">
        <v>718</v>
      </c>
      <c r="J1443" s="334"/>
      <c r="K1443" s="350">
        <v>0.8333333333333334</v>
      </c>
      <c r="L1443" s="351">
        <f t="shared" si="13"/>
        <v>0</v>
      </c>
      <c r="M1443" s="352" t="str">
        <f t="shared" si="2"/>
        <v/>
      </c>
      <c r="N1443" s="353">
        <f t="shared" si="14"/>
        <v>8</v>
      </c>
      <c r="O1443" s="353">
        <f t="shared" si="15"/>
        <v>8</v>
      </c>
      <c r="P1443" s="353">
        <f t="shared" si="16"/>
        <v>2025</v>
      </c>
      <c r="Q1443" s="354"/>
      <c r="R1443" s="354"/>
      <c r="S1443" s="354"/>
      <c r="T1443" s="354"/>
      <c r="U1443" s="354"/>
      <c r="V1443" s="354"/>
    </row>
    <row r="1444" ht="11.25" customHeight="1">
      <c r="A1444" s="170" t="s">
        <v>682</v>
      </c>
      <c r="B1444" s="348">
        <v>45877.0</v>
      </c>
      <c r="C1444" s="170"/>
      <c r="D1444" s="349" t="s">
        <v>699</v>
      </c>
      <c r="E1444" s="170">
        <v>184.0</v>
      </c>
      <c r="F1444" s="170">
        <v>292.0</v>
      </c>
      <c r="G1444" s="170">
        <v>4000.0</v>
      </c>
      <c r="H1444" s="170" t="s">
        <v>800</v>
      </c>
      <c r="I1444" s="170" t="s">
        <v>713</v>
      </c>
      <c r="J1444" s="350">
        <v>0.3333333333333333</v>
      </c>
      <c r="K1444" s="350">
        <v>0.8333333333333334</v>
      </c>
      <c r="L1444" s="351">
        <f t="shared" si="13"/>
        <v>838.1568</v>
      </c>
      <c r="M1444" s="352" t="str">
        <f t="shared" si="2"/>
        <v>SHEARING</v>
      </c>
      <c r="N1444" s="353">
        <f t="shared" si="14"/>
        <v>8</v>
      </c>
      <c r="O1444" s="353">
        <f t="shared" si="15"/>
        <v>8</v>
      </c>
      <c r="P1444" s="353">
        <f t="shared" si="16"/>
        <v>2025</v>
      </c>
      <c r="Q1444" s="354"/>
      <c r="R1444" s="354"/>
      <c r="S1444" s="354"/>
      <c r="T1444" s="354"/>
      <c r="U1444" s="354"/>
      <c r="V1444" s="354"/>
    </row>
    <row r="1445" ht="11.25" customHeight="1">
      <c r="A1445" s="170" t="s">
        <v>682</v>
      </c>
      <c r="B1445" s="348">
        <v>45877.0</v>
      </c>
      <c r="C1445" s="170"/>
      <c r="D1445" s="170"/>
      <c r="E1445" s="170"/>
      <c r="F1445" s="170"/>
      <c r="G1445" s="170"/>
      <c r="H1445" s="170" t="s">
        <v>689</v>
      </c>
      <c r="I1445" s="170" t="s">
        <v>709</v>
      </c>
      <c r="J1445" s="350">
        <v>0.375</v>
      </c>
      <c r="K1445" s="350">
        <v>0.75</v>
      </c>
      <c r="L1445" s="351">
        <f t="shared" si="13"/>
        <v>0</v>
      </c>
      <c r="M1445" s="352" t="str">
        <f t="shared" si="2"/>
        <v/>
      </c>
      <c r="N1445" s="353">
        <f t="shared" si="14"/>
        <v>8</v>
      </c>
      <c r="O1445" s="353">
        <f t="shared" si="15"/>
        <v>8</v>
      </c>
      <c r="P1445" s="353">
        <f t="shared" si="16"/>
        <v>2025</v>
      </c>
      <c r="Q1445" s="354"/>
      <c r="R1445" s="354"/>
      <c r="S1445" s="354"/>
      <c r="T1445" s="354"/>
      <c r="U1445" s="354"/>
      <c r="V1445" s="354"/>
    </row>
    <row r="1446" ht="11.25" customHeight="1">
      <c r="A1446" s="170" t="s">
        <v>682</v>
      </c>
      <c r="B1446" s="348">
        <v>45877.0</v>
      </c>
      <c r="C1446" s="170" t="s">
        <v>756</v>
      </c>
      <c r="D1446" s="349" t="s">
        <v>740</v>
      </c>
      <c r="E1446" s="170">
        <v>38.0</v>
      </c>
      <c r="F1446" s="170">
        <v>205.0</v>
      </c>
      <c r="G1446" s="170">
        <v>2400.0</v>
      </c>
      <c r="H1446" s="170" t="s">
        <v>712</v>
      </c>
      <c r="I1446" s="170" t="s">
        <v>692</v>
      </c>
      <c r="J1446" s="350">
        <v>0.3333333333333333</v>
      </c>
      <c r="K1446" s="334"/>
      <c r="L1446" s="351">
        <f t="shared" si="13"/>
        <v>72.9144</v>
      </c>
      <c r="M1446" s="352" t="str">
        <f t="shared" si="2"/>
        <v>SHEARING</v>
      </c>
      <c r="N1446" s="353">
        <f t="shared" si="14"/>
        <v>8</v>
      </c>
      <c r="O1446" s="353">
        <f t="shared" si="15"/>
        <v>8</v>
      </c>
      <c r="P1446" s="353">
        <f t="shared" si="16"/>
        <v>2025</v>
      </c>
      <c r="Q1446" s="354"/>
      <c r="R1446" s="354"/>
      <c r="S1446" s="354"/>
      <c r="T1446" s="354"/>
      <c r="U1446" s="354"/>
      <c r="V1446" s="354"/>
    </row>
    <row r="1447" ht="11.25" customHeight="1">
      <c r="A1447" s="170" t="s">
        <v>682</v>
      </c>
      <c r="B1447" s="348">
        <v>45877.0</v>
      </c>
      <c r="C1447" s="170"/>
      <c r="D1447" s="170"/>
      <c r="E1447" s="170"/>
      <c r="F1447" s="170"/>
      <c r="G1447" s="170"/>
      <c r="H1447" s="170" t="s">
        <v>715</v>
      </c>
      <c r="I1447" s="170" t="s">
        <v>692</v>
      </c>
      <c r="J1447" s="334"/>
      <c r="K1447" s="350">
        <v>0.8333333333333334</v>
      </c>
      <c r="L1447" s="351">
        <f t="shared" si="13"/>
        <v>0</v>
      </c>
      <c r="M1447" s="352" t="str">
        <f t="shared" si="2"/>
        <v/>
      </c>
      <c r="N1447" s="353">
        <f t="shared" si="14"/>
        <v>8</v>
      </c>
      <c r="O1447" s="353">
        <f t="shared" si="15"/>
        <v>8</v>
      </c>
      <c r="P1447" s="353">
        <f t="shared" si="16"/>
        <v>2025</v>
      </c>
      <c r="Q1447" s="354"/>
      <c r="R1447" s="354"/>
      <c r="S1447" s="354"/>
      <c r="T1447" s="354"/>
      <c r="U1447" s="354"/>
      <c r="V1447" s="354"/>
    </row>
    <row r="1448" ht="11.25" customHeight="1">
      <c r="A1448" s="170" t="s">
        <v>682</v>
      </c>
      <c r="B1448" s="348">
        <v>45877.0</v>
      </c>
      <c r="C1448" s="170" t="s">
        <v>756</v>
      </c>
      <c r="D1448" s="349" t="s">
        <v>745</v>
      </c>
      <c r="E1448" s="170">
        <v>44.0</v>
      </c>
      <c r="F1448" s="170">
        <v>235.0</v>
      </c>
      <c r="G1448" s="170">
        <v>1660.0</v>
      </c>
      <c r="H1448" s="170" t="s">
        <v>85</v>
      </c>
      <c r="I1448" s="170" t="s">
        <v>766</v>
      </c>
      <c r="J1448" s="350">
        <v>0.3333333333333333</v>
      </c>
      <c r="K1448" s="334"/>
      <c r="L1448" s="351">
        <f t="shared" si="13"/>
        <v>66.94116</v>
      </c>
      <c r="M1448" s="352" t="str">
        <f t="shared" si="2"/>
        <v>SHEARING</v>
      </c>
      <c r="N1448" s="353">
        <f t="shared" si="14"/>
        <v>8</v>
      </c>
      <c r="O1448" s="353">
        <f t="shared" si="15"/>
        <v>8</v>
      </c>
      <c r="P1448" s="353">
        <f t="shared" si="16"/>
        <v>2025</v>
      </c>
      <c r="Q1448" s="354"/>
      <c r="R1448" s="354"/>
      <c r="S1448" s="354"/>
      <c r="T1448" s="354"/>
      <c r="U1448" s="354"/>
      <c r="V1448" s="354"/>
    </row>
    <row r="1449" ht="11.25" customHeight="1">
      <c r="A1449" s="170" t="s">
        <v>682</v>
      </c>
      <c r="B1449" s="348">
        <v>45877.0</v>
      </c>
      <c r="C1449" s="170"/>
      <c r="D1449" s="170"/>
      <c r="E1449" s="170"/>
      <c r="F1449" s="170"/>
      <c r="G1449" s="170"/>
      <c r="H1449" s="170" t="s">
        <v>689</v>
      </c>
      <c r="I1449" s="170" t="s">
        <v>766</v>
      </c>
      <c r="J1449" s="334"/>
      <c r="K1449" s="350">
        <v>0.8333333333333334</v>
      </c>
      <c r="L1449" s="351">
        <f t="shared" si="13"/>
        <v>0</v>
      </c>
      <c r="M1449" s="352" t="str">
        <f t="shared" si="2"/>
        <v/>
      </c>
      <c r="N1449" s="353">
        <f t="shared" si="14"/>
        <v>8</v>
      </c>
      <c r="O1449" s="353">
        <f t="shared" si="15"/>
        <v>8</v>
      </c>
      <c r="P1449" s="353">
        <f t="shared" si="16"/>
        <v>2025</v>
      </c>
      <c r="Q1449" s="354"/>
      <c r="R1449" s="354"/>
      <c r="S1449" s="354"/>
      <c r="T1449" s="354"/>
      <c r="U1449" s="354"/>
      <c r="V1449" s="354"/>
    </row>
    <row r="1450" ht="11.25" customHeight="1">
      <c r="A1450" s="170" t="s">
        <v>682</v>
      </c>
      <c r="B1450" s="348">
        <v>45877.0</v>
      </c>
      <c r="C1450" s="170" t="s">
        <v>756</v>
      </c>
      <c r="D1450" s="170" t="s">
        <v>777</v>
      </c>
      <c r="E1450" s="170">
        <v>38.0</v>
      </c>
      <c r="F1450" s="170">
        <v>205.0</v>
      </c>
      <c r="G1450" s="170">
        <v>2640.0</v>
      </c>
      <c r="H1450" s="170" t="s">
        <v>695</v>
      </c>
      <c r="I1450" s="170" t="s">
        <v>793</v>
      </c>
      <c r="J1450" s="350">
        <v>0.375</v>
      </c>
      <c r="K1450" s="334"/>
      <c r="L1450" s="351">
        <f t="shared" si="13"/>
        <v>80.20584</v>
      </c>
      <c r="M1450" s="352" t="str">
        <f t="shared" si="2"/>
        <v>POWERPRESS</v>
      </c>
      <c r="N1450" s="353">
        <f t="shared" si="14"/>
        <v>8</v>
      </c>
      <c r="O1450" s="353">
        <f t="shared" si="15"/>
        <v>8</v>
      </c>
      <c r="P1450" s="353">
        <f t="shared" si="16"/>
        <v>2025</v>
      </c>
      <c r="Q1450" s="354"/>
      <c r="R1450" s="354"/>
      <c r="S1450" s="354"/>
      <c r="T1450" s="354"/>
      <c r="U1450" s="354"/>
      <c r="V1450" s="354"/>
    </row>
    <row r="1451" ht="11.25" customHeight="1">
      <c r="A1451" s="170" t="s">
        <v>682</v>
      </c>
      <c r="B1451" s="348">
        <v>45877.0</v>
      </c>
      <c r="C1451" s="170"/>
      <c r="D1451" s="170"/>
      <c r="E1451" s="170"/>
      <c r="F1451" s="170"/>
      <c r="G1451" s="170"/>
      <c r="H1451" s="170" t="s">
        <v>689</v>
      </c>
      <c r="I1451" s="170" t="s">
        <v>793</v>
      </c>
      <c r="J1451" s="334"/>
      <c r="K1451" s="350">
        <v>0.8333333333333334</v>
      </c>
      <c r="L1451" s="351">
        <f t="shared" si="13"/>
        <v>0</v>
      </c>
      <c r="M1451" s="352" t="str">
        <f t="shared" si="2"/>
        <v/>
      </c>
      <c r="N1451" s="353">
        <f t="shared" si="14"/>
        <v>8</v>
      </c>
      <c r="O1451" s="353">
        <f t="shared" si="15"/>
        <v>8</v>
      </c>
      <c r="P1451" s="353">
        <f t="shared" si="16"/>
        <v>2025</v>
      </c>
      <c r="Q1451" s="354"/>
      <c r="R1451" s="354"/>
      <c r="S1451" s="354"/>
      <c r="T1451" s="354"/>
      <c r="U1451" s="354"/>
      <c r="V1451" s="354"/>
    </row>
    <row r="1452" ht="11.25" customHeight="1">
      <c r="A1452" s="170" t="s">
        <v>682</v>
      </c>
      <c r="B1452" s="348">
        <v>45877.0</v>
      </c>
      <c r="C1452" s="170"/>
      <c r="D1452" s="170"/>
      <c r="E1452" s="170"/>
      <c r="F1452" s="170"/>
      <c r="G1452" s="170"/>
      <c r="H1452" s="170" t="s">
        <v>748</v>
      </c>
      <c r="I1452" s="170" t="s">
        <v>703</v>
      </c>
      <c r="J1452" s="350">
        <v>0.375</v>
      </c>
      <c r="K1452" s="350">
        <v>0.8333333333333334</v>
      </c>
      <c r="L1452" s="351">
        <f t="shared" si="13"/>
        <v>0</v>
      </c>
      <c r="M1452" s="352" t="str">
        <f t="shared" si="2"/>
        <v/>
      </c>
      <c r="N1452" s="353">
        <f t="shared" si="14"/>
        <v>8</v>
      </c>
      <c r="O1452" s="353">
        <f t="shared" si="15"/>
        <v>8</v>
      </c>
      <c r="P1452" s="353">
        <f t="shared" si="16"/>
        <v>2025</v>
      </c>
      <c r="Q1452" s="354"/>
      <c r="R1452" s="354"/>
      <c r="S1452" s="354"/>
      <c r="T1452" s="354"/>
      <c r="U1452" s="354"/>
      <c r="V1452" s="354"/>
    </row>
    <row r="1453" ht="11.25" customHeight="1">
      <c r="A1453" s="170" t="s">
        <v>682</v>
      </c>
      <c r="B1453" s="348">
        <v>45877.0</v>
      </c>
      <c r="C1453" s="170" t="s">
        <v>481</v>
      </c>
      <c r="D1453" s="170"/>
      <c r="E1453" s="170"/>
      <c r="F1453" s="170"/>
      <c r="G1453" s="170"/>
      <c r="H1453" s="170" t="s">
        <v>746</v>
      </c>
      <c r="I1453" s="170" t="s">
        <v>705</v>
      </c>
      <c r="J1453" s="350">
        <v>0.375</v>
      </c>
      <c r="K1453" s="334"/>
      <c r="L1453" s="351">
        <f t="shared" si="13"/>
        <v>0</v>
      </c>
      <c r="M1453" s="352" t="str">
        <f t="shared" si="2"/>
        <v/>
      </c>
      <c r="N1453" s="353">
        <f t="shared" si="14"/>
        <v>8</v>
      </c>
      <c r="O1453" s="353">
        <f t="shared" si="15"/>
        <v>8</v>
      </c>
      <c r="P1453" s="353">
        <f t="shared" si="16"/>
        <v>2025</v>
      </c>
      <c r="Q1453" s="354"/>
      <c r="R1453" s="354"/>
      <c r="S1453" s="354"/>
      <c r="T1453" s="354"/>
      <c r="U1453" s="354"/>
      <c r="V1453" s="354"/>
    </row>
    <row r="1454" ht="11.25" customHeight="1">
      <c r="A1454" s="170" t="s">
        <v>682</v>
      </c>
      <c r="B1454" s="348">
        <v>45877.0</v>
      </c>
      <c r="C1454" s="170"/>
      <c r="D1454" s="170"/>
      <c r="E1454" s="170"/>
      <c r="F1454" s="170"/>
      <c r="G1454" s="170"/>
      <c r="H1454" s="170" t="s">
        <v>748</v>
      </c>
      <c r="I1454" s="170" t="s">
        <v>705</v>
      </c>
      <c r="J1454" s="334"/>
      <c r="K1454" s="350">
        <v>0.8333333333333334</v>
      </c>
      <c r="L1454" s="351">
        <f t="shared" si="13"/>
        <v>0</v>
      </c>
      <c r="M1454" s="352" t="str">
        <f t="shared" si="2"/>
        <v/>
      </c>
      <c r="N1454" s="353">
        <f t="shared" si="14"/>
        <v>8</v>
      </c>
      <c r="O1454" s="353">
        <f t="shared" si="15"/>
        <v>8</v>
      </c>
      <c r="P1454" s="353">
        <f t="shared" si="16"/>
        <v>2025</v>
      </c>
      <c r="Q1454" s="354"/>
      <c r="R1454" s="354"/>
      <c r="S1454" s="354"/>
      <c r="T1454" s="354"/>
      <c r="U1454" s="354"/>
      <c r="V1454" s="354"/>
    </row>
    <row r="1455" ht="11.25" customHeight="1">
      <c r="A1455" s="170" t="s">
        <v>682</v>
      </c>
      <c r="B1455" s="348">
        <v>45877.0</v>
      </c>
      <c r="C1455" s="170" t="s">
        <v>756</v>
      </c>
      <c r="D1455" s="170" t="s">
        <v>783</v>
      </c>
      <c r="E1455" s="170">
        <v>44.0</v>
      </c>
      <c r="F1455" s="170">
        <v>235.0</v>
      </c>
      <c r="G1455" s="170">
        <v>1240.0</v>
      </c>
      <c r="H1455" s="170" t="s">
        <v>695</v>
      </c>
      <c r="I1455" s="170" t="s">
        <v>773</v>
      </c>
      <c r="J1455" s="350">
        <v>0.375</v>
      </c>
      <c r="K1455" s="334"/>
      <c r="L1455" s="351">
        <f t="shared" si="13"/>
        <v>50.00424</v>
      </c>
      <c r="M1455" s="352" t="str">
        <f t="shared" si="2"/>
        <v>POWERPRESS</v>
      </c>
      <c r="N1455" s="353">
        <f t="shared" si="14"/>
        <v>8</v>
      </c>
      <c r="O1455" s="353">
        <f t="shared" si="15"/>
        <v>8</v>
      </c>
      <c r="P1455" s="353">
        <f t="shared" si="16"/>
        <v>2025</v>
      </c>
      <c r="Q1455" s="354"/>
      <c r="R1455" s="354"/>
      <c r="S1455" s="354"/>
      <c r="T1455" s="354"/>
      <c r="U1455" s="354"/>
      <c r="V1455" s="354"/>
    </row>
    <row r="1456" ht="11.25" customHeight="1">
      <c r="A1456" s="170" t="s">
        <v>682</v>
      </c>
      <c r="B1456" s="348">
        <v>45877.0</v>
      </c>
      <c r="C1456" s="170"/>
      <c r="D1456" s="170"/>
      <c r="E1456" s="170"/>
      <c r="F1456" s="170"/>
      <c r="G1456" s="170"/>
      <c r="H1456" s="170" t="s">
        <v>689</v>
      </c>
      <c r="I1456" s="170" t="s">
        <v>773</v>
      </c>
      <c r="J1456" s="334"/>
      <c r="K1456" s="350">
        <v>0.75</v>
      </c>
      <c r="L1456" s="351">
        <f t="shared" si="13"/>
        <v>0</v>
      </c>
      <c r="M1456" s="352" t="str">
        <f t="shared" si="2"/>
        <v/>
      </c>
      <c r="N1456" s="353">
        <f t="shared" si="14"/>
        <v>8</v>
      </c>
      <c r="O1456" s="353">
        <f t="shared" si="15"/>
        <v>8</v>
      </c>
      <c r="P1456" s="353">
        <f t="shared" si="16"/>
        <v>2025</v>
      </c>
      <c r="Q1456" s="354"/>
      <c r="R1456" s="354"/>
      <c r="S1456" s="354"/>
      <c r="T1456" s="354"/>
      <c r="U1456" s="354"/>
      <c r="V1456" s="354"/>
    </row>
    <row r="1457" ht="11.25" customHeight="1">
      <c r="A1457" s="170" t="s">
        <v>682</v>
      </c>
      <c r="B1457" s="348">
        <v>45877.0</v>
      </c>
      <c r="C1457" s="170" t="s">
        <v>405</v>
      </c>
      <c r="D1457" s="349" t="s">
        <v>683</v>
      </c>
      <c r="E1457" s="170">
        <v>455.0</v>
      </c>
      <c r="F1457" s="170">
        <v>900.0</v>
      </c>
      <c r="G1457" s="170">
        <v>200.0</v>
      </c>
      <c r="H1457" s="170" t="s">
        <v>85</v>
      </c>
      <c r="I1457" s="170" t="s">
        <v>684</v>
      </c>
      <c r="J1457" s="350">
        <v>0.3333333333333333</v>
      </c>
      <c r="K1457" s="334"/>
      <c r="L1457" s="351">
        <f t="shared" si="13"/>
        <v>319.41</v>
      </c>
      <c r="M1457" s="352" t="str">
        <f t="shared" si="2"/>
        <v>SHEARING</v>
      </c>
      <c r="N1457" s="353">
        <f t="shared" si="14"/>
        <v>8</v>
      </c>
      <c r="O1457" s="353">
        <f t="shared" si="15"/>
        <v>8</v>
      </c>
      <c r="P1457" s="353">
        <f t="shared" si="16"/>
        <v>2025</v>
      </c>
      <c r="Q1457" s="354"/>
      <c r="R1457" s="354"/>
      <c r="S1457" s="354"/>
      <c r="T1457" s="354"/>
      <c r="U1457" s="354"/>
      <c r="V1457" s="354"/>
    </row>
    <row r="1458" ht="11.25" customHeight="1">
      <c r="A1458" s="170" t="s">
        <v>682</v>
      </c>
      <c r="B1458" s="348">
        <v>45877.0</v>
      </c>
      <c r="C1458" s="170"/>
      <c r="D1458" s="349" t="s">
        <v>727</v>
      </c>
      <c r="E1458" s="170"/>
      <c r="F1458" s="170"/>
      <c r="G1458" s="170"/>
      <c r="H1458" s="170" t="s">
        <v>723</v>
      </c>
      <c r="I1458" s="170" t="s">
        <v>684</v>
      </c>
      <c r="J1458" s="334"/>
      <c r="K1458" s="334"/>
      <c r="L1458" s="351">
        <f t="shared" si="13"/>
        <v>0</v>
      </c>
      <c r="M1458" s="352" t="str">
        <f t="shared" si="2"/>
        <v>SHEARING</v>
      </c>
      <c r="N1458" s="353">
        <f t="shared" si="14"/>
        <v>8</v>
      </c>
      <c r="O1458" s="353">
        <f t="shared" si="15"/>
        <v>8</v>
      </c>
      <c r="P1458" s="353">
        <f t="shared" si="16"/>
        <v>2025</v>
      </c>
      <c r="Q1458" s="354"/>
      <c r="R1458" s="354"/>
      <c r="S1458" s="354"/>
      <c r="T1458" s="354"/>
      <c r="U1458" s="354"/>
      <c r="V1458" s="354"/>
    </row>
    <row r="1459" ht="11.25" customHeight="1">
      <c r="A1459" s="170" t="s">
        <v>682</v>
      </c>
      <c r="B1459" s="348">
        <v>45877.0</v>
      </c>
      <c r="C1459" s="170"/>
      <c r="D1459" s="170"/>
      <c r="E1459" s="170"/>
      <c r="F1459" s="170"/>
      <c r="G1459" s="170"/>
      <c r="H1459" s="170" t="s">
        <v>715</v>
      </c>
      <c r="I1459" s="170" t="s">
        <v>684</v>
      </c>
      <c r="J1459" s="334"/>
      <c r="K1459" s="350">
        <v>0.8333333333333334</v>
      </c>
      <c r="L1459" s="351">
        <f t="shared" si="13"/>
        <v>0</v>
      </c>
      <c r="M1459" s="352" t="str">
        <f t="shared" si="2"/>
        <v/>
      </c>
      <c r="N1459" s="353">
        <f t="shared" si="14"/>
        <v>8</v>
      </c>
      <c r="O1459" s="353">
        <f t="shared" si="15"/>
        <v>8</v>
      </c>
      <c r="P1459" s="353">
        <f t="shared" si="16"/>
        <v>2025</v>
      </c>
      <c r="Q1459" s="354"/>
      <c r="R1459" s="354"/>
      <c r="S1459" s="354"/>
      <c r="T1459" s="354"/>
      <c r="U1459" s="354"/>
      <c r="V1459" s="354"/>
    </row>
    <row r="1460" ht="11.25" customHeight="1">
      <c r="A1460" s="170" t="s">
        <v>682</v>
      </c>
      <c r="B1460" s="348">
        <v>45877.0</v>
      </c>
      <c r="C1460" s="170" t="s">
        <v>756</v>
      </c>
      <c r="D1460" s="349" t="s">
        <v>740</v>
      </c>
      <c r="E1460" s="170">
        <v>38.0</v>
      </c>
      <c r="F1460" s="170">
        <v>205.0</v>
      </c>
      <c r="G1460" s="170">
        <v>3130.0</v>
      </c>
      <c r="H1460" s="170" t="s">
        <v>85</v>
      </c>
      <c r="I1460" s="170" t="s">
        <v>687</v>
      </c>
      <c r="J1460" s="350">
        <v>0.3333333333333333</v>
      </c>
      <c r="K1460" s="334"/>
      <c r="L1460" s="351">
        <f t="shared" si="13"/>
        <v>95.09253</v>
      </c>
      <c r="M1460" s="352" t="str">
        <f t="shared" si="2"/>
        <v>SHEARING</v>
      </c>
      <c r="N1460" s="353">
        <f t="shared" si="14"/>
        <v>8</v>
      </c>
      <c r="O1460" s="353">
        <f t="shared" si="15"/>
        <v>8</v>
      </c>
      <c r="P1460" s="353">
        <f t="shared" si="16"/>
        <v>2025</v>
      </c>
      <c r="Q1460" s="354"/>
      <c r="R1460" s="354"/>
      <c r="S1460" s="354"/>
      <c r="T1460" s="354"/>
      <c r="U1460" s="354"/>
      <c r="V1460" s="354"/>
    </row>
    <row r="1461" ht="11.25" customHeight="1">
      <c r="A1461" s="170" t="s">
        <v>682</v>
      </c>
      <c r="B1461" s="348">
        <v>45877.0</v>
      </c>
      <c r="C1461" s="170"/>
      <c r="D1461" s="170"/>
      <c r="E1461" s="170"/>
      <c r="F1461" s="170"/>
      <c r="G1461" s="170"/>
      <c r="H1461" s="170" t="s">
        <v>689</v>
      </c>
      <c r="I1461" s="170" t="s">
        <v>687</v>
      </c>
      <c r="J1461" s="334"/>
      <c r="K1461" s="350">
        <v>0.8333333333333334</v>
      </c>
      <c r="L1461" s="351">
        <f t="shared" si="13"/>
        <v>0</v>
      </c>
      <c r="M1461" s="352" t="str">
        <f t="shared" si="2"/>
        <v/>
      </c>
      <c r="N1461" s="353">
        <f t="shared" si="14"/>
        <v>9</v>
      </c>
      <c r="O1461" s="353">
        <f t="shared" si="15"/>
        <v>8</v>
      </c>
      <c r="P1461" s="353">
        <f t="shared" si="16"/>
        <v>2025</v>
      </c>
      <c r="Q1461" s="354"/>
      <c r="R1461" s="354"/>
      <c r="S1461" s="354"/>
      <c r="T1461" s="354"/>
      <c r="U1461" s="354"/>
      <c r="V1461" s="354"/>
    </row>
    <row r="1462" ht="11.25" customHeight="1">
      <c r="A1462" s="170" t="s">
        <v>682</v>
      </c>
      <c r="B1462" s="348">
        <v>45878.0</v>
      </c>
      <c r="C1462" s="170" t="s">
        <v>756</v>
      </c>
      <c r="D1462" s="349" t="s">
        <v>740</v>
      </c>
      <c r="E1462" s="170">
        <v>38.0</v>
      </c>
      <c r="F1462" s="170">
        <v>205.0</v>
      </c>
      <c r="G1462" s="170">
        <v>3420.0</v>
      </c>
      <c r="H1462" s="170" t="s">
        <v>85</v>
      </c>
      <c r="I1462" s="170" t="s">
        <v>687</v>
      </c>
      <c r="J1462" s="350">
        <v>0.3333333333333333</v>
      </c>
      <c r="K1462" s="350">
        <v>0.8333333333333334</v>
      </c>
      <c r="L1462" s="351">
        <f t="shared" si="13"/>
        <v>103.90302</v>
      </c>
      <c r="M1462" s="352" t="str">
        <f t="shared" si="2"/>
        <v>SHEARING</v>
      </c>
      <c r="N1462" s="353">
        <f t="shared" si="14"/>
        <v>9</v>
      </c>
      <c r="O1462" s="353">
        <f t="shared" si="15"/>
        <v>8</v>
      </c>
      <c r="P1462" s="353">
        <f t="shared" si="16"/>
        <v>2025</v>
      </c>
      <c r="Q1462" s="354"/>
      <c r="R1462" s="354"/>
      <c r="S1462" s="354"/>
      <c r="T1462" s="354"/>
      <c r="U1462" s="354"/>
      <c r="V1462" s="354"/>
    </row>
    <row r="1463" ht="11.25" customHeight="1">
      <c r="A1463" s="170" t="s">
        <v>682</v>
      </c>
      <c r="B1463" s="348">
        <v>45878.0</v>
      </c>
      <c r="C1463" s="170" t="s">
        <v>405</v>
      </c>
      <c r="D1463" s="349" t="s">
        <v>727</v>
      </c>
      <c r="E1463" s="170">
        <v>900.0</v>
      </c>
      <c r="F1463" s="170">
        <v>1200.0</v>
      </c>
      <c r="G1463" s="170">
        <v>275.0</v>
      </c>
      <c r="H1463" s="170" t="s">
        <v>723</v>
      </c>
      <c r="I1463" s="170" t="s">
        <v>684</v>
      </c>
      <c r="J1463" s="350">
        <v>0.3333333333333333</v>
      </c>
      <c r="K1463" s="334"/>
      <c r="L1463" s="351">
        <f t="shared" si="13"/>
        <v>1158.3</v>
      </c>
      <c r="M1463" s="352" t="str">
        <f t="shared" si="2"/>
        <v>SHEARING</v>
      </c>
      <c r="N1463" s="353">
        <f t="shared" si="14"/>
        <v>9</v>
      </c>
      <c r="O1463" s="353">
        <f t="shared" si="15"/>
        <v>8</v>
      </c>
      <c r="P1463" s="353">
        <f t="shared" si="16"/>
        <v>2025</v>
      </c>
      <c r="Q1463" s="354"/>
      <c r="R1463" s="354"/>
      <c r="S1463" s="354"/>
      <c r="T1463" s="354"/>
      <c r="U1463" s="354"/>
      <c r="V1463" s="354"/>
    </row>
    <row r="1464" ht="11.25" customHeight="1">
      <c r="A1464" s="170" t="s">
        <v>682</v>
      </c>
      <c r="B1464" s="348">
        <v>45878.0</v>
      </c>
      <c r="C1464" s="170" t="s">
        <v>405</v>
      </c>
      <c r="D1464" s="349" t="s">
        <v>683</v>
      </c>
      <c r="E1464" s="170">
        <v>455.0</v>
      </c>
      <c r="F1464" s="170">
        <v>900.0</v>
      </c>
      <c r="G1464" s="170">
        <v>200.0</v>
      </c>
      <c r="H1464" s="170" t="s">
        <v>723</v>
      </c>
      <c r="I1464" s="170" t="s">
        <v>684</v>
      </c>
      <c r="J1464" s="334"/>
      <c r="K1464" s="334"/>
      <c r="L1464" s="351">
        <f t="shared" si="13"/>
        <v>319.41</v>
      </c>
      <c r="M1464" s="352" t="str">
        <f t="shared" si="2"/>
        <v>SHEARING</v>
      </c>
      <c r="N1464" s="353">
        <f t="shared" si="14"/>
        <v>9</v>
      </c>
      <c r="O1464" s="353">
        <f t="shared" si="15"/>
        <v>8</v>
      </c>
      <c r="P1464" s="353">
        <f t="shared" si="16"/>
        <v>2025</v>
      </c>
      <c r="Q1464" s="354"/>
      <c r="R1464" s="354"/>
      <c r="S1464" s="354"/>
      <c r="T1464" s="354"/>
      <c r="U1464" s="354"/>
      <c r="V1464" s="354"/>
    </row>
    <row r="1465" ht="11.25" customHeight="1">
      <c r="A1465" s="170" t="s">
        <v>682</v>
      </c>
      <c r="B1465" s="348">
        <v>45878.0</v>
      </c>
      <c r="C1465" s="170" t="s">
        <v>405</v>
      </c>
      <c r="D1465" s="349" t="s">
        <v>727</v>
      </c>
      <c r="E1465" s="170">
        <v>305.0</v>
      </c>
      <c r="F1465" s="170">
        <v>1200.0</v>
      </c>
      <c r="G1465" s="170">
        <v>10.0</v>
      </c>
      <c r="H1465" s="170" t="s">
        <v>723</v>
      </c>
      <c r="I1465" s="170" t="s">
        <v>684</v>
      </c>
      <c r="J1465" s="334"/>
      <c r="K1465" s="334"/>
      <c r="L1465" s="351">
        <f t="shared" si="13"/>
        <v>14.274</v>
      </c>
      <c r="M1465" s="352" t="str">
        <f t="shared" si="2"/>
        <v>SHEARING</v>
      </c>
      <c r="N1465" s="353">
        <f t="shared" si="14"/>
        <v>9</v>
      </c>
      <c r="O1465" s="353">
        <f t="shared" si="15"/>
        <v>8</v>
      </c>
      <c r="P1465" s="353">
        <f t="shared" si="16"/>
        <v>2025</v>
      </c>
      <c r="Q1465" s="354"/>
      <c r="R1465" s="354"/>
      <c r="S1465" s="354"/>
      <c r="T1465" s="354"/>
      <c r="U1465" s="354"/>
      <c r="V1465" s="354"/>
    </row>
    <row r="1466" ht="11.25" customHeight="1">
      <c r="A1466" s="170" t="s">
        <v>682</v>
      </c>
      <c r="B1466" s="348">
        <v>45878.0</v>
      </c>
      <c r="C1466" s="170" t="s">
        <v>405</v>
      </c>
      <c r="D1466" s="349" t="s">
        <v>727</v>
      </c>
      <c r="E1466" s="170">
        <v>455.0</v>
      </c>
      <c r="F1466" s="170">
        <v>1200.0</v>
      </c>
      <c r="G1466" s="170">
        <v>19.0</v>
      </c>
      <c r="H1466" s="170" t="s">
        <v>723</v>
      </c>
      <c r="I1466" s="170" t="s">
        <v>684</v>
      </c>
      <c r="J1466" s="334"/>
      <c r="K1466" s="334"/>
      <c r="L1466" s="351">
        <f t="shared" si="13"/>
        <v>40.4586</v>
      </c>
      <c r="M1466" s="352" t="str">
        <f t="shared" si="2"/>
        <v>SHEARING</v>
      </c>
      <c r="N1466" s="353">
        <f t="shared" si="14"/>
        <v>9</v>
      </c>
      <c r="O1466" s="353">
        <f t="shared" si="15"/>
        <v>8</v>
      </c>
      <c r="P1466" s="353">
        <f t="shared" si="16"/>
        <v>2025</v>
      </c>
      <c r="Q1466" s="354"/>
      <c r="R1466" s="354"/>
      <c r="S1466" s="354"/>
      <c r="T1466" s="354"/>
      <c r="U1466" s="354"/>
      <c r="V1466" s="354"/>
    </row>
    <row r="1467" ht="11.25" customHeight="1">
      <c r="A1467" s="170" t="s">
        <v>682</v>
      </c>
      <c r="B1467" s="348">
        <v>45878.0</v>
      </c>
      <c r="C1467" s="170" t="s">
        <v>405</v>
      </c>
      <c r="D1467" s="349" t="s">
        <v>727</v>
      </c>
      <c r="E1467" s="170">
        <v>375.0</v>
      </c>
      <c r="F1467" s="170">
        <v>1200.0</v>
      </c>
      <c r="G1467" s="170">
        <v>113.0</v>
      </c>
      <c r="H1467" s="170" t="s">
        <v>723</v>
      </c>
      <c r="I1467" s="170" t="s">
        <v>684</v>
      </c>
      <c r="J1467" s="334"/>
      <c r="K1467" s="350">
        <v>0.8333333333333334</v>
      </c>
      <c r="L1467" s="351">
        <f t="shared" si="13"/>
        <v>198.315</v>
      </c>
      <c r="M1467" s="352" t="str">
        <f t="shared" si="2"/>
        <v>SHEARING</v>
      </c>
      <c r="N1467" s="353">
        <f t="shared" si="14"/>
        <v>9</v>
      </c>
      <c r="O1467" s="353">
        <f t="shared" si="15"/>
        <v>8</v>
      </c>
      <c r="P1467" s="353">
        <f t="shared" si="16"/>
        <v>2025</v>
      </c>
      <c r="Q1467" s="354"/>
      <c r="R1467" s="354"/>
      <c r="S1467" s="354"/>
      <c r="T1467" s="354"/>
      <c r="U1467" s="354"/>
      <c r="V1467" s="354"/>
    </row>
    <row r="1468" ht="11.25" customHeight="1">
      <c r="A1468" s="170" t="s">
        <v>682</v>
      </c>
      <c r="B1468" s="348">
        <v>45878.0</v>
      </c>
      <c r="C1468" s="170" t="s">
        <v>756</v>
      </c>
      <c r="D1468" s="349" t="s">
        <v>745</v>
      </c>
      <c r="E1468" s="349">
        <v>44.0</v>
      </c>
      <c r="F1468" s="170">
        <v>235.0</v>
      </c>
      <c r="G1468" s="170">
        <v>600.0</v>
      </c>
      <c r="H1468" s="170" t="s">
        <v>85</v>
      </c>
      <c r="I1468" s="170" t="s">
        <v>766</v>
      </c>
      <c r="J1468" s="350">
        <v>0.3333333333333333</v>
      </c>
      <c r="K1468" s="334"/>
      <c r="L1468" s="351">
        <f t="shared" si="13"/>
        <v>24.1956</v>
      </c>
      <c r="M1468" s="352" t="str">
        <f t="shared" si="2"/>
        <v>SHEARING</v>
      </c>
      <c r="N1468" s="353">
        <f t="shared" si="14"/>
        <v>9</v>
      </c>
      <c r="O1468" s="353">
        <f t="shared" si="15"/>
        <v>8</v>
      </c>
      <c r="P1468" s="353">
        <f t="shared" si="16"/>
        <v>2025</v>
      </c>
      <c r="Q1468" s="354"/>
      <c r="R1468" s="354"/>
      <c r="S1468" s="354"/>
      <c r="T1468" s="354"/>
      <c r="U1468" s="354"/>
      <c r="V1468" s="354"/>
    </row>
    <row r="1469" ht="11.25" customHeight="1">
      <c r="A1469" s="170" t="s">
        <v>682</v>
      </c>
      <c r="B1469" s="348">
        <v>45878.0</v>
      </c>
      <c r="C1469" s="170" t="s">
        <v>756</v>
      </c>
      <c r="D1469" s="349" t="s">
        <v>745</v>
      </c>
      <c r="E1469" s="170">
        <v>38.0</v>
      </c>
      <c r="F1469" s="170">
        <v>205.0</v>
      </c>
      <c r="G1469" s="170">
        <v>1520.0</v>
      </c>
      <c r="H1469" s="170" t="s">
        <v>85</v>
      </c>
      <c r="I1469" s="170" t="s">
        <v>766</v>
      </c>
      <c r="J1469" s="334"/>
      <c r="K1469" s="334"/>
      <c r="L1469" s="351">
        <f t="shared" si="13"/>
        <v>46.17912</v>
      </c>
      <c r="M1469" s="352" t="str">
        <f t="shared" si="2"/>
        <v>SHEARING</v>
      </c>
      <c r="N1469" s="353">
        <f t="shared" si="14"/>
        <v>9</v>
      </c>
      <c r="O1469" s="353">
        <f t="shared" si="15"/>
        <v>8</v>
      </c>
      <c r="P1469" s="353">
        <f t="shared" si="16"/>
        <v>2025</v>
      </c>
      <c r="Q1469" s="354"/>
      <c r="R1469" s="354"/>
      <c r="S1469" s="354"/>
      <c r="T1469" s="354"/>
      <c r="U1469" s="354"/>
      <c r="V1469" s="354"/>
    </row>
    <row r="1470" ht="11.25" customHeight="1">
      <c r="A1470" s="170" t="s">
        <v>682</v>
      </c>
      <c r="B1470" s="348">
        <v>45878.0</v>
      </c>
      <c r="C1470" s="170"/>
      <c r="D1470" s="170"/>
      <c r="E1470" s="170"/>
      <c r="F1470" s="170"/>
      <c r="G1470" s="170"/>
      <c r="H1470" s="170" t="s">
        <v>689</v>
      </c>
      <c r="I1470" s="170" t="s">
        <v>766</v>
      </c>
      <c r="J1470" s="334"/>
      <c r="K1470" s="350">
        <v>0.8333333333333334</v>
      </c>
      <c r="L1470" s="351">
        <f t="shared" si="13"/>
        <v>0</v>
      </c>
      <c r="M1470" s="352" t="str">
        <f t="shared" si="2"/>
        <v/>
      </c>
      <c r="N1470" s="353">
        <f t="shared" si="14"/>
        <v>9</v>
      </c>
      <c r="O1470" s="353">
        <f t="shared" si="15"/>
        <v>8</v>
      </c>
      <c r="P1470" s="353">
        <f t="shared" si="16"/>
        <v>2025</v>
      </c>
      <c r="Q1470" s="354"/>
      <c r="R1470" s="354"/>
      <c r="S1470" s="354"/>
      <c r="T1470" s="354"/>
      <c r="U1470" s="354"/>
      <c r="V1470" s="354"/>
    </row>
    <row r="1471" ht="11.25" customHeight="1">
      <c r="A1471" s="170" t="s">
        <v>682</v>
      </c>
      <c r="B1471" s="348">
        <v>45878.0</v>
      </c>
      <c r="C1471" s="170" t="s">
        <v>756</v>
      </c>
      <c r="D1471" s="349" t="s">
        <v>740</v>
      </c>
      <c r="E1471" s="170">
        <v>38.0</v>
      </c>
      <c r="F1471" s="170">
        <v>113.0</v>
      </c>
      <c r="G1471" s="170">
        <v>900.0</v>
      </c>
      <c r="H1471" s="170" t="s">
        <v>712</v>
      </c>
      <c r="I1471" s="170" t="s">
        <v>692</v>
      </c>
      <c r="J1471" s="350">
        <v>0.3333333333333333</v>
      </c>
      <c r="K1471" s="334"/>
      <c r="L1471" s="351">
        <f t="shared" si="13"/>
        <v>15.07194</v>
      </c>
      <c r="M1471" s="352" t="str">
        <f t="shared" si="2"/>
        <v>SHEARING</v>
      </c>
      <c r="N1471" s="353">
        <f t="shared" si="14"/>
        <v>9</v>
      </c>
      <c r="O1471" s="353">
        <f t="shared" si="15"/>
        <v>8</v>
      </c>
      <c r="P1471" s="353">
        <f t="shared" si="16"/>
        <v>2025</v>
      </c>
      <c r="Q1471" s="354"/>
      <c r="R1471" s="354"/>
      <c r="S1471" s="354"/>
      <c r="T1471" s="354"/>
      <c r="U1471" s="354"/>
      <c r="V1471" s="354"/>
    </row>
    <row r="1472" ht="11.25" customHeight="1">
      <c r="A1472" s="170" t="s">
        <v>682</v>
      </c>
      <c r="B1472" s="348">
        <v>45878.0</v>
      </c>
      <c r="C1472" s="170"/>
      <c r="D1472" s="170"/>
      <c r="E1472" s="170">
        <v>38.0</v>
      </c>
      <c r="F1472" s="170">
        <v>205.0</v>
      </c>
      <c r="G1472" s="170">
        <v>2000.0</v>
      </c>
      <c r="H1472" s="170" t="s">
        <v>712</v>
      </c>
      <c r="I1472" s="170" t="s">
        <v>692</v>
      </c>
      <c r="J1472" s="334"/>
      <c r="K1472" s="350">
        <v>0.8333333333333334</v>
      </c>
      <c r="L1472" s="351">
        <f t="shared" si="13"/>
        <v>60.762</v>
      </c>
      <c r="M1472" s="352" t="str">
        <f t="shared" si="2"/>
        <v/>
      </c>
      <c r="N1472" s="353">
        <f t="shared" si="14"/>
        <v>9</v>
      </c>
      <c r="O1472" s="353">
        <f t="shared" si="15"/>
        <v>8</v>
      </c>
      <c r="P1472" s="353">
        <f t="shared" si="16"/>
        <v>2025</v>
      </c>
      <c r="Q1472" s="354"/>
      <c r="R1472" s="354"/>
      <c r="S1472" s="354"/>
      <c r="T1472" s="354"/>
      <c r="U1472" s="354"/>
      <c r="V1472" s="354"/>
    </row>
    <row r="1473" ht="11.25" customHeight="1">
      <c r="A1473" s="170" t="s">
        <v>682</v>
      </c>
      <c r="B1473" s="348">
        <v>45878.0</v>
      </c>
      <c r="C1473" s="170" t="s">
        <v>756</v>
      </c>
      <c r="D1473" s="170" t="s">
        <v>783</v>
      </c>
      <c r="E1473" s="170">
        <v>44.0</v>
      </c>
      <c r="F1473" s="170">
        <v>235.0</v>
      </c>
      <c r="G1473" s="170">
        <v>844.0</v>
      </c>
      <c r="H1473" s="170" t="s">
        <v>695</v>
      </c>
      <c r="I1473" s="170" t="s">
        <v>709</v>
      </c>
      <c r="J1473" s="350">
        <v>0.375</v>
      </c>
      <c r="K1473" s="334"/>
      <c r="L1473" s="351">
        <f t="shared" si="13"/>
        <v>34.035144</v>
      </c>
      <c r="M1473" s="352" t="str">
        <f t="shared" si="2"/>
        <v>POWERPRESS</v>
      </c>
      <c r="N1473" s="353">
        <f t="shared" si="14"/>
        <v>9</v>
      </c>
      <c r="O1473" s="353">
        <f t="shared" si="15"/>
        <v>8</v>
      </c>
      <c r="P1473" s="353">
        <f t="shared" si="16"/>
        <v>2025</v>
      </c>
      <c r="Q1473" s="354"/>
      <c r="R1473" s="354"/>
      <c r="S1473" s="354"/>
      <c r="T1473" s="354"/>
      <c r="U1473" s="354"/>
      <c r="V1473" s="354"/>
    </row>
    <row r="1474" ht="11.25" customHeight="1">
      <c r="A1474" s="170" t="s">
        <v>682</v>
      </c>
      <c r="B1474" s="348">
        <v>45878.0</v>
      </c>
      <c r="C1474" s="170"/>
      <c r="D1474" s="170"/>
      <c r="E1474" s="170"/>
      <c r="F1474" s="170"/>
      <c r="G1474" s="170"/>
      <c r="H1474" s="170" t="s">
        <v>689</v>
      </c>
      <c r="I1474" s="170" t="s">
        <v>709</v>
      </c>
      <c r="J1474" s="334"/>
      <c r="K1474" s="350">
        <v>0.75</v>
      </c>
      <c r="L1474" s="351">
        <f t="shared" si="13"/>
        <v>0</v>
      </c>
      <c r="M1474" s="352" t="str">
        <f t="shared" si="2"/>
        <v/>
      </c>
      <c r="N1474" s="353">
        <f t="shared" si="14"/>
        <v>9</v>
      </c>
      <c r="O1474" s="353">
        <f t="shared" si="15"/>
        <v>8</v>
      </c>
      <c r="P1474" s="353">
        <f t="shared" si="16"/>
        <v>2025</v>
      </c>
      <c r="Q1474" s="354"/>
      <c r="R1474" s="354"/>
      <c r="S1474" s="354"/>
      <c r="T1474" s="354"/>
      <c r="U1474" s="354"/>
      <c r="V1474" s="354"/>
    </row>
    <row r="1475" ht="11.25" customHeight="1">
      <c r="A1475" s="170" t="s">
        <v>682</v>
      </c>
      <c r="B1475" s="348">
        <v>45878.0</v>
      </c>
      <c r="C1475" s="170"/>
      <c r="D1475" s="349" t="s">
        <v>740</v>
      </c>
      <c r="E1475" s="170">
        <v>184.0</v>
      </c>
      <c r="F1475" s="170">
        <v>292.0</v>
      </c>
      <c r="G1475" s="170">
        <v>1660.0</v>
      </c>
      <c r="H1475" s="170" t="s">
        <v>461</v>
      </c>
      <c r="I1475" s="170" t="s">
        <v>713</v>
      </c>
      <c r="J1475" s="350">
        <v>0.3333333333333333</v>
      </c>
      <c r="K1475" s="334"/>
      <c r="L1475" s="351">
        <f t="shared" si="13"/>
        <v>347.835072</v>
      </c>
      <c r="M1475" s="352" t="str">
        <f t="shared" si="2"/>
        <v>SHEARING</v>
      </c>
      <c r="N1475" s="353">
        <f t="shared" si="14"/>
        <v>9</v>
      </c>
      <c r="O1475" s="353">
        <f t="shared" si="15"/>
        <v>8</v>
      </c>
      <c r="P1475" s="353">
        <f t="shared" si="16"/>
        <v>2025</v>
      </c>
      <c r="Q1475" s="354"/>
      <c r="R1475" s="354"/>
      <c r="S1475" s="354"/>
      <c r="T1475" s="354"/>
      <c r="U1475" s="354"/>
      <c r="V1475" s="354"/>
    </row>
    <row r="1476" ht="11.25" customHeight="1">
      <c r="A1476" s="170" t="s">
        <v>682</v>
      </c>
      <c r="B1476" s="348">
        <v>45878.0</v>
      </c>
      <c r="C1476" s="170" t="s">
        <v>756</v>
      </c>
      <c r="D1476" s="349" t="s">
        <v>740</v>
      </c>
      <c r="E1476" s="170">
        <v>38.0</v>
      </c>
      <c r="F1476" s="170">
        <v>113.0</v>
      </c>
      <c r="G1476" s="170">
        <v>1980.0</v>
      </c>
      <c r="H1476" s="170" t="s">
        <v>712</v>
      </c>
      <c r="I1476" s="170" t="s">
        <v>713</v>
      </c>
      <c r="J1476" s="334"/>
      <c r="K1476" s="350">
        <v>0.8333333333333334</v>
      </c>
      <c r="L1476" s="351">
        <f t="shared" si="13"/>
        <v>33.158268</v>
      </c>
      <c r="M1476" s="352" t="str">
        <f t="shared" si="2"/>
        <v>SHEARING</v>
      </c>
      <c r="N1476" s="353">
        <f t="shared" si="14"/>
        <v>9</v>
      </c>
      <c r="O1476" s="353">
        <f t="shared" si="15"/>
        <v>8</v>
      </c>
      <c r="P1476" s="353">
        <f t="shared" si="16"/>
        <v>2025</v>
      </c>
      <c r="Q1476" s="354"/>
      <c r="R1476" s="354"/>
      <c r="S1476" s="354"/>
      <c r="T1476" s="354"/>
      <c r="U1476" s="354"/>
      <c r="V1476" s="354"/>
    </row>
    <row r="1477" ht="11.25" customHeight="1">
      <c r="A1477" s="170" t="s">
        <v>682</v>
      </c>
      <c r="B1477" s="348">
        <v>45878.0</v>
      </c>
      <c r="C1477" s="170"/>
      <c r="D1477" s="170"/>
      <c r="E1477" s="170"/>
      <c r="F1477" s="170"/>
      <c r="G1477" s="170"/>
      <c r="H1477" s="170" t="s">
        <v>689</v>
      </c>
      <c r="I1477" s="170" t="s">
        <v>718</v>
      </c>
      <c r="J1477" s="350">
        <v>0.3333333333333333</v>
      </c>
      <c r="K1477" s="350">
        <v>0.8333333333333334</v>
      </c>
      <c r="L1477" s="351">
        <f t="shared" si="13"/>
        <v>0</v>
      </c>
      <c r="M1477" s="352" t="str">
        <f t="shared" si="2"/>
        <v/>
      </c>
      <c r="N1477" s="353">
        <f t="shared" si="14"/>
        <v>9</v>
      </c>
      <c r="O1477" s="353">
        <f t="shared" si="15"/>
        <v>8</v>
      </c>
      <c r="P1477" s="353">
        <f t="shared" si="16"/>
        <v>2025</v>
      </c>
      <c r="Q1477" s="354"/>
      <c r="R1477" s="354"/>
      <c r="S1477" s="354"/>
      <c r="T1477" s="354"/>
      <c r="U1477" s="354"/>
      <c r="V1477" s="354"/>
    </row>
    <row r="1478" ht="11.25" customHeight="1">
      <c r="A1478" s="170" t="s">
        <v>682</v>
      </c>
      <c r="B1478" s="348">
        <v>45878.0</v>
      </c>
      <c r="C1478" s="170" t="s">
        <v>756</v>
      </c>
      <c r="D1478" s="170" t="s">
        <v>777</v>
      </c>
      <c r="E1478" s="170">
        <v>38.0</v>
      </c>
      <c r="F1478" s="170">
        <v>205.0</v>
      </c>
      <c r="G1478" s="170">
        <v>190.0</v>
      </c>
      <c r="H1478" s="170" t="s">
        <v>695</v>
      </c>
      <c r="I1478" s="170" t="s">
        <v>716</v>
      </c>
      <c r="J1478" s="350">
        <v>0.375</v>
      </c>
      <c r="K1478" s="334"/>
      <c r="L1478" s="351">
        <f t="shared" si="13"/>
        <v>5.77239</v>
      </c>
      <c r="M1478" s="352" t="str">
        <f t="shared" si="2"/>
        <v>POWERPRESS</v>
      </c>
      <c r="N1478" s="353">
        <f t="shared" si="14"/>
        <v>9</v>
      </c>
      <c r="O1478" s="353">
        <f t="shared" si="15"/>
        <v>8</v>
      </c>
      <c r="P1478" s="353">
        <f t="shared" si="16"/>
        <v>2025</v>
      </c>
      <c r="Q1478" s="354"/>
      <c r="R1478" s="354"/>
      <c r="S1478" s="354"/>
      <c r="T1478" s="354"/>
      <c r="U1478" s="354"/>
      <c r="V1478" s="354"/>
    </row>
    <row r="1479" ht="11.25" customHeight="1">
      <c r="A1479" s="170" t="s">
        <v>682</v>
      </c>
      <c r="B1479" s="348">
        <v>45878.0</v>
      </c>
      <c r="C1479" s="170"/>
      <c r="D1479" s="170"/>
      <c r="E1479" s="170"/>
      <c r="F1479" s="170"/>
      <c r="G1479" s="170"/>
      <c r="H1479" s="170" t="s">
        <v>689</v>
      </c>
      <c r="I1479" s="170" t="s">
        <v>716</v>
      </c>
      <c r="J1479" s="334"/>
      <c r="K1479" s="350">
        <v>0.75</v>
      </c>
      <c r="L1479" s="351">
        <f t="shared" si="13"/>
        <v>0</v>
      </c>
      <c r="M1479" s="352" t="str">
        <f t="shared" si="2"/>
        <v/>
      </c>
      <c r="N1479" s="353">
        <f t="shared" si="14"/>
        <v>9</v>
      </c>
      <c r="O1479" s="353">
        <f t="shared" si="15"/>
        <v>8</v>
      </c>
      <c r="P1479" s="353">
        <f t="shared" si="16"/>
        <v>2025</v>
      </c>
      <c r="Q1479" s="354"/>
      <c r="R1479" s="354"/>
      <c r="S1479" s="354"/>
      <c r="T1479" s="354"/>
      <c r="U1479" s="354"/>
      <c r="V1479" s="354"/>
    </row>
    <row r="1480" ht="11.25" customHeight="1">
      <c r="A1480" s="170" t="s">
        <v>682</v>
      </c>
      <c r="B1480" s="348">
        <v>45878.0</v>
      </c>
      <c r="C1480" s="170" t="s">
        <v>756</v>
      </c>
      <c r="D1480" s="349" t="s">
        <v>699</v>
      </c>
      <c r="E1480" s="170">
        <v>38.0</v>
      </c>
      <c r="F1480" s="170">
        <v>205.0</v>
      </c>
      <c r="G1480" s="170">
        <v>1600.0</v>
      </c>
      <c r="H1480" s="170" t="s">
        <v>700</v>
      </c>
      <c r="I1480" s="170" t="s">
        <v>701</v>
      </c>
      <c r="J1480" s="350">
        <v>0.3333333333333333</v>
      </c>
      <c r="K1480" s="350">
        <v>0.8333333333333334</v>
      </c>
      <c r="L1480" s="351">
        <f t="shared" si="13"/>
        <v>48.6096</v>
      </c>
      <c r="M1480" s="352" t="str">
        <f t="shared" si="2"/>
        <v>SHEARING</v>
      </c>
      <c r="N1480" s="353">
        <f t="shared" si="14"/>
        <v>10</v>
      </c>
      <c r="O1480" s="353">
        <f t="shared" si="15"/>
        <v>8</v>
      </c>
      <c r="P1480" s="353">
        <f t="shared" si="16"/>
        <v>2025</v>
      </c>
      <c r="Q1480" s="354"/>
      <c r="R1480" s="354"/>
      <c r="S1480" s="354"/>
      <c r="T1480" s="354"/>
      <c r="U1480" s="354"/>
      <c r="V1480" s="354"/>
    </row>
    <row r="1481" ht="11.25" customHeight="1">
      <c r="A1481" s="170" t="s">
        <v>682</v>
      </c>
      <c r="B1481" s="348">
        <v>45879.0</v>
      </c>
      <c r="C1481" s="170" t="s">
        <v>756</v>
      </c>
      <c r="D1481" s="349" t="s">
        <v>699</v>
      </c>
      <c r="E1481" s="170">
        <v>38.0</v>
      </c>
      <c r="F1481" s="170">
        <v>205.0</v>
      </c>
      <c r="G1481" s="170">
        <v>800.0</v>
      </c>
      <c r="H1481" s="170" t="s">
        <v>700</v>
      </c>
      <c r="I1481" s="170" t="s">
        <v>701</v>
      </c>
      <c r="J1481" s="350">
        <v>0.3333333333333333</v>
      </c>
      <c r="K1481" s="334"/>
      <c r="L1481" s="351">
        <f t="shared" si="13"/>
        <v>24.3048</v>
      </c>
      <c r="M1481" s="352" t="str">
        <f t="shared" si="2"/>
        <v>SHEARING</v>
      </c>
      <c r="N1481" s="353">
        <f t="shared" si="14"/>
        <v>10</v>
      </c>
      <c r="O1481" s="353">
        <f t="shared" si="15"/>
        <v>8</v>
      </c>
      <c r="P1481" s="353">
        <f t="shared" si="16"/>
        <v>2025</v>
      </c>
      <c r="Q1481" s="354"/>
      <c r="R1481" s="354"/>
      <c r="S1481" s="354"/>
      <c r="T1481" s="354"/>
      <c r="U1481" s="354"/>
      <c r="V1481" s="354"/>
    </row>
    <row r="1482" ht="11.25" customHeight="1">
      <c r="A1482" s="170" t="s">
        <v>682</v>
      </c>
      <c r="B1482" s="348">
        <v>45879.0</v>
      </c>
      <c r="C1482" s="170"/>
      <c r="D1482" s="349" t="s">
        <v>699</v>
      </c>
      <c r="E1482" s="170">
        <v>150.0</v>
      </c>
      <c r="F1482" s="170">
        <v>375.0</v>
      </c>
      <c r="G1482" s="170">
        <v>450.0</v>
      </c>
      <c r="H1482" s="170" t="s">
        <v>700</v>
      </c>
      <c r="I1482" s="170" t="s">
        <v>701</v>
      </c>
      <c r="J1482" s="334"/>
      <c r="K1482" s="334"/>
      <c r="L1482" s="351">
        <f t="shared" si="13"/>
        <v>98.71875</v>
      </c>
      <c r="M1482" s="352" t="str">
        <f t="shared" si="2"/>
        <v>SHEARING</v>
      </c>
      <c r="N1482" s="353">
        <f t="shared" si="14"/>
        <v>10</v>
      </c>
      <c r="O1482" s="353">
        <f t="shared" si="15"/>
        <v>8</v>
      </c>
      <c r="P1482" s="353">
        <f t="shared" si="16"/>
        <v>2025</v>
      </c>
      <c r="Q1482" s="354"/>
      <c r="R1482" s="354"/>
      <c r="S1482" s="354"/>
      <c r="T1482" s="354"/>
      <c r="U1482" s="354"/>
      <c r="V1482" s="354"/>
    </row>
    <row r="1483" ht="11.25" customHeight="1">
      <c r="A1483" s="170" t="s">
        <v>682</v>
      </c>
      <c r="B1483" s="348">
        <v>45879.0</v>
      </c>
      <c r="C1483" s="170" t="s">
        <v>366</v>
      </c>
      <c r="D1483" s="349" t="s">
        <v>699</v>
      </c>
      <c r="E1483" s="170">
        <v>75.0</v>
      </c>
      <c r="F1483" s="170">
        <v>225.0</v>
      </c>
      <c r="G1483" s="170">
        <v>300.0</v>
      </c>
      <c r="H1483" s="170" t="s">
        <v>700</v>
      </c>
      <c r="I1483" s="170" t="s">
        <v>701</v>
      </c>
      <c r="J1483" s="334"/>
      <c r="K1483" s="334"/>
      <c r="L1483" s="351">
        <f t="shared" si="13"/>
        <v>19.74375</v>
      </c>
      <c r="M1483" s="352" t="str">
        <f t="shared" si="2"/>
        <v>SHEARING</v>
      </c>
      <c r="N1483" s="353">
        <f t="shared" si="14"/>
        <v>10</v>
      </c>
      <c r="O1483" s="353">
        <f t="shared" si="15"/>
        <v>8</v>
      </c>
      <c r="P1483" s="353">
        <f t="shared" si="16"/>
        <v>2025</v>
      </c>
      <c r="Q1483" s="354"/>
      <c r="R1483" s="354"/>
      <c r="S1483" s="354"/>
      <c r="T1483" s="354"/>
      <c r="U1483" s="354"/>
      <c r="V1483" s="354"/>
    </row>
    <row r="1484" ht="11.25" customHeight="1">
      <c r="A1484" s="170" t="s">
        <v>682</v>
      </c>
      <c r="B1484" s="348">
        <v>45879.0</v>
      </c>
      <c r="C1484" s="170" t="s">
        <v>366</v>
      </c>
      <c r="D1484" s="349" t="s">
        <v>699</v>
      </c>
      <c r="E1484" s="170">
        <v>75.0</v>
      </c>
      <c r="F1484" s="170">
        <v>300.0</v>
      </c>
      <c r="G1484" s="170">
        <v>150.0</v>
      </c>
      <c r="H1484" s="170" t="s">
        <v>700</v>
      </c>
      <c r="I1484" s="170" t="s">
        <v>701</v>
      </c>
      <c r="J1484" s="334"/>
      <c r="K1484" s="350">
        <v>0.7083333333333334</v>
      </c>
      <c r="L1484" s="351">
        <f t="shared" si="13"/>
        <v>13.1625</v>
      </c>
      <c r="M1484" s="352" t="str">
        <f t="shared" si="2"/>
        <v>SHEARING</v>
      </c>
      <c r="N1484" s="353">
        <f t="shared" si="14"/>
        <v>10</v>
      </c>
      <c r="O1484" s="353">
        <f t="shared" si="15"/>
        <v>8</v>
      </c>
      <c r="P1484" s="353">
        <f t="shared" si="16"/>
        <v>2025</v>
      </c>
      <c r="Q1484" s="354"/>
      <c r="R1484" s="354"/>
      <c r="S1484" s="354"/>
      <c r="T1484" s="354"/>
      <c r="U1484" s="354"/>
      <c r="V1484" s="354"/>
    </row>
    <row r="1485" ht="11.25" customHeight="1">
      <c r="A1485" s="170" t="s">
        <v>682</v>
      </c>
      <c r="B1485" s="348">
        <v>45879.0</v>
      </c>
      <c r="C1485" s="170" t="s">
        <v>756</v>
      </c>
      <c r="D1485" s="170" t="s">
        <v>777</v>
      </c>
      <c r="E1485" s="170">
        <v>38.0</v>
      </c>
      <c r="F1485" s="170">
        <v>205.0</v>
      </c>
      <c r="G1485" s="170">
        <v>600.0</v>
      </c>
      <c r="H1485" s="170" t="s">
        <v>695</v>
      </c>
      <c r="I1485" s="170" t="s">
        <v>716</v>
      </c>
      <c r="J1485" s="350">
        <v>0.375</v>
      </c>
      <c r="K1485" s="334"/>
      <c r="L1485" s="351">
        <f t="shared" si="13"/>
        <v>18.2286</v>
      </c>
      <c r="M1485" s="352" t="str">
        <f t="shared" si="2"/>
        <v>POWERPRESS</v>
      </c>
      <c r="N1485" s="353">
        <f t="shared" si="14"/>
        <v>10</v>
      </c>
      <c r="O1485" s="353">
        <f t="shared" si="15"/>
        <v>8</v>
      </c>
      <c r="P1485" s="353">
        <f t="shared" si="16"/>
        <v>2025</v>
      </c>
      <c r="Q1485" s="354"/>
      <c r="R1485" s="354"/>
      <c r="S1485" s="354"/>
      <c r="T1485" s="354"/>
      <c r="U1485" s="354"/>
      <c r="V1485" s="354"/>
    </row>
    <row r="1486" ht="11.25" customHeight="1">
      <c r="A1486" s="170" t="s">
        <v>682</v>
      </c>
      <c r="B1486" s="348">
        <v>45879.0</v>
      </c>
      <c r="C1486" s="170" t="s">
        <v>756</v>
      </c>
      <c r="D1486" s="349" t="s">
        <v>717</v>
      </c>
      <c r="E1486" s="170">
        <v>44.0</v>
      </c>
      <c r="F1486" s="170">
        <v>235.0</v>
      </c>
      <c r="G1486" s="170">
        <v>540.0</v>
      </c>
      <c r="H1486" s="170"/>
      <c r="I1486" s="170" t="s">
        <v>718</v>
      </c>
      <c r="J1486" s="350">
        <v>0.3333333333333333</v>
      </c>
      <c r="K1486" s="334"/>
      <c r="L1486" s="351">
        <f t="shared" si="13"/>
        <v>21.77604</v>
      </c>
      <c r="M1486" s="352" t="str">
        <f t="shared" si="2"/>
        <v>SHEARING</v>
      </c>
      <c r="N1486" s="353">
        <f t="shared" si="14"/>
        <v>10</v>
      </c>
      <c r="O1486" s="353">
        <f t="shared" si="15"/>
        <v>8</v>
      </c>
      <c r="P1486" s="353">
        <f t="shared" si="16"/>
        <v>2025</v>
      </c>
      <c r="Q1486" s="354"/>
      <c r="R1486" s="354"/>
      <c r="S1486" s="354"/>
      <c r="T1486" s="354"/>
      <c r="U1486" s="354"/>
      <c r="V1486" s="354"/>
    </row>
    <row r="1487" ht="11.25" customHeight="1">
      <c r="A1487" s="170" t="s">
        <v>682</v>
      </c>
      <c r="B1487" s="348">
        <v>45879.0</v>
      </c>
      <c r="C1487" s="170"/>
      <c r="D1487" s="170"/>
      <c r="E1487" s="170"/>
      <c r="F1487" s="170"/>
      <c r="G1487" s="170"/>
      <c r="H1487" s="170" t="s">
        <v>715</v>
      </c>
      <c r="I1487" s="170" t="s">
        <v>718</v>
      </c>
      <c r="J1487" s="334"/>
      <c r="K1487" s="350">
        <v>0.7083333333333334</v>
      </c>
      <c r="L1487" s="351">
        <f t="shared" si="13"/>
        <v>0</v>
      </c>
      <c r="M1487" s="352" t="str">
        <f t="shared" si="2"/>
        <v/>
      </c>
      <c r="N1487" s="353">
        <f t="shared" si="14"/>
        <v>10</v>
      </c>
      <c r="O1487" s="353">
        <f t="shared" si="15"/>
        <v>8</v>
      </c>
      <c r="P1487" s="353">
        <f t="shared" si="16"/>
        <v>2025</v>
      </c>
      <c r="Q1487" s="354"/>
      <c r="R1487" s="354"/>
      <c r="S1487" s="354"/>
      <c r="T1487" s="354"/>
      <c r="U1487" s="354"/>
      <c r="V1487" s="354"/>
    </row>
    <row r="1488" ht="11.25" customHeight="1">
      <c r="A1488" s="170" t="s">
        <v>682</v>
      </c>
      <c r="B1488" s="348">
        <v>45879.0</v>
      </c>
      <c r="C1488" s="170" t="s">
        <v>756</v>
      </c>
      <c r="D1488" s="349" t="s">
        <v>711</v>
      </c>
      <c r="E1488" s="170">
        <v>38.0</v>
      </c>
      <c r="F1488" s="170">
        <v>113.0</v>
      </c>
      <c r="G1488" s="170">
        <v>1560.0</v>
      </c>
      <c r="H1488" s="170" t="s">
        <v>712</v>
      </c>
      <c r="I1488" s="170" t="s">
        <v>713</v>
      </c>
      <c r="J1488" s="350">
        <v>0.3333333333333333</v>
      </c>
      <c r="K1488" s="350">
        <v>0.7083333333333334</v>
      </c>
      <c r="L1488" s="351">
        <f t="shared" si="13"/>
        <v>26.124696</v>
      </c>
      <c r="M1488" s="352" t="str">
        <f t="shared" si="2"/>
        <v>SHEARING</v>
      </c>
      <c r="N1488" s="353">
        <f t="shared" si="14"/>
        <v>10</v>
      </c>
      <c r="O1488" s="353">
        <f t="shared" si="15"/>
        <v>8</v>
      </c>
      <c r="P1488" s="353">
        <f t="shared" si="16"/>
        <v>2025</v>
      </c>
      <c r="Q1488" s="354"/>
      <c r="R1488" s="354"/>
      <c r="S1488" s="354"/>
      <c r="T1488" s="354"/>
      <c r="U1488" s="354"/>
      <c r="V1488" s="354"/>
    </row>
    <row r="1489" ht="11.25" customHeight="1">
      <c r="A1489" s="170" t="s">
        <v>682</v>
      </c>
      <c r="B1489" s="348">
        <v>45879.0</v>
      </c>
      <c r="C1489" s="170" t="s">
        <v>756</v>
      </c>
      <c r="D1489" s="170" t="s">
        <v>783</v>
      </c>
      <c r="E1489" s="170">
        <v>44.0</v>
      </c>
      <c r="F1489" s="170">
        <v>235.0</v>
      </c>
      <c r="G1489" s="170">
        <v>640.0</v>
      </c>
      <c r="H1489" s="170" t="s">
        <v>695</v>
      </c>
      <c r="I1489" s="170" t="s">
        <v>709</v>
      </c>
      <c r="J1489" s="350">
        <v>0.375</v>
      </c>
      <c r="K1489" s="350">
        <v>0.7083333333333334</v>
      </c>
      <c r="L1489" s="351">
        <f t="shared" si="13"/>
        <v>25.80864</v>
      </c>
      <c r="M1489" s="352" t="str">
        <f t="shared" si="2"/>
        <v>POWERPRESS</v>
      </c>
      <c r="N1489" s="353">
        <f t="shared" si="14"/>
        <v>10</v>
      </c>
      <c r="O1489" s="353">
        <f t="shared" si="15"/>
        <v>8</v>
      </c>
      <c r="P1489" s="353">
        <f t="shared" si="16"/>
        <v>2025</v>
      </c>
      <c r="Q1489" s="354"/>
      <c r="R1489" s="354"/>
      <c r="S1489" s="354"/>
      <c r="T1489" s="354"/>
      <c r="U1489" s="354"/>
      <c r="V1489" s="354"/>
    </row>
    <row r="1490" ht="11.25" customHeight="1">
      <c r="A1490" s="170" t="s">
        <v>682</v>
      </c>
      <c r="B1490" s="348">
        <v>45879.0</v>
      </c>
      <c r="C1490" s="170" t="s">
        <v>756</v>
      </c>
      <c r="D1490" s="349" t="s">
        <v>740</v>
      </c>
      <c r="E1490" s="170">
        <v>38.0</v>
      </c>
      <c r="F1490" s="170">
        <v>110.0</v>
      </c>
      <c r="G1490" s="170">
        <v>490.0</v>
      </c>
      <c r="H1490" s="170" t="s">
        <v>85</v>
      </c>
      <c r="I1490" s="170" t="s">
        <v>692</v>
      </c>
      <c r="J1490" s="350">
        <v>0.3333333333333333</v>
      </c>
      <c r="K1490" s="334"/>
      <c r="L1490" s="351">
        <f t="shared" si="13"/>
        <v>7.98798</v>
      </c>
      <c r="M1490" s="352" t="str">
        <f t="shared" si="2"/>
        <v>SHEARING</v>
      </c>
      <c r="N1490" s="353">
        <f t="shared" si="14"/>
        <v>10</v>
      </c>
      <c r="O1490" s="353">
        <f t="shared" si="15"/>
        <v>8</v>
      </c>
      <c r="P1490" s="353">
        <f t="shared" si="16"/>
        <v>2025</v>
      </c>
      <c r="Q1490" s="354"/>
      <c r="R1490" s="354"/>
      <c r="S1490" s="354"/>
      <c r="T1490" s="354"/>
      <c r="U1490" s="354"/>
      <c r="V1490" s="354"/>
    </row>
    <row r="1491" ht="11.25" customHeight="1">
      <c r="A1491" s="170" t="s">
        <v>682</v>
      </c>
      <c r="B1491" s="348">
        <v>45879.0</v>
      </c>
      <c r="C1491" s="170" t="s">
        <v>756</v>
      </c>
      <c r="D1491" s="349" t="s">
        <v>740</v>
      </c>
      <c r="E1491" s="170">
        <v>38.0</v>
      </c>
      <c r="F1491" s="170">
        <v>205.0</v>
      </c>
      <c r="G1491" s="170">
        <v>320.0</v>
      </c>
      <c r="H1491" s="170" t="s">
        <v>85</v>
      </c>
      <c r="I1491" s="170" t="s">
        <v>692</v>
      </c>
      <c r="J1491" s="334"/>
      <c r="K1491" s="350">
        <v>0.7083333333333334</v>
      </c>
      <c r="L1491" s="351">
        <f t="shared" si="13"/>
        <v>9.72192</v>
      </c>
      <c r="M1491" s="352" t="str">
        <f t="shared" si="2"/>
        <v>SHEARING</v>
      </c>
      <c r="N1491" s="353">
        <f t="shared" si="14"/>
        <v>10</v>
      </c>
      <c r="O1491" s="353">
        <f t="shared" si="15"/>
        <v>8</v>
      </c>
      <c r="P1491" s="353">
        <f t="shared" si="16"/>
        <v>2025</v>
      </c>
      <c r="Q1491" s="354"/>
      <c r="R1491" s="354"/>
      <c r="S1491" s="354"/>
      <c r="T1491" s="354"/>
      <c r="U1491" s="354"/>
      <c r="V1491" s="354"/>
    </row>
    <row r="1492" ht="11.25" customHeight="1">
      <c r="A1492" s="170" t="s">
        <v>682</v>
      </c>
      <c r="B1492" s="348">
        <v>45879.0</v>
      </c>
      <c r="C1492" s="170" t="s">
        <v>756</v>
      </c>
      <c r="D1492" s="349" t="s">
        <v>745</v>
      </c>
      <c r="E1492" s="170">
        <v>38.0</v>
      </c>
      <c r="F1492" s="170">
        <v>205.0</v>
      </c>
      <c r="G1492" s="170">
        <v>950.0</v>
      </c>
      <c r="H1492" s="170" t="s">
        <v>85</v>
      </c>
      <c r="I1492" s="170" t="s">
        <v>766</v>
      </c>
      <c r="J1492" s="350">
        <v>0.3333333333333333</v>
      </c>
      <c r="K1492" s="350">
        <v>0.7083333333333334</v>
      </c>
      <c r="L1492" s="351">
        <f t="shared" si="13"/>
        <v>28.86195</v>
      </c>
      <c r="M1492" s="352" t="str">
        <f t="shared" si="2"/>
        <v>SHEARING</v>
      </c>
      <c r="N1492" s="353">
        <f t="shared" si="14"/>
        <v>10</v>
      </c>
      <c r="O1492" s="353">
        <f t="shared" si="15"/>
        <v>8</v>
      </c>
      <c r="P1492" s="353">
        <f t="shared" si="16"/>
        <v>2025</v>
      </c>
      <c r="Q1492" s="354"/>
      <c r="R1492" s="354"/>
      <c r="S1492" s="354"/>
      <c r="T1492" s="354"/>
      <c r="U1492" s="354"/>
      <c r="V1492" s="354"/>
    </row>
    <row r="1493" ht="11.25" customHeight="1">
      <c r="A1493" s="170" t="s">
        <v>682</v>
      </c>
      <c r="B1493" s="348">
        <v>45879.0</v>
      </c>
      <c r="C1493" s="170" t="s">
        <v>366</v>
      </c>
      <c r="D1493" s="349" t="s">
        <v>683</v>
      </c>
      <c r="E1493" s="170">
        <v>75.0</v>
      </c>
      <c r="F1493" s="170">
        <v>300.0</v>
      </c>
      <c r="G1493" s="170">
        <v>80.0</v>
      </c>
      <c r="H1493" s="170" t="s">
        <v>85</v>
      </c>
      <c r="I1493" s="170" t="s">
        <v>684</v>
      </c>
      <c r="J1493" s="350">
        <v>0.3333333333333333</v>
      </c>
      <c r="K1493" s="334"/>
      <c r="L1493" s="351">
        <f t="shared" si="13"/>
        <v>7.02</v>
      </c>
      <c r="M1493" s="352" t="str">
        <f t="shared" si="2"/>
        <v>SHEARING</v>
      </c>
      <c r="N1493" s="353">
        <f t="shared" si="14"/>
        <v>10</v>
      </c>
      <c r="O1493" s="353">
        <f t="shared" si="15"/>
        <v>8</v>
      </c>
      <c r="P1493" s="353">
        <f t="shared" si="16"/>
        <v>2025</v>
      </c>
      <c r="Q1493" s="354"/>
      <c r="R1493" s="354"/>
      <c r="S1493" s="354"/>
      <c r="T1493" s="354"/>
      <c r="U1493" s="354"/>
      <c r="V1493" s="354"/>
    </row>
    <row r="1494" ht="11.25" customHeight="1">
      <c r="A1494" s="170" t="s">
        <v>682</v>
      </c>
      <c r="B1494" s="348">
        <v>45879.0</v>
      </c>
      <c r="C1494" s="170"/>
      <c r="D1494" s="349"/>
      <c r="E1494" s="170"/>
      <c r="F1494" s="170"/>
      <c r="G1494" s="170"/>
      <c r="H1494" s="170" t="s">
        <v>715</v>
      </c>
      <c r="I1494" s="170" t="s">
        <v>684</v>
      </c>
      <c r="J1494" s="334"/>
      <c r="K1494" s="350">
        <v>0.7083333333333334</v>
      </c>
      <c r="L1494" s="351">
        <f t="shared" si="13"/>
        <v>0</v>
      </c>
      <c r="M1494" s="352" t="str">
        <f t="shared" si="2"/>
        <v/>
      </c>
      <c r="N1494" s="353">
        <f t="shared" si="14"/>
        <v>10</v>
      </c>
      <c r="O1494" s="353">
        <f t="shared" si="15"/>
        <v>8</v>
      </c>
      <c r="P1494" s="353">
        <f t="shared" si="16"/>
        <v>2025</v>
      </c>
      <c r="Q1494" s="354"/>
      <c r="R1494" s="354"/>
      <c r="S1494" s="354"/>
      <c r="T1494" s="354"/>
      <c r="U1494" s="354"/>
      <c r="V1494" s="354"/>
    </row>
    <row r="1495" ht="11.25" customHeight="1">
      <c r="A1495" s="170" t="s">
        <v>682</v>
      </c>
      <c r="B1495" s="348">
        <v>45879.0</v>
      </c>
      <c r="C1495" s="170" t="s">
        <v>756</v>
      </c>
      <c r="D1495" s="349" t="s">
        <v>683</v>
      </c>
      <c r="E1495" s="170">
        <v>38.0</v>
      </c>
      <c r="F1495" s="170">
        <v>205.0</v>
      </c>
      <c r="G1495" s="170">
        <v>2470.0</v>
      </c>
      <c r="H1495" s="170" t="s">
        <v>85</v>
      </c>
      <c r="I1495" s="170" t="s">
        <v>687</v>
      </c>
      <c r="J1495" s="350">
        <v>0.3333333333333333</v>
      </c>
      <c r="K1495" s="334"/>
      <c r="L1495" s="351">
        <f t="shared" si="13"/>
        <v>75.04107</v>
      </c>
      <c r="M1495" s="352" t="str">
        <f t="shared" si="2"/>
        <v>SHEARING</v>
      </c>
      <c r="N1495" s="353">
        <f t="shared" si="14"/>
        <v>10</v>
      </c>
      <c r="O1495" s="353">
        <f t="shared" si="15"/>
        <v>8</v>
      </c>
      <c r="P1495" s="353">
        <f t="shared" si="16"/>
        <v>2025</v>
      </c>
      <c r="Q1495" s="354"/>
      <c r="R1495" s="354"/>
      <c r="S1495" s="354"/>
      <c r="T1495" s="354"/>
      <c r="U1495" s="354"/>
      <c r="V1495" s="354"/>
    </row>
    <row r="1496" ht="11.25" customHeight="1">
      <c r="A1496" s="170" t="s">
        <v>682</v>
      </c>
      <c r="B1496" s="348">
        <v>45879.0</v>
      </c>
      <c r="C1496" s="170"/>
      <c r="D1496" s="170"/>
      <c r="E1496" s="170"/>
      <c r="F1496" s="170"/>
      <c r="G1496" s="170"/>
      <c r="H1496" s="170" t="s">
        <v>689</v>
      </c>
      <c r="I1496" s="170" t="s">
        <v>687</v>
      </c>
      <c r="J1496" s="334"/>
      <c r="K1496" s="350">
        <v>0.7083333333333334</v>
      </c>
      <c r="L1496" s="351">
        <f t="shared" si="13"/>
        <v>0</v>
      </c>
      <c r="M1496" s="352" t="str">
        <f t="shared" si="2"/>
        <v/>
      </c>
      <c r="N1496" s="353">
        <f t="shared" si="14"/>
        <v>11</v>
      </c>
      <c r="O1496" s="353">
        <f t="shared" si="15"/>
        <v>8</v>
      </c>
      <c r="P1496" s="353">
        <f t="shared" si="16"/>
        <v>2025</v>
      </c>
      <c r="Q1496" s="354"/>
      <c r="R1496" s="354"/>
      <c r="S1496" s="354"/>
      <c r="T1496" s="354"/>
      <c r="U1496" s="354"/>
      <c r="V1496" s="354"/>
    </row>
    <row r="1497" ht="11.25" customHeight="1">
      <c r="A1497" s="170" t="s">
        <v>682</v>
      </c>
      <c r="B1497" s="348">
        <v>45880.0</v>
      </c>
      <c r="C1497" s="170" t="s">
        <v>756</v>
      </c>
      <c r="D1497" s="170"/>
      <c r="E1497" s="170"/>
      <c r="F1497" s="170"/>
      <c r="G1497" s="170"/>
      <c r="H1497" s="170" t="s">
        <v>748</v>
      </c>
      <c r="I1497" s="170" t="s">
        <v>705</v>
      </c>
      <c r="J1497" s="350">
        <v>0.375</v>
      </c>
      <c r="K1497" s="350">
        <v>0.75</v>
      </c>
      <c r="L1497" s="351">
        <f t="shared" si="13"/>
        <v>0</v>
      </c>
      <c r="M1497" s="352" t="str">
        <f t="shared" si="2"/>
        <v/>
      </c>
      <c r="N1497" s="353">
        <f t="shared" si="14"/>
        <v>11</v>
      </c>
      <c r="O1497" s="353">
        <f t="shared" si="15"/>
        <v>8</v>
      </c>
      <c r="P1497" s="353">
        <f t="shared" si="16"/>
        <v>2025</v>
      </c>
      <c r="Q1497" s="354"/>
      <c r="R1497" s="354"/>
      <c r="S1497" s="354"/>
      <c r="T1497" s="354"/>
      <c r="U1497" s="354"/>
      <c r="V1497" s="354"/>
    </row>
    <row r="1498" ht="11.25" customHeight="1">
      <c r="A1498" s="170" t="s">
        <v>682</v>
      </c>
      <c r="B1498" s="348">
        <v>45880.0</v>
      </c>
      <c r="C1498" s="170" t="s">
        <v>756</v>
      </c>
      <c r="D1498" s="170"/>
      <c r="E1498" s="170"/>
      <c r="F1498" s="170"/>
      <c r="G1498" s="170"/>
      <c r="H1498" s="170" t="s">
        <v>748</v>
      </c>
      <c r="I1498" s="170" t="s">
        <v>703</v>
      </c>
      <c r="J1498" s="350">
        <v>0.375</v>
      </c>
      <c r="K1498" s="350">
        <v>0.75</v>
      </c>
      <c r="L1498" s="351">
        <f t="shared" si="13"/>
        <v>0</v>
      </c>
      <c r="M1498" s="352" t="str">
        <f t="shared" si="2"/>
        <v/>
      </c>
      <c r="N1498" s="353">
        <f t="shared" si="14"/>
        <v>11</v>
      </c>
      <c r="O1498" s="353">
        <f t="shared" si="15"/>
        <v>8</v>
      </c>
      <c r="P1498" s="353">
        <f t="shared" si="16"/>
        <v>2025</v>
      </c>
      <c r="Q1498" s="354"/>
      <c r="R1498" s="354"/>
      <c r="S1498" s="354"/>
      <c r="T1498" s="354"/>
      <c r="U1498" s="354"/>
      <c r="V1498" s="354"/>
    </row>
    <row r="1499" ht="11.25" customHeight="1">
      <c r="A1499" s="170" t="s">
        <v>682</v>
      </c>
      <c r="B1499" s="348">
        <v>45880.0</v>
      </c>
      <c r="C1499" s="170"/>
      <c r="D1499" s="170"/>
      <c r="E1499" s="170"/>
      <c r="F1499" s="170"/>
      <c r="G1499" s="170"/>
      <c r="H1499" s="170" t="s">
        <v>689</v>
      </c>
      <c r="I1499" s="170" t="s">
        <v>716</v>
      </c>
      <c r="J1499" s="350">
        <v>0.375</v>
      </c>
      <c r="K1499" s="350">
        <v>0.75</v>
      </c>
      <c r="L1499" s="351">
        <f t="shared" si="13"/>
        <v>0</v>
      </c>
      <c r="M1499" s="352" t="str">
        <f t="shared" si="2"/>
        <v/>
      </c>
      <c r="N1499" s="353">
        <f t="shared" si="14"/>
        <v>11</v>
      </c>
      <c r="O1499" s="353">
        <f t="shared" si="15"/>
        <v>8</v>
      </c>
      <c r="P1499" s="353">
        <f t="shared" si="16"/>
        <v>2025</v>
      </c>
      <c r="Q1499" s="354"/>
      <c r="R1499" s="354"/>
      <c r="S1499" s="354"/>
      <c r="T1499" s="354"/>
      <c r="U1499" s="354"/>
      <c r="V1499" s="354"/>
    </row>
    <row r="1500" ht="11.25" customHeight="1">
      <c r="A1500" s="170" t="s">
        <v>682</v>
      </c>
      <c r="B1500" s="348">
        <v>45880.0</v>
      </c>
      <c r="C1500" s="170" t="s">
        <v>756</v>
      </c>
      <c r="D1500" s="170" t="s">
        <v>783</v>
      </c>
      <c r="E1500" s="170">
        <v>44.0</v>
      </c>
      <c r="F1500" s="170">
        <v>235.0</v>
      </c>
      <c r="G1500" s="170">
        <v>640.0</v>
      </c>
      <c r="H1500" s="170" t="s">
        <v>695</v>
      </c>
      <c r="I1500" s="170" t="s">
        <v>709</v>
      </c>
      <c r="J1500" s="350">
        <v>0.375</v>
      </c>
      <c r="K1500" s="350"/>
      <c r="L1500" s="351">
        <f t="shared" si="13"/>
        <v>25.80864</v>
      </c>
      <c r="M1500" s="352" t="str">
        <f t="shared" si="2"/>
        <v>POWERPRESS</v>
      </c>
      <c r="N1500" s="353">
        <f t="shared" si="14"/>
        <v>11</v>
      </c>
      <c r="O1500" s="353">
        <f t="shared" si="15"/>
        <v>8</v>
      </c>
      <c r="P1500" s="353">
        <f t="shared" si="16"/>
        <v>2025</v>
      </c>
      <c r="Q1500" s="354"/>
      <c r="R1500" s="354"/>
      <c r="S1500" s="354"/>
      <c r="T1500" s="354"/>
      <c r="U1500" s="354"/>
      <c r="V1500" s="354"/>
    </row>
    <row r="1501" ht="11.25" customHeight="1">
      <c r="A1501" s="170" t="s">
        <v>682</v>
      </c>
      <c r="B1501" s="348">
        <v>45880.0</v>
      </c>
      <c r="C1501" s="170"/>
      <c r="D1501" s="170"/>
      <c r="E1501" s="170"/>
      <c r="F1501" s="170"/>
      <c r="G1501" s="170"/>
      <c r="H1501" s="170" t="s">
        <v>689</v>
      </c>
      <c r="I1501" s="170" t="s">
        <v>709</v>
      </c>
      <c r="J1501" s="334"/>
      <c r="K1501" s="350">
        <v>0.75</v>
      </c>
      <c r="L1501" s="351">
        <f t="shared" si="13"/>
        <v>0</v>
      </c>
      <c r="M1501" s="352" t="str">
        <f t="shared" si="2"/>
        <v/>
      </c>
      <c r="N1501" s="353">
        <f t="shared" si="14"/>
        <v>11</v>
      </c>
      <c r="O1501" s="353">
        <f t="shared" si="15"/>
        <v>8</v>
      </c>
      <c r="P1501" s="353">
        <f t="shared" si="16"/>
        <v>2025</v>
      </c>
      <c r="Q1501" s="354"/>
      <c r="R1501" s="354"/>
      <c r="S1501" s="354"/>
      <c r="T1501" s="354"/>
      <c r="U1501" s="354"/>
      <c r="V1501" s="354"/>
    </row>
    <row r="1502" ht="11.25" customHeight="1">
      <c r="A1502" s="170" t="s">
        <v>682</v>
      </c>
      <c r="B1502" s="348">
        <v>45880.0</v>
      </c>
      <c r="C1502" s="170" t="s">
        <v>416</v>
      </c>
      <c r="D1502" s="349" t="s">
        <v>683</v>
      </c>
      <c r="E1502" s="170">
        <v>143.0</v>
      </c>
      <c r="F1502" s="170">
        <v>502.0</v>
      </c>
      <c r="G1502" s="170">
        <v>135.0</v>
      </c>
      <c r="H1502" s="170" t="s">
        <v>85</v>
      </c>
      <c r="I1502" s="170" t="s">
        <v>684</v>
      </c>
      <c r="J1502" s="350">
        <v>0.3333333333333333</v>
      </c>
      <c r="K1502" s="334"/>
      <c r="L1502" s="351">
        <f t="shared" si="13"/>
        <v>37.795329</v>
      </c>
      <c r="M1502" s="352" t="str">
        <f t="shared" si="2"/>
        <v>SHEARING</v>
      </c>
      <c r="N1502" s="353">
        <f t="shared" si="14"/>
        <v>11</v>
      </c>
      <c r="O1502" s="353">
        <f t="shared" si="15"/>
        <v>8</v>
      </c>
      <c r="P1502" s="353">
        <f t="shared" si="16"/>
        <v>2025</v>
      </c>
      <c r="Q1502" s="354"/>
      <c r="R1502" s="354"/>
      <c r="S1502" s="354"/>
      <c r="T1502" s="354"/>
      <c r="U1502" s="354"/>
      <c r="V1502" s="354"/>
    </row>
    <row r="1503" ht="11.25" customHeight="1">
      <c r="A1503" s="170" t="s">
        <v>682</v>
      </c>
      <c r="B1503" s="348">
        <v>45880.0</v>
      </c>
      <c r="C1503" s="170" t="s">
        <v>416</v>
      </c>
      <c r="D1503" s="349" t="s">
        <v>683</v>
      </c>
      <c r="E1503" s="170">
        <v>128.0</v>
      </c>
      <c r="F1503" s="170">
        <v>502.0</v>
      </c>
      <c r="G1503" s="170">
        <v>99.0</v>
      </c>
      <c r="H1503" s="170" t="s">
        <v>85</v>
      </c>
      <c r="I1503" s="170" t="s">
        <v>684</v>
      </c>
      <c r="J1503" s="334"/>
      <c r="K1503" s="334"/>
      <c r="L1503" s="351">
        <f t="shared" si="13"/>
        <v>24.8092416</v>
      </c>
      <c r="M1503" s="352" t="str">
        <f t="shared" si="2"/>
        <v>SHEARING</v>
      </c>
      <c r="N1503" s="353">
        <f t="shared" si="14"/>
        <v>11</v>
      </c>
      <c r="O1503" s="353">
        <f t="shared" si="15"/>
        <v>8</v>
      </c>
      <c r="P1503" s="353">
        <f t="shared" si="16"/>
        <v>2025</v>
      </c>
      <c r="Q1503" s="354"/>
      <c r="R1503" s="354"/>
      <c r="S1503" s="354"/>
      <c r="T1503" s="354"/>
      <c r="U1503" s="354"/>
      <c r="V1503" s="354"/>
    </row>
    <row r="1504" ht="11.25" customHeight="1">
      <c r="A1504" s="170" t="s">
        <v>682</v>
      </c>
      <c r="B1504" s="348">
        <v>45880.0</v>
      </c>
      <c r="C1504" s="170" t="s">
        <v>416</v>
      </c>
      <c r="D1504" s="349" t="s">
        <v>683</v>
      </c>
      <c r="E1504" s="170">
        <v>107.0</v>
      </c>
      <c r="F1504" s="170">
        <v>502.0</v>
      </c>
      <c r="G1504" s="170">
        <v>81.0</v>
      </c>
      <c r="H1504" s="170" t="s">
        <v>85</v>
      </c>
      <c r="I1504" s="170" t="s">
        <v>684</v>
      </c>
      <c r="J1504" s="334"/>
      <c r="K1504" s="334"/>
      <c r="L1504" s="351">
        <f t="shared" si="13"/>
        <v>16.9682526</v>
      </c>
      <c r="M1504" s="352" t="str">
        <f t="shared" si="2"/>
        <v>SHEARING</v>
      </c>
      <c r="N1504" s="353">
        <f t="shared" si="14"/>
        <v>11</v>
      </c>
      <c r="O1504" s="353">
        <f t="shared" si="15"/>
        <v>8</v>
      </c>
      <c r="P1504" s="353">
        <f t="shared" si="16"/>
        <v>2025</v>
      </c>
      <c r="Q1504" s="354"/>
      <c r="R1504" s="354"/>
      <c r="S1504" s="354"/>
      <c r="T1504" s="354"/>
      <c r="U1504" s="354"/>
      <c r="V1504" s="354"/>
    </row>
    <row r="1505" ht="11.25" customHeight="1">
      <c r="A1505" s="170" t="s">
        <v>682</v>
      </c>
      <c r="B1505" s="348">
        <v>45880.0</v>
      </c>
      <c r="C1505" s="170" t="s">
        <v>416</v>
      </c>
      <c r="D1505" s="349" t="s">
        <v>683</v>
      </c>
      <c r="E1505" s="170">
        <v>80.0</v>
      </c>
      <c r="F1505" s="170">
        <v>502.0</v>
      </c>
      <c r="G1505" s="170">
        <v>66.0</v>
      </c>
      <c r="H1505" s="170" t="s">
        <v>85</v>
      </c>
      <c r="I1505" s="170" t="s">
        <v>684</v>
      </c>
      <c r="J1505" s="334"/>
      <c r="K1505" s="334"/>
      <c r="L1505" s="351">
        <f t="shared" si="13"/>
        <v>10.337184</v>
      </c>
      <c r="M1505" s="352" t="str">
        <f t="shared" si="2"/>
        <v>SHEARING</v>
      </c>
      <c r="N1505" s="353">
        <f t="shared" si="14"/>
        <v>11</v>
      </c>
      <c r="O1505" s="353">
        <f t="shared" si="15"/>
        <v>8</v>
      </c>
      <c r="P1505" s="353">
        <f t="shared" si="16"/>
        <v>2025</v>
      </c>
      <c r="Q1505" s="354"/>
      <c r="R1505" s="354"/>
      <c r="S1505" s="354"/>
      <c r="T1505" s="354"/>
      <c r="U1505" s="354"/>
      <c r="V1505" s="354"/>
    </row>
    <row r="1506" ht="11.25" customHeight="1">
      <c r="A1506" s="170" t="s">
        <v>682</v>
      </c>
      <c r="B1506" s="348">
        <v>45880.0</v>
      </c>
      <c r="C1506" s="170" t="s">
        <v>366</v>
      </c>
      <c r="D1506" s="349" t="s">
        <v>683</v>
      </c>
      <c r="E1506" s="170">
        <v>75.0</v>
      </c>
      <c r="F1506" s="170">
        <v>225.0</v>
      </c>
      <c r="G1506" s="170">
        <v>300.0</v>
      </c>
      <c r="H1506" s="170" t="s">
        <v>85</v>
      </c>
      <c r="I1506" s="170" t="s">
        <v>684</v>
      </c>
      <c r="J1506" s="334"/>
      <c r="K1506" s="334"/>
      <c r="L1506" s="351">
        <f t="shared" si="13"/>
        <v>19.74375</v>
      </c>
      <c r="M1506" s="352" t="str">
        <f t="shared" si="2"/>
        <v>SHEARING</v>
      </c>
      <c r="N1506" s="353">
        <f t="shared" si="14"/>
        <v>11</v>
      </c>
      <c r="O1506" s="353">
        <f t="shared" si="15"/>
        <v>8</v>
      </c>
      <c r="P1506" s="353">
        <f t="shared" si="16"/>
        <v>2025</v>
      </c>
      <c r="Q1506" s="354"/>
      <c r="R1506" s="354"/>
      <c r="S1506" s="354"/>
      <c r="T1506" s="354"/>
      <c r="U1506" s="354"/>
      <c r="V1506" s="354"/>
    </row>
    <row r="1507" ht="11.25" customHeight="1">
      <c r="A1507" s="170" t="s">
        <v>682</v>
      </c>
      <c r="B1507" s="348">
        <v>45880.0</v>
      </c>
      <c r="C1507" s="170" t="s">
        <v>366</v>
      </c>
      <c r="D1507" s="349" t="s">
        <v>683</v>
      </c>
      <c r="E1507" s="170">
        <v>75.0</v>
      </c>
      <c r="F1507" s="170">
        <v>300.0</v>
      </c>
      <c r="G1507" s="170">
        <v>150.0</v>
      </c>
      <c r="H1507" s="170" t="s">
        <v>85</v>
      </c>
      <c r="I1507" s="170" t="s">
        <v>684</v>
      </c>
      <c r="J1507" s="334"/>
      <c r="K1507" s="334"/>
      <c r="L1507" s="351">
        <f t="shared" si="13"/>
        <v>13.1625</v>
      </c>
      <c r="M1507" s="352" t="str">
        <f t="shared" si="2"/>
        <v>SHEARING</v>
      </c>
      <c r="N1507" s="353">
        <f t="shared" si="14"/>
        <v>11</v>
      </c>
      <c r="O1507" s="353">
        <f t="shared" si="15"/>
        <v>8</v>
      </c>
      <c r="P1507" s="353">
        <f t="shared" si="16"/>
        <v>2025</v>
      </c>
      <c r="Q1507" s="354"/>
      <c r="R1507" s="354"/>
      <c r="S1507" s="354"/>
      <c r="T1507" s="354"/>
      <c r="U1507" s="354"/>
      <c r="V1507" s="354"/>
    </row>
    <row r="1508" ht="11.25" customHeight="1">
      <c r="A1508" s="170" t="s">
        <v>682</v>
      </c>
      <c r="B1508" s="348">
        <v>45880.0</v>
      </c>
      <c r="C1508" s="170" t="s">
        <v>756</v>
      </c>
      <c r="D1508" s="349" t="s">
        <v>683</v>
      </c>
      <c r="E1508" s="170">
        <v>38.0</v>
      </c>
      <c r="F1508" s="170">
        <v>113.0</v>
      </c>
      <c r="G1508" s="170">
        <v>2000.0</v>
      </c>
      <c r="H1508" s="170" t="s">
        <v>85</v>
      </c>
      <c r="I1508" s="170" t="s">
        <v>684</v>
      </c>
      <c r="J1508" s="334"/>
      <c r="K1508" s="350">
        <v>0.8333333333333334</v>
      </c>
      <c r="L1508" s="351">
        <f t="shared" si="13"/>
        <v>33.4932</v>
      </c>
      <c r="M1508" s="352" t="str">
        <f t="shared" si="2"/>
        <v>SHEARING</v>
      </c>
      <c r="N1508" s="353">
        <f t="shared" si="14"/>
        <v>11</v>
      </c>
      <c r="O1508" s="353">
        <f t="shared" si="15"/>
        <v>8</v>
      </c>
      <c r="P1508" s="353">
        <f t="shared" si="16"/>
        <v>2025</v>
      </c>
      <c r="Q1508" s="354"/>
      <c r="R1508" s="354"/>
      <c r="S1508" s="354"/>
      <c r="T1508" s="354"/>
      <c r="U1508" s="354"/>
      <c r="V1508" s="354"/>
    </row>
    <row r="1509" ht="11.25" customHeight="1">
      <c r="A1509" s="170" t="s">
        <v>682</v>
      </c>
      <c r="B1509" s="348">
        <v>45880.0</v>
      </c>
      <c r="C1509" s="170"/>
      <c r="D1509" s="349" t="s">
        <v>694</v>
      </c>
      <c r="E1509" s="170">
        <v>150.0</v>
      </c>
      <c r="F1509" s="170">
        <v>375.0</v>
      </c>
      <c r="G1509" s="170">
        <v>260.0</v>
      </c>
      <c r="H1509" s="170" t="s">
        <v>695</v>
      </c>
      <c r="I1509" s="170" t="s">
        <v>801</v>
      </c>
      <c r="J1509" s="334"/>
      <c r="K1509" s="334"/>
      <c r="L1509" s="351">
        <f t="shared" si="13"/>
        <v>57.0375</v>
      </c>
      <c r="M1509" s="352" t="str">
        <f t="shared" si="2"/>
        <v>HOLING</v>
      </c>
      <c r="N1509" s="353">
        <f t="shared" si="14"/>
        <v>11</v>
      </c>
      <c r="O1509" s="353">
        <f t="shared" si="15"/>
        <v>8</v>
      </c>
      <c r="P1509" s="353">
        <f t="shared" si="16"/>
        <v>2025</v>
      </c>
      <c r="Q1509" s="354"/>
      <c r="R1509" s="354"/>
      <c r="S1509" s="354"/>
      <c r="T1509" s="354"/>
      <c r="U1509" s="354"/>
      <c r="V1509" s="354"/>
    </row>
    <row r="1510" ht="11.25" customHeight="1">
      <c r="A1510" s="170" t="s">
        <v>682</v>
      </c>
      <c r="B1510" s="348">
        <v>45880.0</v>
      </c>
      <c r="C1510" s="170" t="s">
        <v>366</v>
      </c>
      <c r="D1510" s="349" t="s">
        <v>694</v>
      </c>
      <c r="E1510" s="170">
        <v>75.0</v>
      </c>
      <c r="F1510" s="170">
        <v>225.0</v>
      </c>
      <c r="G1510" s="170">
        <v>310.0</v>
      </c>
      <c r="H1510" s="170" t="s">
        <v>695</v>
      </c>
      <c r="I1510" s="170" t="s">
        <v>801</v>
      </c>
      <c r="J1510" s="334"/>
      <c r="K1510" s="334"/>
      <c r="L1510" s="351">
        <f t="shared" si="13"/>
        <v>20.401875</v>
      </c>
      <c r="M1510" s="352" t="str">
        <f t="shared" si="2"/>
        <v>HOLING</v>
      </c>
      <c r="N1510" s="353">
        <f t="shared" si="14"/>
        <v>11</v>
      </c>
      <c r="O1510" s="353">
        <f t="shared" si="15"/>
        <v>8</v>
      </c>
      <c r="P1510" s="353">
        <f t="shared" si="16"/>
        <v>2025</v>
      </c>
      <c r="Q1510" s="354"/>
      <c r="R1510" s="354"/>
      <c r="S1510" s="354"/>
      <c r="T1510" s="354"/>
      <c r="U1510" s="354"/>
      <c r="V1510" s="354"/>
    </row>
    <row r="1511" ht="11.25" customHeight="1">
      <c r="A1511" s="170" t="s">
        <v>682</v>
      </c>
      <c r="B1511" s="348">
        <v>45880.0</v>
      </c>
      <c r="C1511" s="170" t="s">
        <v>366</v>
      </c>
      <c r="D1511" s="349" t="s">
        <v>694</v>
      </c>
      <c r="E1511" s="170">
        <v>75.0</v>
      </c>
      <c r="F1511" s="170">
        <v>300.0</v>
      </c>
      <c r="G1511" s="170">
        <v>170.0</v>
      </c>
      <c r="H1511" s="170" t="s">
        <v>695</v>
      </c>
      <c r="I1511" s="170" t="s">
        <v>801</v>
      </c>
      <c r="J1511" s="334"/>
      <c r="K1511" s="334"/>
      <c r="L1511" s="351">
        <f t="shared" si="13"/>
        <v>14.9175</v>
      </c>
      <c r="M1511" s="352" t="str">
        <f t="shared" si="2"/>
        <v>HOLING</v>
      </c>
      <c r="N1511" s="353">
        <f t="shared" si="14"/>
        <v>11</v>
      </c>
      <c r="O1511" s="353">
        <f t="shared" si="15"/>
        <v>8</v>
      </c>
      <c r="P1511" s="353">
        <f t="shared" si="16"/>
        <v>2025</v>
      </c>
      <c r="Q1511" s="354"/>
      <c r="R1511" s="354"/>
      <c r="S1511" s="354"/>
      <c r="T1511" s="354"/>
      <c r="U1511" s="354"/>
      <c r="V1511" s="354"/>
    </row>
    <row r="1512" ht="11.25" customHeight="1">
      <c r="A1512" s="170" t="s">
        <v>682</v>
      </c>
      <c r="B1512" s="348">
        <v>45880.0</v>
      </c>
      <c r="C1512" s="170" t="s">
        <v>481</v>
      </c>
      <c r="D1512" s="349" t="s">
        <v>694</v>
      </c>
      <c r="E1512" s="170">
        <v>31.0</v>
      </c>
      <c r="F1512" s="170">
        <v>103.0</v>
      </c>
      <c r="G1512" s="170">
        <v>300.0</v>
      </c>
      <c r="H1512" s="170" t="s">
        <v>695</v>
      </c>
      <c r="I1512" s="170" t="s">
        <v>801</v>
      </c>
      <c r="J1512" s="334"/>
      <c r="K1512" s="334"/>
      <c r="L1512" s="351">
        <f t="shared" si="13"/>
        <v>3.73581</v>
      </c>
      <c r="M1512" s="352" t="str">
        <f t="shared" si="2"/>
        <v>HOLING</v>
      </c>
      <c r="N1512" s="353">
        <f t="shared" si="14"/>
        <v>11</v>
      </c>
      <c r="O1512" s="353">
        <f t="shared" si="15"/>
        <v>8</v>
      </c>
      <c r="P1512" s="353">
        <f t="shared" si="16"/>
        <v>2025</v>
      </c>
      <c r="Q1512" s="354"/>
      <c r="R1512" s="354"/>
      <c r="S1512" s="354"/>
      <c r="T1512" s="354"/>
      <c r="U1512" s="354"/>
      <c r="V1512" s="354"/>
    </row>
    <row r="1513" ht="11.25" customHeight="1">
      <c r="A1513" s="170" t="s">
        <v>682</v>
      </c>
      <c r="B1513" s="348">
        <v>45880.0</v>
      </c>
      <c r="C1513" s="170" t="s">
        <v>756</v>
      </c>
      <c r="D1513" s="170" t="s">
        <v>783</v>
      </c>
      <c r="E1513" s="170">
        <v>44.0</v>
      </c>
      <c r="F1513" s="170">
        <v>235.0</v>
      </c>
      <c r="G1513" s="170">
        <v>370.0</v>
      </c>
      <c r="H1513" s="170" t="s">
        <v>695</v>
      </c>
      <c r="I1513" s="170" t="s">
        <v>801</v>
      </c>
      <c r="J1513" s="334"/>
      <c r="K1513" s="334"/>
      <c r="L1513" s="351">
        <f t="shared" si="13"/>
        <v>14.92062</v>
      </c>
      <c r="M1513" s="352" t="str">
        <f t="shared" si="2"/>
        <v>POWERPRESS</v>
      </c>
      <c r="N1513" s="353">
        <f t="shared" si="14"/>
        <v>11</v>
      </c>
      <c r="O1513" s="353">
        <f t="shared" si="15"/>
        <v>8</v>
      </c>
      <c r="P1513" s="353">
        <f t="shared" si="16"/>
        <v>2025</v>
      </c>
      <c r="Q1513" s="354"/>
      <c r="R1513" s="354"/>
      <c r="S1513" s="354"/>
      <c r="T1513" s="354"/>
      <c r="U1513" s="354"/>
      <c r="V1513" s="354"/>
    </row>
    <row r="1514" ht="11.25" customHeight="1">
      <c r="A1514" s="170" t="s">
        <v>682</v>
      </c>
      <c r="B1514" s="348">
        <v>45880.0</v>
      </c>
      <c r="C1514" s="170" t="s">
        <v>756</v>
      </c>
      <c r="D1514" s="349" t="s">
        <v>699</v>
      </c>
      <c r="E1514" s="170">
        <v>38.0</v>
      </c>
      <c r="F1514" s="170">
        <v>113.0</v>
      </c>
      <c r="G1514" s="170">
        <v>1020.0</v>
      </c>
      <c r="H1514" s="170" t="s">
        <v>700</v>
      </c>
      <c r="I1514" s="170" t="s">
        <v>701</v>
      </c>
      <c r="J1514" s="350">
        <v>0.3333333333333333</v>
      </c>
      <c r="K1514" s="334"/>
      <c r="L1514" s="351">
        <f t="shared" si="13"/>
        <v>17.081532</v>
      </c>
      <c r="M1514" s="352" t="str">
        <f t="shared" si="2"/>
        <v>SHEARING</v>
      </c>
      <c r="N1514" s="353">
        <f t="shared" si="14"/>
        <v>11</v>
      </c>
      <c r="O1514" s="353">
        <f t="shared" si="15"/>
        <v>8</v>
      </c>
      <c r="P1514" s="353">
        <f t="shared" si="16"/>
        <v>2025</v>
      </c>
      <c r="Q1514" s="354"/>
      <c r="R1514" s="354"/>
      <c r="S1514" s="354"/>
      <c r="T1514" s="354"/>
      <c r="U1514" s="354"/>
      <c r="V1514" s="354"/>
    </row>
    <row r="1515" ht="11.25" customHeight="1">
      <c r="A1515" s="170" t="s">
        <v>682</v>
      </c>
      <c r="B1515" s="348">
        <v>45880.0</v>
      </c>
      <c r="C1515" s="170" t="s">
        <v>756</v>
      </c>
      <c r="D1515" s="349" t="s">
        <v>699</v>
      </c>
      <c r="E1515" s="170">
        <v>38.0</v>
      </c>
      <c r="F1515" s="170">
        <v>113.0</v>
      </c>
      <c r="G1515" s="170">
        <v>900.0</v>
      </c>
      <c r="H1515" s="170" t="s">
        <v>85</v>
      </c>
      <c r="I1515" s="170" t="s">
        <v>701</v>
      </c>
      <c r="J1515" s="334"/>
      <c r="K1515" s="334"/>
      <c r="L1515" s="351">
        <f t="shared" si="13"/>
        <v>15.07194</v>
      </c>
      <c r="M1515" s="352" t="str">
        <f t="shared" si="2"/>
        <v>SHEARING</v>
      </c>
      <c r="N1515" s="353">
        <f t="shared" si="14"/>
        <v>11</v>
      </c>
      <c r="O1515" s="353">
        <f t="shared" si="15"/>
        <v>8</v>
      </c>
      <c r="P1515" s="353">
        <f t="shared" si="16"/>
        <v>2025</v>
      </c>
      <c r="Q1515" s="354"/>
      <c r="R1515" s="354"/>
      <c r="S1515" s="354"/>
      <c r="T1515" s="354"/>
      <c r="U1515" s="354"/>
      <c r="V1515" s="354"/>
    </row>
    <row r="1516" ht="11.25" customHeight="1">
      <c r="A1516" s="170" t="s">
        <v>682</v>
      </c>
      <c r="B1516" s="348">
        <v>45880.0</v>
      </c>
      <c r="C1516" s="170" t="s">
        <v>756</v>
      </c>
      <c r="D1516" s="170" t="s">
        <v>783</v>
      </c>
      <c r="E1516" s="170">
        <v>44.0</v>
      </c>
      <c r="F1516" s="170">
        <v>235.0</v>
      </c>
      <c r="G1516" s="170">
        <v>400.0</v>
      </c>
      <c r="H1516" s="170" t="s">
        <v>695</v>
      </c>
      <c r="I1516" s="170" t="s">
        <v>793</v>
      </c>
      <c r="J1516" s="350">
        <v>0.375</v>
      </c>
      <c r="K1516" s="334"/>
      <c r="L1516" s="351">
        <f t="shared" si="13"/>
        <v>16.1304</v>
      </c>
      <c r="M1516" s="352" t="str">
        <f t="shared" ref="M1516:M1685" si="17">IF(D1517="","",IFERROR(LEFT(D1517,FIND(" ",D1517)-1),D1517))</f>
        <v/>
      </c>
      <c r="N1516" s="353">
        <f t="shared" si="14"/>
        <v>11</v>
      </c>
      <c r="O1516" s="353">
        <f t="shared" si="15"/>
        <v>8</v>
      </c>
      <c r="P1516" s="353">
        <f t="shared" si="16"/>
        <v>2025</v>
      </c>
      <c r="Q1516" s="354"/>
      <c r="R1516" s="354"/>
      <c r="S1516" s="354"/>
      <c r="T1516" s="354"/>
      <c r="U1516" s="354"/>
      <c r="V1516" s="354"/>
    </row>
    <row r="1517" ht="11.25" customHeight="1">
      <c r="A1517" s="170" t="s">
        <v>682</v>
      </c>
      <c r="B1517" s="348">
        <v>45880.0</v>
      </c>
      <c r="C1517" s="170"/>
      <c r="D1517" s="170"/>
      <c r="E1517" s="170"/>
      <c r="F1517" s="170"/>
      <c r="G1517" s="170"/>
      <c r="H1517" s="170" t="s">
        <v>689</v>
      </c>
      <c r="I1517" s="170" t="s">
        <v>793</v>
      </c>
      <c r="J1517" s="334"/>
      <c r="K1517" s="334"/>
      <c r="L1517" s="351">
        <f t="shared" si="13"/>
        <v>0</v>
      </c>
      <c r="M1517" s="352" t="str">
        <f t="shared" si="17"/>
        <v/>
      </c>
      <c r="N1517" s="353">
        <f t="shared" si="14"/>
        <v>11</v>
      </c>
      <c r="O1517" s="353">
        <f t="shared" si="15"/>
        <v>8</v>
      </c>
      <c r="P1517" s="353">
        <f t="shared" si="16"/>
        <v>2025</v>
      </c>
      <c r="Q1517" s="354"/>
      <c r="R1517" s="354"/>
      <c r="S1517" s="354"/>
      <c r="T1517" s="354"/>
      <c r="U1517" s="354"/>
      <c r="V1517" s="354"/>
    </row>
    <row r="1518" ht="11.25" customHeight="1">
      <c r="A1518" s="170" t="s">
        <v>682</v>
      </c>
      <c r="B1518" s="348">
        <v>45880.0</v>
      </c>
      <c r="C1518" s="170"/>
      <c r="D1518" s="170"/>
      <c r="E1518" s="170"/>
      <c r="F1518" s="170"/>
      <c r="G1518" s="170"/>
      <c r="H1518" s="170" t="s">
        <v>748</v>
      </c>
      <c r="I1518" s="170" t="s">
        <v>793</v>
      </c>
      <c r="J1518" s="334"/>
      <c r="K1518" s="350">
        <v>0.8333333333333334</v>
      </c>
      <c r="L1518" s="351">
        <f t="shared" si="13"/>
        <v>0</v>
      </c>
      <c r="M1518" s="352" t="str">
        <f t="shared" si="17"/>
        <v>SHEARING</v>
      </c>
      <c r="N1518" s="353">
        <f t="shared" si="14"/>
        <v>11</v>
      </c>
      <c r="O1518" s="353">
        <f t="shared" si="15"/>
        <v>8</v>
      </c>
      <c r="P1518" s="353">
        <f t="shared" si="16"/>
        <v>2025</v>
      </c>
      <c r="Q1518" s="354"/>
      <c r="R1518" s="354"/>
      <c r="S1518" s="354"/>
      <c r="T1518" s="354"/>
      <c r="U1518" s="354"/>
      <c r="V1518" s="354"/>
    </row>
    <row r="1519" ht="11.25" customHeight="1">
      <c r="A1519" s="170" t="s">
        <v>682</v>
      </c>
      <c r="B1519" s="348">
        <v>45880.0</v>
      </c>
      <c r="C1519" s="170" t="s">
        <v>481</v>
      </c>
      <c r="D1519" s="349" t="s">
        <v>711</v>
      </c>
      <c r="E1519" s="170">
        <v>31.0</v>
      </c>
      <c r="F1519" s="170">
        <v>67.0</v>
      </c>
      <c r="G1519" s="170">
        <v>840.0</v>
      </c>
      <c r="H1519" s="170" t="s">
        <v>800</v>
      </c>
      <c r="I1519" s="170" t="s">
        <v>713</v>
      </c>
      <c r="J1519" s="350">
        <v>0.3333333333333333</v>
      </c>
      <c r="K1519" s="334"/>
      <c r="L1519" s="351">
        <f t="shared" si="13"/>
        <v>6.804252</v>
      </c>
      <c r="M1519" s="352" t="str">
        <f t="shared" si="17"/>
        <v>SHEARING</v>
      </c>
      <c r="N1519" s="353">
        <f t="shared" si="14"/>
        <v>11</v>
      </c>
      <c r="O1519" s="353">
        <f t="shared" si="15"/>
        <v>8</v>
      </c>
      <c r="P1519" s="353">
        <f t="shared" si="16"/>
        <v>2025</v>
      </c>
      <c r="Q1519" s="354"/>
      <c r="R1519" s="354"/>
      <c r="S1519" s="354"/>
      <c r="T1519" s="354"/>
      <c r="U1519" s="354"/>
      <c r="V1519" s="354"/>
    </row>
    <row r="1520" ht="11.25" customHeight="1">
      <c r="A1520" s="170" t="s">
        <v>682</v>
      </c>
      <c r="B1520" s="348">
        <v>45880.0</v>
      </c>
      <c r="C1520" s="170" t="s">
        <v>481</v>
      </c>
      <c r="D1520" s="349" t="s">
        <v>711</v>
      </c>
      <c r="E1520" s="170">
        <v>31.0</v>
      </c>
      <c r="F1520" s="170">
        <v>103.0</v>
      </c>
      <c r="G1520" s="170">
        <v>730.0</v>
      </c>
      <c r="H1520" s="170" t="s">
        <v>800</v>
      </c>
      <c r="I1520" s="170" t="s">
        <v>713</v>
      </c>
      <c r="J1520" s="334"/>
      <c r="K1520" s="334"/>
      <c r="L1520" s="351">
        <f t="shared" si="13"/>
        <v>9.090471</v>
      </c>
      <c r="M1520" s="352" t="str">
        <f t="shared" si="17"/>
        <v>SHEARING</v>
      </c>
      <c r="N1520" s="353">
        <f t="shared" si="14"/>
        <v>11</v>
      </c>
      <c r="O1520" s="353">
        <f t="shared" si="15"/>
        <v>8</v>
      </c>
      <c r="P1520" s="353">
        <f t="shared" si="16"/>
        <v>2025</v>
      </c>
      <c r="Q1520" s="354"/>
      <c r="R1520" s="354"/>
      <c r="S1520" s="354"/>
      <c r="T1520" s="354"/>
      <c r="U1520" s="354"/>
      <c r="V1520" s="354"/>
    </row>
    <row r="1521" ht="11.25" customHeight="1">
      <c r="A1521" s="170" t="s">
        <v>682</v>
      </c>
      <c r="B1521" s="348">
        <v>45880.0</v>
      </c>
      <c r="C1521" s="170" t="s">
        <v>756</v>
      </c>
      <c r="D1521" s="349" t="s">
        <v>711</v>
      </c>
      <c r="E1521" s="170">
        <v>88.0</v>
      </c>
      <c r="F1521" s="170">
        <v>235.0</v>
      </c>
      <c r="G1521" s="170">
        <v>1500.0</v>
      </c>
      <c r="H1521" s="170" t="s">
        <v>712</v>
      </c>
      <c r="I1521" s="170" t="s">
        <v>713</v>
      </c>
      <c r="J1521" s="334"/>
      <c r="K1521" s="350">
        <v>0.8333333333333334</v>
      </c>
      <c r="L1521" s="351">
        <f t="shared" si="13"/>
        <v>120.978</v>
      </c>
      <c r="M1521" s="352" t="str">
        <f t="shared" si="17"/>
        <v>SHEARING</v>
      </c>
      <c r="N1521" s="353">
        <f t="shared" si="14"/>
        <v>11</v>
      </c>
      <c r="O1521" s="353">
        <f t="shared" si="15"/>
        <v>8</v>
      </c>
      <c r="P1521" s="353">
        <f t="shared" si="16"/>
        <v>2025</v>
      </c>
      <c r="Q1521" s="354"/>
      <c r="R1521" s="354"/>
      <c r="S1521" s="354"/>
      <c r="T1521" s="354"/>
      <c r="U1521" s="354"/>
      <c r="V1521" s="354"/>
    </row>
    <row r="1522" ht="11.25" customHeight="1">
      <c r="A1522" s="170" t="s">
        <v>682</v>
      </c>
      <c r="B1522" s="348">
        <v>45880.0</v>
      </c>
      <c r="C1522" s="170" t="s">
        <v>756</v>
      </c>
      <c r="D1522" s="349" t="s">
        <v>717</v>
      </c>
      <c r="E1522" s="170">
        <v>44.0</v>
      </c>
      <c r="F1522" s="170">
        <v>235.0</v>
      </c>
      <c r="G1522" s="170">
        <v>2660.0</v>
      </c>
      <c r="H1522" s="170" t="s">
        <v>85</v>
      </c>
      <c r="I1522" s="170" t="s">
        <v>718</v>
      </c>
      <c r="J1522" s="350">
        <v>0.3333333333333333</v>
      </c>
      <c r="K1522" s="334"/>
      <c r="L1522" s="351">
        <f t="shared" si="13"/>
        <v>107.26716</v>
      </c>
      <c r="M1522" s="352" t="str">
        <f t="shared" si="17"/>
        <v/>
      </c>
      <c r="N1522" s="353">
        <f t="shared" si="14"/>
        <v>11</v>
      </c>
      <c r="O1522" s="353">
        <f t="shared" si="15"/>
        <v>8</v>
      </c>
      <c r="P1522" s="353">
        <f t="shared" si="16"/>
        <v>2025</v>
      </c>
      <c r="Q1522" s="354"/>
      <c r="R1522" s="354"/>
      <c r="S1522" s="354"/>
      <c r="T1522" s="354"/>
      <c r="U1522" s="354"/>
      <c r="V1522" s="354"/>
    </row>
    <row r="1523" ht="11.25" customHeight="1">
      <c r="A1523" s="170" t="s">
        <v>682</v>
      </c>
      <c r="B1523" s="348">
        <v>45880.0</v>
      </c>
      <c r="C1523" s="170"/>
      <c r="D1523" s="170"/>
      <c r="E1523" s="170"/>
      <c r="F1523" s="170"/>
      <c r="G1523" s="170"/>
      <c r="H1523" s="170" t="s">
        <v>689</v>
      </c>
      <c r="I1523" s="170" t="s">
        <v>718</v>
      </c>
      <c r="J1523" s="334"/>
      <c r="K1523" s="350">
        <v>0.8333333333333334</v>
      </c>
      <c r="L1523" s="351">
        <f t="shared" si="13"/>
        <v>0</v>
      </c>
      <c r="M1523" s="352" t="str">
        <f t="shared" si="17"/>
        <v>SHEARING</v>
      </c>
      <c r="N1523" s="353">
        <f t="shared" si="14"/>
        <v>11</v>
      </c>
      <c r="O1523" s="353">
        <f t="shared" si="15"/>
        <v>8</v>
      </c>
      <c r="P1523" s="353">
        <f t="shared" si="16"/>
        <v>2025</v>
      </c>
      <c r="Q1523" s="354"/>
      <c r="R1523" s="354"/>
      <c r="S1523" s="354"/>
      <c r="T1523" s="354"/>
      <c r="U1523" s="354"/>
      <c r="V1523" s="354"/>
    </row>
    <row r="1524" ht="11.25" customHeight="1">
      <c r="A1524" s="170" t="s">
        <v>682</v>
      </c>
      <c r="B1524" s="348">
        <v>45880.0</v>
      </c>
      <c r="C1524" s="170" t="s">
        <v>756</v>
      </c>
      <c r="D1524" s="349" t="s">
        <v>685</v>
      </c>
      <c r="E1524" s="170">
        <v>38.0</v>
      </c>
      <c r="F1524" s="170">
        <v>113.0</v>
      </c>
      <c r="G1524" s="170">
        <v>3420.0</v>
      </c>
      <c r="H1524" s="170" t="s">
        <v>800</v>
      </c>
      <c r="I1524" s="170" t="s">
        <v>687</v>
      </c>
      <c r="J1524" s="350">
        <v>0.375</v>
      </c>
      <c r="K1524" s="334"/>
      <c r="L1524" s="351">
        <f t="shared" si="13"/>
        <v>57.273372</v>
      </c>
      <c r="M1524" s="352" t="str">
        <f t="shared" si="17"/>
        <v>SHEARING</v>
      </c>
      <c r="N1524" s="353">
        <f t="shared" si="14"/>
        <v>11</v>
      </c>
      <c r="O1524" s="353">
        <f t="shared" si="15"/>
        <v>8</v>
      </c>
      <c r="P1524" s="353">
        <f t="shared" si="16"/>
        <v>2025</v>
      </c>
      <c r="Q1524" s="354"/>
      <c r="R1524" s="354"/>
      <c r="S1524" s="354"/>
      <c r="T1524" s="354"/>
      <c r="U1524" s="354"/>
      <c r="V1524" s="354"/>
    </row>
    <row r="1525" ht="11.25" customHeight="1">
      <c r="A1525" s="170" t="s">
        <v>682</v>
      </c>
      <c r="B1525" s="348">
        <v>45880.0</v>
      </c>
      <c r="C1525" s="170" t="s">
        <v>756</v>
      </c>
      <c r="D1525" s="349" t="s">
        <v>685</v>
      </c>
      <c r="E1525" s="170">
        <v>38.0</v>
      </c>
      <c r="F1525" s="170">
        <v>113.0</v>
      </c>
      <c r="G1525" s="170">
        <v>3749.0</v>
      </c>
      <c r="H1525" s="170" t="s">
        <v>800</v>
      </c>
      <c r="I1525" s="170" t="s">
        <v>687</v>
      </c>
      <c r="J1525" s="334"/>
      <c r="K1525" s="350">
        <v>0.8333333333333334</v>
      </c>
      <c r="L1525" s="351">
        <f t="shared" si="13"/>
        <v>62.7830034</v>
      </c>
      <c r="M1525" s="352" t="str">
        <f t="shared" si="17"/>
        <v>SHEARING</v>
      </c>
      <c r="N1525" s="353">
        <f t="shared" si="14"/>
        <v>11</v>
      </c>
      <c r="O1525" s="353">
        <f t="shared" si="15"/>
        <v>8</v>
      </c>
      <c r="P1525" s="353">
        <f t="shared" si="16"/>
        <v>2025</v>
      </c>
      <c r="Q1525" s="354"/>
      <c r="R1525" s="354"/>
      <c r="S1525" s="354"/>
      <c r="T1525" s="354"/>
      <c r="U1525" s="354"/>
      <c r="V1525" s="354"/>
    </row>
    <row r="1526" ht="11.25" customHeight="1">
      <c r="A1526" s="170" t="s">
        <v>682</v>
      </c>
      <c r="B1526" s="348">
        <v>45880.0</v>
      </c>
      <c r="C1526" s="170" t="s">
        <v>756</v>
      </c>
      <c r="D1526" s="349" t="s">
        <v>740</v>
      </c>
      <c r="E1526" s="170">
        <v>38.0</v>
      </c>
      <c r="F1526" s="170">
        <v>205.0</v>
      </c>
      <c r="G1526" s="170">
        <v>450.0</v>
      </c>
      <c r="H1526" s="170" t="s">
        <v>85</v>
      </c>
      <c r="I1526" s="170" t="s">
        <v>692</v>
      </c>
      <c r="J1526" s="350">
        <v>0.3333333333333333</v>
      </c>
      <c r="K1526" s="334"/>
      <c r="L1526" s="351">
        <f t="shared" si="13"/>
        <v>13.67145</v>
      </c>
      <c r="M1526" s="352" t="str">
        <f t="shared" si="17"/>
        <v>SHEARING</v>
      </c>
      <c r="N1526" s="353">
        <f t="shared" si="14"/>
        <v>11</v>
      </c>
      <c r="O1526" s="353">
        <f t="shared" si="15"/>
        <v>8</v>
      </c>
      <c r="P1526" s="353">
        <f t="shared" si="16"/>
        <v>2025</v>
      </c>
      <c r="Q1526" s="354"/>
      <c r="R1526" s="354"/>
      <c r="S1526" s="354"/>
      <c r="T1526" s="354"/>
      <c r="U1526" s="354"/>
      <c r="V1526" s="354"/>
    </row>
    <row r="1527" ht="11.25" customHeight="1">
      <c r="A1527" s="170" t="s">
        <v>682</v>
      </c>
      <c r="B1527" s="348">
        <v>45880.0</v>
      </c>
      <c r="C1527" s="170" t="s">
        <v>756</v>
      </c>
      <c r="D1527" s="349" t="s">
        <v>740</v>
      </c>
      <c r="E1527" s="170">
        <v>38.0</v>
      </c>
      <c r="F1527" s="170">
        <v>113.0</v>
      </c>
      <c r="G1527" s="170">
        <v>510.0</v>
      </c>
      <c r="H1527" s="170" t="s">
        <v>85</v>
      </c>
      <c r="I1527" s="170" t="s">
        <v>692</v>
      </c>
      <c r="J1527" s="334"/>
      <c r="K1527" s="334"/>
      <c r="L1527" s="351">
        <f t="shared" si="13"/>
        <v>8.540766</v>
      </c>
      <c r="M1527" s="352" t="str">
        <f t="shared" si="17"/>
        <v>SHEARING</v>
      </c>
      <c r="N1527" s="353">
        <f t="shared" si="14"/>
        <v>11</v>
      </c>
      <c r="O1527" s="353">
        <f t="shared" si="15"/>
        <v>8</v>
      </c>
      <c r="P1527" s="353">
        <f t="shared" si="16"/>
        <v>2025</v>
      </c>
      <c r="Q1527" s="354"/>
      <c r="R1527" s="354"/>
      <c r="S1527" s="354"/>
      <c r="T1527" s="354"/>
      <c r="U1527" s="354"/>
      <c r="V1527" s="354"/>
    </row>
    <row r="1528" ht="11.25" customHeight="1">
      <c r="A1528" s="170" t="s">
        <v>682</v>
      </c>
      <c r="B1528" s="348">
        <v>45880.0</v>
      </c>
      <c r="C1528" s="170" t="s">
        <v>756</v>
      </c>
      <c r="D1528" s="349" t="s">
        <v>740</v>
      </c>
      <c r="E1528" s="170">
        <v>44.0</v>
      </c>
      <c r="F1528" s="170">
        <v>235.0</v>
      </c>
      <c r="G1528" s="170">
        <v>290.0</v>
      </c>
      <c r="H1528" s="170" t="s">
        <v>85</v>
      </c>
      <c r="I1528" s="170" t="s">
        <v>692</v>
      </c>
      <c r="J1528" s="334"/>
      <c r="K1528" s="334"/>
      <c r="L1528" s="351">
        <f t="shared" si="13"/>
        <v>11.69454</v>
      </c>
      <c r="M1528" s="352" t="str">
        <f t="shared" si="17"/>
        <v/>
      </c>
      <c r="N1528" s="353">
        <f t="shared" si="14"/>
        <v>11</v>
      </c>
      <c r="O1528" s="353">
        <f t="shared" si="15"/>
        <v>8</v>
      </c>
      <c r="P1528" s="353">
        <f t="shared" si="16"/>
        <v>2025</v>
      </c>
      <c r="Q1528" s="354"/>
      <c r="R1528" s="354"/>
      <c r="S1528" s="354"/>
      <c r="T1528" s="354"/>
      <c r="U1528" s="354"/>
      <c r="V1528" s="354"/>
    </row>
    <row r="1529" ht="11.25" customHeight="1">
      <c r="A1529" s="170" t="s">
        <v>682</v>
      </c>
      <c r="B1529" s="348">
        <v>45880.0</v>
      </c>
      <c r="C1529" s="170"/>
      <c r="D1529" s="170"/>
      <c r="E1529" s="170"/>
      <c r="F1529" s="170"/>
      <c r="G1529" s="170"/>
      <c r="H1529" s="170" t="s">
        <v>715</v>
      </c>
      <c r="I1529" s="170" t="s">
        <v>692</v>
      </c>
      <c r="J1529" s="334"/>
      <c r="K1529" s="350">
        <v>0.8333333333333334</v>
      </c>
      <c r="L1529" s="351">
        <f t="shared" si="13"/>
        <v>0</v>
      </c>
      <c r="M1529" s="352" t="str">
        <f t="shared" si="17"/>
        <v/>
      </c>
      <c r="N1529" s="353">
        <f t="shared" si="14"/>
        <v>11</v>
      </c>
      <c r="O1529" s="353">
        <f t="shared" si="15"/>
        <v>8</v>
      </c>
      <c r="P1529" s="353">
        <f t="shared" si="16"/>
        <v>2025</v>
      </c>
      <c r="Q1529" s="354"/>
      <c r="R1529" s="354"/>
      <c r="S1529" s="354"/>
      <c r="T1529" s="354"/>
      <c r="U1529" s="354"/>
      <c r="V1529" s="354"/>
    </row>
    <row r="1530" ht="11.25" customHeight="1">
      <c r="A1530" s="170" t="s">
        <v>682</v>
      </c>
      <c r="B1530" s="348">
        <v>45880.0</v>
      </c>
      <c r="C1530" s="170"/>
      <c r="D1530" s="170"/>
      <c r="E1530" s="170"/>
      <c r="F1530" s="170"/>
      <c r="G1530" s="170"/>
      <c r="H1530" s="170" t="s">
        <v>715</v>
      </c>
      <c r="I1530" s="170" t="s">
        <v>719</v>
      </c>
      <c r="J1530" s="350">
        <v>0.375</v>
      </c>
      <c r="K1530" s="350">
        <v>0.75</v>
      </c>
      <c r="L1530" s="351">
        <f t="shared" si="13"/>
        <v>0</v>
      </c>
      <c r="M1530" s="352" t="str">
        <f t="shared" si="17"/>
        <v>POWERPRESS</v>
      </c>
      <c r="N1530" s="353">
        <f t="shared" si="14"/>
        <v>11</v>
      </c>
      <c r="O1530" s="353">
        <f t="shared" si="15"/>
        <v>8</v>
      </c>
      <c r="P1530" s="353">
        <f t="shared" si="16"/>
        <v>2025</v>
      </c>
      <c r="Q1530" s="354"/>
      <c r="R1530" s="354"/>
      <c r="S1530" s="354"/>
      <c r="T1530" s="354"/>
      <c r="U1530" s="354"/>
      <c r="V1530" s="354"/>
    </row>
    <row r="1531" ht="11.25" customHeight="1">
      <c r="A1531" s="170" t="s">
        <v>682</v>
      </c>
      <c r="B1531" s="348">
        <v>45880.0</v>
      </c>
      <c r="C1531" s="170" t="s">
        <v>756</v>
      </c>
      <c r="D1531" s="170" t="s">
        <v>777</v>
      </c>
      <c r="E1531" s="170">
        <v>38.0</v>
      </c>
      <c r="F1531" s="170">
        <v>205.0</v>
      </c>
      <c r="G1531" s="170">
        <v>2330.0</v>
      </c>
      <c r="H1531" s="170" t="s">
        <v>695</v>
      </c>
      <c r="I1531" s="170" t="s">
        <v>773</v>
      </c>
      <c r="J1531" s="350">
        <v>0.375</v>
      </c>
      <c r="K1531" s="350">
        <v>0.75</v>
      </c>
      <c r="L1531" s="351">
        <f t="shared" si="13"/>
        <v>70.78773</v>
      </c>
      <c r="M1531" s="352" t="str">
        <f t="shared" si="17"/>
        <v>SHEARING</v>
      </c>
      <c r="N1531" s="353">
        <f t="shared" si="14"/>
        <v>11</v>
      </c>
      <c r="O1531" s="353">
        <f t="shared" si="15"/>
        <v>8</v>
      </c>
      <c r="P1531" s="353">
        <f t="shared" si="16"/>
        <v>2025</v>
      </c>
      <c r="Q1531" s="354"/>
      <c r="R1531" s="354"/>
      <c r="S1531" s="354"/>
      <c r="T1531" s="354"/>
      <c r="U1531" s="354"/>
      <c r="V1531" s="354"/>
    </row>
    <row r="1532" ht="11.25" customHeight="1">
      <c r="A1532" s="170" t="s">
        <v>682</v>
      </c>
      <c r="B1532" s="348">
        <v>45880.0</v>
      </c>
      <c r="C1532" s="170" t="s">
        <v>756</v>
      </c>
      <c r="D1532" s="349" t="s">
        <v>745</v>
      </c>
      <c r="E1532" s="170">
        <v>38.0</v>
      </c>
      <c r="F1532" s="170">
        <v>205.0</v>
      </c>
      <c r="G1532" s="170">
        <v>1790.0</v>
      </c>
      <c r="H1532" s="170" t="s">
        <v>85</v>
      </c>
      <c r="I1532" s="170" t="s">
        <v>766</v>
      </c>
      <c r="J1532" s="350">
        <v>0.3333333333333333</v>
      </c>
      <c r="K1532" s="334"/>
      <c r="L1532" s="351">
        <f t="shared" si="13"/>
        <v>54.38199</v>
      </c>
      <c r="M1532" s="352" t="str">
        <f t="shared" si="17"/>
        <v/>
      </c>
      <c r="N1532" s="353">
        <f t="shared" si="14"/>
        <v>11</v>
      </c>
      <c r="O1532" s="353">
        <f t="shared" si="15"/>
        <v>8</v>
      </c>
      <c r="P1532" s="353">
        <f t="shared" si="16"/>
        <v>2025</v>
      </c>
      <c r="Q1532" s="354"/>
      <c r="R1532" s="354"/>
      <c r="S1532" s="354"/>
      <c r="T1532" s="354"/>
      <c r="U1532" s="354"/>
      <c r="V1532" s="354"/>
    </row>
    <row r="1533" ht="11.25" customHeight="1">
      <c r="A1533" s="170" t="s">
        <v>682</v>
      </c>
      <c r="B1533" s="348">
        <v>45880.0</v>
      </c>
      <c r="C1533" s="170"/>
      <c r="D1533" s="170"/>
      <c r="E1533" s="170"/>
      <c r="F1533" s="170"/>
      <c r="G1533" s="170"/>
      <c r="H1533" s="170" t="s">
        <v>689</v>
      </c>
      <c r="I1533" s="170" t="s">
        <v>766</v>
      </c>
      <c r="J1533" s="334"/>
      <c r="K1533" s="350">
        <v>0.8333333333333334</v>
      </c>
      <c r="L1533" s="351">
        <f t="shared" si="13"/>
        <v>0</v>
      </c>
      <c r="M1533" s="352" t="str">
        <f t="shared" si="17"/>
        <v>HOLING</v>
      </c>
      <c r="N1533" s="353">
        <f t="shared" si="14"/>
        <v>11</v>
      </c>
      <c r="O1533" s="353">
        <f t="shared" si="15"/>
        <v>8</v>
      </c>
      <c r="P1533" s="353">
        <f t="shared" si="16"/>
        <v>2025</v>
      </c>
      <c r="Q1533" s="354"/>
      <c r="R1533" s="354"/>
      <c r="S1533" s="354"/>
      <c r="T1533" s="354"/>
      <c r="U1533" s="354"/>
      <c r="V1533" s="354"/>
    </row>
    <row r="1534" ht="11.25" customHeight="1">
      <c r="A1534" s="170" t="s">
        <v>682</v>
      </c>
      <c r="B1534" s="348">
        <v>45880.0</v>
      </c>
      <c r="C1534" s="170"/>
      <c r="D1534" s="349" t="s">
        <v>694</v>
      </c>
      <c r="E1534" s="170">
        <v>150.0</v>
      </c>
      <c r="F1534" s="170">
        <v>375.0</v>
      </c>
      <c r="G1534" s="170">
        <v>190.0</v>
      </c>
      <c r="H1534" s="170" t="s">
        <v>695</v>
      </c>
      <c r="I1534" s="170" t="s">
        <v>696</v>
      </c>
      <c r="J1534" s="350">
        <v>0.375</v>
      </c>
      <c r="K1534" s="334"/>
      <c r="L1534" s="351">
        <f t="shared" si="13"/>
        <v>41.68125</v>
      </c>
      <c r="M1534" s="352" t="str">
        <f t="shared" si="17"/>
        <v/>
      </c>
      <c r="N1534" s="353">
        <f t="shared" si="14"/>
        <v>11</v>
      </c>
      <c r="O1534" s="353">
        <f t="shared" si="15"/>
        <v>8</v>
      </c>
      <c r="P1534" s="353">
        <f t="shared" si="16"/>
        <v>2025</v>
      </c>
      <c r="Q1534" s="354"/>
      <c r="R1534" s="354"/>
      <c r="S1534" s="354"/>
      <c r="T1534" s="354"/>
      <c r="U1534" s="354"/>
      <c r="V1534" s="354"/>
    </row>
    <row r="1535" ht="11.25" customHeight="1">
      <c r="A1535" s="170" t="s">
        <v>682</v>
      </c>
      <c r="B1535" s="348">
        <v>45880.0</v>
      </c>
      <c r="C1535" s="170"/>
      <c r="D1535" s="170"/>
      <c r="E1535" s="170"/>
      <c r="F1535" s="170"/>
      <c r="G1535" s="170"/>
      <c r="H1535" s="170" t="s">
        <v>689</v>
      </c>
      <c r="I1535" s="170" t="s">
        <v>696</v>
      </c>
      <c r="J1535" s="334"/>
      <c r="K1535" s="350">
        <v>0.75</v>
      </c>
      <c r="L1535" s="351">
        <f t="shared" si="13"/>
        <v>0</v>
      </c>
      <c r="M1535" s="352" t="str">
        <f t="shared" si="17"/>
        <v>SHEARING</v>
      </c>
      <c r="N1535" s="353">
        <f t="shared" si="14"/>
        <v>12</v>
      </c>
      <c r="O1535" s="353">
        <f t="shared" si="15"/>
        <v>8</v>
      </c>
      <c r="P1535" s="353">
        <f t="shared" si="16"/>
        <v>2025</v>
      </c>
      <c r="Q1535" s="354"/>
      <c r="R1535" s="354"/>
      <c r="S1535" s="354"/>
      <c r="T1535" s="354"/>
      <c r="U1535" s="354"/>
      <c r="V1535" s="354"/>
    </row>
    <row r="1536" ht="11.25" customHeight="1">
      <c r="A1536" s="170" t="s">
        <v>682</v>
      </c>
      <c r="B1536" s="348">
        <v>45881.0</v>
      </c>
      <c r="C1536" s="170" t="s">
        <v>416</v>
      </c>
      <c r="D1536" s="349" t="s">
        <v>683</v>
      </c>
      <c r="E1536" s="170">
        <v>47.0</v>
      </c>
      <c r="F1536" s="170">
        <v>502.0</v>
      </c>
      <c r="G1536" s="170">
        <v>45.0</v>
      </c>
      <c r="H1536" s="170" t="s">
        <v>85</v>
      </c>
      <c r="I1536" s="170" t="s">
        <v>684</v>
      </c>
      <c r="J1536" s="350">
        <v>0.3333333333333333</v>
      </c>
      <c r="K1536" s="334"/>
      <c r="L1536" s="351">
        <f t="shared" si="13"/>
        <v>4.140747</v>
      </c>
      <c r="M1536" s="352" t="str">
        <f t="shared" si="17"/>
        <v>SHEARING</v>
      </c>
      <c r="N1536" s="353">
        <f t="shared" si="14"/>
        <v>12</v>
      </c>
      <c r="O1536" s="353">
        <f t="shared" si="15"/>
        <v>8</v>
      </c>
      <c r="P1536" s="353">
        <f t="shared" si="16"/>
        <v>2025</v>
      </c>
      <c r="Q1536" s="354"/>
      <c r="R1536" s="354"/>
      <c r="S1536" s="354"/>
      <c r="T1536" s="354"/>
      <c r="U1536" s="354"/>
      <c r="V1536" s="354"/>
    </row>
    <row r="1537" ht="11.25" customHeight="1">
      <c r="A1537" s="170" t="s">
        <v>682</v>
      </c>
      <c r="B1537" s="348">
        <v>45881.0</v>
      </c>
      <c r="C1537" s="170" t="s">
        <v>416</v>
      </c>
      <c r="D1537" s="349" t="s">
        <v>683</v>
      </c>
      <c r="E1537" s="170">
        <v>114.0</v>
      </c>
      <c r="F1537" s="170">
        <v>502.0</v>
      </c>
      <c r="G1537" s="170">
        <v>420.0</v>
      </c>
      <c r="H1537" s="170" t="s">
        <v>85</v>
      </c>
      <c r="I1537" s="170" t="s">
        <v>684</v>
      </c>
      <c r="J1537" s="334"/>
      <c r="K1537" s="334"/>
      <c r="L1537" s="351">
        <f t="shared" si="13"/>
        <v>93.739464</v>
      </c>
      <c r="M1537" s="352" t="str">
        <f t="shared" si="17"/>
        <v>SHEARING</v>
      </c>
      <c r="N1537" s="353">
        <f t="shared" si="14"/>
        <v>12</v>
      </c>
      <c r="O1537" s="353">
        <f t="shared" si="15"/>
        <v>8</v>
      </c>
      <c r="P1537" s="353">
        <f t="shared" si="16"/>
        <v>2025</v>
      </c>
      <c r="Q1537" s="354"/>
      <c r="R1537" s="354"/>
      <c r="S1537" s="354"/>
      <c r="T1537" s="354"/>
      <c r="U1537" s="354"/>
      <c r="V1537" s="354"/>
    </row>
    <row r="1538" ht="11.25" customHeight="1">
      <c r="A1538" s="170" t="s">
        <v>682</v>
      </c>
      <c r="B1538" s="348">
        <v>45881.0</v>
      </c>
      <c r="C1538" s="170" t="s">
        <v>416</v>
      </c>
      <c r="D1538" s="349" t="s">
        <v>683</v>
      </c>
      <c r="E1538" s="170">
        <v>114.0</v>
      </c>
      <c r="F1538" s="170">
        <v>443.0</v>
      </c>
      <c r="G1538" s="170">
        <v>220.0</v>
      </c>
      <c r="H1538" s="170" t="s">
        <v>85</v>
      </c>
      <c r="I1538" s="170" t="s">
        <v>684</v>
      </c>
      <c r="J1538" s="334"/>
      <c r="K1538" s="334"/>
      <c r="L1538" s="351">
        <f t="shared" si="13"/>
        <v>43.330716</v>
      </c>
      <c r="M1538" s="352" t="str">
        <f t="shared" si="17"/>
        <v>SHEARING</v>
      </c>
      <c r="N1538" s="353">
        <f t="shared" si="14"/>
        <v>12</v>
      </c>
      <c r="O1538" s="353">
        <f t="shared" si="15"/>
        <v>8</v>
      </c>
      <c r="P1538" s="353">
        <f t="shared" si="16"/>
        <v>2025</v>
      </c>
      <c r="Q1538" s="354"/>
      <c r="R1538" s="354"/>
      <c r="S1538" s="354"/>
      <c r="T1538" s="354"/>
      <c r="U1538" s="354"/>
      <c r="V1538" s="354"/>
    </row>
    <row r="1539" ht="11.25" customHeight="1">
      <c r="A1539" s="170" t="s">
        <v>682</v>
      </c>
      <c r="B1539" s="348">
        <v>45881.0</v>
      </c>
      <c r="C1539" s="170" t="s">
        <v>416</v>
      </c>
      <c r="D1539" s="349" t="s">
        <v>683</v>
      </c>
      <c r="E1539" s="170">
        <v>114.0</v>
      </c>
      <c r="F1539" s="170">
        <v>214.5</v>
      </c>
      <c r="G1539" s="170">
        <v>100.0</v>
      </c>
      <c r="H1539" s="170" t="s">
        <v>85</v>
      </c>
      <c r="I1539" s="170" t="s">
        <v>684</v>
      </c>
      <c r="J1539" s="334"/>
      <c r="K1539" s="334"/>
      <c r="L1539" s="351">
        <f t="shared" si="13"/>
        <v>9.53667</v>
      </c>
      <c r="M1539" s="352" t="str">
        <f t="shared" si="17"/>
        <v>SHEARING</v>
      </c>
      <c r="N1539" s="353">
        <f t="shared" si="14"/>
        <v>12</v>
      </c>
      <c r="O1539" s="353">
        <f t="shared" si="15"/>
        <v>8</v>
      </c>
      <c r="P1539" s="353">
        <f t="shared" si="16"/>
        <v>2025</v>
      </c>
      <c r="Q1539" s="354"/>
      <c r="R1539" s="354"/>
      <c r="S1539" s="354"/>
      <c r="T1539" s="354"/>
      <c r="U1539" s="354"/>
      <c r="V1539" s="354"/>
    </row>
    <row r="1540" ht="11.25" customHeight="1">
      <c r="A1540" s="170" t="s">
        <v>682</v>
      </c>
      <c r="B1540" s="348">
        <v>45881.0</v>
      </c>
      <c r="C1540" s="170" t="s">
        <v>416</v>
      </c>
      <c r="D1540" s="349" t="s">
        <v>683</v>
      </c>
      <c r="E1540" s="170">
        <v>114.0</v>
      </c>
      <c r="F1540" s="170">
        <v>225.0</v>
      </c>
      <c r="G1540" s="170">
        <v>81.0</v>
      </c>
      <c r="H1540" s="170" t="s">
        <v>85</v>
      </c>
      <c r="I1540" s="170" t="s">
        <v>684</v>
      </c>
      <c r="J1540" s="334"/>
      <c r="K1540" s="334"/>
      <c r="L1540" s="351">
        <f t="shared" si="13"/>
        <v>8.102835</v>
      </c>
      <c r="M1540" s="352" t="str">
        <f t="shared" si="17"/>
        <v>SHEARING</v>
      </c>
      <c r="N1540" s="353">
        <f t="shared" si="14"/>
        <v>12</v>
      </c>
      <c r="O1540" s="353">
        <f t="shared" si="15"/>
        <v>8</v>
      </c>
      <c r="P1540" s="353">
        <f t="shared" si="16"/>
        <v>2025</v>
      </c>
      <c r="Q1540" s="354"/>
      <c r="R1540" s="354"/>
      <c r="S1540" s="354"/>
      <c r="T1540" s="354"/>
      <c r="U1540" s="354"/>
      <c r="V1540" s="354"/>
    </row>
    <row r="1541" ht="11.25" customHeight="1">
      <c r="A1541" s="170" t="s">
        <v>682</v>
      </c>
      <c r="B1541" s="348">
        <v>45881.0</v>
      </c>
      <c r="C1541" s="170" t="s">
        <v>416</v>
      </c>
      <c r="D1541" s="349" t="s">
        <v>683</v>
      </c>
      <c r="E1541" s="170">
        <v>114.0</v>
      </c>
      <c r="F1541" s="170">
        <v>207.0</v>
      </c>
      <c r="G1541" s="170">
        <v>135.0</v>
      </c>
      <c r="H1541" s="170" t="s">
        <v>85</v>
      </c>
      <c r="I1541" s="170" t="s">
        <v>684</v>
      </c>
      <c r="J1541" s="334"/>
      <c r="K1541" s="334"/>
      <c r="L1541" s="351">
        <f t="shared" si="13"/>
        <v>12.424347</v>
      </c>
      <c r="M1541" s="352" t="str">
        <f t="shared" si="17"/>
        <v>SHEARING</v>
      </c>
      <c r="N1541" s="353">
        <f t="shared" si="14"/>
        <v>12</v>
      </c>
      <c r="O1541" s="353">
        <f t="shared" si="15"/>
        <v>8</v>
      </c>
      <c r="P1541" s="353">
        <f t="shared" si="16"/>
        <v>2025</v>
      </c>
      <c r="Q1541" s="354"/>
      <c r="R1541" s="354"/>
      <c r="S1541" s="354"/>
      <c r="T1541" s="354"/>
      <c r="U1541" s="354"/>
      <c r="V1541" s="354"/>
    </row>
    <row r="1542" ht="11.25" customHeight="1">
      <c r="A1542" s="170" t="s">
        <v>682</v>
      </c>
      <c r="B1542" s="348">
        <v>45881.0</v>
      </c>
      <c r="C1542" s="170" t="s">
        <v>418</v>
      </c>
      <c r="D1542" s="349" t="s">
        <v>683</v>
      </c>
      <c r="E1542" s="170">
        <v>124.0</v>
      </c>
      <c r="F1542" s="170">
        <v>413.0</v>
      </c>
      <c r="G1542" s="170">
        <v>351.0</v>
      </c>
      <c r="H1542" s="170" t="s">
        <v>85</v>
      </c>
      <c r="I1542" s="170" t="s">
        <v>684</v>
      </c>
      <c r="J1542" s="334"/>
      <c r="K1542" s="350">
        <v>0.8333333333333334</v>
      </c>
      <c r="L1542" s="351">
        <f t="shared" si="13"/>
        <v>70.1041068</v>
      </c>
      <c r="M1542" s="352" t="str">
        <f t="shared" si="17"/>
        <v/>
      </c>
      <c r="N1542" s="353">
        <f t="shared" si="14"/>
        <v>12</v>
      </c>
      <c r="O1542" s="353">
        <f t="shared" si="15"/>
        <v>8</v>
      </c>
      <c r="P1542" s="353">
        <f t="shared" si="16"/>
        <v>2025</v>
      </c>
      <c r="Q1542" s="354"/>
      <c r="R1542" s="354"/>
      <c r="S1542" s="354"/>
      <c r="T1542" s="354"/>
      <c r="U1542" s="354"/>
      <c r="V1542" s="354"/>
    </row>
    <row r="1543" ht="11.25" customHeight="1">
      <c r="A1543" s="170" t="s">
        <v>682</v>
      </c>
      <c r="B1543" s="348">
        <v>45881.0</v>
      </c>
      <c r="C1543" s="170"/>
      <c r="D1543" s="349"/>
      <c r="E1543" s="170"/>
      <c r="F1543" s="170"/>
      <c r="G1543" s="170"/>
      <c r="H1543" s="170" t="s">
        <v>689</v>
      </c>
      <c r="I1543" s="170" t="s">
        <v>696</v>
      </c>
      <c r="J1543" s="350">
        <v>0.375</v>
      </c>
      <c r="K1543" s="350">
        <v>0.75</v>
      </c>
      <c r="L1543" s="351">
        <f t="shared" si="13"/>
        <v>0</v>
      </c>
      <c r="M1543" s="352" t="str">
        <f t="shared" si="17"/>
        <v>SHEARING</v>
      </c>
      <c r="N1543" s="353">
        <f t="shared" si="14"/>
        <v>12</v>
      </c>
      <c r="O1543" s="353">
        <f t="shared" si="15"/>
        <v>8</v>
      </c>
      <c r="P1543" s="353">
        <f t="shared" si="16"/>
        <v>2025</v>
      </c>
      <c r="Q1543" s="354"/>
      <c r="R1543" s="354"/>
      <c r="S1543" s="354"/>
      <c r="T1543" s="354"/>
      <c r="U1543" s="354"/>
      <c r="V1543" s="354"/>
    </row>
    <row r="1544" ht="11.25" customHeight="1">
      <c r="A1544" s="170" t="s">
        <v>682</v>
      </c>
      <c r="B1544" s="348">
        <v>45881.0</v>
      </c>
      <c r="C1544" s="170" t="s">
        <v>756</v>
      </c>
      <c r="D1544" s="349" t="s">
        <v>690</v>
      </c>
      <c r="E1544" s="170">
        <v>44.0</v>
      </c>
      <c r="F1544" s="170">
        <v>235.0</v>
      </c>
      <c r="G1544" s="170">
        <v>620.0</v>
      </c>
      <c r="H1544" s="170" t="s">
        <v>85</v>
      </c>
      <c r="I1544" s="170" t="s">
        <v>793</v>
      </c>
      <c r="J1544" s="350">
        <v>0.375</v>
      </c>
      <c r="K1544" s="334"/>
      <c r="L1544" s="351">
        <f t="shared" si="13"/>
        <v>25.00212</v>
      </c>
      <c r="M1544" s="352" t="str">
        <f t="shared" si="17"/>
        <v>SHEARING</v>
      </c>
      <c r="N1544" s="353">
        <f t="shared" si="14"/>
        <v>12</v>
      </c>
      <c r="O1544" s="353">
        <f t="shared" si="15"/>
        <v>8</v>
      </c>
      <c r="P1544" s="353">
        <f t="shared" si="16"/>
        <v>2025</v>
      </c>
      <c r="Q1544" s="354"/>
      <c r="R1544" s="354"/>
      <c r="S1544" s="354"/>
      <c r="T1544" s="354"/>
      <c r="U1544" s="354"/>
      <c r="V1544" s="354"/>
    </row>
    <row r="1545" ht="11.25" customHeight="1">
      <c r="A1545" s="170" t="s">
        <v>682</v>
      </c>
      <c r="B1545" s="348">
        <v>45881.0</v>
      </c>
      <c r="C1545" s="170" t="s">
        <v>512</v>
      </c>
      <c r="D1545" s="349" t="s">
        <v>727</v>
      </c>
      <c r="E1545" s="170">
        <v>110.0</v>
      </c>
      <c r="F1545" s="170">
        <v>490.0</v>
      </c>
      <c r="G1545" s="170">
        <v>440.0</v>
      </c>
      <c r="H1545" s="170" t="s">
        <v>800</v>
      </c>
      <c r="I1545" s="170" t="s">
        <v>793</v>
      </c>
      <c r="J1545" s="334"/>
      <c r="K1545" s="334"/>
      <c r="L1545" s="351">
        <f t="shared" si="13"/>
        <v>92.4924</v>
      </c>
      <c r="M1545" s="352" t="str">
        <f t="shared" si="17"/>
        <v>POWERPRESS</v>
      </c>
      <c r="N1545" s="353">
        <f t="shared" si="14"/>
        <v>12</v>
      </c>
      <c r="O1545" s="353">
        <f t="shared" si="15"/>
        <v>8</v>
      </c>
      <c r="P1545" s="353">
        <f t="shared" si="16"/>
        <v>2025</v>
      </c>
      <c r="Q1545" s="354"/>
      <c r="R1545" s="354"/>
      <c r="S1545" s="354"/>
      <c r="T1545" s="354"/>
      <c r="U1545" s="354"/>
      <c r="V1545" s="354"/>
    </row>
    <row r="1546" ht="11.25" customHeight="1">
      <c r="A1546" s="170" t="s">
        <v>682</v>
      </c>
      <c r="B1546" s="348">
        <v>45881.0</v>
      </c>
      <c r="C1546" s="170" t="s">
        <v>416</v>
      </c>
      <c r="D1546" s="170" t="s">
        <v>789</v>
      </c>
      <c r="E1546" s="170">
        <v>57.0</v>
      </c>
      <c r="F1546" s="170">
        <v>443.0</v>
      </c>
      <c r="G1546" s="170">
        <v>426.0</v>
      </c>
      <c r="H1546" s="170" t="s">
        <v>800</v>
      </c>
      <c r="I1546" s="170" t="s">
        <v>793</v>
      </c>
      <c r="J1546" s="334"/>
      <c r="K1546" s="334"/>
      <c r="L1546" s="351">
        <f t="shared" si="13"/>
        <v>41.9520114</v>
      </c>
      <c r="M1546" s="352" t="str">
        <f t="shared" si="17"/>
        <v>POWERPRESS</v>
      </c>
      <c r="N1546" s="353">
        <f t="shared" si="14"/>
        <v>12</v>
      </c>
      <c r="O1546" s="353">
        <f t="shared" si="15"/>
        <v>8</v>
      </c>
      <c r="P1546" s="353">
        <f t="shared" si="16"/>
        <v>2025</v>
      </c>
      <c r="Q1546" s="354"/>
      <c r="R1546" s="354"/>
      <c r="S1546" s="354"/>
      <c r="T1546" s="354"/>
      <c r="U1546" s="354"/>
      <c r="V1546" s="354"/>
    </row>
    <row r="1547" ht="11.25" customHeight="1">
      <c r="A1547" s="170" t="s">
        <v>682</v>
      </c>
      <c r="B1547" s="348">
        <v>45881.0</v>
      </c>
      <c r="C1547" s="170" t="s">
        <v>416</v>
      </c>
      <c r="D1547" s="170" t="s">
        <v>789</v>
      </c>
      <c r="E1547" s="170">
        <v>25.0</v>
      </c>
      <c r="F1547" s="170">
        <v>155.0</v>
      </c>
      <c r="G1547" s="170">
        <v>1000.0</v>
      </c>
      <c r="H1547" s="170" t="s">
        <v>800</v>
      </c>
      <c r="I1547" s="170" t="s">
        <v>793</v>
      </c>
      <c r="J1547" s="334"/>
      <c r="K1547" s="350">
        <v>0.8333333333333334</v>
      </c>
      <c r="L1547" s="351">
        <f t="shared" si="13"/>
        <v>15.1125</v>
      </c>
      <c r="M1547" s="352" t="str">
        <f t="shared" si="17"/>
        <v/>
      </c>
      <c r="N1547" s="353">
        <f t="shared" si="14"/>
        <v>12</v>
      </c>
      <c r="O1547" s="353">
        <f t="shared" si="15"/>
        <v>8</v>
      </c>
      <c r="P1547" s="353">
        <f t="shared" si="16"/>
        <v>2025</v>
      </c>
      <c r="Q1547" s="354"/>
      <c r="R1547" s="354"/>
      <c r="S1547" s="354"/>
      <c r="T1547" s="354"/>
      <c r="U1547" s="354"/>
      <c r="V1547" s="354"/>
    </row>
    <row r="1548" ht="11.25" customHeight="1">
      <c r="A1548" s="170" t="s">
        <v>682</v>
      </c>
      <c r="B1548" s="348">
        <v>45881.0</v>
      </c>
      <c r="C1548" s="170"/>
      <c r="D1548" s="170"/>
      <c r="E1548" s="170"/>
      <c r="F1548" s="170"/>
      <c r="G1548" s="170"/>
      <c r="H1548" s="170" t="s">
        <v>689</v>
      </c>
      <c r="I1548" s="170" t="s">
        <v>698</v>
      </c>
      <c r="J1548" s="350">
        <v>0.375</v>
      </c>
      <c r="K1548" s="350">
        <v>0.75</v>
      </c>
      <c r="L1548" s="351">
        <f t="shared" si="13"/>
        <v>0</v>
      </c>
      <c r="M1548" s="352" t="str">
        <f t="shared" si="17"/>
        <v>POWERPRESS</v>
      </c>
      <c r="N1548" s="353">
        <f t="shared" si="14"/>
        <v>12</v>
      </c>
      <c r="O1548" s="353">
        <f t="shared" si="15"/>
        <v>8</v>
      </c>
      <c r="P1548" s="353">
        <f t="shared" si="16"/>
        <v>2025</v>
      </c>
      <c r="Q1548" s="354"/>
      <c r="R1548" s="354"/>
      <c r="S1548" s="354"/>
      <c r="T1548" s="354"/>
      <c r="U1548" s="354"/>
      <c r="V1548" s="354"/>
    </row>
    <row r="1549" ht="11.25" customHeight="1">
      <c r="A1549" s="170" t="s">
        <v>682</v>
      </c>
      <c r="B1549" s="348">
        <v>45881.0</v>
      </c>
      <c r="C1549" s="170" t="s">
        <v>416</v>
      </c>
      <c r="D1549" s="170" t="s">
        <v>782</v>
      </c>
      <c r="E1549" s="170">
        <v>143.0</v>
      </c>
      <c r="F1549" s="170">
        <v>502.0</v>
      </c>
      <c r="G1549" s="170">
        <v>135.0</v>
      </c>
      <c r="H1549" s="170" t="s">
        <v>695</v>
      </c>
      <c r="I1549" s="170" t="s">
        <v>801</v>
      </c>
      <c r="J1549" s="350">
        <v>0.375</v>
      </c>
      <c r="K1549" s="334"/>
      <c r="L1549" s="351">
        <f t="shared" si="13"/>
        <v>37.795329</v>
      </c>
      <c r="M1549" s="352" t="str">
        <f t="shared" si="17"/>
        <v>POWERPRESS</v>
      </c>
      <c r="N1549" s="353">
        <f t="shared" si="14"/>
        <v>12</v>
      </c>
      <c r="O1549" s="353">
        <f t="shared" si="15"/>
        <v>8</v>
      </c>
      <c r="P1549" s="353">
        <f t="shared" si="16"/>
        <v>2025</v>
      </c>
      <c r="Q1549" s="354"/>
      <c r="R1549" s="354"/>
      <c r="S1549" s="354"/>
      <c r="T1549" s="354"/>
      <c r="U1549" s="354"/>
      <c r="V1549" s="354"/>
    </row>
    <row r="1550" ht="11.25" customHeight="1">
      <c r="A1550" s="170" t="s">
        <v>682</v>
      </c>
      <c r="B1550" s="348">
        <v>45881.0</v>
      </c>
      <c r="C1550" s="170" t="s">
        <v>416</v>
      </c>
      <c r="D1550" s="170" t="s">
        <v>782</v>
      </c>
      <c r="E1550" s="170">
        <v>128.0</v>
      </c>
      <c r="F1550" s="170">
        <v>502.0</v>
      </c>
      <c r="G1550" s="170">
        <v>99.0</v>
      </c>
      <c r="H1550" s="170" t="s">
        <v>695</v>
      </c>
      <c r="I1550" s="170" t="s">
        <v>801</v>
      </c>
      <c r="J1550" s="334"/>
      <c r="K1550" s="334"/>
      <c r="L1550" s="351">
        <f t="shared" si="13"/>
        <v>24.8092416</v>
      </c>
      <c r="M1550" s="352" t="str">
        <f t="shared" si="17"/>
        <v>POWERPRESS</v>
      </c>
      <c r="N1550" s="353">
        <f t="shared" si="14"/>
        <v>12</v>
      </c>
      <c r="O1550" s="353">
        <f t="shared" si="15"/>
        <v>8</v>
      </c>
      <c r="P1550" s="353">
        <f t="shared" si="16"/>
        <v>2025</v>
      </c>
      <c r="Q1550" s="354"/>
      <c r="R1550" s="354"/>
      <c r="S1550" s="354"/>
      <c r="T1550" s="354"/>
      <c r="U1550" s="354"/>
      <c r="V1550" s="354"/>
    </row>
    <row r="1551" ht="11.25" customHeight="1">
      <c r="A1551" s="170" t="s">
        <v>682</v>
      </c>
      <c r="B1551" s="348">
        <v>45881.0</v>
      </c>
      <c r="C1551" s="170" t="s">
        <v>416</v>
      </c>
      <c r="D1551" s="170" t="s">
        <v>782</v>
      </c>
      <c r="E1551" s="170">
        <v>107.0</v>
      </c>
      <c r="F1551" s="170">
        <v>502.0</v>
      </c>
      <c r="G1551" s="170">
        <v>81.0</v>
      </c>
      <c r="H1551" s="170" t="s">
        <v>695</v>
      </c>
      <c r="I1551" s="170" t="s">
        <v>801</v>
      </c>
      <c r="J1551" s="334"/>
      <c r="K1551" s="334"/>
      <c r="L1551" s="351">
        <f t="shared" si="13"/>
        <v>16.9682526</v>
      </c>
      <c r="M1551" s="352" t="str">
        <f t="shared" si="17"/>
        <v>POWERPRESS</v>
      </c>
      <c r="N1551" s="353">
        <f t="shared" si="14"/>
        <v>12</v>
      </c>
      <c r="O1551" s="353">
        <f t="shared" si="15"/>
        <v>8</v>
      </c>
      <c r="P1551" s="353">
        <f t="shared" si="16"/>
        <v>2025</v>
      </c>
      <c r="Q1551" s="354"/>
      <c r="R1551" s="354"/>
      <c r="S1551" s="354"/>
      <c r="T1551" s="354"/>
      <c r="U1551" s="354"/>
      <c r="V1551" s="354"/>
    </row>
    <row r="1552" ht="11.25" customHeight="1">
      <c r="A1552" s="170" t="s">
        <v>682</v>
      </c>
      <c r="B1552" s="348">
        <v>45881.0</v>
      </c>
      <c r="C1552" s="170" t="s">
        <v>416</v>
      </c>
      <c r="D1552" s="170" t="s">
        <v>782</v>
      </c>
      <c r="E1552" s="170">
        <v>80.0</v>
      </c>
      <c r="F1552" s="170">
        <v>502.0</v>
      </c>
      <c r="G1552" s="170">
        <v>66.0</v>
      </c>
      <c r="H1552" s="170" t="s">
        <v>695</v>
      </c>
      <c r="I1552" s="170" t="s">
        <v>801</v>
      </c>
      <c r="J1552" s="334"/>
      <c r="K1552" s="334"/>
      <c r="L1552" s="351">
        <f t="shared" si="13"/>
        <v>10.337184</v>
      </c>
      <c r="M1552" s="352" t="str">
        <f t="shared" si="17"/>
        <v>POWERPRESS</v>
      </c>
      <c r="N1552" s="353">
        <f t="shared" si="14"/>
        <v>12</v>
      </c>
      <c r="O1552" s="353">
        <f t="shared" si="15"/>
        <v>8</v>
      </c>
      <c r="P1552" s="353">
        <f t="shared" si="16"/>
        <v>2025</v>
      </c>
      <c r="Q1552" s="354"/>
      <c r="R1552" s="354"/>
      <c r="S1552" s="354"/>
      <c r="T1552" s="354"/>
      <c r="U1552" s="354"/>
      <c r="V1552" s="354"/>
    </row>
    <row r="1553" ht="11.25" customHeight="1">
      <c r="A1553" s="170" t="s">
        <v>682</v>
      </c>
      <c r="B1553" s="348">
        <v>45881.0</v>
      </c>
      <c r="C1553" s="170" t="s">
        <v>416</v>
      </c>
      <c r="D1553" s="170" t="s">
        <v>782</v>
      </c>
      <c r="E1553" s="170">
        <v>47.0</v>
      </c>
      <c r="F1553" s="170">
        <v>502.0</v>
      </c>
      <c r="G1553" s="170">
        <v>45.0</v>
      </c>
      <c r="H1553" s="170" t="s">
        <v>695</v>
      </c>
      <c r="I1553" s="170" t="s">
        <v>801</v>
      </c>
      <c r="J1553" s="334"/>
      <c r="K1553" s="334"/>
      <c r="L1553" s="351">
        <f t="shared" si="13"/>
        <v>4.140747</v>
      </c>
      <c r="M1553" s="352" t="str">
        <f t="shared" si="17"/>
        <v>POWERPRESS</v>
      </c>
      <c r="N1553" s="353">
        <f t="shared" si="14"/>
        <v>12</v>
      </c>
      <c r="O1553" s="353">
        <f t="shared" si="15"/>
        <v>8</v>
      </c>
      <c r="P1553" s="353">
        <f t="shared" si="16"/>
        <v>2025</v>
      </c>
      <c r="Q1553" s="354"/>
      <c r="R1553" s="354"/>
      <c r="S1553" s="354"/>
      <c r="T1553" s="354"/>
      <c r="U1553" s="354"/>
      <c r="V1553" s="354"/>
    </row>
    <row r="1554" ht="11.25" customHeight="1">
      <c r="A1554" s="170" t="s">
        <v>682</v>
      </c>
      <c r="B1554" s="348">
        <v>45881.0</v>
      </c>
      <c r="C1554" s="170" t="s">
        <v>416</v>
      </c>
      <c r="D1554" s="170" t="s">
        <v>782</v>
      </c>
      <c r="E1554" s="170">
        <v>30.0</v>
      </c>
      <c r="F1554" s="170">
        <v>150.0</v>
      </c>
      <c r="G1554" s="170">
        <v>1000.0</v>
      </c>
      <c r="H1554" s="170" t="s">
        <v>695</v>
      </c>
      <c r="I1554" s="170" t="s">
        <v>801</v>
      </c>
      <c r="J1554" s="334"/>
      <c r="K1554" s="334"/>
      <c r="L1554" s="351">
        <f t="shared" si="13"/>
        <v>17.55</v>
      </c>
      <c r="M1554" s="352" t="str">
        <f t="shared" si="17"/>
        <v>POWERPRESS</v>
      </c>
      <c r="N1554" s="353">
        <f t="shared" si="14"/>
        <v>12</v>
      </c>
      <c r="O1554" s="353">
        <f t="shared" si="15"/>
        <v>8</v>
      </c>
      <c r="P1554" s="353">
        <f t="shared" si="16"/>
        <v>2025</v>
      </c>
      <c r="Q1554" s="354"/>
      <c r="R1554" s="354"/>
      <c r="S1554" s="354"/>
      <c r="T1554" s="354"/>
      <c r="U1554" s="354"/>
      <c r="V1554" s="354"/>
    </row>
    <row r="1555" ht="11.25" customHeight="1">
      <c r="A1555" s="170" t="s">
        <v>682</v>
      </c>
      <c r="B1555" s="348">
        <v>45881.0</v>
      </c>
      <c r="C1555" s="170" t="s">
        <v>416</v>
      </c>
      <c r="D1555" s="170" t="s">
        <v>782</v>
      </c>
      <c r="E1555" s="170">
        <v>110.0</v>
      </c>
      <c r="F1555" s="170">
        <v>490.0</v>
      </c>
      <c r="G1555" s="170">
        <v>430.0</v>
      </c>
      <c r="H1555" s="170" t="s">
        <v>695</v>
      </c>
      <c r="I1555" s="170" t="s">
        <v>801</v>
      </c>
      <c r="J1555" s="334"/>
      <c r="K1555" s="350">
        <v>0.75</v>
      </c>
      <c r="L1555" s="351">
        <f t="shared" si="13"/>
        <v>90.3903</v>
      </c>
      <c r="M1555" s="352" t="str">
        <f t="shared" si="17"/>
        <v>POWERPRESS</v>
      </c>
      <c r="N1555" s="353">
        <f t="shared" si="14"/>
        <v>12</v>
      </c>
      <c r="O1555" s="353">
        <f t="shared" si="15"/>
        <v>8</v>
      </c>
      <c r="P1555" s="353">
        <f t="shared" si="16"/>
        <v>2025</v>
      </c>
      <c r="Q1555" s="354"/>
      <c r="R1555" s="354"/>
      <c r="S1555" s="354"/>
      <c r="T1555" s="354"/>
      <c r="U1555" s="354"/>
      <c r="V1555" s="354"/>
    </row>
    <row r="1556" ht="11.25" customHeight="1">
      <c r="A1556" s="170" t="s">
        <v>682</v>
      </c>
      <c r="B1556" s="348">
        <v>45881.0</v>
      </c>
      <c r="C1556" s="170" t="s">
        <v>756</v>
      </c>
      <c r="D1556" s="170" t="s">
        <v>777</v>
      </c>
      <c r="E1556" s="170">
        <v>38.0</v>
      </c>
      <c r="F1556" s="170">
        <v>205.0</v>
      </c>
      <c r="G1556" s="170">
        <v>1940.0</v>
      </c>
      <c r="H1556" s="170" t="s">
        <v>695</v>
      </c>
      <c r="I1556" s="170" t="s">
        <v>716</v>
      </c>
      <c r="J1556" s="350">
        <v>0.375</v>
      </c>
      <c r="K1556" s="334"/>
      <c r="L1556" s="351">
        <f t="shared" si="13"/>
        <v>58.93914</v>
      </c>
      <c r="M1556" s="352" t="str">
        <f t="shared" si="17"/>
        <v/>
      </c>
      <c r="N1556" s="353">
        <f t="shared" si="14"/>
        <v>12</v>
      </c>
      <c r="O1556" s="353">
        <f t="shared" si="15"/>
        <v>8</v>
      </c>
      <c r="P1556" s="353">
        <f t="shared" si="16"/>
        <v>2025</v>
      </c>
      <c r="Q1556" s="354"/>
      <c r="R1556" s="354"/>
      <c r="S1556" s="354"/>
      <c r="T1556" s="354"/>
      <c r="U1556" s="354"/>
      <c r="V1556" s="354"/>
    </row>
    <row r="1557" ht="11.25" customHeight="1">
      <c r="A1557" s="170" t="s">
        <v>682</v>
      </c>
      <c r="B1557" s="348">
        <v>45881.0</v>
      </c>
      <c r="C1557" s="170"/>
      <c r="D1557" s="170"/>
      <c r="E1557" s="170"/>
      <c r="F1557" s="170"/>
      <c r="G1557" s="170"/>
      <c r="H1557" s="170" t="s">
        <v>689</v>
      </c>
      <c r="I1557" s="170" t="s">
        <v>716</v>
      </c>
      <c r="J1557" s="334"/>
      <c r="K1557" s="350">
        <v>0.75</v>
      </c>
      <c r="L1557" s="351">
        <f t="shared" si="13"/>
        <v>0</v>
      </c>
      <c r="M1557" s="352" t="str">
        <f t="shared" si="17"/>
        <v>SHEARING</v>
      </c>
      <c r="N1557" s="353">
        <f t="shared" si="14"/>
        <v>12</v>
      </c>
      <c r="O1557" s="353">
        <f t="shared" si="15"/>
        <v>8</v>
      </c>
      <c r="P1557" s="353">
        <f t="shared" si="16"/>
        <v>2025</v>
      </c>
      <c r="Q1557" s="354"/>
      <c r="R1557" s="354"/>
      <c r="S1557" s="354"/>
      <c r="T1557" s="354"/>
      <c r="U1557" s="354"/>
      <c r="V1557" s="354"/>
    </row>
    <row r="1558" ht="11.25" customHeight="1">
      <c r="A1558" s="170" t="s">
        <v>682</v>
      </c>
      <c r="B1558" s="348">
        <v>45881.0</v>
      </c>
      <c r="C1558" s="170" t="s">
        <v>416</v>
      </c>
      <c r="D1558" s="349" t="s">
        <v>699</v>
      </c>
      <c r="E1558" s="170">
        <v>143.0</v>
      </c>
      <c r="F1558" s="170">
        <v>502.0</v>
      </c>
      <c r="G1558" s="170">
        <v>135.0</v>
      </c>
      <c r="H1558" s="170" t="s">
        <v>700</v>
      </c>
      <c r="I1558" s="170" t="s">
        <v>701</v>
      </c>
      <c r="J1558" s="350">
        <v>0.3333333333333333</v>
      </c>
      <c r="K1558" s="334"/>
      <c r="L1558" s="351">
        <f t="shared" si="13"/>
        <v>37.795329</v>
      </c>
      <c r="M1558" s="352" t="str">
        <f t="shared" si="17"/>
        <v>SHEARING</v>
      </c>
      <c r="N1558" s="353">
        <f t="shared" si="14"/>
        <v>12</v>
      </c>
      <c r="O1558" s="353">
        <f t="shared" si="15"/>
        <v>8</v>
      </c>
      <c r="P1558" s="353">
        <f t="shared" si="16"/>
        <v>2025</v>
      </c>
      <c r="Q1558" s="354"/>
      <c r="R1558" s="354"/>
      <c r="S1558" s="354"/>
      <c r="T1558" s="354"/>
      <c r="U1558" s="354"/>
      <c r="V1558" s="354"/>
    </row>
    <row r="1559" ht="11.25" customHeight="1">
      <c r="A1559" s="170" t="s">
        <v>682</v>
      </c>
      <c r="B1559" s="348">
        <v>45881.0</v>
      </c>
      <c r="C1559" s="170" t="s">
        <v>416</v>
      </c>
      <c r="D1559" s="349" t="s">
        <v>699</v>
      </c>
      <c r="E1559" s="170">
        <v>128.0</v>
      </c>
      <c r="F1559" s="170">
        <v>502.0</v>
      </c>
      <c r="G1559" s="170">
        <v>99.0</v>
      </c>
      <c r="H1559" s="170" t="s">
        <v>700</v>
      </c>
      <c r="I1559" s="170" t="s">
        <v>701</v>
      </c>
      <c r="J1559" s="334"/>
      <c r="K1559" s="334"/>
      <c r="L1559" s="351">
        <f t="shared" si="13"/>
        <v>24.8092416</v>
      </c>
      <c r="M1559" s="352" t="str">
        <f t="shared" si="17"/>
        <v>SHEARING</v>
      </c>
      <c r="N1559" s="353">
        <f t="shared" si="14"/>
        <v>12</v>
      </c>
      <c r="O1559" s="353">
        <f t="shared" si="15"/>
        <v>8</v>
      </c>
      <c r="P1559" s="353">
        <f t="shared" si="16"/>
        <v>2025</v>
      </c>
      <c r="Q1559" s="354"/>
      <c r="R1559" s="354"/>
      <c r="S1559" s="354"/>
      <c r="T1559" s="354"/>
      <c r="U1559" s="354"/>
      <c r="V1559" s="354"/>
    </row>
    <row r="1560" ht="11.25" customHeight="1">
      <c r="A1560" s="170" t="s">
        <v>682</v>
      </c>
      <c r="B1560" s="348">
        <v>45881.0</v>
      </c>
      <c r="C1560" s="170" t="s">
        <v>416</v>
      </c>
      <c r="D1560" s="349" t="s">
        <v>699</v>
      </c>
      <c r="E1560" s="170">
        <v>107.0</v>
      </c>
      <c r="F1560" s="170">
        <v>502.0</v>
      </c>
      <c r="G1560" s="170">
        <v>81.0</v>
      </c>
      <c r="H1560" s="170" t="s">
        <v>700</v>
      </c>
      <c r="I1560" s="170" t="s">
        <v>701</v>
      </c>
      <c r="J1560" s="334"/>
      <c r="K1560" s="334"/>
      <c r="L1560" s="351">
        <f t="shared" si="13"/>
        <v>16.9682526</v>
      </c>
      <c r="M1560" s="352" t="str">
        <f t="shared" si="17"/>
        <v>SHEARING</v>
      </c>
      <c r="N1560" s="353">
        <f t="shared" si="14"/>
        <v>12</v>
      </c>
      <c r="O1560" s="353">
        <f t="shared" si="15"/>
        <v>8</v>
      </c>
      <c r="P1560" s="353">
        <f t="shared" si="16"/>
        <v>2025</v>
      </c>
      <c r="Q1560" s="354"/>
      <c r="R1560" s="354"/>
      <c r="S1560" s="354"/>
      <c r="T1560" s="354"/>
      <c r="U1560" s="354"/>
      <c r="V1560" s="354"/>
    </row>
    <row r="1561" ht="11.25" customHeight="1">
      <c r="A1561" s="170" t="s">
        <v>682</v>
      </c>
      <c r="B1561" s="348">
        <v>45881.0</v>
      </c>
      <c r="C1561" s="170" t="s">
        <v>416</v>
      </c>
      <c r="D1561" s="349" t="s">
        <v>699</v>
      </c>
      <c r="E1561" s="170">
        <v>80.0</v>
      </c>
      <c r="F1561" s="170">
        <v>502.0</v>
      </c>
      <c r="G1561" s="170">
        <v>66.0</v>
      </c>
      <c r="H1561" s="170" t="s">
        <v>700</v>
      </c>
      <c r="I1561" s="170" t="s">
        <v>701</v>
      </c>
      <c r="J1561" s="334"/>
      <c r="K1561" s="334"/>
      <c r="L1561" s="351">
        <f t="shared" si="13"/>
        <v>10.337184</v>
      </c>
      <c r="M1561" s="352" t="str">
        <f t="shared" si="17"/>
        <v>SHEARING</v>
      </c>
      <c r="N1561" s="353">
        <f t="shared" si="14"/>
        <v>12</v>
      </c>
      <c r="O1561" s="353">
        <f t="shared" si="15"/>
        <v>8</v>
      </c>
      <c r="P1561" s="353">
        <f t="shared" si="16"/>
        <v>2025</v>
      </c>
      <c r="Q1561" s="354"/>
      <c r="R1561" s="354"/>
      <c r="S1561" s="354"/>
      <c r="T1561" s="354"/>
      <c r="U1561" s="354"/>
      <c r="V1561" s="354"/>
    </row>
    <row r="1562" ht="11.25" customHeight="1">
      <c r="A1562" s="170" t="s">
        <v>682</v>
      </c>
      <c r="B1562" s="348">
        <v>45881.0</v>
      </c>
      <c r="C1562" s="170" t="s">
        <v>416</v>
      </c>
      <c r="D1562" s="349" t="s">
        <v>699</v>
      </c>
      <c r="E1562" s="170">
        <v>47.0</v>
      </c>
      <c r="F1562" s="170">
        <v>502.0</v>
      </c>
      <c r="G1562" s="170">
        <v>45.0</v>
      </c>
      <c r="H1562" s="170" t="s">
        <v>700</v>
      </c>
      <c r="I1562" s="170" t="s">
        <v>701</v>
      </c>
      <c r="J1562" s="334"/>
      <c r="K1562" s="334"/>
      <c r="L1562" s="351">
        <f t="shared" si="13"/>
        <v>4.140747</v>
      </c>
      <c r="M1562" s="352" t="str">
        <f t="shared" si="17"/>
        <v>SHEARING</v>
      </c>
      <c r="N1562" s="353">
        <f t="shared" si="14"/>
        <v>12</v>
      </c>
      <c r="O1562" s="353">
        <f t="shared" si="15"/>
        <v>8</v>
      </c>
      <c r="P1562" s="353">
        <f t="shared" si="16"/>
        <v>2025</v>
      </c>
      <c r="Q1562" s="354"/>
      <c r="R1562" s="354"/>
      <c r="S1562" s="354"/>
      <c r="T1562" s="354"/>
      <c r="U1562" s="354"/>
      <c r="V1562" s="354"/>
    </row>
    <row r="1563" ht="11.25" customHeight="1">
      <c r="A1563" s="170" t="s">
        <v>682</v>
      </c>
      <c r="B1563" s="348">
        <v>45881.0</v>
      </c>
      <c r="C1563" s="170" t="s">
        <v>416</v>
      </c>
      <c r="D1563" s="349" t="s">
        <v>699</v>
      </c>
      <c r="E1563" s="170">
        <v>57.0</v>
      </c>
      <c r="F1563" s="170">
        <v>502.0</v>
      </c>
      <c r="G1563" s="170">
        <v>852.0</v>
      </c>
      <c r="H1563" s="170" t="s">
        <v>700</v>
      </c>
      <c r="I1563" s="170" t="s">
        <v>701</v>
      </c>
      <c r="J1563" s="334"/>
      <c r="K1563" s="334"/>
      <c r="L1563" s="351">
        <f t="shared" si="13"/>
        <v>95.0785992</v>
      </c>
      <c r="M1563" s="352" t="str">
        <f t="shared" si="17"/>
        <v>SHEARING</v>
      </c>
      <c r="N1563" s="353">
        <f t="shared" si="14"/>
        <v>12</v>
      </c>
      <c r="O1563" s="353">
        <f t="shared" si="15"/>
        <v>8</v>
      </c>
      <c r="P1563" s="353">
        <f t="shared" si="16"/>
        <v>2025</v>
      </c>
      <c r="Q1563" s="354"/>
      <c r="R1563" s="354"/>
      <c r="S1563" s="354"/>
      <c r="T1563" s="354"/>
      <c r="U1563" s="354"/>
      <c r="V1563" s="354"/>
    </row>
    <row r="1564" ht="11.25" customHeight="1">
      <c r="A1564" s="170" t="s">
        <v>682</v>
      </c>
      <c r="B1564" s="348">
        <v>45881.0</v>
      </c>
      <c r="C1564" s="170" t="s">
        <v>416</v>
      </c>
      <c r="D1564" s="349" t="s">
        <v>699</v>
      </c>
      <c r="E1564" s="170">
        <v>57.0</v>
      </c>
      <c r="F1564" s="170">
        <v>443.0</v>
      </c>
      <c r="G1564" s="170">
        <v>426.0</v>
      </c>
      <c r="H1564" s="170" t="s">
        <v>700</v>
      </c>
      <c r="I1564" s="170" t="s">
        <v>701</v>
      </c>
      <c r="J1564" s="334"/>
      <c r="K1564" s="350">
        <v>0.8333333333333334</v>
      </c>
      <c r="L1564" s="351">
        <f t="shared" si="13"/>
        <v>41.9520114</v>
      </c>
      <c r="M1564" s="352" t="str">
        <f t="shared" si="17"/>
        <v/>
      </c>
      <c r="N1564" s="353">
        <f t="shared" si="14"/>
        <v>12</v>
      </c>
      <c r="O1564" s="353">
        <f t="shared" si="15"/>
        <v>8</v>
      </c>
      <c r="P1564" s="353">
        <f t="shared" si="16"/>
        <v>2025</v>
      </c>
      <c r="Q1564" s="354"/>
      <c r="R1564" s="354"/>
      <c r="S1564" s="354"/>
      <c r="T1564" s="354"/>
      <c r="U1564" s="354"/>
      <c r="V1564" s="354"/>
    </row>
    <row r="1565" ht="11.25" customHeight="1">
      <c r="A1565" s="170" t="s">
        <v>682</v>
      </c>
      <c r="B1565" s="348">
        <v>45881.0</v>
      </c>
      <c r="C1565" s="170" t="s">
        <v>414</v>
      </c>
      <c r="D1565" s="170"/>
      <c r="E1565" s="170"/>
      <c r="F1565" s="170"/>
      <c r="G1565" s="170"/>
      <c r="H1565" s="170" t="s">
        <v>746</v>
      </c>
      <c r="I1565" s="170" t="s">
        <v>705</v>
      </c>
      <c r="J1565" s="350">
        <v>0.375</v>
      </c>
      <c r="K1565" s="334"/>
      <c r="L1565" s="351">
        <f t="shared" si="13"/>
        <v>0</v>
      </c>
      <c r="M1565" s="352" t="str">
        <f t="shared" si="17"/>
        <v/>
      </c>
      <c r="N1565" s="353">
        <f t="shared" si="14"/>
        <v>12</v>
      </c>
      <c r="O1565" s="353">
        <f t="shared" si="15"/>
        <v>8</v>
      </c>
      <c r="P1565" s="353">
        <f t="shared" si="16"/>
        <v>2025</v>
      </c>
      <c r="Q1565" s="354"/>
      <c r="R1565" s="354"/>
      <c r="S1565" s="354"/>
      <c r="T1565" s="354"/>
      <c r="U1565" s="354"/>
      <c r="V1565" s="354"/>
    </row>
    <row r="1566" ht="11.25" customHeight="1">
      <c r="A1566" s="170" t="s">
        <v>682</v>
      </c>
      <c r="B1566" s="348">
        <v>45881.0</v>
      </c>
      <c r="C1566" s="170" t="s">
        <v>409</v>
      </c>
      <c r="D1566" s="170"/>
      <c r="E1566" s="170"/>
      <c r="F1566" s="170"/>
      <c r="G1566" s="170"/>
      <c r="H1566" s="170" t="s">
        <v>802</v>
      </c>
      <c r="I1566" s="170" t="s">
        <v>705</v>
      </c>
      <c r="J1566" s="334"/>
      <c r="K1566" s="350">
        <v>0.8333333333333334</v>
      </c>
      <c r="L1566" s="351">
        <f t="shared" si="13"/>
        <v>0</v>
      </c>
      <c r="M1566" s="352" t="str">
        <f t="shared" si="17"/>
        <v/>
      </c>
      <c r="N1566" s="353">
        <f t="shared" si="14"/>
        <v>12</v>
      </c>
      <c r="O1566" s="353">
        <f t="shared" si="15"/>
        <v>8</v>
      </c>
      <c r="P1566" s="353">
        <f t="shared" si="16"/>
        <v>2025</v>
      </c>
      <c r="Q1566" s="354"/>
      <c r="R1566" s="354"/>
      <c r="S1566" s="354"/>
      <c r="T1566" s="354"/>
      <c r="U1566" s="354"/>
      <c r="V1566" s="354"/>
    </row>
    <row r="1567" ht="11.25" customHeight="1">
      <c r="A1567" s="170" t="s">
        <v>682</v>
      </c>
      <c r="B1567" s="348">
        <v>45881.0</v>
      </c>
      <c r="C1567" s="170" t="s">
        <v>414</v>
      </c>
      <c r="D1567" s="170"/>
      <c r="E1567" s="170"/>
      <c r="F1567" s="170"/>
      <c r="G1567" s="170"/>
      <c r="H1567" s="170" t="s">
        <v>746</v>
      </c>
      <c r="I1567" s="170" t="s">
        <v>703</v>
      </c>
      <c r="J1567" s="350">
        <v>0.375</v>
      </c>
      <c r="K1567" s="334"/>
      <c r="L1567" s="351">
        <f t="shared" si="13"/>
        <v>0</v>
      </c>
      <c r="M1567" s="352" t="str">
        <f t="shared" si="17"/>
        <v/>
      </c>
      <c r="N1567" s="353">
        <f t="shared" si="14"/>
        <v>12</v>
      </c>
      <c r="O1567" s="353">
        <f t="shared" si="15"/>
        <v>8</v>
      </c>
      <c r="P1567" s="353">
        <f t="shared" si="16"/>
        <v>2025</v>
      </c>
      <c r="Q1567" s="354"/>
      <c r="R1567" s="354"/>
      <c r="S1567" s="354"/>
      <c r="T1567" s="354"/>
      <c r="U1567" s="354"/>
      <c r="V1567" s="354"/>
    </row>
    <row r="1568" ht="11.25" customHeight="1">
      <c r="A1568" s="170" t="s">
        <v>682</v>
      </c>
      <c r="B1568" s="348">
        <v>45881.0</v>
      </c>
      <c r="C1568" s="170" t="s">
        <v>511</v>
      </c>
      <c r="D1568" s="170"/>
      <c r="E1568" s="170"/>
      <c r="F1568" s="170"/>
      <c r="G1568" s="170"/>
      <c r="H1568" s="170" t="s">
        <v>748</v>
      </c>
      <c r="I1568" s="170" t="s">
        <v>703</v>
      </c>
      <c r="J1568" s="334"/>
      <c r="K1568" s="350">
        <v>0.8333333333333334</v>
      </c>
      <c r="L1568" s="351">
        <f t="shared" si="13"/>
        <v>0</v>
      </c>
      <c r="M1568" s="352" t="str">
        <f t="shared" si="17"/>
        <v>SHEARING</v>
      </c>
      <c r="N1568" s="353">
        <f t="shared" si="14"/>
        <v>12</v>
      </c>
      <c r="O1568" s="353">
        <f t="shared" si="15"/>
        <v>8</v>
      </c>
      <c r="P1568" s="353">
        <f t="shared" si="16"/>
        <v>2025</v>
      </c>
      <c r="Q1568" s="354"/>
      <c r="R1568" s="354"/>
      <c r="S1568" s="354"/>
      <c r="T1568" s="354"/>
      <c r="U1568" s="354"/>
      <c r="V1568" s="354"/>
    </row>
    <row r="1569" ht="11.25" customHeight="1">
      <c r="A1569" s="170" t="s">
        <v>682</v>
      </c>
      <c r="B1569" s="348">
        <v>45881.0</v>
      </c>
      <c r="C1569" s="170" t="s">
        <v>756</v>
      </c>
      <c r="D1569" s="349" t="s">
        <v>690</v>
      </c>
      <c r="E1569" s="170">
        <v>44.0</v>
      </c>
      <c r="F1569" s="170">
        <v>235.0</v>
      </c>
      <c r="G1569" s="170">
        <v>150.0</v>
      </c>
      <c r="H1569" s="170" t="s">
        <v>85</v>
      </c>
      <c r="I1569" s="170" t="s">
        <v>803</v>
      </c>
      <c r="J1569" s="350">
        <v>0.375</v>
      </c>
      <c r="K1569" s="334"/>
      <c r="L1569" s="351">
        <f t="shared" si="13"/>
        <v>6.0489</v>
      </c>
      <c r="M1569" s="352" t="str">
        <f t="shared" si="17"/>
        <v>SHEARING</v>
      </c>
      <c r="N1569" s="353">
        <f t="shared" si="14"/>
        <v>12</v>
      </c>
      <c r="O1569" s="353">
        <f t="shared" si="15"/>
        <v>8</v>
      </c>
      <c r="P1569" s="353">
        <f t="shared" si="16"/>
        <v>2025</v>
      </c>
      <c r="Q1569" s="354"/>
      <c r="R1569" s="354"/>
      <c r="S1569" s="354"/>
      <c r="T1569" s="354"/>
      <c r="U1569" s="354"/>
      <c r="V1569" s="354"/>
    </row>
    <row r="1570" ht="11.25" customHeight="1">
      <c r="A1570" s="170" t="s">
        <v>682</v>
      </c>
      <c r="B1570" s="348">
        <v>45881.0</v>
      </c>
      <c r="C1570" s="170" t="s">
        <v>418</v>
      </c>
      <c r="D1570" s="349" t="s">
        <v>727</v>
      </c>
      <c r="E1570" s="170">
        <v>124.0</v>
      </c>
      <c r="F1570" s="170">
        <v>413.0</v>
      </c>
      <c r="G1570" s="170">
        <v>1107.0</v>
      </c>
      <c r="H1570" s="170" t="s">
        <v>723</v>
      </c>
      <c r="I1570" s="170" t="s">
        <v>803</v>
      </c>
      <c r="J1570" s="334"/>
      <c r="K1570" s="334"/>
      <c r="L1570" s="351">
        <f t="shared" si="13"/>
        <v>221.0975676</v>
      </c>
      <c r="M1570" s="352" t="str">
        <f t="shared" si="17"/>
        <v>SHEARING</v>
      </c>
      <c r="N1570" s="353">
        <f t="shared" si="14"/>
        <v>12</v>
      </c>
      <c r="O1570" s="353">
        <f t="shared" si="15"/>
        <v>8</v>
      </c>
      <c r="P1570" s="353">
        <f t="shared" si="16"/>
        <v>2025</v>
      </c>
      <c r="Q1570" s="354"/>
      <c r="R1570" s="354"/>
      <c r="S1570" s="354"/>
      <c r="T1570" s="354"/>
      <c r="U1570" s="354"/>
      <c r="V1570" s="354"/>
    </row>
    <row r="1571" ht="11.25" customHeight="1">
      <c r="A1571" s="170" t="s">
        <v>682</v>
      </c>
      <c r="B1571" s="348">
        <v>45881.0</v>
      </c>
      <c r="C1571" s="170" t="s">
        <v>418</v>
      </c>
      <c r="D1571" s="349" t="s">
        <v>727</v>
      </c>
      <c r="E1571" s="170">
        <v>98.0</v>
      </c>
      <c r="F1571" s="170">
        <v>345.0</v>
      </c>
      <c r="G1571" s="170">
        <v>738.0</v>
      </c>
      <c r="H1571" s="170" t="s">
        <v>723</v>
      </c>
      <c r="I1571" s="170" t="s">
        <v>803</v>
      </c>
      <c r="J1571" s="334"/>
      <c r="K1571" s="334"/>
      <c r="L1571" s="351">
        <f t="shared" si="13"/>
        <v>97.311942</v>
      </c>
      <c r="M1571" s="352" t="str">
        <f t="shared" si="17"/>
        <v>SHEARING</v>
      </c>
      <c r="N1571" s="353">
        <f t="shared" si="14"/>
        <v>12</v>
      </c>
      <c r="O1571" s="353">
        <f t="shared" si="15"/>
        <v>8</v>
      </c>
      <c r="P1571" s="353">
        <f t="shared" si="16"/>
        <v>2025</v>
      </c>
      <c r="Q1571" s="354"/>
      <c r="R1571" s="354"/>
      <c r="S1571" s="354"/>
      <c r="T1571" s="354"/>
      <c r="U1571" s="354"/>
      <c r="V1571" s="354"/>
    </row>
    <row r="1572" ht="11.25" customHeight="1">
      <c r="A1572" s="170" t="s">
        <v>682</v>
      </c>
      <c r="B1572" s="348">
        <v>45881.0</v>
      </c>
      <c r="C1572" s="170" t="s">
        <v>418</v>
      </c>
      <c r="D1572" s="349" t="s">
        <v>727</v>
      </c>
      <c r="E1572" s="170">
        <v>98.0</v>
      </c>
      <c r="F1572" s="170">
        <v>566.0</v>
      </c>
      <c r="G1572" s="170">
        <v>369.0</v>
      </c>
      <c r="H1572" s="170" t="s">
        <v>723</v>
      </c>
      <c r="I1572" s="170" t="s">
        <v>803</v>
      </c>
      <c r="J1572" s="334"/>
      <c r="K1572" s="334"/>
      <c r="L1572" s="351">
        <f t="shared" si="13"/>
        <v>79.8239988</v>
      </c>
      <c r="M1572" s="352" t="str">
        <f t="shared" si="17"/>
        <v>SHEARING</v>
      </c>
      <c r="N1572" s="353">
        <f t="shared" si="14"/>
        <v>12</v>
      </c>
      <c r="O1572" s="353">
        <f t="shared" si="15"/>
        <v>8</v>
      </c>
      <c r="P1572" s="353">
        <f t="shared" si="16"/>
        <v>2025</v>
      </c>
      <c r="Q1572" s="354"/>
      <c r="R1572" s="354"/>
      <c r="S1572" s="354"/>
      <c r="T1572" s="354"/>
      <c r="U1572" s="354"/>
      <c r="V1572" s="354"/>
    </row>
    <row r="1573" ht="11.25" customHeight="1">
      <c r="A1573" s="170" t="s">
        <v>682</v>
      </c>
      <c r="B1573" s="348">
        <v>45881.0</v>
      </c>
      <c r="C1573" s="170" t="s">
        <v>418</v>
      </c>
      <c r="D1573" s="349" t="s">
        <v>690</v>
      </c>
      <c r="E1573" s="170">
        <v>98.0</v>
      </c>
      <c r="F1573" s="170">
        <v>345.0</v>
      </c>
      <c r="G1573" s="170">
        <v>738.0</v>
      </c>
      <c r="H1573" s="170" t="s">
        <v>85</v>
      </c>
      <c r="I1573" s="170" t="s">
        <v>803</v>
      </c>
      <c r="J1573" s="334"/>
      <c r="K1573" s="350">
        <v>0.75</v>
      </c>
      <c r="L1573" s="351">
        <f t="shared" si="13"/>
        <v>97.311942</v>
      </c>
      <c r="M1573" s="352" t="str">
        <f t="shared" si="17"/>
        <v>SHEARING</v>
      </c>
      <c r="N1573" s="353">
        <f t="shared" si="14"/>
        <v>12</v>
      </c>
      <c r="O1573" s="353">
        <f t="shared" si="15"/>
        <v>8</v>
      </c>
      <c r="P1573" s="353">
        <f t="shared" si="16"/>
        <v>2025</v>
      </c>
      <c r="Q1573" s="354"/>
      <c r="R1573" s="354"/>
      <c r="S1573" s="354"/>
      <c r="T1573" s="354"/>
      <c r="U1573" s="354"/>
      <c r="V1573" s="354"/>
    </row>
    <row r="1574" ht="11.25" customHeight="1">
      <c r="A1574" s="170" t="s">
        <v>682</v>
      </c>
      <c r="B1574" s="348">
        <v>45881.0</v>
      </c>
      <c r="C1574" s="170" t="s">
        <v>756</v>
      </c>
      <c r="D1574" s="349" t="s">
        <v>745</v>
      </c>
      <c r="E1574" s="170">
        <v>38.0</v>
      </c>
      <c r="F1574" s="170">
        <v>205.0</v>
      </c>
      <c r="G1574" s="170">
        <v>460.0</v>
      </c>
      <c r="H1574" s="170" t="s">
        <v>85</v>
      </c>
      <c r="I1574" s="170" t="s">
        <v>766</v>
      </c>
      <c r="J1574" s="350">
        <v>0.3333333333333333</v>
      </c>
      <c r="K1574" s="334"/>
      <c r="L1574" s="351">
        <f t="shared" si="13"/>
        <v>13.97526</v>
      </c>
      <c r="M1574" s="352" t="str">
        <f t="shared" si="17"/>
        <v>SHEARING</v>
      </c>
      <c r="N1574" s="353">
        <f t="shared" si="14"/>
        <v>12</v>
      </c>
      <c r="O1574" s="353">
        <f t="shared" si="15"/>
        <v>8</v>
      </c>
      <c r="P1574" s="353">
        <f t="shared" si="16"/>
        <v>2025</v>
      </c>
      <c r="Q1574" s="354"/>
      <c r="R1574" s="354"/>
      <c r="S1574" s="354"/>
      <c r="T1574" s="354"/>
      <c r="U1574" s="354"/>
      <c r="V1574" s="354"/>
    </row>
    <row r="1575" ht="11.25" customHeight="1">
      <c r="A1575" s="170" t="s">
        <v>682</v>
      </c>
      <c r="B1575" s="348">
        <v>45881.0</v>
      </c>
      <c r="C1575" s="170" t="s">
        <v>756</v>
      </c>
      <c r="D1575" s="349" t="s">
        <v>745</v>
      </c>
      <c r="E1575" s="170">
        <v>38.0</v>
      </c>
      <c r="F1575" s="170">
        <v>205.0</v>
      </c>
      <c r="G1575" s="170">
        <v>760.0</v>
      </c>
      <c r="H1575" s="170" t="s">
        <v>85</v>
      </c>
      <c r="I1575" s="170" t="s">
        <v>766</v>
      </c>
      <c r="J1575" s="334"/>
      <c r="K1575" s="350">
        <v>0.8333333333333334</v>
      </c>
      <c r="L1575" s="351">
        <f t="shared" si="13"/>
        <v>23.08956</v>
      </c>
      <c r="M1575" s="352" t="str">
        <f t="shared" si="17"/>
        <v>SHEARING</v>
      </c>
      <c r="N1575" s="353">
        <f t="shared" si="14"/>
        <v>12</v>
      </c>
      <c r="O1575" s="353">
        <f t="shared" si="15"/>
        <v>8</v>
      </c>
      <c r="P1575" s="353">
        <f t="shared" si="16"/>
        <v>2025</v>
      </c>
      <c r="Q1575" s="354"/>
      <c r="R1575" s="354"/>
      <c r="S1575" s="354"/>
      <c r="T1575" s="354"/>
      <c r="U1575" s="354"/>
      <c r="V1575" s="354"/>
    </row>
    <row r="1576" ht="11.25" customHeight="1">
      <c r="A1576" s="170" t="s">
        <v>682</v>
      </c>
      <c r="B1576" s="348">
        <v>45881.0</v>
      </c>
      <c r="C1576" s="170" t="s">
        <v>512</v>
      </c>
      <c r="D1576" s="349" t="s">
        <v>685</v>
      </c>
      <c r="E1576" s="170">
        <v>110.0</v>
      </c>
      <c r="F1576" s="170">
        <v>490.0</v>
      </c>
      <c r="G1576" s="170">
        <v>440.0</v>
      </c>
      <c r="H1576" s="170" t="s">
        <v>85</v>
      </c>
      <c r="I1576" s="170" t="s">
        <v>687</v>
      </c>
      <c r="J1576" s="350">
        <v>0.3333333333333333</v>
      </c>
      <c r="K1576" s="334"/>
      <c r="L1576" s="351">
        <f t="shared" si="13"/>
        <v>92.4924</v>
      </c>
      <c r="M1576" s="352" t="str">
        <f t="shared" si="17"/>
        <v/>
      </c>
      <c r="N1576" s="353">
        <f t="shared" si="14"/>
        <v>12</v>
      </c>
      <c r="O1576" s="353">
        <f t="shared" si="15"/>
        <v>8</v>
      </c>
      <c r="P1576" s="353">
        <f t="shared" si="16"/>
        <v>2025</v>
      </c>
      <c r="Q1576" s="354"/>
      <c r="R1576" s="354"/>
      <c r="S1576" s="354"/>
      <c r="T1576" s="354"/>
      <c r="U1576" s="354"/>
      <c r="V1576" s="354"/>
    </row>
    <row r="1577" ht="11.25" customHeight="1">
      <c r="A1577" s="170" t="s">
        <v>682</v>
      </c>
      <c r="B1577" s="348">
        <v>45881.0</v>
      </c>
      <c r="C1577" s="170"/>
      <c r="D1577" s="170"/>
      <c r="E1577" s="170"/>
      <c r="F1577" s="170"/>
      <c r="G1577" s="170"/>
      <c r="H1577" s="170" t="s">
        <v>689</v>
      </c>
      <c r="I1577" s="170" t="s">
        <v>687</v>
      </c>
      <c r="J1577" s="334"/>
      <c r="K1577" s="350">
        <v>0.8333333333333334</v>
      </c>
      <c r="L1577" s="351">
        <f t="shared" si="13"/>
        <v>0</v>
      </c>
      <c r="M1577" s="352" t="str">
        <f t="shared" si="17"/>
        <v>SHEARING</v>
      </c>
      <c r="N1577" s="353">
        <f t="shared" si="14"/>
        <v>12</v>
      </c>
      <c r="O1577" s="353">
        <f t="shared" si="15"/>
        <v>8</v>
      </c>
      <c r="P1577" s="353">
        <f t="shared" si="16"/>
        <v>2025</v>
      </c>
      <c r="Q1577" s="354"/>
      <c r="R1577" s="354"/>
      <c r="S1577" s="354"/>
      <c r="T1577" s="354"/>
      <c r="U1577" s="354"/>
      <c r="V1577" s="354"/>
    </row>
    <row r="1578" ht="11.25" customHeight="1">
      <c r="A1578" s="170" t="s">
        <v>682</v>
      </c>
      <c r="B1578" s="348">
        <v>45881.0</v>
      </c>
      <c r="C1578" s="170" t="s">
        <v>512</v>
      </c>
      <c r="D1578" s="349" t="s">
        <v>740</v>
      </c>
      <c r="E1578" s="170">
        <v>110.0</v>
      </c>
      <c r="F1578" s="170">
        <v>490.0</v>
      </c>
      <c r="G1578" s="170">
        <v>880.0</v>
      </c>
      <c r="H1578" s="170" t="s">
        <v>700</v>
      </c>
      <c r="I1578" s="170" t="s">
        <v>692</v>
      </c>
      <c r="J1578" s="350">
        <v>0.3333333333333333</v>
      </c>
      <c r="K1578" s="334"/>
      <c r="L1578" s="351">
        <f t="shared" si="13"/>
        <v>184.9848</v>
      </c>
      <c r="M1578" s="352" t="str">
        <f t="shared" si="17"/>
        <v>SHEARING</v>
      </c>
      <c r="N1578" s="353">
        <f t="shared" si="14"/>
        <v>12</v>
      </c>
      <c r="O1578" s="353">
        <f t="shared" si="15"/>
        <v>8</v>
      </c>
      <c r="P1578" s="353">
        <f t="shared" si="16"/>
        <v>2025</v>
      </c>
      <c r="Q1578" s="354"/>
      <c r="R1578" s="354"/>
      <c r="S1578" s="354"/>
      <c r="T1578" s="354"/>
      <c r="U1578" s="354"/>
      <c r="V1578" s="354"/>
    </row>
    <row r="1579" ht="11.25" customHeight="1">
      <c r="A1579" s="170" t="s">
        <v>682</v>
      </c>
      <c r="B1579" s="348">
        <v>45881.0</v>
      </c>
      <c r="C1579" s="170" t="s">
        <v>512</v>
      </c>
      <c r="D1579" s="349" t="s">
        <v>740</v>
      </c>
      <c r="E1579" s="170">
        <v>110.0</v>
      </c>
      <c r="F1579" s="170">
        <v>50.0</v>
      </c>
      <c r="G1579" s="170">
        <v>1320.0</v>
      </c>
      <c r="H1579" s="170" t="s">
        <v>700</v>
      </c>
      <c r="I1579" s="170" t="s">
        <v>692</v>
      </c>
      <c r="J1579" s="334"/>
      <c r="K1579" s="334"/>
      <c r="L1579" s="351">
        <f t="shared" si="13"/>
        <v>28.314</v>
      </c>
      <c r="M1579" s="352" t="str">
        <f t="shared" si="17"/>
        <v>SHEARING</v>
      </c>
      <c r="N1579" s="353">
        <f t="shared" si="14"/>
        <v>12</v>
      </c>
      <c r="O1579" s="353">
        <f t="shared" si="15"/>
        <v>8</v>
      </c>
      <c r="P1579" s="353">
        <f t="shared" si="16"/>
        <v>2025</v>
      </c>
      <c r="Q1579" s="354"/>
      <c r="R1579" s="354"/>
      <c r="S1579" s="354"/>
      <c r="T1579" s="354"/>
      <c r="U1579" s="354"/>
      <c r="V1579" s="354"/>
    </row>
    <row r="1580" ht="11.25" customHeight="1">
      <c r="A1580" s="170" t="s">
        <v>682</v>
      </c>
      <c r="B1580" s="348">
        <v>45881.0</v>
      </c>
      <c r="C1580" s="170" t="s">
        <v>512</v>
      </c>
      <c r="D1580" s="349" t="s">
        <v>740</v>
      </c>
      <c r="E1580" s="170">
        <v>44.0</v>
      </c>
      <c r="F1580" s="170">
        <v>235.0</v>
      </c>
      <c r="G1580" s="170">
        <v>1050.0</v>
      </c>
      <c r="H1580" s="170" t="s">
        <v>700</v>
      </c>
      <c r="I1580" s="170" t="s">
        <v>692</v>
      </c>
      <c r="J1580" s="334"/>
      <c r="K1580" s="334"/>
      <c r="L1580" s="351">
        <f t="shared" si="13"/>
        <v>42.3423</v>
      </c>
      <c r="M1580" s="352" t="str">
        <f t="shared" si="17"/>
        <v>SHEARING</v>
      </c>
      <c r="N1580" s="353">
        <f t="shared" si="14"/>
        <v>12</v>
      </c>
      <c r="O1580" s="353">
        <f t="shared" si="15"/>
        <v>8</v>
      </c>
      <c r="P1580" s="353">
        <f t="shared" si="16"/>
        <v>2025</v>
      </c>
      <c r="Q1580" s="354"/>
      <c r="R1580" s="354"/>
      <c r="S1580" s="354"/>
      <c r="T1580" s="354"/>
      <c r="U1580" s="354"/>
      <c r="V1580" s="354"/>
    </row>
    <row r="1581" ht="11.25" customHeight="1">
      <c r="A1581" s="170" t="s">
        <v>682</v>
      </c>
      <c r="B1581" s="348">
        <v>45881.0</v>
      </c>
      <c r="C1581" s="170" t="s">
        <v>512</v>
      </c>
      <c r="D1581" s="349" t="s">
        <v>740</v>
      </c>
      <c r="E1581" s="170">
        <v>38.0</v>
      </c>
      <c r="F1581" s="170">
        <v>205.0</v>
      </c>
      <c r="G1581" s="170">
        <v>150.0</v>
      </c>
      <c r="H1581" s="170" t="s">
        <v>700</v>
      </c>
      <c r="I1581" s="170" t="s">
        <v>692</v>
      </c>
      <c r="J1581" s="334"/>
      <c r="K1581" s="334"/>
      <c r="L1581" s="351">
        <f t="shared" si="13"/>
        <v>4.55715</v>
      </c>
      <c r="M1581" s="352" t="str">
        <f t="shared" si="17"/>
        <v/>
      </c>
      <c r="N1581" s="353">
        <f t="shared" si="14"/>
        <v>12</v>
      </c>
      <c r="O1581" s="353">
        <f t="shared" si="15"/>
        <v>8</v>
      </c>
      <c r="P1581" s="353">
        <f t="shared" si="16"/>
        <v>2025</v>
      </c>
      <c r="Q1581" s="354"/>
      <c r="R1581" s="354"/>
      <c r="S1581" s="354"/>
      <c r="T1581" s="354"/>
      <c r="U1581" s="354"/>
      <c r="V1581" s="354"/>
    </row>
    <row r="1582" ht="11.25" customHeight="1">
      <c r="A1582" s="170" t="s">
        <v>682</v>
      </c>
      <c r="B1582" s="348">
        <v>45881.0</v>
      </c>
      <c r="C1582" s="170"/>
      <c r="D1582" s="170"/>
      <c r="E1582" s="170"/>
      <c r="F1582" s="170"/>
      <c r="G1582" s="170"/>
      <c r="H1582" s="170" t="s">
        <v>772</v>
      </c>
      <c r="I1582" s="170" t="s">
        <v>692</v>
      </c>
      <c r="J1582" s="334"/>
      <c r="K1582" s="350">
        <v>0.8333333333333334</v>
      </c>
      <c r="L1582" s="351">
        <f t="shared" si="13"/>
        <v>0</v>
      </c>
      <c r="M1582" s="352" t="str">
        <f t="shared" si="17"/>
        <v/>
      </c>
      <c r="N1582" s="353">
        <f t="shared" si="14"/>
        <v>12</v>
      </c>
      <c r="O1582" s="353">
        <f t="shared" si="15"/>
        <v>8</v>
      </c>
      <c r="P1582" s="353">
        <f t="shared" si="16"/>
        <v>2025</v>
      </c>
      <c r="Q1582" s="354"/>
      <c r="R1582" s="354"/>
      <c r="S1582" s="354"/>
      <c r="T1582" s="354"/>
      <c r="U1582" s="354"/>
      <c r="V1582" s="354"/>
    </row>
    <row r="1583" ht="11.25" customHeight="1">
      <c r="A1583" s="170" t="s">
        <v>682</v>
      </c>
      <c r="B1583" s="348">
        <v>45881.0</v>
      </c>
      <c r="C1583" s="170"/>
      <c r="D1583" s="170"/>
      <c r="E1583" s="170"/>
      <c r="F1583" s="170"/>
      <c r="G1583" s="170"/>
      <c r="H1583" s="170" t="s">
        <v>715</v>
      </c>
      <c r="I1583" s="170" t="s">
        <v>719</v>
      </c>
      <c r="J1583" s="350">
        <v>0.375</v>
      </c>
      <c r="K1583" s="350">
        <v>0.75</v>
      </c>
      <c r="L1583" s="351">
        <f t="shared" si="13"/>
        <v>0</v>
      </c>
      <c r="M1583" s="352" t="str">
        <f t="shared" si="17"/>
        <v>SHEARING</v>
      </c>
      <c r="N1583" s="353">
        <f t="shared" si="14"/>
        <v>12</v>
      </c>
      <c r="O1583" s="353">
        <f t="shared" si="15"/>
        <v>8</v>
      </c>
      <c r="P1583" s="353">
        <f t="shared" si="16"/>
        <v>2025</v>
      </c>
      <c r="Q1583" s="354"/>
      <c r="R1583" s="354"/>
      <c r="S1583" s="354"/>
      <c r="T1583" s="354"/>
      <c r="U1583" s="354"/>
      <c r="V1583" s="354"/>
    </row>
    <row r="1584" ht="11.25" customHeight="1">
      <c r="A1584" s="170" t="s">
        <v>682</v>
      </c>
      <c r="B1584" s="348">
        <v>45881.0</v>
      </c>
      <c r="C1584" s="170" t="s">
        <v>756</v>
      </c>
      <c r="D1584" s="349" t="s">
        <v>711</v>
      </c>
      <c r="E1584" s="170">
        <v>44.0</v>
      </c>
      <c r="F1584" s="170">
        <v>235.0</v>
      </c>
      <c r="G1584" s="170">
        <v>2300.0</v>
      </c>
      <c r="H1584" s="170" t="s">
        <v>712</v>
      </c>
      <c r="I1584" s="170" t="s">
        <v>713</v>
      </c>
      <c r="J1584" s="350">
        <v>0.3333333333333333</v>
      </c>
      <c r="K1584" s="334"/>
      <c r="L1584" s="351">
        <f t="shared" si="13"/>
        <v>92.7498</v>
      </c>
      <c r="M1584" s="352" t="str">
        <f t="shared" si="17"/>
        <v>SHEARING</v>
      </c>
      <c r="N1584" s="353">
        <f t="shared" si="14"/>
        <v>12</v>
      </c>
      <c r="O1584" s="353">
        <f t="shared" si="15"/>
        <v>8</v>
      </c>
      <c r="P1584" s="353">
        <f t="shared" si="16"/>
        <v>2025</v>
      </c>
      <c r="Q1584" s="354"/>
      <c r="R1584" s="354"/>
      <c r="S1584" s="354"/>
      <c r="T1584" s="354"/>
      <c r="U1584" s="354"/>
      <c r="V1584" s="354"/>
    </row>
    <row r="1585" ht="11.25" customHeight="1">
      <c r="A1585" s="170" t="s">
        <v>682</v>
      </c>
      <c r="B1585" s="348">
        <v>45881.0</v>
      </c>
      <c r="C1585" s="170" t="s">
        <v>416</v>
      </c>
      <c r="D1585" s="349" t="s">
        <v>711</v>
      </c>
      <c r="E1585" s="170">
        <v>57.0</v>
      </c>
      <c r="F1585" s="170">
        <v>207.0</v>
      </c>
      <c r="G1585" s="170">
        <v>540.0</v>
      </c>
      <c r="H1585" s="170" t="s">
        <v>712</v>
      </c>
      <c r="I1585" s="170" t="s">
        <v>713</v>
      </c>
      <c r="J1585" s="350"/>
      <c r="K1585" s="334"/>
      <c r="L1585" s="351">
        <f t="shared" si="13"/>
        <v>24.848694</v>
      </c>
      <c r="M1585" s="352" t="str">
        <f t="shared" si="17"/>
        <v>SHEARING</v>
      </c>
      <c r="N1585" s="353">
        <f t="shared" si="14"/>
        <v>12</v>
      </c>
      <c r="O1585" s="353">
        <f t="shared" si="15"/>
        <v>8</v>
      </c>
      <c r="P1585" s="353">
        <f t="shared" si="16"/>
        <v>2025</v>
      </c>
      <c r="Q1585" s="354"/>
      <c r="R1585" s="354"/>
      <c r="S1585" s="354"/>
      <c r="T1585" s="354"/>
      <c r="U1585" s="354"/>
      <c r="V1585" s="354"/>
    </row>
    <row r="1586" ht="11.25" customHeight="1">
      <c r="A1586" s="170" t="s">
        <v>682</v>
      </c>
      <c r="B1586" s="348">
        <v>45881.0</v>
      </c>
      <c r="C1586" s="170" t="s">
        <v>416</v>
      </c>
      <c r="D1586" s="349" t="s">
        <v>711</v>
      </c>
      <c r="E1586" s="170">
        <v>57.0</v>
      </c>
      <c r="F1586" s="170">
        <v>214.5</v>
      </c>
      <c r="G1586" s="170">
        <v>396.0</v>
      </c>
      <c r="H1586" s="170" t="s">
        <v>712</v>
      </c>
      <c r="I1586" s="170" t="s">
        <v>713</v>
      </c>
      <c r="J1586" s="334"/>
      <c r="K1586" s="350">
        <v>0.8333333333333334</v>
      </c>
      <c r="L1586" s="351">
        <f t="shared" si="13"/>
        <v>18.8826066</v>
      </c>
      <c r="M1586" s="352" t="str">
        <f t="shared" si="17"/>
        <v>SHEARING</v>
      </c>
      <c r="N1586" s="353">
        <f t="shared" si="14"/>
        <v>12</v>
      </c>
      <c r="O1586" s="353">
        <f t="shared" si="15"/>
        <v>8</v>
      </c>
      <c r="P1586" s="353">
        <f t="shared" si="16"/>
        <v>2025</v>
      </c>
      <c r="Q1586" s="354"/>
      <c r="R1586" s="354"/>
      <c r="S1586" s="354"/>
      <c r="T1586" s="354"/>
      <c r="U1586" s="354"/>
      <c r="V1586" s="354"/>
    </row>
    <row r="1587" ht="11.25" customHeight="1">
      <c r="A1587" s="170" t="s">
        <v>682</v>
      </c>
      <c r="B1587" s="348">
        <v>45881.0</v>
      </c>
      <c r="C1587" s="170" t="s">
        <v>756</v>
      </c>
      <c r="D1587" s="349" t="s">
        <v>717</v>
      </c>
      <c r="E1587" s="170">
        <v>44.0</v>
      </c>
      <c r="F1587" s="170">
        <v>220.0</v>
      </c>
      <c r="G1587" s="170">
        <v>1820.0</v>
      </c>
      <c r="H1587" s="170" t="s">
        <v>85</v>
      </c>
      <c r="I1587" s="170" t="s">
        <v>718</v>
      </c>
      <c r="J1587" s="350">
        <v>0.3333333333333333</v>
      </c>
      <c r="K1587" s="334"/>
      <c r="L1587" s="351">
        <f t="shared" si="13"/>
        <v>68.70864</v>
      </c>
      <c r="M1587" s="352" t="str">
        <f t="shared" si="17"/>
        <v>SHEARING</v>
      </c>
      <c r="N1587" s="353">
        <f t="shared" si="14"/>
        <v>12</v>
      </c>
      <c r="O1587" s="353">
        <f t="shared" si="15"/>
        <v>8</v>
      </c>
      <c r="P1587" s="353">
        <f t="shared" si="16"/>
        <v>2025</v>
      </c>
      <c r="Q1587" s="354"/>
      <c r="R1587" s="354"/>
      <c r="S1587" s="354"/>
      <c r="T1587" s="354"/>
      <c r="U1587" s="354"/>
      <c r="V1587" s="354"/>
    </row>
    <row r="1588" ht="11.25" customHeight="1">
      <c r="A1588" s="170" t="s">
        <v>682</v>
      </c>
      <c r="B1588" s="348">
        <v>45881.0</v>
      </c>
      <c r="C1588" s="170" t="s">
        <v>416</v>
      </c>
      <c r="D1588" s="349" t="s">
        <v>685</v>
      </c>
      <c r="E1588" s="170">
        <v>57.0</v>
      </c>
      <c r="F1588" s="170">
        <v>443.0</v>
      </c>
      <c r="G1588" s="170">
        <v>426.0</v>
      </c>
      <c r="H1588" s="170" t="s">
        <v>85</v>
      </c>
      <c r="I1588" s="170" t="s">
        <v>718</v>
      </c>
      <c r="J1588" s="334"/>
      <c r="K1588" s="334"/>
      <c r="L1588" s="351">
        <f t="shared" si="13"/>
        <v>41.9520114</v>
      </c>
      <c r="M1588" s="352" t="str">
        <f t="shared" si="17"/>
        <v>SHEARING</v>
      </c>
      <c r="N1588" s="353">
        <f t="shared" si="14"/>
        <v>12</v>
      </c>
      <c r="O1588" s="353">
        <f t="shared" si="15"/>
        <v>8</v>
      </c>
      <c r="P1588" s="353">
        <f t="shared" si="16"/>
        <v>2025</v>
      </c>
      <c r="Q1588" s="354"/>
      <c r="R1588" s="354"/>
      <c r="S1588" s="354"/>
      <c r="T1588" s="354"/>
      <c r="U1588" s="354"/>
      <c r="V1588" s="354"/>
    </row>
    <row r="1589" ht="11.25" customHeight="1">
      <c r="A1589" s="170" t="s">
        <v>682</v>
      </c>
      <c r="B1589" s="348">
        <v>45881.0</v>
      </c>
      <c r="C1589" s="170" t="s">
        <v>416</v>
      </c>
      <c r="D1589" s="349" t="s">
        <v>685</v>
      </c>
      <c r="E1589" s="170">
        <v>57.0</v>
      </c>
      <c r="F1589" s="170">
        <v>502.0</v>
      </c>
      <c r="G1589" s="170">
        <v>852.0</v>
      </c>
      <c r="H1589" s="170" t="s">
        <v>85</v>
      </c>
      <c r="I1589" s="170" t="s">
        <v>718</v>
      </c>
      <c r="J1589" s="334"/>
      <c r="K1589" s="350"/>
      <c r="L1589" s="351">
        <f t="shared" si="13"/>
        <v>95.0785992</v>
      </c>
      <c r="M1589" s="352" t="str">
        <f t="shared" si="17"/>
        <v/>
      </c>
      <c r="N1589" s="353">
        <f t="shared" si="14"/>
        <v>12</v>
      </c>
      <c r="O1589" s="353">
        <f t="shared" si="15"/>
        <v>8</v>
      </c>
      <c r="P1589" s="353">
        <f t="shared" si="16"/>
        <v>2025</v>
      </c>
      <c r="Q1589" s="354"/>
      <c r="R1589" s="354"/>
      <c r="S1589" s="354"/>
      <c r="T1589" s="354"/>
      <c r="U1589" s="354"/>
      <c r="V1589" s="354"/>
    </row>
    <row r="1590" ht="11.25" customHeight="1">
      <c r="A1590" s="170" t="s">
        <v>682</v>
      </c>
      <c r="B1590" s="348">
        <v>45881.0</v>
      </c>
      <c r="C1590" s="170"/>
      <c r="D1590" s="170"/>
      <c r="E1590" s="170"/>
      <c r="F1590" s="170"/>
      <c r="G1590" s="170"/>
      <c r="H1590" s="170" t="s">
        <v>772</v>
      </c>
      <c r="I1590" s="170" t="s">
        <v>718</v>
      </c>
      <c r="J1590" s="334"/>
      <c r="K1590" s="350">
        <v>0.8333333333333334</v>
      </c>
      <c r="L1590" s="351">
        <f t="shared" si="13"/>
        <v>0</v>
      </c>
      <c r="M1590" s="352" t="str">
        <f t="shared" si="17"/>
        <v/>
      </c>
      <c r="N1590" s="353">
        <f t="shared" si="14"/>
        <v>12</v>
      </c>
      <c r="O1590" s="353">
        <f t="shared" si="15"/>
        <v>8</v>
      </c>
      <c r="P1590" s="353">
        <f t="shared" si="16"/>
        <v>2025</v>
      </c>
      <c r="Q1590" s="354"/>
      <c r="R1590" s="354"/>
      <c r="S1590" s="354"/>
      <c r="T1590" s="354"/>
      <c r="U1590" s="354"/>
      <c r="V1590" s="354"/>
    </row>
    <row r="1591" ht="11.25" customHeight="1">
      <c r="A1591" s="170" t="s">
        <v>682</v>
      </c>
      <c r="B1591" s="348">
        <v>45881.0</v>
      </c>
      <c r="C1591" s="170"/>
      <c r="D1591" s="170"/>
      <c r="E1591" s="170"/>
      <c r="F1591" s="170"/>
      <c r="G1591" s="170"/>
      <c r="H1591" s="170" t="s">
        <v>689</v>
      </c>
      <c r="I1591" s="170" t="s">
        <v>709</v>
      </c>
      <c r="J1591" s="350">
        <v>0.375</v>
      </c>
      <c r="K1591" s="334"/>
      <c r="L1591" s="351">
        <f t="shared" si="13"/>
        <v>0</v>
      </c>
      <c r="M1591" s="352" t="str">
        <f t="shared" si="17"/>
        <v>POWERPRESS</v>
      </c>
      <c r="N1591" s="353">
        <f t="shared" si="14"/>
        <v>12</v>
      </c>
      <c r="O1591" s="353">
        <f t="shared" si="15"/>
        <v>8</v>
      </c>
      <c r="P1591" s="353">
        <f t="shared" si="16"/>
        <v>2025</v>
      </c>
      <c r="Q1591" s="354"/>
      <c r="R1591" s="354"/>
      <c r="S1591" s="354"/>
      <c r="T1591" s="354"/>
      <c r="U1591" s="354"/>
      <c r="V1591" s="354"/>
    </row>
    <row r="1592" ht="11.25" customHeight="1">
      <c r="A1592" s="170" t="s">
        <v>682</v>
      </c>
      <c r="B1592" s="348">
        <v>45881.0</v>
      </c>
      <c r="C1592" s="170" t="s">
        <v>756</v>
      </c>
      <c r="D1592" s="170" t="s">
        <v>783</v>
      </c>
      <c r="E1592" s="170">
        <v>44.0</v>
      </c>
      <c r="F1592" s="170">
        <v>235.0</v>
      </c>
      <c r="G1592" s="170">
        <v>440.0</v>
      </c>
      <c r="H1592" s="170" t="s">
        <v>695</v>
      </c>
      <c r="I1592" s="170" t="s">
        <v>709</v>
      </c>
      <c r="J1592" s="334"/>
      <c r="K1592" s="350">
        <v>0.75</v>
      </c>
      <c r="L1592" s="351">
        <f t="shared" si="13"/>
        <v>17.74344</v>
      </c>
      <c r="M1592" s="352" t="str">
        <f t="shared" si="17"/>
        <v/>
      </c>
      <c r="N1592" s="353">
        <f t="shared" si="14"/>
        <v>13</v>
      </c>
      <c r="O1592" s="353">
        <f t="shared" si="15"/>
        <v>8</v>
      </c>
      <c r="P1592" s="353">
        <f t="shared" si="16"/>
        <v>2025</v>
      </c>
      <c r="Q1592" s="354"/>
      <c r="R1592" s="354"/>
      <c r="S1592" s="354"/>
      <c r="T1592" s="354"/>
      <c r="U1592" s="354"/>
      <c r="V1592" s="354"/>
    </row>
    <row r="1593" ht="11.25" customHeight="1">
      <c r="A1593" s="170" t="s">
        <v>682</v>
      </c>
      <c r="B1593" s="348">
        <v>45882.0</v>
      </c>
      <c r="C1593" s="170" t="s">
        <v>418</v>
      </c>
      <c r="D1593" s="170"/>
      <c r="E1593" s="170"/>
      <c r="F1593" s="170"/>
      <c r="G1593" s="170"/>
      <c r="H1593" s="170" t="s">
        <v>802</v>
      </c>
      <c r="I1593" s="170" t="s">
        <v>705</v>
      </c>
      <c r="J1593" s="350">
        <v>0.375</v>
      </c>
      <c r="K1593" s="350">
        <v>0.8333333333333334</v>
      </c>
      <c r="L1593" s="351">
        <f t="shared" si="13"/>
        <v>0</v>
      </c>
      <c r="M1593" s="352" t="str">
        <f t="shared" si="17"/>
        <v/>
      </c>
      <c r="N1593" s="353">
        <f t="shared" si="14"/>
        <v>13</v>
      </c>
      <c r="O1593" s="353">
        <f t="shared" si="15"/>
        <v>8</v>
      </c>
      <c r="P1593" s="353">
        <f t="shared" si="16"/>
        <v>2025</v>
      </c>
      <c r="Q1593" s="354"/>
      <c r="R1593" s="354"/>
      <c r="S1593" s="354"/>
      <c r="T1593" s="354"/>
      <c r="U1593" s="354"/>
      <c r="V1593" s="354"/>
    </row>
    <row r="1594" ht="11.25" customHeight="1">
      <c r="A1594" s="170" t="s">
        <v>682</v>
      </c>
      <c r="B1594" s="348">
        <v>45882.0</v>
      </c>
      <c r="C1594" s="170" t="s">
        <v>411</v>
      </c>
      <c r="D1594" s="170"/>
      <c r="E1594" s="170"/>
      <c r="F1594" s="170"/>
      <c r="G1594" s="170"/>
      <c r="H1594" s="170" t="s">
        <v>748</v>
      </c>
      <c r="I1594" s="170" t="s">
        <v>703</v>
      </c>
      <c r="J1594" s="350">
        <v>0.375</v>
      </c>
      <c r="K1594" s="334"/>
      <c r="L1594" s="351">
        <f t="shared" si="13"/>
        <v>0</v>
      </c>
      <c r="M1594" s="352" t="str">
        <f t="shared" si="17"/>
        <v/>
      </c>
      <c r="N1594" s="353">
        <f t="shared" si="14"/>
        <v>13</v>
      </c>
      <c r="O1594" s="353">
        <f t="shared" si="15"/>
        <v>8</v>
      </c>
      <c r="P1594" s="353">
        <f t="shared" si="16"/>
        <v>2025</v>
      </c>
      <c r="Q1594" s="354"/>
      <c r="R1594" s="354"/>
      <c r="S1594" s="354"/>
      <c r="T1594" s="354"/>
      <c r="U1594" s="354"/>
      <c r="V1594" s="354"/>
    </row>
    <row r="1595" ht="11.25" customHeight="1">
      <c r="A1595" s="170" t="s">
        <v>682</v>
      </c>
      <c r="B1595" s="348">
        <v>45882.0</v>
      </c>
      <c r="C1595" s="170" t="s">
        <v>409</v>
      </c>
      <c r="D1595" s="170"/>
      <c r="E1595" s="170"/>
      <c r="F1595" s="170"/>
      <c r="G1595" s="170"/>
      <c r="H1595" s="170" t="s">
        <v>748</v>
      </c>
      <c r="I1595" s="170" t="s">
        <v>703</v>
      </c>
      <c r="J1595" s="334"/>
      <c r="K1595" s="334"/>
      <c r="L1595" s="351">
        <f t="shared" si="13"/>
        <v>0</v>
      </c>
      <c r="M1595" s="352" t="str">
        <f t="shared" si="17"/>
        <v/>
      </c>
      <c r="N1595" s="353">
        <f t="shared" si="14"/>
        <v>13</v>
      </c>
      <c r="O1595" s="353">
        <f t="shared" si="15"/>
        <v>8</v>
      </c>
      <c r="P1595" s="353">
        <f t="shared" si="16"/>
        <v>2025</v>
      </c>
      <c r="Q1595" s="354"/>
      <c r="R1595" s="354"/>
      <c r="S1595" s="354"/>
      <c r="T1595" s="354"/>
      <c r="U1595" s="354"/>
      <c r="V1595" s="354"/>
    </row>
    <row r="1596" ht="11.25" customHeight="1">
      <c r="A1596" s="170" t="s">
        <v>682</v>
      </c>
      <c r="B1596" s="348">
        <v>45882.0</v>
      </c>
      <c r="C1596" s="170" t="s">
        <v>418</v>
      </c>
      <c r="D1596" s="170"/>
      <c r="E1596" s="170"/>
      <c r="F1596" s="170"/>
      <c r="G1596" s="170"/>
      <c r="H1596" s="170" t="s">
        <v>748</v>
      </c>
      <c r="I1596" s="170" t="s">
        <v>703</v>
      </c>
      <c r="J1596" s="334"/>
      <c r="K1596" s="334"/>
      <c r="L1596" s="351">
        <f t="shared" si="13"/>
        <v>0</v>
      </c>
      <c r="M1596" s="352" t="str">
        <f t="shared" si="17"/>
        <v/>
      </c>
      <c r="N1596" s="353">
        <f t="shared" si="14"/>
        <v>13</v>
      </c>
      <c r="O1596" s="353">
        <f t="shared" si="15"/>
        <v>8</v>
      </c>
      <c r="P1596" s="353">
        <f t="shared" si="16"/>
        <v>2025</v>
      </c>
      <c r="Q1596" s="354"/>
      <c r="R1596" s="354"/>
      <c r="S1596" s="354"/>
      <c r="T1596" s="354"/>
      <c r="U1596" s="354"/>
      <c r="V1596" s="354"/>
    </row>
    <row r="1597" ht="11.25" customHeight="1">
      <c r="A1597" s="170" t="s">
        <v>682</v>
      </c>
      <c r="B1597" s="348">
        <v>45882.0</v>
      </c>
      <c r="C1597" s="170" t="s">
        <v>416</v>
      </c>
      <c r="D1597" s="170"/>
      <c r="E1597" s="170"/>
      <c r="F1597" s="170"/>
      <c r="G1597" s="170"/>
      <c r="H1597" s="170" t="s">
        <v>748</v>
      </c>
      <c r="I1597" s="170" t="s">
        <v>703</v>
      </c>
      <c r="J1597" s="334"/>
      <c r="K1597" s="350">
        <v>0.8333333333333334</v>
      </c>
      <c r="L1597" s="351">
        <f t="shared" si="13"/>
        <v>0</v>
      </c>
      <c r="M1597" s="352" t="str">
        <f t="shared" si="17"/>
        <v>SHEARING</v>
      </c>
      <c r="N1597" s="353">
        <f t="shared" si="14"/>
        <v>13</v>
      </c>
      <c r="O1597" s="353">
        <f t="shared" si="15"/>
        <v>8</v>
      </c>
      <c r="P1597" s="353">
        <f t="shared" si="16"/>
        <v>2025</v>
      </c>
      <c r="Q1597" s="354"/>
      <c r="R1597" s="354"/>
      <c r="S1597" s="354"/>
      <c r="T1597" s="354"/>
      <c r="U1597" s="354"/>
      <c r="V1597" s="354"/>
    </row>
    <row r="1598" ht="11.25" customHeight="1">
      <c r="A1598" s="170" t="s">
        <v>682</v>
      </c>
      <c r="B1598" s="348">
        <v>45882.0</v>
      </c>
      <c r="C1598" s="170" t="s">
        <v>418</v>
      </c>
      <c r="D1598" s="349" t="s">
        <v>683</v>
      </c>
      <c r="E1598" s="170">
        <v>111.0</v>
      </c>
      <c r="F1598" s="170">
        <v>413.0</v>
      </c>
      <c r="G1598" s="170">
        <v>261.0</v>
      </c>
      <c r="H1598" s="170" t="s">
        <v>85</v>
      </c>
      <c r="I1598" s="170" t="s">
        <v>684</v>
      </c>
      <c r="J1598" s="350">
        <v>0.3333333333333333</v>
      </c>
      <c r="K1598" s="334"/>
      <c r="L1598" s="351">
        <f t="shared" si="13"/>
        <v>46.6635897</v>
      </c>
      <c r="M1598" s="352" t="str">
        <f t="shared" si="17"/>
        <v>SHEARING</v>
      </c>
      <c r="N1598" s="353">
        <f t="shared" si="14"/>
        <v>13</v>
      </c>
      <c r="O1598" s="353">
        <f t="shared" si="15"/>
        <v>8</v>
      </c>
      <c r="P1598" s="353">
        <f t="shared" si="16"/>
        <v>2025</v>
      </c>
      <c r="Q1598" s="354"/>
      <c r="R1598" s="354"/>
      <c r="S1598" s="354"/>
      <c r="T1598" s="354"/>
      <c r="U1598" s="354"/>
      <c r="V1598" s="354"/>
    </row>
    <row r="1599" ht="11.25" customHeight="1">
      <c r="A1599" s="170" t="s">
        <v>682</v>
      </c>
      <c r="B1599" s="348">
        <v>45882.0</v>
      </c>
      <c r="C1599" s="170" t="s">
        <v>418</v>
      </c>
      <c r="D1599" s="349" t="s">
        <v>683</v>
      </c>
      <c r="E1599" s="170">
        <v>93.0</v>
      </c>
      <c r="F1599" s="170">
        <v>413.0</v>
      </c>
      <c r="G1599" s="170">
        <v>207.0</v>
      </c>
      <c r="H1599" s="170" t="s">
        <v>85</v>
      </c>
      <c r="I1599" s="170" t="s">
        <v>684</v>
      </c>
      <c r="J1599" s="334"/>
      <c r="K1599" s="334"/>
      <c r="L1599" s="351">
        <f t="shared" si="13"/>
        <v>31.0075857</v>
      </c>
      <c r="M1599" s="352" t="str">
        <f t="shared" si="17"/>
        <v>SHEARING</v>
      </c>
      <c r="N1599" s="353">
        <f t="shared" si="14"/>
        <v>13</v>
      </c>
      <c r="O1599" s="353">
        <f t="shared" si="15"/>
        <v>8</v>
      </c>
      <c r="P1599" s="353">
        <f t="shared" si="16"/>
        <v>2025</v>
      </c>
      <c r="Q1599" s="354"/>
      <c r="R1599" s="354"/>
      <c r="S1599" s="354"/>
      <c r="T1599" s="354"/>
      <c r="U1599" s="354"/>
      <c r="V1599" s="354"/>
    </row>
    <row r="1600" ht="11.25" customHeight="1">
      <c r="A1600" s="170" t="s">
        <v>682</v>
      </c>
      <c r="B1600" s="348">
        <v>45882.0</v>
      </c>
      <c r="C1600" s="170" t="s">
        <v>418</v>
      </c>
      <c r="D1600" s="349" t="s">
        <v>683</v>
      </c>
      <c r="E1600" s="170">
        <v>69.0</v>
      </c>
      <c r="F1600" s="170">
        <v>413.0</v>
      </c>
      <c r="G1600" s="170">
        <v>171.0</v>
      </c>
      <c r="H1600" s="170" t="s">
        <v>85</v>
      </c>
      <c r="I1600" s="170" t="s">
        <v>684</v>
      </c>
      <c r="J1600" s="334"/>
      <c r="K1600" s="334"/>
      <c r="L1600" s="351">
        <f t="shared" si="13"/>
        <v>19.0046493</v>
      </c>
      <c r="M1600" s="352" t="str">
        <f t="shared" si="17"/>
        <v>SHEARING</v>
      </c>
      <c r="N1600" s="353">
        <f t="shared" si="14"/>
        <v>13</v>
      </c>
      <c r="O1600" s="353">
        <f t="shared" si="15"/>
        <v>8</v>
      </c>
      <c r="P1600" s="353">
        <f t="shared" si="16"/>
        <v>2025</v>
      </c>
      <c r="Q1600" s="354"/>
      <c r="R1600" s="354"/>
      <c r="S1600" s="354"/>
      <c r="T1600" s="354"/>
      <c r="U1600" s="354"/>
      <c r="V1600" s="354"/>
    </row>
    <row r="1601" ht="11.25" customHeight="1">
      <c r="A1601" s="170" t="s">
        <v>682</v>
      </c>
      <c r="B1601" s="348">
        <v>45882.0</v>
      </c>
      <c r="C1601" s="170" t="s">
        <v>418</v>
      </c>
      <c r="D1601" s="349" t="s">
        <v>683</v>
      </c>
      <c r="E1601" s="170">
        <v>41.0</v>
      </c>
      <c r="F1601" s="170">
        <v>413.0</v>
      </c>
      <c r="G1601" s="170">
        <v>117.0</v>
      </c>
      <c r="H1601" s="170" t="s">
        <v>85</v>
      </c>
      <c r="I1601" s="170" t="s">
        <v>684</v>
      </c>
      <c r="J1601" s="334"/>
      <c r="K1601" s="334"/>
      <c r="L1601" s="351">
        <f t="shared" si="13"/>
        <v>7.7265279</v>
      </c>
      <c r="M1601" s="352" t="str">
        <f t="shared" si="17"/>
        <v>SHEARING</v>
      </c>
      <c r="N1601" s="353">
        <f t="shared" si="14"/>
        <v>13</v>
      </c>
      <c r="O1601" s="353">
        <f t="shared" si="15"/>
        <v>8</v>
      </c>
      <c r="P1601" s="353">
        <f t="shared" si="16"/>
        <v>2025</v>
      </c>
      <c r="Q1601" s="354"/>
      <c r="R1601" s="354"/>
      <c r="S1601" s="354"/>
      <c r="T1601" s="354"/>
      <c r="U1601" s="354"/>
      <c r="V1601" s="354"/>
    </row>
    <row r="1602" ht="11.25" customHeight="1">
      <c r="A1602" s="170" t="s">
        <v>682</v>
      </c>
      <c r="B1602" s="348">
        <v>45882.0</v>
      </c>
      <c r="C1602" s="170" t="s">
        <v>417</v>
      </c>
      <c r="D1602" s="349" t="s">
        <v>683</v>
      </c>
      <c r="E1602" s="170">
        <v>124.0</v>
      </c>
      <c r="F1602" s="170">
        <v>413.0</v>
      </c>
      <c r="G1602" s="170">
        <v>234.0</v>
      </c>
      <c r="H1602" s="170" t="s">
        <v>85</v>
      </c>
      <c r="I1602" s="170" t="s">
        <v>684</v>
      </c>
      <c r="J1602" s="334"/>
      <c r="K1602" s="334"/>
      <c r="L1602" s="351">
        <f t="shared" si="13"/>
        <v>46.7360712</v>
      </c>
      <c r="M1602" s="352" t="str">
        <f t="shared" si="17"/>
        <v/>
      </c>
      <c r="N1602" s="353">
        <f t="shared" si="14"/>
        <v>13</v>
      </c>
      <c r="O1602" s="353">
        <f t="shared" si="15"/>
        <v>8</v>
      </c>
      <c r="P1602" s="353">
        <f t="shared" si="16"/>
        <v>2025</v>
      </c>
      <c r="Q1602" s="354"/>
      <c r="R1602" s="354"/>
      <c r="S1602" s="354"/>
      <c r="T1602" s="354"/>
      <c r="U1602" s="354"/>
      <c r="V1602" s="354"/>
    </row>
    <row r="1603" ht="11.25" customHeight="1">
      <c r="A1603" s="170" t="s">
        <v>682</v>
      </c>
      <c r="B1603" s="348">
        <v>45882.0</v>
      </c>
      <c r="C1603" s="170"/>
      <c r="D1603" s="170"/>
      <c r="E1603" s="170"/>
      <c r="F1603" s="170"/>
      <c r="G1603" s="170"/>
      <c r="H1603" s="170" t="s">
        <v>715</v>
      </c>
      <c r="I1603" s="170" t="s">
        <v>684</v>
      </c>
      <c r="J1603" s="334"/>
      <c r="K1603" s="350">
        <v>0.8333333333333334</v>
      </c>
      <c r="L1603" s="351">
        <f t="shared" si="13"/>
        <v>0</v>
      </c>
      <c r="M1603" s="352" t="str">
        <f t="shared" si="17"/>
        <v>POWERPRESS</v>
      </c>
      <c r="N1603" s="353">
        <f t="shared" si="14"/>
        <v>13</v>
      </c>
      <c r="O1603" s="353">
        <f t="shared" si="15"/>
        <v>8</v>
      </c>
      <c r="P1603" s="353">
        <f t="shared" si="16"/>
        <v>2025</v>
      </c>
      <c r="Q1603" s="354"/>
      <c r="R1603" s="354"/>
      <c r="S1603" s="354"/>
      <c r="T1603" s="354"/>
      <c r="U1603" s="354"/>
      <c r="V1603" s="354"/>
    </row>
    <row r="1604" ht="11.25" customHeight="1">
      <c r="A1604" s="170" t="s">
        <v>682</v>
      </c>
      <c r="B1604" s="348">
        <v>45882.0</v>
      </c>
      <c r="C1604" s="170" t="s">
        <v>756</v>
      </c>
      <c r="D1604" s="170" t="s">
        <v>777</v>
      </c>
      <c r="E1604" s="170">
        <v>38.0</v>
      </c>
      <c r="F1604" s="170">
        <v>205.0</v>
      </c>
      <c r="G1604" s="170">
        <v>260.0</v>
      </c>
      <c r="H1604" s="170" t="s">
        <v>695</v>
      </c>
      <c r="I1604" s="170" t="s">
        <v>716</v>
      </c>
      <c r="J1604" s="350">
        <v>0.375</v>
      </c>
      <c r="K1604" s="334"/>
      <c r="L1604" s="351">
        <f t="shared" si="13"/>
        <v>7.89906</v>
      </c>
      <c r="M1604" s="352" t="str">
        <f t="shared" si="17"/>
        <v/>
      </c>
      <c r="N1604" s="353">
        <f t="shared" si="14"/>
        <v>13</v>
      </c>
      <c r="O1604" s="353">
        <f t="shared" si="15"/>
        <v>8</v>
      </c>
      <c r="P1604" s="353">
        <f t="shared" si="16"/>
        <v>2025</v>
      </c>
      <c r="Q1604" s="354"/>
      <c r="R1604" s="354"/>
      <c r="S1604" s="354"/>
      <c r="T1604" s="354"/>
      <c r="U1604" s="354"/>
      <c r="V1604" s="354"/>
    </row>
    <row r="1605" ht="11.25" customHeight="1">
      <c r="A1605" s="170" t="s">
        <v>682</v>
      </c>
      <c r="B1605" s="348">
        <v>45882.0</v>
      </c>
      <c r="C1605" s="170"/>
      <c r="D1605" s="170"/>
      <c r="E1605" s="170"/>
      <c r="F1605" s="170"/>
      <c r="G1605" s="170"/>
      <c r="H1605" s="170" t="s">
        <v>689</v>
      </c>
      <c r="I1605" s="170" t="s">
        <v>716</v>
      </c>
      <c r="J1605" s="334"/>
      <c r="K1605" s="350">
        <v>0.75</v>
      </c>
      <c r="L1605" s="351">
        <f t="shared" si="13"/>
        <v>0</v>
      </c>
      <c r="M1605" s="352" t="str">
        <f t="shared" si="17"/>
        <v>POWERPRESS</v>
      </c>
      <c r="N1605" s="353">
        <f t="shared" si="14"/>
        <v>13</v>
      </c>
      <c r="O1605" s="353">
        <f t="shared" si="15"/>
        <v>8</v>
      </c>
      <c r="P1605" s="353">
        <f t="shared" si="16"/>
        <v>2025</v>
      </c>
      <c r="Q1605" s="354"/>
      <c r="R1605" s="354"/>
      <c r="S1605" s="354"/>
      <c r="T1605" s="354"/>
      <c r="U1605" s="354"/>
      <c r="V1605" s="354"/>
    </row>
    <row r="1606" ht="11.25" customHeight="1">
      <c r="A1606" s="170" t="s">
        <v>682</v>
      </c>
      <c r="B1606" s="348">
        <v>45882.0</v>
      </c>
      <c r="C1606" s="170" t="s">
        <v>512</v>
      </c>
      <c r="D1606" s="170" t="s">
        <v>789</v>
      </c>
      <c r="E1606" s="170">
        <v>110.0</v>
      </c>
      <c r="F1606" s="170">
        <v>50.0</v>
      </c>
      <c r="G1606" s="170">
        <v>220.0</v>
      </c>
      <c r="H1606" s="170" t="s">
        <v>695</v>
      </c>
      <c r="I1606" s="170" t="s">
        <v>793</v>
      </c>
      <c r="J1606" s="350">
        <v>0.375</v>
      </c>
      <c r="K1606" s="334"/>
      <c r="L1606" s="351">
        <f t="shared" si="13"/>
        <v>4.719</v>
      </c>
      <c r="M1606" s="352" t="str">
        <f t="shared" si="17"/>
        <v>POWERPRESS</v>
      </c>
      <c r="N1606" s="353">
        <f t="shared" si="14"/>
        <v>13</v>
      </c>
      <c r="O1606" s="353">
        <f t="shared" si="15"/>
        <v>8</v>
      </c>
      <c r="P1606" s="353">
        <f t="shared" si="16"/>
        <v>2025</v>
      </c>
      <c r="Q1606" s="354"/>
      <c r="R1606" s="354"/>
      <c r="S1606" s="354"/>
      <c r="T1606" s="354"/>
      <c r="U1606" s="354"/>
      <c r="V1606" s="354"/>
    </row>
    <row r="1607" ht="11.25" customHeight="1">
      <c r="A1607" s="170" t="s">
        <v>682</v>
      </c>
      <c r="B1607" s="348">
        <v>45882.0</v>
      </c>
      <c r="C1607" s="170" t="s">
        <v>395</v>
      </c>
      <c r="D1607" s="170" t="s">
        <v>789</v>
      </c>
      <c r="E1607" s="170">
        <v>98.0</v>
      </c>
      <c r="F1607" s="170">
        <v>345.0</v>
      </c>
      <c r="G1607" s="170">
        <v>92.0</v>
      </c>
      <c r="H1607" s="170" t="s">
        <v>695</v>
      </c>
      <c r="I1607" s="170" t="s">
        <v>793</v>
      </c>
      <c r="J1607" s="334"/>
      <c r="K1607" s="334"/>
      <c r="L1607" s="351">
        <f t="shared" si="13"/>
        <v>12.131028</v>
      </c>
      <c r="M1607" s="352" t="str">
        <f t="shared" si="17"/>
        <v>POWERPRESS</v>
      </c>
      <c r="N1607" s="353">
        <f t="shared" si="14"/>
        <v>13</v>
      </c>
      <c r="O1607" s="353">
        <f t="shared" si="15"/>
        <v>8</v>
      </c>
      <c r="P1607" s="353">
        <f t="shared" si="16"/>
        <v>2025</v>
      </c>
      <c r="Q1607" s="354"/>
      <c r="R1607" s="354"/>
      <c r="S1607" s="354"/>
      <c r="T1607" s="354"/>
      <c r="U1607" s="354"/>
      <c r="V1607" s="354"/>
    </row>
    <row r="1608" ht="11.25" customHeight="1">
      <c r="A1608" s="170" t="s">
        <v>682</v>
      </c>
      <c r="B1608" s="348">
        <v>45882.0</v>
      </c>
      <c r="C1608" s="170" t="s">
        <v>395</v>
      </c>
      <c r="D1608" s="170" t="s">
        <v>789</v>
      </c>
      <c r="E1608" s="170">
        <v>98.0</v>
      </c>
      <c r="F1608" s="170">
        <v>345.0</v>
      </c>
      <c r="G1608" s="170">
        <v>52.0</v>
      </c>
      <c r="H1608" s="170" t="s">
        <v>695</v>
      </c>
      <c r="I1608" s="170" t="s">
        <v>793</v>
      </c>
      <c r="J1608" s="334"/>
      <c r="K1608" s="334"/>
      <c r="L1608" s="351">
        <f t="shared" si="13"/>
        <v>6.856668</v>
      </c>
      <c r="M1608" s="352" t="str">
        <f t="shared" si="17"/>
        <v>POWERPRESS</v>
      </c>
      <c r="N1608" s="353">
        <f t="shared" si="14"/>
        <v>13</v>
      </c>
      <c r="O1608" s="353">
        <f t="shared" si="15"/>
        <v>8</v>
      </c>
      <c r="P1608" s="353">
        <f t="shared" si="16"/>
        <v>2025</v>
      </c>
      <c r="Q1608" s="354"/>
      <c r="R1608" s="354"/>
      <c r="S1608" s="354"/>
      <c r="T1608" s="354"/>
      <c r="U1608" s="354"/>
      <c r="V1608" s="354"/>
    </row>
    <row r="1609" ht="11.25" customHeight="1">
      <c r="A1609" s="170" t="s">
        <v>682</v>
      </c>
      <c r="B1609" s="348">
        <v>45882.0</v>
      </c>
      <c r="C1609" s="170" t="s">
        <v>395</v>
      </c>
      <c r="D1609" s="170" t="s">
        <v>789</v>
      </c>
      <c r="E1609" s="170">
        <v>98.0</v>
      </c>
      <c r="F1609" s="170">
        <v>345.0</v>
      </c>
      <c r="G1609" s="170">
        <v>75.0</v>
      </c>
      <c r="H1609" s="170" t="s">
        <v>695</v>
      </c>
      <c r="I1609" s="170" t="s">
        <v>793</v>
      </c>
      <c r="J1609" s="334"/>
      <c r="K1609" s="334"/>
      <c r="L1609" s="351">
        <f t="shared" si="13"/>
        <v>9.889425</v>
      </c>
      <c r="M1609" s="352" t="str">
        <f t="shared" si="17"/>
        <v>POWERPRESS</v>
      </c>
      <c r="N1609" s="353">
        <f t="shared" si="14"/>
        <v>13</v>
      </c>
      <c r="O1609" s="353">
        <f t="shared" si="15"/>
        <v>8</v>
      </c>
      <c r="P1609" s="353">
        <f t="shared" si="16"/>
        <v>2025</v>
      </c>
      <c r="Q1609" s="354"/>
      <c r="R1609" s="354"/>
      <c r="S1609" s="354"/>
      <c r="T1609" s="354"/>
      <c r="U1609" s="354"/>
      <c r="V1609" s="354"/>
    </row>
    <row r="1610" ht="11.25" customHeight="1">
      <c r="A1610" s="170" t="s">
        <v>682</v>
      </c>
      <c r="B1610" s="348">
        <v>45882.0</v>
      </c>
      <c r="C1610" s="170" t="s">
        <v>395</v>
      </c>
      <c r="D1610" s="170" t="s">
        <v>789</v>
      </c>
      <c r="E1610" s="170">
        <v>98.0</v>
      </c>
      <c r="F1610" s="170">
        <v>345.0</v>
      </c>
      <c r="G1610" s="170">
        <v>156.0</v>
      </c>
      <c r="H1610" s="170" t="s">
        <v>695</v>
      </c>
      <c r="I1610" s="170" t="s">
        <v>793</v>
      </c>
      <c r="J1610" s="334"/>
      <c r="K1610" s="334"/>
      <c r="L1610" s="351">
        <f t="shared" si="13"/>
        <v>20.570004</v>
      </c>
      <c r="M1610" s="352" t="str">
        <f t="shared" si="17"/>
        <v>POWERPRESS</v>
      </c>
      <c r="N1610" s="353">
        <f t="shared" si="14"/>
        <v>13</v>
      </c>
      <c r="O1610" s="353">
        <f t="shared" si="15"/>
        <v>8</v>
      </c>
      <c r="P1610" s="353">
        <f t="shared" si="16"/>
        <v>2025</v>
      </c>
      <c r="Q1610" s="354"/>
      <c r="R1610" s="354"/>
      <c r="S1610" s="354"/>
      <c r="T1610" s="354"/>
      <c r="U1610" s="354"/>
      <c r="V1610" s="354"/>
    </row>
    <row r="1611" ht="11.25" customHeight="1">
      <c r="A1611" s="170" t="s">
        <v>682</v>
      </c>
      <c r="B1611" s="348">
        <v>45882.0</v>
      </c>
      <c r="C1611" s="170" t="s">
        <v>395</v>
      </c>
      <c r="D1611" s="170" t="s">
        <v>789</v>
      </c>
      <c r="E1611" s="170">
        <v>98.0</v>
      </c>
      <c r="F1611" s="170">
        <v>345.0</v>
      </c>
      <c r="G1611" s="170">
        <v>116.0</v>
      </c>
      <c r="H1611" s="170" t="s">
        <v>695</v>
      </c>
      <c r="I1611" s="170" t="s">
        <v>793</v>
      </c>
      <c r="J1611" s="334"/>
      <c r="K1611" s="334"/>
      <c r="L1611" s="351">
        <f t="shared" si="13"/>
        <v>15.295644</v>
      </c>
      <c r="M1611" s="352" t="str">
        <f t="shared" si="17"/>
        <v>POWERPRESS</v>
      </c>
      <c r="N1611" s="353">
        <f t="shared" si="14"/>
        <v>13</v>
      </c>
      <c r="O1611" s="353">
        <f t="shared" si="15"/>
        <v>8</v>
      </c>
      <c r="P1611" s="353">
        <f t="shared" si="16"/>
        <v>2025</v>
      </c>
      <c r="Q1611" s="354"/>
      <c r="R1611" s="354"/>
      <c r="S1611" s="354"/>
      <c r="T1611" s="354"/>
      <c r="U1611" s="354"/>
      <c r="V1611" s="354"/>
    </row>
    <row r="1612" ht="11.25" customHeight="1">
      <c r="A1612" s="170" t="s">
        <v>682</v>
      </c>
      <c r="B1612" s="348">
        <v>45882.0</v>
      </c>
      <c r="C1612" s="170" t="s">
        <v>418</v>
      </c>
      <c r="D1612" s="170" t="s">
        <v>789</v>
      </c>
      <c r="E1612" s="170">
        <v>98.0</v>
      </c>
      <c r="F1612" s="170">
        <v>597.0</v>
      </c>
      <c r="G1612" s="170">
        <v>69.0</v>
      </c>
      <c r="H1612" s="170" t="s">
        <v>695</v>
      </c>
      <c r="I1612" s="170" t="s">
        <v>793</v>
      </c>
      <c r="J1612" s="334"/>
      <c r="K1612" s="334"/>
      <c r="L1612" s="351">
        <f t="shared" si="13"/>
        <v>15.7439646</v>
      </c>
      <c r="M1612" s="352" t="str">
        <f t="shared" si="17"/>
        <v>POWERPRESS</v>
      </c>
      <c r="N1612" s="353">
        <f t="shared" si="14"/>
        <v>13</v>
      </c>
      <c r="O1612" s="353">
        <f t="shared" si="15"/>
        <v>8</v>
      </c>
      <c r="P1612" s="353">
        <f t="shared" si="16"/>
        <v>2025</v>
      </c>
      <c r="Q1612" s="354"/>
      <c r="R1612" s="354"/>
      <c r="S1612" s="354"/>
      <c r="T1612" s="354"/>
      <c r="U1612" s="354"/>
      <c r="V1612" s="354"/>
    </row>
    <row r="1613" ht="11.25" customHeight="1">
      <c r="A1613" s="170" t="s">
        <v>682</v>
      </c>
      <c r="B1613" s="348">
        <v>45882.0</v>
      </c>
      <c r="C1613" s="170" t="s">
        <v>418</v>
      </c>
      <c r="D1613" s="170" t="s">
        <v>789</v>
      </c>
      <c r="E1613" s="170">
        <v>98.0</v>
      </c>
      <c r="F1613" s="170">
        <v>621.0</v>
      </c>
      <c r="G1613" s="170">
        <v>57.0</v>
      </c>
      <c r="H1613" s="170" t="s">
        <v>695</v>
      </c>
      <c r="I1613" s="170" t="s">
        <v>793</v>
      </c>
      <c r="J1613" s="334"/>
      <c r="K1613" s="334"/>
      <c r="L1613" s="351">
        <f t="shared" si="13"/>
        <v>13.5287334</v>
      </c>
      <c r="M1613" s="352" t="str">
        <f t="shared" si="17"/>
        <v>POWERPRESS</v>
      </c>
      <c r="N1613" s="353">
        <f t="shared" si="14"/>
        <v>13</v>
      </c>
      <c r="O1613" s="353">
        <f t="shared" si="15"/>
        <v>8</v>
      </c>
      <c r="P1613" s="353">
        <f t="shared" si="16"/>
        <v>2025</v>
      </c>
      <c r="Q1613" s="354"/>
      <c r="R1613" s="354"/>
      <c r="S1613" s="354"/>
      <c r="T1613" s="354"/>
      <c r="U1613" s="354"/>
      <c r="V1613" s="354"/>
    </row>
    <row r="1614" ht="11.25" customHeight="1">
      <c r="A1614" s="170" t="s">
        <v>682</v>
      </c>
      <c r="B1614" s="348">
        <v>45882.0</v>
      </c>
      <c r="C1614" s="170" t="s">
        <v>418</v>
      </c>
      <c r="D1614" s="170" t="s">
        <v>789</v>
      </c>
      <c r="E1614" s="170">
        <v>98.0</v>
      </c>
      <c r="F1614" s="170">
        <v>649.0</v>
      </c>
      <c r="G1614" s="170">
        <v>39.0</v>
      </c>
      <c r="H1614" s="170" t="s">
        <v>695</v>
      </c>
      <c r="I1614" s="170" t="s">
        <v>793</v>
      </c>
      <c r="J1614" s="334"/>
      <c r="K1614" s="334"/>
      <c r="L1614" s="351">
        <f t="shared" si="13"/>
        <v>9.6738642</v>
      </c>
      <c r="M1614" s="352" t="str">
        <f t="shared" si="17"/>
        <v>POWERPRESS</v>
      </c>
      <c r="N1614" s="353">
        <f t="shared" si="14"/>
        <v>13</v>
      </c>
      <c r="O1614" s="353">
        <f t="shared" si="15"/>
        <v>8</v>
      </c>
      <c r="P1614" s="353">
        <f t="shared" si="16"/>
        <v>2025</v>
      </c>
      <c r="Q1614" s="354"/>
      <c r="R1614" s="354"/>
      <c r="S1614" s="354"/>
      <c r="T1614" s="354"/>
      <c r="U1614" s="354"/>
      <c r="V1614" s="354"/>
    </row>
    <row r="1615" ht="11.25" customHeight="1">
      <c r="A1615" s="170" t="s">
        <v>682</v>
      </c>
      <c r="B1615" s="348">
        <v>45882.0</v>
      </c>
      <c r="C1615" s="170" t="s">
        <v>418</v>
      </c>
      <c r="D1615" s="170" t="s">
        <v>789</v>
      </c>
      <c r="E1615" s="170">
        <v>98.0</v>
      </c>
      <c r="F1615" s="170">
        <v>566.0</v>
      </c>
      <c r="G1615" s="170">
        <v>117.0</v>
      </c>
      <c r="H1615" s="170" t="s">
        <v>695</v>
      </c>
      <c r="I1615" s="170" t="s">
        <v>793</v>
      </c>
      <c r="J1615" s="334"/>
      <c r="K1615" s="334"/>
      <c r="L1615" s="351">
        <f t="shared" si="13"/>
        <v>25.3100484</v>
      </c>
      <c r="M1615" s="352" t="str">
        <f t="shared" si="17"/>
        <v>POWERPRESS</v>
      </c>
      <c r="N1615" s="353">
        <f t="shared" si="14"/>
        <v>13</v>
      </c>
      <c r="O1615" s="353">
        <f t="shared" si="15"/>
        <v>8</v>
      </c>
      <c r="P1615" s="353">
        <f t="shared" si="16"/>
        <v>2025</v>
      </c>
      <c r="Q1615" s="354"/>
      <c r="R1615" s="354"/>
      <c r="S1615" s="354"/>
      <c r="T1615" s="354"/>
      <c r="U1615" s="354"/>
      <c r="V1615" s="354"/>
    </row>
    <row r="1616" ht="11.25" customHeight="1">
      <c r="A1616" s="170" t="s">
        <v>682</v>
      </c>
      <c r="B1616" s="348">
        <v>45882.0</v>
      </c>
      <c r="C1616" s="170" t="s">
        <v>418</v>
      </c>
      <c r="D1616" s="170" t="s">
        <v>789</v>
      </c>
      <c r="E1616" s="170">
        <v>98.0</v>
      </c>
      <c r="F1616" s="170">
        <v>579.0</v>
      </c>
      <c r="G1616" s="170">
        <v>87.0</v>
      </c>
      <c r="H1616" s="170" t="s">
        <v>695</v>
      </c>
      <c r="I1616" s="170" t="s">
        <v>793</v>
      </c>
      <c r="J1616" s="334"/>
      <c r="K1616" s="350">
        <v>0.8333333333333334</v>
      </c>
      <c r="L1616" s="351">
        <f t="shared" si="13"/>
        <v>19.2525606</v>
      </c>
      <c r="M1616" s="352" t="str">
        <f t="shared" si="17"/>
        <v>POWERPRESS</v>
      </c>
      <c r="N1616" s="353">
        <f t="shared" si="14"/>
        <v>13</v>
      </c>
      <c r="O1616" s="353">
        <f t="shared" si="15"/>
        <v>8</v>
      </c>
      <c r="P1616" s="353">
        <f t="shared" si="16"/>
        <v>2025</v>
      </c>
      <c r="Q1616" s="354"/>
      <c r="R1616" s="354"/>
      <c r="S1616" s="354"/>
      <c r="T1616" s="354"/>
      <c r="U1616" s="354"/>
      <c r="V1616" s="354"/>
    </row>
    <row r="1617" ht="11.25" customHeight="1">
      <c r="A1617" s="170" t="s">
        <v>682</v>
      </c>
      <c r="B1617" s="348">
        <v>45882.0</v>
      </c>
      <c r="C1617" s="170" t="s">
        <v>756</v>
      </c>
      <c r="D1617" s="170" t="s">
        <v>777</v>
      </c>
      <c r="E1617" s="170">
        <v>38.0</v>
      </c>
      <c r="F1617" s="170">
        <v>205.0</v>
      </c>
      <c r="G1617" s="170">
        <v>310.0</v>
      </c>
      <c r="H1617" s="170" t="s">
        <v>695</v>
      </c>
      <c r="I1617" s="170" t="s">
        <v>696</v>
      </c>
      <c r="J1617" s="350">
        <v>0.375</v>
      </c>
      <c r="K1617" s="334"/>
      <c r="L1617" s="351">
        <f t="shared" si="13"/>
        <v>9.41811</v>
      </c>
      <c r="M1617" s="352" t="str">
        <f t="shared" si="17"/>
        <v>POWERPRESS</v>
      </c>
      <c r="N1617" s="353">
        <f t="shared" si="14"/>
        <v>13</v>
      </c>
      <c r="O1617" s="353">
        <f t="shared" si="15"/>
        <v>8</v>
      </c>
      <c r="P1617" s="353">
        <f t="shared" si="16"/>
        <v>2025</v>
      </c>
      <c r="Q1617" s="354"/>
      <c r="R1617" s="354"/>
      <c r="S1617" s="354"/>
      <c r="T1617" s="354"/>
      <c r="U1617" s="354"/>
      <c r="V1617" s="354"/>
    </row>
    <row r="1618" ht="11.25" customHeight="1">
      <c r="A1618" s="170" t="s">
        <v>682</v>
      </c>
      <c r="B1618" s="348">
        <v>45882.0</v>
      </c>
      <c r="C1618" s="170" t="s">
        <v>756</v>
      </c>
      <c r="D1618" s="170" t="s">
        <v>783</v>
      </c>
      <c r="E1618" s="170">
        <v>44.0</v>
      </c>
      <c r="F1618" s="170">
        <v>235.0</v>
      </c>
      <c r="G1618" s="170">
        <v>200.0</v>
      </c>
      <c r="H1618" s="170" t="s">
        <v>695</v>
      </c>
      <c r="I1618" s="170" t="s">
        <v>696</v>
      </c>
      <c r="J1618" s="334"/>
      <c r="K1618" s="334"/>
      <c r="L1618" s="351">
        <f t="shared" si="13"/>
        <v>8.0652</v>
      </c>
      <c r="M1618" s="352" t="str">
        <f t="shared" si="17"/>
        <v/>
      </c>
      <c r="N1618" s="353">
        <f t="shared" si="14"/>
        <v>13</v>
      </c>
      <c r="O1618" s="353">
        <f t="shared" si="15"/>
        <v>8</v>
      </c>
      <c r="P1618" s="353">
        <f t="shared" si="16"/>
        <v>2025</v>
      </c>
      <c r="Q1618" s="354"/>
      <c r="R1618" s="354"/>
      <c r="S1618" s="354"/>
      <c r="T1618" s="354"/>
      <c r="U1618" s="354"/>
      <c r="V1618" s="354"/>
    </row>
    <row r="1619" ht="11.25" customHeight="1">
      <c r="A1619" s="170" t="s">
        <v>682</v>
      </c>
      <c r="B1619" s="348">
        <v>45882.0</v>
      </c>
      <c r="C1619" s="170"/>
      <c r="D1619" s="170"/>
      <c r="E1619" s="170"/>
      <c r="F1619" s="170"/>
      <c r="G1619" s="170"/>
      <c r="H1619" s="170" t="s">
        <v>689</v>
      </c>
      <c r="I1619" s="170" t="s">
        <v>696</v>
      </c>
      <c r="J1619" s="334"/>
      <c r="K1619" s="350">
        <v>0.75</v>
      </c>
      <c r="L1619" s="351">
        <f t="shared" si="13"/>
        <v>0</v>
      </c>
      <c r="M1619" s="352" t="str">
        <f t="shared" si="17"/>
        <v/>
      </c>
      <c r="N1619" s="353">
        <f t="shared" si="14"/>
        <v>13</v>
      </c>
      <c r="O1619" s="353">
        <f t="shared" si="15"/>
        <v>8</v>
      </c>
      <c r="P1619" s="353">
        <f t="shared" si="16"/>
        <v>2025</v>
      </c>
      <c r="Q1619" s="354"/>
      <c r="R1619" s="354"/>
      <c r="S1619" s="354"/>
      <c r="T1619" s="354"/>
      <c r="U1619" s="354"/>
      <c r="V1619" s="354"/>
    </row>
    <row r="1620" ht="11.25" customHeight="1">
      <c r="A1620" s="170" t="s">
        <v>682</v>
      </c>
      <c r="B1620" s="348">
        <v>45882.0</v>
      </c>
      <c r="C1620" s="170"/>
      <c r="D1620" s="170"/>
      <c r="E1620" s="170"/>
      <c r="F1620" s="170"/>
      <c r="G1620" s="170"/>
      <c r="H1620" s="170" t="s">
        <v>689</v>
      </c>
      <c r="I1620" s="170" t="s">
        <v>698</v>
      </c>
      <c r="J1620" s="350">
        <v>0.375</v>
      </c>
      <c r="K1620" s="350">
        <v>0.75</v>
      </c>
      <c r="L1620" s="351">
        <f t="shared" si="13"/>
        <v>0</v>
      </c>
      <c r="M1620" s="352" t="str">
        <f t="shared" si="17"/>
        <v>HOLING</v>
      </c>
      <c r="N1620" s="353">
        <f t="shared" si="14"/>
        <v>13</v>
      </c>
      <c r="O1620" s="353">
        <f t="shared" si="15"/>
        <v>8</v>
      </c>
      <c r="P1620" s="353">
        <f t="shared" si="16"/>
        <v>2025</v>
      </c>
      <c r="Q1620" s="354"/>
      <c r="R1620" s="354"/>
      <c r="S1620" s="354"/>
      <c r="T1620" s="354"/>
      <c r="U1620" s="354"/>
      <c r="V1620" s="354"/>
    </row>
    <row r="1621" ht="11.25" customHeight="1">
      <c r="A1621" s="170" t="s">
        <v>682</v>
      </c>
      <c r="B1621" s="348">
        <v>45882.0</v>
      </c>
      <c r="C1621" s="170" t="s">
        <v>418</v>
      </c>
      <c r="D1621" s="170" t="s">
        <v>697</v>
      </c>
      <c r="E1621" s="170">
        <v>111.0</v>
      </c>
      <c r="F1621" s="170">
        <v>413.0</v>
      </c>
      <c r="G1621" s="170">
        <v>261.0</v>
      </c>
      <c r="H1621" s="170" t="s">
        <v>695</v>
      </c>
      <c r="I1621" s="170" t="s">
        <v>801</v>
      </c>
      <c r="J1621" s="350">
        <v>0.375</v>
      </c>
      <c r="K1621" s="334"/>
      <c r="L1621" s="351">
        <f t="shared" si="13"/>
        <v>46.6635897</v>
      </c>
      <c r="M1621" s="352" t="str">
        <f t="shared" si="17"/>
        <v>HOLING</v>
      </c>
      <c r="N1621" s="353">
        <f t="shared" si="14"/>
        <v>13</v>
      </c>
      <c r="O1621" s="353">
        <f t="shared" si="15"/>
        <v>8</v>
      </c>
      <c r="P1621" s="353">
        <f t="shared" si="16"/>
        <v>2025</v>
      </c>
      <c r="Q1621" s="354"/>
      <c r="R1621" s="354"/>
      <c r="S1621" s="354"/>
      <c r="T1621" s="354"/>
      <c r="U1621" s="354"/>
      <c r="V1621" s="354"/>
    </row>
    <row r="1622" ht="11.25" customHeight="1">
      <c r="A1622" s="170" t="s">
        <v>682</v>
      </c>
      <c r="B1622" s="348">
        <v>45882.0</v>
      </c>
      <c r="C1622" s="170" t="s">
        <v>418</v>
      </c>
      <c r="D1622" s="170" t="s">
        <v>697</v>
      </c>
      <c r="E1622" s="170">
        <v>124.0</v>
      </c>
      <c r="F1622" s="170">
        <v>413.0</v>
      </c>
      <c r="G1622" s="170">
        <v>351.0</v>
      </c>
      <c r="H1622" s="170" t="s">
        <v>695</v>
      </c>
      <c r="I1622" s="170" t="s">
        <v>801</v>
      </c>
      <c r="J1622" s="350"/>
      <c r="K1622" s="334"/>
      <c r="L1622" s="351">
        <f t="shared" si="13"/>
        <v>70.1041068</v>
      </c>
      <c r="M1622" s="352" t="str">
        <f t="shared" si="17"/>
        <v>HOLING</v>
      </c>
      <c r="N1622" s="353">
        <f t="shared" si="14"/>
        <v>13</v>
      </c>
      <c r="O1622" s="353">
        <f t="shared" si="15"/>
        <v>8</v>
      </c>
      <c r="P1622" s="353">
        <f t="shared" si="16"/>
        <v>2025</v>
      </c>
      <c r="Q1622" s="354"/>
      <c r="R1622" s="354"/>
      <c r="S1622" s="354"/>
      <c r="T1622" s="354"/>
      <c r="U1622" s="354"/>
      <c r="V1622" s="354"/>
    </row>
    <row r="1623" ht="11.25" customHeight="1">
      <c r="A1623" s="170" t="s">
        <v>682</v>
      </c>
      <c r="B1623" s="348">
        <v>45882.0</v>
      </c>
      <c r="C1623" s="170" t="s">
        <v>418</v>
      </c>
      <c r="D1623" s="170" t="s">
        <v>697</v>
      </c>
      <c r="E1623" s="170">
        <v>93.0</v>
      </c>
      <c r="F1623" s="170">
        <v>413.0</v>
      </c>
      <c r="G1623" s="170">
        <v>207.0</v>
      </c>
      <c r="H1623" s="170" t="s">
        <v>695</v>
      </c>
      <c r="I1623" s="170" t="s">
        <v>801</v>
      </c>
      <c r="J1623" s="350"/>
      <c r="K1623" s="334"/>
      <c r="L1623" s="351">
        <f t="shared" si="13"/>
        <v>31.0075857</v>
      </c>
      <c r="M1623" s="352" t="str">
        <f t="shared" si="17"/>
        <v>HOLING</v>
      </c>
      <c r="N1623" s="353">
        <f t="shared" si="14"/>
        <v>13</v>
      </c>
      <c r="O1623" s="353">
        <f t="shared" si="15"/>
        <v>8</v>
      </c>
      <c r="P1623" s="353">
        <f t="shared" si="16"/>
        <v>2025</v>
      </c>
      <c r="Q1623" s="354"/>
      <c r="R1623" s="354"/>
      <c r="S1623" s="354"/>
      <c r="T1623" s="354"/>
      <c r="U1623" s="354"/>
      <c r="V1623" s="354"/>
    </row>
    <row r="1624" ht="11.25" customHeight="1">
      <c r="A1624" s="170" t="s">
        <v>682</v>
      </c>
      <c r="B1624" s="348">
        <v>45882.0</v>
      </c>
      <c r="C1624" s="170" t="s">
        <v>418</v>
      </c>
      <c r="D1624" s="170" t="s">
        <v>697</v>
      </c>
      <c r="E1624" s="170">
        <v>69.0</v>
      </c>
      <c r="F1624" s="170">
        <v>413.0</v>
      </c>
      <c r="G1624" s="170">
        <v>171.0</v>
      </c>
      <c r="H1624" s="170" t="s">
        <v>695</v>
      </c>
      <c r="I1624" s="170" t="s">
        <v>801</v>
      </c>
      <c r="J1624" s="350"/>
      <c r="K1624" s="334"/>
      <c r="L1624" s="351">
        <f t="shared" si="13"/>
        <v>19.0046493</v>
      </c>
      <c r="M1624" s="352" t="str">
        <f t="shared" si="17"/>
        <v>HOLING</v>
      </c>
      <c r="N1624" s="353">
        <f t="shared" si="14"/>
        <v>13</v>
      </c>
      <c r="O1624" s="353">
        <f t="shared" si="15"/>
        <v>8</v>
      </c>
      <c r="P1624" s="353">
        <f t="shared" si="16"/>
        <v>2025</v>
      </c>
      <c r="Q1624" s="354"/>
      <c r="R1624" s="354"/>
      <c r="S1624" s="354"/>
      <c r="T1624" s="354"/>
      <c r="U1624" s="354"/>
      <c r="V1624" s="354"/>
    </row>
    <row r="1625" ht="11.25" customHeight="1">
      <c r="A1625" s="170" t="s">
        <v>682</v>
      </c>
      <c r="B1625" s="348">
        <v>45882.0</v>
      </c>
      <c r="C1625" s="170" t="s">
        <v>418</v>
      </c>
      <c r="D1625" s="170" t="s">
        <v>697</v>
      </c>
      <c r="E1625" s="170">
        <v>41.0</v>
      </c>
      <c r="F1625" s="170">
        <v>413.0</v>
      </c>
      <c r="G1625" s="170">
        <v>117.0</v>
      </c>
      <c r="H1625" s="170" t="s">
        <v>695</v>
      </c>
      <c r="I1625" s="170" t="s">
        <v>801</v>
      </c>
      <c r="J1625" s="350"/>
      <c r="K1625" s="334"/>
      <c r="L1625" s="351">
        <f t="shared" si="13"/>
        <v>7.7265279</v>
      </c>
      <c r="M1625" s="352" t="str">
        <f t="shared" si="17"/>
        <v>HOLING</v>
      </c>
      <c r="N1625" s="353">
        <f t="shared" si="14"/>
        <v>13</v>
      </c>
      <c r="O1625" s="353">
        <f t="shared" si="15"/>
        <v>8</v>
      </c>
      <c r="P1625" s="353">
        <f t="shared" si="16"/>
        <v>2025</v>
      </c>
      <c r="Q1625" s="354"/>
      <c r="R1625" s="354"/>
      <c r="S1625" s="354"/>
      <c r="T1625" s="354"/>
      <c r="U1625" s="354"/>
      <c r="V1625" s="354"/>
    </row>
    <row r="1626" ht="11.25" customHeight="1">
      <c r="A1626" s="170" t="s">
        <v>682</v>
      </c>
      <c r="B1626" s="348">
        <v>45882.0</v>
      </c>
      <c r="C1626" s="170" t="s">
        <v>418</v>
      </c>
      <c r="D1626" s="170" t="s">
        <v>697</v>
      </c>
      <c r="E1626" s="170">
        <v>110.0</v>
      </c>
      <c r="F1626" s="170">
        <v>490.0</v>
      </c>
      <c r="G1626" s="170">
        <v>260.0</v>
      </c>
      <c r="H1626" s="170" t="s">
        <v>695</v>
      </c>
      <c r="I1626" s="170" t="s">
        <v>801</v>
      </c>
      <c r="J1626" s="350"/>
      <c r="K1626" s="350">
        <v>0.75</v>
      </c>
      <c r="L1626" s="351">
        <f t="shared" si="13"/>
        <v>54.6546</v>
      </c>
      <c r="M1626" s="352" t="str">
        <f t="shared" si="17"/>
        <v>SHEARING</v>
      </c>
      <c r="N1626" s="353">
        <f t="shared" si="14"/>
        <v>13</v>
      </c>
      <c r="O1626" s="353">
        <f t="shared" si="15"/>
        <v>8</v>
      </c>
      <c r="P1626" s="353">
        <f t="shared" si="16"/>
        <v>2025</v>
      </c>
      <c r="Q1626" s="354"/>
      <c r="R1626" s="354"/>
      <c r="S1626" s="354"/>
      <c r="T1626" s="354"/>
      <c r="U1626" s="354"/>
      <c r="V1626" s="354"/>
    </row>
    <row r="1627" ht="11.25" customHeight="1">
      <c r="A1627" s="170" t="s">
        <v>682</v>
      </c>
      <c r="B1627" s="348">
        <v>45882.0</v>
      </c>
      <c r="C1627" s="170" t="s">
        <v>418</v>
      </c>
      <c r="D1627" s="349" t="s">
        <v>699</v>
      </c>
      <c r="E1627" s="170">
        <v>124.0</v>
      </c>
      <c r="F1627" s="170">
        <v>413.0</v>
      </c>
      <c r="G1627" s="170">
        <v>351.0</v>
      </c>
      <c r="H1627" s="170" t="s">
        <v>700</v>
      </c>
      <c r="I1627" s="170" t="s">
        <v>701</v>
      </c>
      <c r="J1627" s="350">
        <v>0.3333333333333333</v>
      </c>
      <c r="K1627" s="334"/>
      <c r="L1627" s="351">
        <f t="shared" si="13"/>
        <v>70.1041068</v>
      </c>
      <c r="M1627" s="352" t="str">
        <f t="shared" si="17"/>
        <v>SHEARING</v>
      </c>
      <c r="N1627" s="353">
        <f t="shared" si="14"/>
        <v>13</v>
      </c>
      <c r="O1627" s="353">
        <f t="shared" si="15"/>
        <v>8</v>
      </c>
      <c r="P1627" s="353">
        <f t="shared" si="16"/>
        <v>2025</v>
      </c>
      <c r="Q1627" s="354"/>
      <c r="R1627" s="354"/>
      <c r="S1627" s="354"/>
      <c r="T1627" s="354"/>
      <c r="U1627" s="354"/>
      <c r="V1627" s="354"/>
    </row>
    <row r="1628" ht="11.25" customHeight="1">
      <c r="A1628" s="170" t="s">
        <v>682</v>
      </c>
      <c r="B1628" s="348">
        <v>45882.0</v>
      </c>
      <c r="C1628" s="170" t="s">
        <v>418</v>
      </c>
      <c r="D1628" s="349" t="s">
        <v>699</v>
      </c>
      <c r="E1628" s="170">
        <v>111.0</v>
      </c>
      <c r="F1628" s="170">
        <v>413.0</v>
      </c>
      <c r="G1628" s="170">
        <v>261.0</v>
      </c>
      <c r="H1628" s="170" t="s">
        <v>700</v>
      </c>
      <c r="I1628" s="170" t="s">
        <v>701</v>
      </c>
      <c r="J1628" s="334"/>
      <c r="K1628" s="334"/>
      <c r="L1628" s="351">
        <f t="shared" si="13"/>
        <v>46.6635897</v>
      </c>
      <c r="M1628" s="352" t="str">
        <f t="shared" si="17"/>
        <v>SHEARING</v>
      </c>
      <c r="N1628" s="353">
        <f t="shared" si="14"/>
        <v>13</v>
      </c>
      <c r="O1628" s="353">
        <f t="shared" si="15"/>
        <v>8</v>
      </c>
      <c r="P1628" s="353">
        <f t="shared" si="16"/>
        <v>2025</v>
      </c>
      <c r="Q1628" s="354"/>
      <c r="R1628" s="354"/>
      <c r="S1628" s="354"/>
      <c r="T1628" s="354"/>
      <c r="U1628" s="354"/>
      <c r="V1628" s="354"/>
    </row>
    <row r="1629" ht="11.25" customHeight="1">
      <c r="A1629" s="170" t="s">
        <v>682</v>
      </c>
      <c r="B1629" s="348">
        <v>45882.0</v>
      </c>
      <c r="C1629" s="170" t="s">
        <v>418</v>
      </c>
      <c r="D1629" s="349" t="s">
        <v>699</v>
      </c>
      <c r="E1629" s="170">
        <v>93.0</v>
      </c>
      <c r="F1629" s="170">
        <v>413.0</v>
      </c>
      <c r="G1629" s="170">
        <v>207.0</v>
      </c>
      <c r="H1629" s="170" t="s">
        <v>700</v>
      </c>
      <c r="I1629" s="170" t="s">
        <v>701</v>
      </c>
      <c r="J1629" s="334"/>
      <c r="K1629" s="334"/>
      <c r="L1629" s="351">
        <f t="shared" si="13"/>
        <v>31.0075857</v>
      </c>
      <c r="M1629" s="352" t="str">
        <f t="shared" si="17"/>
        <v>SHEARING</v>
      </c>
      <c r="N1629" s="353">
        <f t="shared" si="14"/>
        <v>13</v>
      </c>
      <c r="O1629" s="353">
        <f t="shared" si="15"/>
        <v>8</v>
      </c>
      <c r="P1629" s="353">
        <f t="shared" si="16"/>
        <v>2025</v>
      </c>
      <c r="Q1629" s="354"/>
      <c r="R1629" s="354"/>
      <c r="S1629" s="354"/>
      <c r="T1629" s="354"/>
      <c r="U1629" s="354"/>
      <c r="V1629" s="354"/>
    </row>
    <row r="1630" ht="11.25" customHeight="1">
      <c r="A1630" s="170" t="s">
        <v>682</v>
      </c>
      <c r="B1630" s="348">
        <v>45882.0</v>
      </c>
      <c r="C1630" s="170" t="s">
        <v>418</v>
      </c>
      <c r="D1630" s="349" t="s">
        <v>699</v>
      </c>
      <c r="E1630" s="170">
        <v>69.0</v>
      </c>
      <c r="F1630" s="170">
        <v>413.0</v>
      </c>
      <c r="G1630" s="170">
        <v>171.0</v>
      </c>
      <c r="H1630" s="170" t="s">
        <v>700</v>
      </c>
      <c r="I1630" s="170" t="s">
        <v>701</v>
      </c>
      <c r="J1630" s="334"/>
      <c r="K1630" s="334"/>
      <c r="L1630" s="351">
        <f t="shared" si="13"/>
        <v>19.0046493</v>
      </c>
      <c r="M1630" s="352" t="str">
        <f t="shared" si="17"/>
        <v>SHEARING</v>
      </c>
      <c r="N1630" s="353">
        <f t="shared" si="14"/>
        <v>13</v>
      </c>
      <c r="O1630" s="353">
        <f t="shared" si="15"/>
        <v>8</v>
      </c>
      <c r="P1630" s="353">
        <f t="shared" si="16"/>
        <v>2025</v>
      </c>
      <c r="Q1630" s="354"/>
      <c r="R1630" s="354"/>
      <c r="S1630" s="354"/>
      <c r="T1630" s="354"/>
      <c r="U1630" s="354"/>
      <c r="V1630" s="354"/>
    </row>
    <row r="1631" ht="11.25" customHeight="1">
      <c r="A1631" s="170" t="s">
        <v>682</v>
      </c>
      <c r="B1631" s="348">
        <v>45882.0</v>
      </c>
      <c r="C1631" s="170" t="s">
        <v>418</v>
      </c>
      <c r="D1631" s="349" t="s">
        <v>699</v>
      </c>
      <c r="E1631" s="170">
        <v>41.0</v>
      </c>
      <c r="F1631" s="170">
        <v>413.0</v>
      </c>
      <c r="G1631" s="170">
        <v>117.0</v>
      </c>
      <c r="H1631" s="170" t="s">
        <v>700</v>
      </c>
      <c r="I1631" s="170" t="s">
        <v>701</v>
      </c>
      <c r="J1631" s="334"/>
      <c r="K1631" s="334"/>
      <c r="L1631" s="351">
        <f t="shared" si="13"/>
        <v>7.7265279</v>
      </c>
      <c r="M1631" s="352" t="str">
        <f t="shared" si="17"/>
        <v>SHEARING</v>
      </c>
      <c r="N1631" s="353">
        <f t="shared" si="14"/>
        <v>13</v>
      </c>
      <c r="O1631" s="353">
        <f t="shared" si="15"/>
        <v>8</v>
      </c>
      <c r="P1631" s="353">
        <f t="shared" si="16"/>
        <v>2025</v>
      </c>
      <c r="Q1631" s="354"/>
      <c r="R1631" s="354"/>
      <c r="S1631" s="354"/>
      <c r="T1631" s="354"/>
      <c r="U1631" s="354"/>
      <c r="V1631" s="354"/>
    </row>
    <row r="1632" ht="11.25" customHeight="1">
      <c r="A1632" s="170" t="s">
        <v>682</v>
      </c>
      <c r="B1632" s="348">
        <v>45882.0</v>
      </c>
      <c r="C1632" s="170" t="s">
        <v>418</v>
      </c>
      <c r="D1632" s="349" t="s">
        <v>699</v>
      </c>
      <c r="E1632" s="170">
        <v>98.0</v>
      </c>
      <c r="F1632" s="170">
        <v>649.0</v>
      </c>
      <c r="G1632" s="170">
        <v>39.0</v>
      </c>
      <c r="H1632" s="170" t="s">
        <v>700</v>
      </c>
      <c r="I1632" s="170" t="s">
        <v>701</v>
      </c>
      <c r="J1632" s="334"/>
      <c r="K1632" s="334"/>
      <c r="L1632" s="351">
        <f t="shared" si="13"/>
        <v>9.6738642</v>
      </c>
      <c r="M1632" s="352" t="str">
        <f t="shared" si="17"/>
        <v>SHEARING</v>
      </c>
      <c r="N1632" s="353">
        <f t="shared" si="14"/>
        <v>13</v>
      </c>
      <c r="O1632" s="353">
        <f t="shared" si="15"/>
        <v>8</v>
      </c>
      <c r="P1632" s="353">
        <f t="shared" si="16"/>
        <v>2025</v>
      </c>
      <c r="Q1632" s="354"/>
      <c r="R1632" s="354"/>
      <c r="S1632" s="354"/>
      <c r="T1632" s="354"/>
      <c r="U1632" s="354"/>
      <c r="V1632" s="354"/>
    </row>
    <row r="1633" ht="11.25" customHeight="1">
      <c r="A1633" s="170" t="s">
        <v>682</v>
      </c>
      <c r="B1633" s="348">
        <v>45882.0</v>
      </c>
      <c r="C1633" s="170" t="s">
        <v>418</v>
      </c>
      <c r="D1633" s="349" t="s">
        <v>699</v>
      </c>
      <c r="E1633" s="170">
        <v>98.0</v>
      </c>
      <c r="F1633" s="170">
        <v>621.0</v>
      </c>
      <c r="G1633" s="170">
        <v>57.0</v>
      </c>
      <c r="H1633" s="170" t="s">
        <v>700</v>
      </c>
      <c r="I1633" s="170" t="s">
        <v>701</v>
      </c>
      <c r="J1633" s="334"/>
      <c r="K1633" s="334"/>
      <c r="L1633" s="351">
        <f t="shared" si="13"/>
        <v>13.5287334</v>
      </c>
      <c r="M1633" s="352" t="str">
        <f t="shared" si="17"/>
        <v>SHEARING</v>
      </c>
      <c r="N1633" s="353">
        <f t="shared" si="14"/>
        <v>13</v>
      </c>
      <c r="O1633" s="353">
        <f t="shared" si="15"/>
        <v>8</v>
      </c>
      <c r="P1633" s="353">
        <f t="shared" si="16"/>
        <v>2025</v>
      </c>
      <c r="Q1633" s="354"/>
      <c r="R1633" s="354"/>
      <c r="S1633" s="354"/>
      <c r="T1633" s="354"/>
      <c r="U1633" s="354"/>
      <c r="V1633" s="354"/>
    </row>
    <row r="1634" ht="11.25" customHeight="1">
      <c r="A1634" s="170" t="s">
        <v>682</v>
      </c>
      <c r="B1634" s="348">
        <v>45882.0</v>
      </c>
      <c r="C1634" s="170" t="s">
        <v>418</v>
      </c>
      <c r="D1634" s="349" t="s">
        <v>699</v>
      </c>
      <c r="E1634" s="170">
        <v>98.0</v>
      </c>
      <c r="F1634" s="170">
        <v>597.0</v>
      </c>
      <c r="G1634" s="170">
        <v>69.0</v>
      </c>
      <c r="H1634" s="170" t="s">
        <v>700</v>
      </c>
      <c r="I1634" s="170" t="s">
        <v>701</v>
      </c>
      <c r="J1634" s="334"/>
      <c r="K1634" s="334"/>
      <c r="L1634" s="351">
        <f t="shared" si="13"/>
        <v>15.7439646</v>
      </c>
      <c r="M1634" s="352" t="str">
        <f t="shared" si="17"/>
        <v>SHEARING</v>
      </c>
      <c r="N1634" s="353">
        <f t="shared" si="14"/>
        <v>13</v>
      </c>
      <c r="O1634" s="353">
        <f t="shared" si="15"/>
        <v>8</v>
      </c>
      <c r="P1634" s="353">
        <f t="shared" si="16"/>
        <v>2025</v>
      </c>
      <c r="Q1634" s="354"/>
      <c r="R1634" s="354"/>
      <c r="S1634" s="354"/>
      <c r="T1634" s="354"/>
      <c r="U1634" s="354"/>
      <c r="V1634" s="354"/>
    </row>
    <row r="1635" ht="11.25" customHeight="1">
      <c r="A1635" s="170" t="s">
        <v>682</v>
      </c>
      <c r="B1635" s="348">
        <v>45882.0</v>
      </c>
      <c r="C1635" s="170" t="s">
        <v>418</v>
      </c>
      <c r="D1635" s="349" t="s">
        <v>699</v>
      </c>
      <c r="E1635" s="170">
        <v>98.0</v>
      </c>
      <c r="F1635" s="170">
        <v>579.0</v>
      </c>
      <c r="G1635" s="170">
        <v>87.0</v>
      </c>
      <c r="H1635" s="170" t="s">
        <v>700</v>
      </c>
      <c r="I1635" s="170" t="s">
        <v>701</v>
      </c>
      <c r="J1635" s="334"/>
      <c r="K1635" s="334"/>
      <c r="L1635" s="351">
        <f t="shared" si="13"/>
        <v>19.2525606</v>
      </c>
      <c r="M1635" s="352" t="str">
        <f t="shared" si="17"/>
        <v>SHEARING</v>
      </c>
      <c r="N1635" s="353">
        <f t="shared" si="14"/>
        <v>13</v>
      </c>
      <c r="O1635" s="353">
        <f t="shared" si="15"/>
        <v>8</v>
      </c>
      <c r="P1635" s="353">
        <f t="shared" si="16"/>
        <v>2025</v>
      </c>
      <c r="Q1635" s="354"/>
      <c r="R1635" s="354"/>
      <c r="S1635" s="354"/>
      <c r="T1635" s="354"/>
      <c r="U1635" s="354"/>
      <c r="V1635" s="354"/>
    </row>
    <row r="1636" ht="11.25" customHeight="1">
      <c r="A1636" s="170" t="s">
        <v>682</v>
      </c>
      <c r="B1636" s="348">
        <v>45882.0</v>
      </c>
      <c r="C1636" s="170" t="s">
        <v>418</v>
      </c>
      <c r="D1636" s="349" t="s">
        <v>699</v>
      </c>
      <c r="E1636" s="170">
        <v>98.0</v>
      </c>
      <c r="F1636" s="170">
        <v>566.0</v>
      </c>
      <c r="G1636" s="170">
        <v>117.0</v>
      </c>
      <c r="H1636" s="170" t="s">
        <v>700</v>
      </c>
      <c r="I1636" s="170" t="s">
        <v>701</v>
      </c>
      <c r="J1636" s="334"/>
      <c r="K1636" s="350">
        <v>0.8333333333333334</v>
      </c>
      <c r="L1636" s="351">
        <f t="shared" si="13"/>
        <v>25.3100484</v>
      </c>
      <c r="M1636" s="352" t="str">
        <f t="shared" si="17"/>
        <v>SHEARING</v>
      </c>
      <c r="N1636" s="353">
        <f t="shared" si="14"/>
        <v>13</v>
      </c>
      <c r="O1636" s="353">
        <f t="shared" si="15"/>
        <v>8</v>
      </c>
      <c r="P1636" s="353">
        <f t="shared" si="16"/>
        <v>2025</v>
      </c>
      <c r="Q1636" s="354"/>
      <c r="R1636" s="354"/>
      <c r="S1636" s="354"/>
      <c r="T1636" s="354"/>
      <c r="U1636" s="354"/>
      <c r="V1636" s="354"/>
    </row>
    <row r="1637" ht="11.25" customHeight="1">
      <c r="A1637" s="170" t="s">
        <v>682</v>
      </c>
      <c r="B1637" s="348">
        <v>45882.0</v>
      </c>
      <c r="C1637" s="170" t="s">
        <v>417</v>
      </c>
      <c r="D1637" s="349" t="s">
        <v>690</v>
      </c>
      <c r="E1637" s="170">
        <v>98.0</v>
      </c>
      <c r="F1637" s="170">
        <v>365.0</v>
      </c>
      <c r="G1637" s="170">
        <v>492.0</v>
      </c>
      <c r="H1637" s="170" t="s">
        <v>85</v>
      </c>
      <c r="I1637" s="170" t="s">
        <v>803</v>
      </c>
      <c r="J1637" s="350">
        <v>0.375</v>
      </c>
      <c r="K1637" s="334"/>
      <c r="L1637" s="351">
        <f t="shared" si="13"/>
        <v>68.635476</v>
      </c>
      <c r="M1637" s="352" t="str">
        <f t="shared" si="17"/>
        <v>SHEARING</v>
      </c>
      <c r="N1637" s="353">
        <f t="shared" si="14"/>
        <v>13</v>
      </c>
      <c r="O1637" s="353">
        <f t="shared" si="15"/>
        <v>8</v>
      </c>
      <c r="P1637" s="353">
        <f t="shared" si="16"/>
        <v>2025</v>
      </c>
      <c r="Q1637" s="354"/>
      <c r="R1637" s="354"/>
      <c r="S1637" s="354"/>
      <c r="T1637" s="354"/>
      <c r="U1637" s="354"/>
      <c r="V1637" s="354"/>
    </row>
    <row r="1638" ht="11.25" customHeight="1">
      <c r="A1638" s="170" t="s">
        <v>682</v>
      </c>
      <c r="B1638" s="348">
        <v>45882.0</v>
      </c>
      <c r="C1638" s="170" t="s">
        <v>417</v>
      </c>
      <c r="D1638" s="349" t="s">
        <v>690</v>
      </c>
      <c r="E1638" s="170">
        <v>98.0</v>
      </c>
      <c r="F1638" s="170">
        <v>606.0</v>
      </c>
      <c r="G1638" s="170">
        <v>246.0</v>
      </c>
      <c r="H1638" s="170" t="s">
        <v>85</v>
      </c>
      <c r="I1638" s="170" t="s">
        <v>803</v>
      </c>
      <c r="J1638" s="334"/>
      <c r="K1638" s="334"/>
      <c r="L1638" s="351">
        <f t="shared" si="13"/>
        <v>56.9768472</v>
      </c>
      <c r="M1638" s="352" t="str">
        <f t="shared" si="17"/>
        <v>SHEARING</v>
      </c>
      <c r="N1638" s="353">
        <f t="shared" si="14"/>
        <v>13</v>
      </c>
      <c r="O1638" s="353">
        <f t="shared" si="15"/>
        <v>8</v>
      </c>
      <c r="P1638" s="353">
        <f t="shared" si="16"/>
        <v>2025</v>
      </c>
      <c r="Q1638" s="354"/>
      <c r="R1638" s="354"/>
      <c r="S1638" s="354"/>
      <c r="T1638" s="354"/>
      <c r="U1638" s="354"/>
      <c r="V1638" s="354"/>
    </row>
    <row r="1639" ht="11.25" customHeight="1">
      <c r="A1639" s="170" t="s">
        <v>682</v>
      </c>
      <c r="B1639" s="348">
        <v>45882.0</v>
      </c>
      <c r="C1639" s="170" t="s">
        <v>418</v>
      </c>
      <c r="D1639" s="349" t="s">
        <v>690</v>
      </c>
      <c r="E1639" s="170">
        <v>98.0</v>
      </c>
      <c r="F1639" s="170">
        <v>345.0</v>
      </c>
      <c r="G1639" s="170">
        <v>738.0</v>
      </c>
      <c r="H1639" s="170" t="s">
        <v>85</v>
      </c>
      <c r="I1639" s="170" t="s">
        <v>803</v>
      </c>
      <c r="J1639" s="334"/>
      <c r="K1639" s="334"/>
      <c r="L1639" s="351">
        <f t="shared" si="13"/>
        <v>97.311942</v>
      </c>
      <c r="M1639" s="352" t="str">
        <f t="shared" si="17"/>
        <v>SHEARING</v>
      </c>
      <c r="N1639" s="353">
        <f t="shared" si="14"/>
        <v>13</v>
      </c>
      <c r="O1639" s="353">
        <f t="shared" si="15"/>
        <v>8</v>
      </c>
      <c r="P1639" s="353">
        <f t="shared" si="16"/>
        <v>2025</v>
      </c>
      <c r="Q1639" s="354"/>
      <c r="R1639" s="354"/>
      <c r="S1639" s="354"/>
      <c r="T1639" s="354"/>
      <c r="U1639" s="354"/>
      <c r="V1639" s="354"/>
    </row>
    <row r="1640" ht="11.25" customHeight="1">
      <c r="A1640" s="170" t="s">
        <v>682</v>
      </c>
      <c r="B1640" s="348">
        <v>45882.0</v>
      </c>
      <c r="C1640" s="170" t="s">
        <v>418</v>
      </c>
      <c r="D1640" s="349" t="s">
        <v>690</v>
      </c>
      <c r="E1640" s="170">
        <v>98.0</v>
      </c>
      <c r="F1640" s="170">
        <v>666.0</v>
      </c>
      <c r="G1640" s="170">
        <v>369.0</v>
      </c>
      <c r="H1640" s="170" t="s">
        <v>85</v>
      </c>
      <c r="I1640" s="170" t="s">
        <v>803</v>
      </c>
      <c r="J1640" s="334"/>
      <c r="K1640" s="334"/>
      <c r="L1640" s="351">
        <f t="shared" si="13"/>
        <v>93.9271788</v>
      </c>
      <c r="M1640" s="352" t="str">
        <f t="shared" si="17"/>
        <v>SHEARING</v>
      </c>
      <c r="N1640" s="353">
        <f t="shared" si="14"/>
        <v>13</v>
      </c>
      <c r="O1640" s="353">
        <f t="shared" si="15"/>
        <v>8</v>
      </c>
      <c r="P1640" s="353">
        <f t="shared" si="16"/>
        <v>2025</v>
      </c>
      <c r="Q1640" s="354"/>
      <c r="R1640" s="354"/>
      <c r="S1640" s="354"/>
      <c r="T1640" s="354"/>
      <c r="U1640" s="354"/>
      <c r="V1640" s="354"/>
    </row>
    <row r="1641" ht="11.25" customHeight="1">
      <c r="A1641" s="170" t="s">
        <v>682</v>
      </c>
      <c r="B1641" s="348">
        <v>45882.0</v>
      </c>
      <c r="C1641" s="170" t="s">
        <v>518</v>
      </c>
      <c r="D1641" s="349" t="s">
        <v>690</v>
      </c>
      <c r="E1641" s="170">
        <v>64.0</v>
      </c>
      <c r="F1641" s="170">
        <v>546.0</v>
      </c>
      <c r="G1641" s="170">
        <v>172.0</v>
      </c>
      <c r="H1641" s="170" t="s">
        <v>85</v>
      </c>
      <c r="I1641" s="170" t="s">
        <v>803</v>
      </c>
      <c r="J1641" s="334"/>
      <c r="K1641" s="350">
        <v>0.75</v>
      </c>
      <c r="L1641" s="351">
        <f t="shared" si="13"/>
        <v>23.4404352</v>
      </c>
      <c r="M1641" s="352" t="str">
        <f t="shared" si="17"/>
        <v>SHEARING</v>
      </c>
      <c r="N1641" s="353">
        <f t="shared" si="14"/>
        <v>13</v>
      </c>
      <c r="O1641" s="353">
        <f t="shared" si="15"/>
        <v>8</v>
      </c>
      <c r="P1641" s="353">
        <f t="shared" si="16"/>
        <v>2025</v>
      </c>
      <c r="Q1641" s="354"/>
      <c r="R1641" s="354"/>
      <c r="S1641" s="354"/>
      <c r="T1641" s="354"/>
      <c r="U1641" s="354"/>
      <c r="V1641" s="354"/>
    </row>
    <row r="1642" ht="11.25" customHeight="1">
      <c r="A1642" s="170" t="s">
        <v>682</v>
      </c>
      <c r="B1642" s="348">
        <v>45882.0</v>
      </c>
      <c r="C1642" s="170" t="s">
        <v>416</v>
      </c>
      <c r="D1642" s="349" t="s">
        <v>711</v>
      </c>
      <c r="E1642" s="170">
        <v>57.0</v>
      </c>
      <c r="F1642" s="170">
        <v>225.0</v>
      </c>
      <c r="G1642" s="170">
        <v>324.0</v>
      </c>
      <c r="H1642" s="170" t="s">
        <v>712</v>
      </c>
      <c r="I1642" s="170" t="s">
        <v>713</v>
      </c>
      <c r="J1642" s="350">
        <v>0.375</v>
      </c>
      <c r="K1642" s="334"/>
      <c r="L1642" s="351">
        <f t="shared" si="13"/>
        <v>16.20567</v>
      </c>
      <c r="M1642" s="352" t="str">
        <f t="shared" si="17"/>
        <v>SHEARING</v>
      </c>
      <c r="N1642" s="353">
        <f t="shared" si="14"/>
        <v>13</v>
      </c>
      <c r="O1642" s="353">
        <f t="shared" si="15"/>
        <v>8</v>
      </c>
      <c r="P1642" s="353">
        <f t="shared" si="16"/>
        <v>2025</v>
      </c>
      <c r="Q1642" s="354"/>
      <c r="R1642" s="354"/>
      <c r="S1642" s="354"/>
      <c r="T1642" s="354"/>
      <c r="U1642" s="354"/>
      <c r="V1642" s="354"/>
    </row>
    <row r="1643" ht="11.25" customHeight="1">
      <c r="A1643" s="170" t="s">
        <v>682</v>
      </c>
      <c r="B1643" s="348">
        <v>45882.0</v>
      </c>
      <c r="C1643" s="170" t="s">
        <v>416</v>
      </c>
      <c r="D1643" s="349" t="s">
        <v>711</v>
      </c>
      <c r="E1643" s="170">
        <v>57.0</v>
      </c>
      <c r="F1643" s="170">
        <v>238.5</v>
      </c>
      <c r="G1643" s="170">
        <v>264.0</v>
      </c>
      <c r="H1643" s="170" t="s">
        <v>712</v>
      </c>
      <c r="I1643" s="170" t="s">
        <v>713</v>
      </c>
      <c r="J1643" s="334"/>
      <c r="K1643" s="334"/>
      <c r="L1643" s="351">
        <f t="shared" si="13"/>
        <v>13.9968972</v>
      </c>
      <c r="M1643" s="352" t="str">
        <f t="shared" si="17"/>
        <v>SHEARING</v>
      </c>
      <c r="N1643" s="353">
        <f t="shared" si="14"/>
        <v>13</v>
      </c>
      <c r="O1643" s="353">
        <f t="shared" si="15"/>
        <v>8</v>
      </c>
      <c r="P1643" s="353">
        <f t="shared" si="16"/>
        <v>2025</v>
      </c>
      <c r="Q1643" s="354"/>
      <c r="R1643" s="354"/>
      <c r="S1643" s="354"/>
      <c r="T1643" s="354"/>
      <c r="U1643" s="354"/>
      <c r="V1643" s="354"/>
    </row>
    <row r="1644" ht="11.25" customHeight="1">
      <c r="A1644" s="170" t="s">
        <v>682</v>
      </c>
      <c r="B1644" s="348">
        <v>45882.0</v>
      </c>
      <c r="C1644" s="170" t="s">
        <v>416</v>
      </c>
      <c r="D1644" s="349" t="s">
        <v>711</v>
      </c>
      <c r="E1644" s="170">
        <v>57.0</v>
      </c>
      <c r="F1644" s="170">
        <v>255.0</v>
      </c>
      <c r="G1644" s="170">
        <v>180.0</v>
      </c>
      <c r="H1644" s="170" t="s">
        <v>712</v>
      </c>
      <c r="I1644" s="170" t="s">
        <v>713</v>
      </c>
      <c r="J1644" s="334"/>
      <c r="K1644" s="334"/>
      <c r="L1644" s="351">
        <f t="shared" si="13"/>
        <v>10.20357</v>
      </c>
      <c r="M1644" s="352" t="str">
        <f t="shared" si="17"/>
        <v>SHEARING</v>
      </c>
      <c r="N1644" s="353">
        <f t="shared" si="14"/>
        <v>13</v>
      </c>
      <c r="O1644" s="353">
        <f t="shared" si="15"/>
        <v>8</v>
      </c>
      <c r="P1644" s="353">
        <f t="shared" si="16"/>
        <v>2025</v>
      </c>
      <c r="Q1644" s="354"/>
      <c r="R1644" s="354"/>
      <c r="S1644" s="354"/>
      <c r="T1644" s="354"/>
      <c r="U1644" s="354"/>
      <c r="V1644" s="354"/>
    </row>
    <row r="1645" ht="11.25" customHeight="1">
      <c r="A1645" s="170" t="s">
        <v>682</v>
      </c>
      <c r="B1645" s="348">
        <v>45882.0</v>
      </c>
      <c r="C1645" s="170" t="s">
        <v>417</v>
      </c>
      <c r="D1645" s="349" t="s">
        <v>711</v>
      </c>
      <c r="E1645" s="170">
        <v>98.0</v>
      </c>
      <c r="F1645" s="170">
        <v>365.0</v>
      </c>
      <c r="G1645" s="170">
        <v>500.0</v>
      </c>
      <c r="H1645" s="170" t="s">
        <v>712</v>
      </c>
      <c r="I1645" s="170" t="s">
        <v>713</v>
      </c>
      <c r="J1645" s="334"/>
      <c r="K1645" s="334"/>
      <c r="L1645" s="351">
        <f t="shared" si="13"/>
        <v>69.7515</v>
      </c>
      <c r="M1645" s="352" t="str">
        <f t="shared" si="17"/>
        <v>SHEARING</v>
      </c>
      <c r="N1645" s="353">
        <f t="shared" si="14"/>
        <v>13</v>
      </c>
      <c r="O1645" s="353">
        <f t="shared" si="15"/>
        <v>8</v>
      </c>
      <c r="P1645" s="353">
        <f t="shared" si="16"/>
        <v>2025</v>
      </c>
      <c r="Q1645" s="354"/>
      <c r="R1645" s="354"/>
      <c r="S1645" s="354"/>
      <c r="T1645" s="354"/>
      <c r="U1645" s="354"/>
      <c r="V1645" s="354"/>
    </row>
    <row r="1646" ht="11.25" customHeight="1">
      <c r="A1646" s="170" t="s">
        <v>682</v>
      </c>
      <c r="B1646" s="348">
        <v>45882.0</v>
      </c>
      <c r="C1646" s="170" t="s">
        <v>418</v>
      </c>
      <c r="D1646" s="349" t="s">
        <v>711</v>
      </c>
      <c r="E1646" s="170">
        <v>98.0</v>
      </c>
      <c r="F1646" s="170">
        <v>345.0</v>
      </c>
      <c r="G1646" s="170">
        <v>738.0</v>
      </c>
      <c r="H1646" s="170" t="s">
        <v>712</v>
      </c>
      <c r="I1646" s="170" t="s">
        <v>713</v>
      </c>
      <c r="J1646" s="334"/>
      <c r="K1646" s="350">
        <v>0.8333333333333334</v>
      </c>
      <c r="L1646" s="351">
        <f t="shared" si="13"/>
        <v>97.311942</v>
      </c>
      <c r="M1646" s="352" t="str">
        <f t="shared" si="17"/>
        <v>SHEARING</v>
      </c>
      <c r="N1646" s="353">
        <f t="shared" si="14"/>
        <v>13</v>
      </c>
      <c r="O1646" s="353">
        <f t="shared" si="15"/>
        <v>8</v>
      </c>
      <c r="P1646" s="353">
        <f t="shared" si="16"/>
        <v>2025</v>
      </c>
      <c r="Q1646" s="354"/>
      <c r="R1646" s="354"/>
      <c r="S1646" s="354"/>
      <c r="T1646" s="354"/>
      <c r="U1646" s="354"/>
      <c r="V1646" s="354"/>
    </row>
    <row r="1647" ht="11.25" customHeight="1">
      <c r="A1647" s="170" t="s">
        <v>682</v>
      </c>
      <c r="B1647" s="348">
        <v>45882.0</v>
      </c>
      <c r="C1647" s="170" t="s">
        <v>417</v>
      </c>
      <c r="D1647" s="349" t="s">
        <v>727</v>
      </c>
      <c r="E1647" s="170">
        <v>124.0</v>
      </c>
      <c r="F1647" s="170">
        <v>423.0</v>
      </c>
      <c r="G1647" s="170">
        <v>234.0</v>
      </c>
      <c r="H1647" s="170" t="s">
        <v>723</v>
      </c>
      <c r="I1647" s="170" t="s">
        <v>692</v>
      </c>
      <c r="J1647" s="350">
        <v>0.375</v>
      </c>
      <c r="K1647" s="334"/>
      <c r="L1647" s="351">
        <f t="shared" si="13"/>
        <v>47.8676952</v>
      </c>
      <c r="M1647" s="352" t="str">
        <f t="shared" si="17"/>
        <v>SHEARING</v>
      </c>
      <c r="N1647" s="353">
        <f t="shared" si="14"/>
        <v>13</v>
      </c>
      <c r="O1647" s="353">
        <f t="shared" si="15"/>
        <v>8</v>
      </c>
      <c r="P1647" s="353">
        <f t="shared" si="16"/>
        <v>2025</v>
      </c>
      <c r="Q1647" s="354"/>
      <c r="R1647" s="354"/>
      <c r="S1647" s="354"/>
      <c r="T1647" s="354"/>
      <c r="U1647" s="354"/>
      <c r="V1647" s="354"/>
    </row>
    <row r="1648" ht="11.25" customHeight="1">
      <c r="A1648" s="170" t="s">
        <v>682</v>
      </c>
      <c r="B1648" s="348">
        <v>45882.0</v>
      </c>
      <c r="C1648" s="170" t="s">
        <v>417</v>
      </c>
      <c r="D1648" s="349" t="s">
        <v>727</v>
      </c>
      <c r="E1648" s="170">
        <v>11.0</v>
      </c>
      <c r="F1648" s="170">
        <v>423.0</v>
      </c>
      <c r="G1648" s="170">
        <v>174.0</v>
      </c>
      <c r="H1648" s="170" t="s">
        <v>723</v>
      </c>
      <c r="I1648" s="170" t="s">
        <v>692</v>
      </c>
      <c r="J1648" s="334"/>
      <c r="K1648" s="334"/>
      <c r="L1648" s="351">
        <f t="shared" si="13"/>
        <v>3.1575258</v>
      </c>
      <c r="M1648" s="352" t="str">
        <f t="shared" si="17"/>
        <v>SHEARING</v>
      </c>
      <c r="N1648" s="353">
        <f t="shared" si="14"/>
        <v>13</v>
      </c>
      <c r="O1648" s="353">
        <f t="shared" si="15"/>
        <v>8</v>
      </c>
      <c r="P1648" s="353">
        <f t="shared" si="16"/>
        <v>2025</v>
      </c>
      <c r="Q1648" s="354"/>
      <c r="R1648" s="354"/>
      <c r="S1648" s="354"/>
      <c r="T1648" s="354"/>
      <c r="U1648" s="354"/>
      <c r="V1648" s="354"/>
    </row>
    <row r="1649" ht="11.25" customHeight="1">
      <c r="A1649" s="170" t="s">
        <v>682</v>
      </c>
      <c r="B1649" s="348">
        <v>45882.0</v>
      </c>
      <c r="C1649" s="170" t="s">
        <v>417</v>
      </c>
      <c r="D1649" s="349" t="s">
        <v>727</v>
      </c>
      <c r="E1649" s="170">
        <v>93.0</v>
      </c>
      <c r="F1649" s="170">
        <v>423.0</v>
      </c>
      <c r="G1649" s="170">
        <v>138.0</v>
      </c>
      <c r="H1649" s="170" t="s">
        <v>723</v>
      </c>
      <c r="I1649" s="170" t="s">
        <v>692</v>
      </c>
      <c r="J1649" s="334"/>
      <c r="K1649" s="334"/>
      <c r="L1649" s="351">
        <f t="shared" si="13"/>
        <v>21.1722498</v>
      </c>
      <c r="M1649" s="352" t="str">
        <f t="shared" si="17"/>
        <v>SHEARING</v>
      </c>
      <c r="N1649" s="353">
        <f t="shared" si="14"/>
        <v>13</v>
      </c>
      <c r="O1649" s="353">
        <f t="shared" si="15"/>
        <v>8</v>
      </c>
      <c r="P1649" s="353">
        <f t="shared" si="16"/>
        <v>2025</v>
      </c>
      <c r="Q1649" s="354"/>
      <c r="R1649" s="354"/>
      <c r="S1649" s="354"/>
      <c r="T1649" s="354"/>
      <c r="U1649" s="354"/>
      <c r="V1649" s="354"/>
    </row>
    <row r="1650" ht="11.25" customHeight="1">
      <c r="A1650" s="170" t="s">
        <v>682</v>
      </c>
      <c r="B1650" s="348">
        <v>45882.0</v>
      </c>
      <c r="C1650" s="170" t="s">
        <v>417</v>
      </c>
      <c r="D1650" s="349" t="s">
        <v>727</v>
      </c>
      <c r="E1650" s="170">
        <v>69.0</v>
      </c>
      <c r="F1650" s="170">
        <v>423.0</v>
      </c>
      <c r="G1650" s="170">
        <v>114.0</v>
      </c>
      <c r="H1650" s="170" t="s">
        <v>723</v>
      </c>
      <c r="I1650" s="170" t="s">
        <v>692</v>
      </c>
      <c r="J1650" s="334"/>
      <c r="K1650" s="334"/>
      <c r="L1650" s="351">
        <f t="shared" si="13"/>
        <v>12.9765402</v>
      </c>
      <c r="M1650" s="352" t="str">
        <f t="shared" si="17"/>
        <v>SHEARING</v>
      </c>
      <c r="N1650" s="353">
        <f t="shared" si="14"/>
        <v>13</v>
      </c>
      <c r="O1650" s="353">
        <f t="shared" si="15"/>
        <v>8</v>
      </c>
      <c r="P1650" s="353">
        <f t="shared" si="16"/>
        <v>2025</v>
      </c>
      <c r="Q1650" s="354"/>
      <c r="R1650" s="354"/>
      <c r="S1650" s="354"/>
      <c r="T1650" s="354"/>
      <c r="U1650" s="354"/>
      <c r="V1650" s="354"/>
    </row>
    <row r="1651" ht="11.25" customHeight="1">
      <c r="A1651" s="170" t="s">
        <v>682</v>
      </c>
      <c r="B1651" s="348">
        <v>45882.0</v>
      </c>
      <c r="C1651" s="170" t="s">
        <v>417</v>
      </c>
      <c r="D1651" s="349" t="s">
        <v>727</v>
      </c>
      <c r="E1651" s="170">
        <v>41.0</v>
      </c>
      <c r="F1651" s="170">
        <v>423.0</v>
      </c>
      <c r="G1651" s="170">
        <v>78.0</v>
      </c>
      <c r="H1651" s="170" t="s">
        <v>723</v>
      </c>
      <c r="I1651" s="170" t="s">
        <v>692</v>
      </c>
      <c r="J1651" s="334"/>
      <c r="K1651" s="334"/>
      <c r="L1651" s="351">
        <f t="shared" si="13"/>
        <v>5.2757406</v>
      </c>
      <c r="M1651" s="352" t="str">
        <f t="shared" si="17"/>
        <v>SHEARING</v>
      </c>
      <c r="N1651" s="353">
        <f t="shared" si="14"/>
        <v>13</v>
      </c>
      <c r="O1651" s="353">
        <f t="shared" si="15"/>
        <v>8</v>
      </c>
      <c r="P1651" s="353">
        <f t="shared" si="16"/>
        <v>2025</v>
      </c>
      <c r="Q1651" s="354"/>
      <c r="R1651" s="354"/>
      <c r="S1651" s="354"/>
      <c r="T1651" s="354"/>
      <c r="U1651" s="354"/>
      <c r="V1651" s="354"/>
    </row>
    <row r="1652" ht="11.25" customHeight="1">
      <c r="A1652" s="170" t="s">
        <v>682</v>
      </c>
      <c r="B1652" s="348">
        <v>45882.0</v>
      </c>
      <c r="C1652" s="170" t="s">
        <v>417</v>
      </c>
      <c r="D1652" s="349" t="s">
        <v>727</v>
      </c>
      <c r="E1652" s="170">
        <v>98.0</v>
      </c>
      <c r="F1652" s="170">
        <v>365.0</v>
      </c>
      <c r="G1652" s="170">
        <v>492.0</v>
      </c>
      <c r="H1652" s="170" t="s">
        <v>723</v>
      </c>
      <c r="I1652" s="170" t="s">
        <v>692</v>
      </c>
      <c r="J1652" s="334"/>
      <c r="K1652" s="334"/>
      <c r="L1652" s="351">
        <f t="shared" si="13"/>
        <v>68.635476</v>
      </c>
      <c r="M1652" s="352" t="str">
        <f t="shared" si="17"/>
        <v>SHEARING</v>
      </c>
      <c r="N1652" s="353">
        <f t="shared" si="14"/>
        <v>13</v>
      </c>
      <c r="O1652" s="353">
        <f t="shared" si="15"/>
        <v>8</v>
      </c>
      <c r="P1652" s="353">
        <f t="shared" si="16"/>
        <v>2025</v>
      </c>
      <c r="Q1652" s="354"/>
      <c r="R1652" s="354"/>
      <c r="S1652" s="354"/>
      <c r="T1652" s="354"/>
      <c r="U1652" s="354"/>
      <c r="V1652" s="354"/>
    </row>
    <row r="1653" ht="11.25" customHeight="1">
      <c r="A1653" s="170" t="s">
        <v>682</v>
      </c>
      <c r="B1653" s="348">
        <v>45882.0</v>
      </c>
      <c r="C1653" s="170" t="s">
        <v>417</v>
      </c>
      <c r="D1653" s="349" t="s">
        <v>727</v>
      </c>
      <c r="E1653" s="170">
        <v>98.0</v>
      </c>
      <c r="F1653" s="170">
        <v>606.0</v>
      </c>
      <c r="G1653" s="170">
        <v>78.0</v>
      </c>
      <c r="H1653" s="170" t="s">
        <v>723</v>
      </c>
      <c r="I1653" s="170" t="s">
        <v>692</v>
      </c>
      <c r="J1653" s="334"/>
      <c r="K1653" s="334"/>
      <c r="L1653" s="351">
        <f t="shared" si="13"/>
        <v>18.0658296</v>
      </c>
      <c r="M1653" s="352" t="str">
        <f t="shared" si="17"/>
        <v>SHEARING</v>
      </c>
      <c r="N1653" s="353">
        <f t="shared" si="14"/>
        <v>13</v>
      </c>
      <c r="O1653" s="353">
        <f t="shared" si="15"/>
        <v>8</v>
      </c>
      <c r="P1653" s="353">
        <f t="shared" si="16"/>
        <v>2025</v>
      </c>
      <c r="Q1653" s="354"/>
      <c r="R1653" s="354"/>
      <c r="S1653" s="354"/>
      <c r="T1653" s="354"/>
      <c r="U1653" s="354"/>
      <c r="V1653" s="354"/>
    </row>
    <row r="1654" ht="11.25" customHeight="1">
      <c r="A1654" s="170" t="s">
        <v>682</v>
      </c>
      <c r="B1654" s="348">
        <v>45882.0</v>
      </c>
      <c r="C1654" s="170" t="s">
        <v>417</v>
      </c>
      <c r="D1654" s="349" t="s">
        <v>727</v>
      </c>
      <c r="E1654" s="170">
        <v>98.0</v>
      </c>
      <c r="F1654" s="170">
        <v>619.0</v>
      </c>
      <c r="G1654" s="170">
        <v>58.0</v>
      </c>
      <c r="H1654" s="170" t="s">
        <v>723</v>
      </c>
      <c r="I1654" s="170" t="s">
        <v>692</v>
      </c>
      <c r="J1654" s="334"/>
      <c r="K1654" s="334"/>
      <c r="L1654" s="351">
        <f t="shared" si="13"/>
        <v>13.7217444</v>
      </c>
      <c r="M1654" s="352" t="str">
        <f t="shared" si="17"/>
        <v>SHEARING</v>
      </c>
      <c r="N1654" s="353">
        <f t="shared" si="14"/>
        <v>13</v>
      </c>
      <c r="O1654" s="353">
        <f t="shared" si="15"/>
        <v>8</v>
      </c>
      <c r="P1654" s="353">
        <f t="shared" si="16"/>
        <v>2025</v>
      </c>
      <c r="Q1654" s="354"/>
      <c r="R1654" s="354"/>
      <c r="S1654" s="354"/>
      <c r="T1654" s="354"/>
      <c r="U1654" s="354"/>
      <c r="V1654" s="354"/>
    </row>
    <row r="1655" ht="11.25" customHeight="1">
      <c r="A1655" s="170" t="s">
        <v>682</v>
      </c>
      <c r="B1655" s="348">
        <v>45882.0</v>
      </c>
      <c r="C1655" s="170" t="s">
        <v>417</v>
      </c>
      <c r="D1655" s="349" t="s">
        <v>727</v>
      </c>
      <c r="E1655" s="170">
        <v>98.0</v>
      </c>
      <c r="F1655" s="170">
        <v>637.0</v>
      </c>
      <c r="G1655" s="170">
        <v>46.0</v>
      </c>
      <c r="H1655" s="170" t="s">
        <v>723</v>
      </c>
      <c r="I1655" s="170" t="s">
        <v>692</v>
      </c>
      <c r="J1655" s="334"/>
      <c r="K1655" s="334"/>
      <c r="L1655" s="351">
        <f t="shared" si="13"/>
        <v>11.1992244</v>
      </c>
      <c r="M1655" s="352" t="str">
        <f t="shared" si="17"/>
        <v>SHEARING</v>
      </c>
      <c r="N1655" s="353">
        <f t="shared" si="14"/>
        <v>13</v>
      </c>
      <c r="O1655" s="353">
        <f t="shared" si="15"/>
        <v>8</v>
      </c>
      <c r="P1655" s="353">
        <f t="shared" si="16"/>
        <v>2025</v>
      </c>
      <c r="Q1655" s="354"/>
      <c r="R1655" s="354"/>
      <c r="S1655" s="354"/>
      <c r="T1655" s="354"/>
      <c r="U1655" s="354"/>
      <c r="V1655" s="354"/>
    </row>
    <row r="1656" ht="11.25" customHeight="1">
      <c r="A1656" s="170" t="s">
        <v>682</v>
      </c>
      <c r="B1656" s="348">
        <v>45882.0</v>
      </c>
      <c r="C1656" s="170" t="s">
        <v>417</v>
      </c>
      <c r="D1656" s="349" t="s">
        <v>727</v>
      </c>
      <c r="E1656" s="170">
        <v>98.0</v>
      </c>
      <c r="F1656" s="170">
        <v>661.0</v>
      </c>
      <c r="G1656" s="170">
        <v>38.0</v>
      </c>
      <c r="H1656" s="170" t="s">
        <v>723</v>
      </c>
      <c r="I1656" s="170" t="s">
        <v>692</v>
      </c>
      <c r="J1656" s="334"/>
      <c r="K1656" s="334"/>
      <c r="L1656" s="351">
        <f t="shared" si="13"/>
        <v>9.6000996</v>
      </c>
      <c r="M1656" s="352" t="str">
        <f t="shared" si="17"/>
        <v>SHEARING</v>
      </c>
      <c r="N1656" s="353">
        <f t="shared" si="14"/>
        <v>13</v>
      </c>
      <c r="O1656" s="353">
        <f t="shared" si="15"/>
        <v>8</v>
      </c>
      <c r="P1656" s="353">
        <f t="shared" si="16"/>
        <v>2025</v>
      </c>
      <c r="Q1656" s="354"/>
      <c r="R1656" s="354"/>
      <c r="S1656" s="354"/>
      <c r="T1656" s="354"/>
      <c r="U1656" s="354"/>
      <c r="V1656" s="354"/>
    </row>
    <row r="1657" ht="11.25" customHeight="1">
      <c r="A1657" s="170" t="s">
        <v>682</v>
      </c>
      <c r="B1657" s="348">
        <v>45882.0</v>
      </c>
      <c r="C1657" s="170" t="s">
        <v>417</v>
      </c>
      <c r="D1657" s="349" t="s">
        <v>727</v>
      </c>
      <c r="E1657" s="170">
        <v>98.0</v>
      </c>
      <c r="F1657" s="170">
        <v>689.0</v>
      </c>
      <c r="G1657" s="170">
        <v>26.0</v>
      </c>
      <c r="H1657" s="170" t="s">
        <v>723</v>
      </c>
      <c r="I1657" s="170" t="s">
        <v>692</v>
      </c>
      <c r="J1657" s="334"/>
      <c r="K1657" s="334"/>
      <c r="L1657" s="351">
        <f t="shared" si="13"/>
        <v>6.8467308</v>
      </c>
      <c r="M1657" s="352" t="str">
        <f t="shared" si="17"/>
        <v>SHEARING</v>
      </c>
      <c r="N1657" s="353">
        <f t="shared" si="14"/>
        <v>13</v>
      </c>
      <c r="O1657" s="353">
        <f t="shared" si="15"/>
        <v>8</v>
      </c>
      <c r="P1657" s="353">
        <f t="shared" si="16"/>
        <v>2025</v>
      </c>
      <c r="Q1657" s="354"/>
      <c r="R1657" s="354"/>
      <c r="S1657" s="354"/>
      <c r="T1657" s="354"/>
      <c r="U1657" s="354"/>
      <c r="V1657" s="354"/>
    </row>
    <row r="1658" ht="11.25" customHeight="1">
      <c r="A1658" s="170" t="s">
        <v>682</v>
      </c>
      <c r="B1658" s="348">
        <v>45882.0</v>
      </c>
      <c r="C1658" s="170" t="s">
        <v>518</v>
      </c>
      <c r="D1658" s="349" t="s">
        <v>727</v>
      </c>
      <c r="E1658" s="170">
        <v>162.0</v>
      </c>
      <c r="F1658" s="170">
        <v>589.0</v>
      </c>
      <c r="G1658" s="170">
        <v>52.0</v>
      </c>
      <c r="H1658" s="170" t="s">
        <v>723</v>
      </c>
      <c r="I1658" s="170" t="s">
        <v>692</v>
      </c>
      <c r="J1658" s="334"/>
      <c r="K1658" s="334"/>
      <c r="L1658" s="351">
        <f t="shared" si="13"/>
        <v>19.3507704</v>
      </c>
      <c r="M1658" s="352" t="str">
        <f t="shared" si="17"/>
        <v>SHEARING</v>
      </c>
      <c r="N1658" s="353">
        <f t="shared" si="14"/>
        <v>13</v>
      </c>
      <c r="O1658" s="353">
        <f t="shared" si="15"/>
        <v>8</v>
      </c>
      <c r="P1658" s="353">
        <f t="shared" si="16"/>
        <v>2025</v>
      </c>
      <c r="Q1658" s="354"/>
      <c r="R1658" s="354"/>
      <c r="S1658" s="354"/>
      <c r="T1658" s="354"/>
      <c r="U1658" s="354"/>
      <c r="V1658" s="354"/>
    </row>
    <row r="1659" ht="11.25" customHeight="1">
      <c r="A1659" s="170" t="s">
        <v>682</v>
      </c>
      <c r="B1659" s="348">
        <v>45882.0</v>
      </c>
      <c r="C1659" s="170" t="s">
        <v>518</v>
      </c>
      <c r="D1659" s="349" t="s">
        <v>727</v>
      </c>
      <c r="E1659" s="170">
        <v>145.0</v>
      </c>
      <c r="F1659" s="170">
        <v>589.0</v>
      </c>
      <c r="G1659" s="170">
        <v>37.0</v>
      </c>
      <c r="H1659" s="170" t="s">
        <v>723</v>
      </c>
      <c r="I1659" s="170" t="s">
        <v>692</v>
      </c>
      <c r="J1659" s="334"/>
      <c r="K1659" s="334"/>
      <c r="L1659" s="351">
        <f t="shared" si="13"/>
        <v>12.3239415</v>
      </c>
      <c r="M1659" s="352" t="str">
        <f t="shared" si="17"/>
        <v>SHEARING</v>
      </c>
      <c r="N1659" s="353">
        <f t="shared" si="14"/>
        <v>13</v>
      </c>
      <c r="O1659" s="353">
        <f t="shared" si="15"/>
        <v>8</v>
      </c>
      <c r="P1659" s="353">
        <f t="shared" si="16"/>
        <v>2025</v>
      </c>
      <c r="Q1659" s="354"/>
      <c r="R1659" s="354"/>
      <c r="S1659" s="354"/>
      <c r="T1659" s="354"/>
      <c r="U1659" s="354"/>
      <c r="V1659" s="354"/>
    </row>
    <row r="1660" ht="11.25" customHeight="1">
      <c r="A1660" s="170" t="s">
        <v>682</v>
      </c>
      <c r="B1660" s="348">
        <v>45882.0</v>
      </c>
      <c r="C1660" s="170" t="s">
        <v>518</v>
      </c>
      <c r="D1660" s="349" t="s">
        <v>727</v>
      </c>
      <c r="E1660" s="170">
        <v>121.0</v>
      </c>
      <c r="F1660" s="170">
        <v>589.0</v>
      </c>
      <c r="G1660" s="170">
        <v>30.0</v>
      </c>
      <c r="H1660" s="170" t="s">
        <v>723</v>
      </c>
      <c r="I1660" s="170" t="s">
        <v>692</v>
      </c>
      <c r="J1660" s="334"/>
      <c r="K1660" s="334"/>
      <c r="L1660" s="351">
        <f t="shared" si="13"/>
        <v>8.338473</v>
      </c>
      <c r="M1660" s="352" t="str">
        <f t="shared" si="17"/>
        <v>SHEARING</v>
      </c>
      <c r="N1660" s="353">
        <f t="shared" si="14"/>
        <v>13</v>
      </c>
      <c r="O1660" s="353">
        <f t="shared" si="15"/>
        <v>8</v>
      </c>
      <c r="P1660" s="353">
        <f t="shared" si="16"/>
        <v>2025</v>
      </c>
      <c r="Q1660" s="354"/>
      <c r="R1660" s="354"/>
      <c r="S1660" s="354"/>
      <c r="T1660" s="354"/>
      <c r="U1660" s="354"/>
      <c r="V1660" s="354"/>
    </row>
    <row r="1661" ht="11.25" customHeight="1">
      <c r="A1661" s="170" t="s">
        <v>682</v>
      </c>
      <c r="B1661" s="348">
        <v>45882.0</v>
      </c>
      <c r="C1661" s="170" t="s">
        <v>518</v>
      </c>
      <c r="D1661" s="349" t="s">
        <v>727</v>
      </c>
      <c r="E1661" s="170">
        <v>91.0</v>
      </c>
      <c r="F1661" s="170">
        <v>589.0</v>
      </c>
      <c r="G1661" s="170">
        <v>25.0</v>
      </c>
      <c r="H1661" s="170" t="s">
        <v>723</v>
      </c>
      <c r="I1661" s="170" t="s">
        <v>692</v>
      </c>
      <c r="J1661" s="334"/>
      <c r="K1661" s="334"/>
      <c r="L1661" s="351">
        <f t="shared" si="13"/>
        <v>5.2259025</v>
      </c>
      <c r="M1661" s="352" t="str">
        <f t="shared" si="17"/>
        <v>SHEARING</v>
      </c>
      <c r="N1661" s="353">
        <f t="shared" si="14"/>
        <v>13</v>
      </c>
      <c r="O1661" s="353">
        <f t="shared" si="15"/>
        <v>8</v>
      </c>
      <c r="P1661" s="353">
        <f t="shared" si="16"/>
        <v>2025</v>
      </c>
      <c r="Q1661" s="354"/>
      <c r="R1661" s="354"/>
      <c r="S1661" s="354"/>
      <c r="T1661" s="354"/>
      <c r="U1661" s="354"/>
      <c r="V1661" s="354"/>
    </row>
    <row r="1662" ht="11.25" customHeight="1">
      <c r="A1662" s="170" t="s">
        <v>682</v>
      </c>
      <c r="B1662" s="348">
        <v>45882.0</v>
      </c>
      <c r="C1662" s="170" t="s">
        <v>518</v>
      </c>
      <c r="D1662" s="349" t="s">
        <v>727</v>
      </c>
      <c r="E1662" s="170">
        <v>53.0</v>
      </c>
      <c r="F1662" s="170">
        <v>589.0</v>
      </c>
      <c r="G1662" s="170">
        <v>18.0</v>
      </c>
      <c r="H1662" s="170" t="s">
        <v>723</v>
      </c>
      <c r="I1662" s="170" t="s">
        <v>692</v>
      </c>
      <c r="J1662" s="334"/>
      <c r="K1662" s="334"/>
      <c r="L1662" s="351">
        <f t="shared" si="13"/>
        <v>2.1914334</v>
      </c>
      <c r="M1662" s="352" t="str">
        <f t="shared" si="17"/>
        <v>SHEARING</v>
      </c>
      <c r="N1662" s="353">
        <f t="shared" si="14"/>
        <v>13</v>
      </c>
      <c r="O1662" s="353">
        <f t="shared" si="15"/>
        <v>8</v>
      </c>
      <c r="P1662" s="353">
        <f t="shared" si="16"/>
        <v>2025</v>
      </c>
      <c r="Q1662" s="354"/>
      <c r="R1662" s="354"/>
      <c r="S1662" s="354"/>
      <c r="T1662" s="354"/>
      <c r="U1662" s="354"/>
      <c r="V1662" s="354"/>
    </row>
    <row r="1663" ht="11.25" customHeight="1">
      <c r="A1663" s="170" t="s">
        <v>682</v>
      </c>
      <c r="B1663" s="348">
        <v>45882.0</v>
      </c>
      <c r="C1663" s="170" t="s">
        <v>518</v>
      </c>
      <c r="D1663" s="349" t="s">
        <v>727</v>
      </c>
      <c r="E1663" s="170">
        <v>64.0</v>
      </c>
      <c r="F1663" s="170">
        <v>546.0</v>
      </c>
      <c r="G1663" s="170">
        <v>162.0</v>
      </c>
      <c r="H1663" s="170" t="s">
        <v>723</v>
      </c>
      <c r="I1663" s="170" t="s">
        <v>692</v>
      </c>
      <c r="J1663" s="334"/>
      <c r="K1663" s="334"/>
      <c r="L1663" s="351">
        <f t="shared" si="13"/>
        <v>22.0776192</v>
      </c>
      <c r="M1663" s="352" t="str">
        <f t="shared" si="17"/>
        <v>SHEARING</v>
      </c>
      <c r="N1663" s="353">
        <f t="shared" si="14"/>
        <v>13</v>
      </c>
      <c r="O1663" s="353">
        <f t="shared" si="15"/>
        <v>8</v>
      </c>
      <c r="P1663" s="353">
        <f t="shared" si="16"/>
        <v>2025</v>
      </c>
      <c r="Q1663" s="354"/>
      <c r="R1663" s="354"/>
      <c r="S1663" s="354"/>
      <c r="T1663" s="354"/>
      <c r="U1663" s="354"/>
      <c r="V1663" s="354"/>
    </row>
    <row r="1664" ht="11.25" customHeight="1">
      <c r="A1664" s="170" t="s">
        <v>682</v>
      </c>
      <c r="B1664" s="348">
        <v>45882.0</v>
      </c>
      <c r="C1664" s="170" t="s">
        <v>518</v>
      </c>
      <c r="D1664" s="349" t="s">
        <v>727</v>
      </c>
      <c r="E1664" s="170">
        <v>64.0</v>
      </c>
      <c r="F1664" s="170">
        <v>256.0</v>
      </c>
      <c r="G1664" s="170">
        <v>104.0</v>
      </c>
      <c r="H1664" s="170" t="s">
        <v>723</v>
      </c>
      <c r="I1664" s="170" t="s">
        <v>692</v>
      </c>
      <c r="J1664" s="334"/>
      <c r="K1664" s="334"/>
      <c r="L1664" s="351">
        <f t="shared" si="13"/>
        <v>6.6453504</v>
      </c>
      <c r="M1664" s="352" t="str">
        <f t="shared" si="17"/>
        <v>SHEARING</v>
      </c>
      <c r="N1664" s="353">
        <f t="shared" si="14"/>
        <v>13</v>
      </c>
      <c r="O1664" s="353">
        <f t="shared" si="15"/>
        <v>8</v>
      </c>
      <c r="P1664" s="353">
        <f t="shared" si="16"/>
        <v>2025</v>
      </c>
      <c r="Q1664" s="354"/>
      <c r="R1664" s="354"/>
      <c r="S1664" s="354"/>
      <c r="T1664" s="354"/>
      <c r="U1664" s="354"/>
      <c r="V1664" s="354"/>
    </row>
    <row r="1665" ht="11.25" customHeight="1">
      <c r="A1665" s="170" t="s">
        <v>682</v>
      </c>
      <c r="B1665" s="348">
        <v>45882.0</v>
      </c>
      <c r="C1665" s="170" t="s">
        <v>518</v>
      </c>
      <c r="D1665" s="349" t="s">
        <v>727</v>
      </c>
      <c r="E1665" s="170">
        <v>64.0</v>
      </c>
      <c r="F1665" s="170">
        <v>264.5</v>
      </c>
      <c r="G1665" s="170">
        <v>74.0</v>
      </c>
      <c r="H1665" s="170" t="s">
        <v>723</v>
      </c>
      <c r="I1665" s="170" t="s">
        <v>692</v>
      </c>
      <c r="J1665" s="334"/>
      <c r="K1665" s="334"/>
      <c r="L1665" s="351">
        <f t="shared" si="13"/>
        <v>4.8854208</v>
      </c>
      <c r="M1665" s="352" t="str">
        <f t="shared" si="17"/>
        <v>SHEARING</v>
      </c>
      <c r="N1665" s="353">
        <f t="shared" si="14"/>
        <v>13</v>
      </c>
      <c r="O1665" s="353">
        <f t="shared" si="15"/>
        <v>8</v>
      </c>
      <c r="P1665" s="353">
        <f t="shared" si="16"/>
        <v>2025</v>
      </c>
      <c r="Q1665" s="354"/>
      <c r="R1665" s="354"/>
      <c r="S1665" s="354"/>
      <c r="T1665" s="354"/>
      <c r="U1665" s="354"/>
      <c r="V1665" s="354"/>
    </row>
    <row r="1666" ht="11.25" customHeight="1">
      <c r="A1666" s="170" t="s">
        <v>682</v>
      </c>
      <c r="B1666" s="348">
        <v>45882.0</v>
      </c>
      <c r="C1666" s="170" t="s">
        <v>518</v>
      </c>
      <c r="D1666" s="349" t="s">
        <v>727</v>
      </c>
      <c r="E1666" s="170">
        <v>64.0</v>
      </c>
      <c r="F1666" s="170">
        <v>276.5</v>
      </c>
      <c r="G1666" s="170">
        <v>60.0</v>
      </c>
      <c r="H1666" s="170" t="s">
        <v>723</v>
      </c>
      <c r="I1666" s="170" t="s">
        <v>692</v>
      </c>
      <c r="J1666" s="334"/>
      <c r="K1666" s="334"/>
      <c r="L1666" s="351">
        <f t="shared" si="13"/>
        <v>4.140864</v>
      </c>
      <c r="M1666" s="352" t="str">
        <f t="shared" si="17"/>
        <v>SHEARING</v>
      </c>
      <c r="N1666" s="353">
        <f t="shared" si="14"/>
        <v>13</v>
      </c>
      <c r="O1666" s="353">
        <f t="shared" si="15"/>
        <v>8</v>
      </c>
      <c r="P1666" s="353">
        <f t="shared" si="16"/>
        <v>2025</v>
      </c>
      <c r="Q1666" s="354"/>
      <c r="R1666" s="354"/>
      <c r="S1666" s="354"/>
      <c r="T1666" s="354"/>
      <c r="U1666" s="354"/>
      <c r="V1666" s="354"/>
    </row>
    <row r="1667" ht="11.25" customHeight="1">
      <c r="A1667" s="170" t="s">
        <v>682</v>
      </c>
      <c r="B1667" s="348">
        <v>45882.0</v>
      </c>
      <c r="C1667" s="170" t="s">
        <v>518</v>
      </c>
      <c r="D1667" s="349" t="s">
        <v>727</v>
      </c>
      <c r="E1667" s="170">
        <v>64.0</v>
      </c>
      <c r="F1667" s="170">
        <v>291.5</v>
      </c>
      <c r="G1667" s="170">
        <v>50.0</v>
      </c>
      <c r="H1667" s="170" t="s">
        <v>723</v>
      </c>
      <c r="I1667" s="170" t="s">
        <v>692</v>
      </c>
      <c r="J1667" s="334"/>
      <c r="K1667" s="334"/>
      <c r="L1667" s="351">
        <f t="shared" si="13"/>
        <v>3.63792</v>
      </c>
      <c r="M1667" s="352" t="str">
        <f t="shared" si="17"/>
        <v>SHEARING</v>
      </c>
      <c r="N1667" s="353">
        <f t="shared" si="14"/>
        <v>13</v>
      </c>
      <c r="O1667" s="353">
        <f t="shared" si="15"/>
        <v>8</v>
      </c>
      <c r="P1667" s="353">
        <f t="shared" si="16"/>
        <v>2025</v>
      </c>
      <c r="Q1667" s="354"/>
      <c r="R1667" s="354"/>
      <c r="S1667" s="354"/>
      <c r="T1667" s="354"/>
      <c r="U1667" s="354"/>
      <c r="V1667" s="354"/>
    </row>
    <row r="1668" ht="11.25" customHeight="1">
      <c r="A1668" s="170" t="s">
        <v>682</v>
      </c>
      <c r="B1668" s="348">
        <v>45882.0</v>
      </c>
      <c r="C1668" s="170" t="s">
        <v>518</v>
      </c>
      <c r="D1668" s="349" t="s">
        <v>727</v>
      </c>
      <c r="E1668" s="170">
        <v>64.0</v>
      </c>
      <c r="F1668" s="170">
        <v>310.5</v>
      </c>
      <c r="G1668" s="170">
        <v>36.0</v>
      </c>
      <c r="H1668" s="170" t="s">
        <v>723</v>
      </c>
      <c r="I1668" s="170" t="s">
        <v>692</v>
      </c>
      <c r="J1668" s="334"/>
      <c r="K1668" s="334"/>
      <c r="L1668" s="351">
        <f t="shared" si="13"/>
        <v>2.7900288</v>
      </c>
      <c r="M1668" s="352" t="str">
        <f t="shared" si="17"/>
        <v>SHEARING</v>
      </c>
      <c r="N1668" s="353">
        <f t="shared" si="14"/>
        <v>13</v>
      </c>
      <c r="O1668" s="353">
        <f t="shared" si="15"/>
        <v>8</v>
      </c>
      <c r="P1668" s="353">
        <f t="shared" si="16"/>
        <v>2025</v>
      </c>
      <c r="Q1668" s="354"/>
      <c r="R1668" s="354"/>
      <c r="S1668" s="354"/>
      <c r="T1668" s="354"/>
      <c r="U1668" s="354"/>
      <c r="V1668" s="354"/>
    </row>
    <row r="1669" ht="11.25" customHeight="1">
      <c r="A1669" s="170" t="s">
        <v>682</v>
      </c>
      <c r="B1669" s="348">
        <v>45882.0</v>
      </c>
      <c r="C1669" s="170" t="s">
        <v>518</v>
      </c>
      <c r="D1669" s="349" t="s">
        <v>727</v>
      </c>
      <c r="E1669" s="170">
        <v>64.0</v>
      </c>
      <c r="F1669" s="170">
        <v>589.0</v>
      </c>
      <c r="G1669" s="170">
        <v>324.0</v>
      </c>
      <c r="H1669" s="170" t="s">
        <v>723</v>
      </c>
      <c r="I1669" s="170" t="s">
        <v>692</v>
      </c>
      <c r="J1669" s="334"/>
      <c r="K1669" s="334"/>
      <c r="L1669" s="351">
        <f t="shared" si="13"/>
        <v>47.6326656</v>
      </c>
      <c r="M1669" s="352" t="str">
        <f t="shared" si="17"/>
        <v>SHEARING</v>
      </c>
      <c r="N1669" s="353">
        <f t="shared" si="14"/>
        <v>13</v>
      </c>
      <c r="O1669" s="353">
        <f t="shared" si="15"/>
        <v>8</v>
      </c>
      <c r="P1669" s="353">
        <f t="shared" si="16"/>
        <v>2025</v>
      </c>
      <c r="Q1669" s="354"/>
      <c r="R1669" s="354"/>
      <c r="S1669" s="354"/>
      <c r="T1669" s="354"/>
      <c r="U1669" s="354"/>
      <c r="V1669" s="354"/>
    </row>
    <row r="1670" ht="11.25" customHeight="1">
      <c r="A1670" s="170" t="s">
        <v>682</v>
      </c>
      <c r="B1670" s="348">
        <v>45882.0</v>
      </c>
      <c r="C1670" s="170" t="s">
        <v>418</v>
      </c>
      <c r="D1670" s="349" t="s">
        <v>727</v>
      </c>
      <c r="E1670" s="170">
        <v>98.0</v>
      </c>
      <c r="F1670" s="170">
        <v>566.0</v>
      </c>
      <c r="G1670" s="170">
        <v>117.0</v>
      </c>
      <c r="H1670" s="170" t="s">
        <v>723</v>
      </c>
      <c r="I1670" s="170" t="s">
        <v>692</v>
      </c>
      <c r="J1670" s="334"/>
      <c r="K1670" s="334"/>
      <c r="L1670" s="351">
        <f t="shared" si="13"/>
        <v>25.3100484</v>
      </c>
      <c r="M1670" s="352" t="str">
        <f t="shared" si="17"/>
        <v>SHEARING</v>
      </c>
      <c r="N1670" s="353">
        <f t="shared" si="14"/>
        <v>13</v>
      </c>
      <c r="O1670" s="353">
        <f t="shared" si="15"/>
        <v>8</v>
      </c>
      <c r="P1670" s="353">
        <f t="shared" si="16"/>
        <v>2025</v>
      </c>
      <c r="Q1670" s="354"/>
      <c r="R1670" s="354"/>
      <c r="S1670" s="354"/>
      <c r="T1670" s="354"/>
      <c r="U1670" s="354"/>
      <c r="V1670" s="354"/>
    </row>
    <row r="1671" ht="11.25" customHeight="1">
      <c r="A1671" s="170" t="s">
        <v>682</v>
      </c>
      <c r="B1671" s="348">
        <v>45882.0</v>
      </c>
      <c r="C1671" s="170" t="s">
        <v>418</v>
      </c>
      <c r="D1671" s="349" t="s">
        <v>727</v>
      </c>
      <c r="E1671" s="170">
        <v>98.0</v>
      </c>
      <c r="F1671" s="170">
        <v>579.0</v>
      </c>
      <c r="G1671" s="170">
        <v>87.0</v>
      </c>
      <c r="H1671" s="170" t="s">
        <v>723</v>
      </c>
      <c r="I1671" s="170" t="s">
        <v>692</v>
      </c>
      <c r="J1671" s="334"/>
      <c r="K1671" s="334"/>
      <c r="L1671" s="351">
        <f t="shared" si="13"/>
        <v>19.2525606</v>
      </c>
      <c r="M1671" s="352" t="str">
        <f t="shared" si="17"/>
        <v>SHEARING</v>
      </c>
      <c r="N1671" s="353">
        <f t="shared" si="14"/>
        <v>13</v>
      </c>
      <c r="O1671" s="353">
        <f t="shared" si="15"/>
        <v>8</v>
      </c>
      <c r="P1671" s="353">
        <f t="shared" si="16"/>
        <v>2025</v>
      </c>
      <c r="Q1671" s="354"/>
      <c r="R1671" s="354"/>
      <c r="S1671" s="354"/>
      <c r="T1671" s="354"/>
      <c r="U1671" s="354"/>
      <c r="V1671" s="354"/>
    </row>
    <row r="1672" ht="11.25" customHeight="1">
      <c r="A1672" s="170" t="s">
        <v>682</v>
      </c>
      <c r="B1672" s="348">
        <v>45882.0</v>
      </c>
      <c r="C1672" s="170" t="s">
        <v>418</v>
      </c>
      <c r="D1672" s="349" t="s">
        <v>727</v>
      </c>
      <c r="E1672" s="170">
        <v>98.0</v>
      </c>
      <c r="F1672" s="170">
        <v>621.0</v>
      </c>
      <c r="G1672" s="170">
        <v>69.0</v>
      </c>
      <c r="H1672" s="170" t="s">
        <v>723</v>
      </c>
      <c r="I1672" s="170" t="s">
        <v>692</v>
      </c>
      <c r="J1672" s="334"/>
      <c r="K1672" s="334"/>
      <c r="L1672" s="351">
        <f t="shared" si="13"/>
        <v>16.3768878</v>
      </c>
      <c r="M1672" s="352" t="str">
        <f t="shared" si="17"/>
        <v>SHEARING</v>
      </c>
      <c r="N1672" s="353">
        <f t="shared" si="14"/>
        <v>13</v>
      </c>
      <c r="O1672" s="353">
        <f t="shared" si="15"/>
        <v>8</v>
      </c>
      <c r="P1672" s="353">
        <f t="shared" si="16"/>
        <v>2025</v>
      </c>
      <c r="Q1672" s="354"/>
      <c r="R1672" s="354"/>
      <c r="S1672" s="354"/>
      <c r="T1672" s="354"/>
      <c r="U1672" s="354"/>
      <c r="V1672" s="354"/>
    </row>
    <row r="1673" ht="11.25" customHeight="1">
      <c r="A1673" s="170" t="s">
        <v>682</v>
      </c>
      <c r="B1673" s="348">
        <v>45882.0</v>
      </c>
      <c r="C1673" s="170" t="s">
        <v>418</v>
      </c>
      <c r="D1673" s="349" t="s">
        <v>727</v>
      </c>
      <c r="E1673" s="170">
        <v>98.0</v>
      </c>
      <c r="F1673" s="170">
        <v>649.0</v>
      </c>
      <c r="G1673" s="170">
        <v>57.0</v>
      </c>
      <c r="H1673" s="170" t="s">
        <v>723</v>
      </c>
      <c r="I1673" s="170" t="s">
        <v>692</v>
      </c>
      <c r="J1673" s="334"/>
      <c r="K1673" s="334"/>
      <c r="L1673" s="351">
        <f t="shared" si="13"/>
        <v>14.1387246</v>
      </c>
      <c r="M1673" s="352" t="str">
        <f t="shared" si="17"/>
        <v>SHEARING</v>
      </c>
      <c r="N1673" s="353">
        <f t="shared" si="14"/>
        <v>13</v>
      </c>
      <c r="O1673" s="353">
        <f t="shared" si="15"/>
        <v>8</v>
      </c>
      <c r="P1673" s="353">
        <f t="shared" si="16"/>
        <v>2025</v>
      </c>
      <c r="Q1673" s="354"/>
      <c r="R1673" s="354"/>
      <c r="S1673" s="354"/>
      <c r="T1673" s="354"/>
      <c r="U1673" s="354"/>
      <c r="V1673" s="354"/>
    </row>
    <row r="1674" ht="11.25" customHeight="1">
      <c r="A1674" s="170" t="s">
        <v>682</v>
      </c>
      <c r="B1674" s="348">
        <v>45882.0</v>
      </c>
      <c r="C1674" s="170" t="s">
        <v>418</v>
      </c>
      <c r="D1674" s="349" t="s">
        <v>727</v>
      </c>
      <c r="E1674" s="170">
        <v>98.0</v>
      </c>
      <c r="F1674" s="170">
        <v>113.0</v>
      </c>
      <c r="G1674" s="170">
        <v>39.0</v>
      </c>
      <c r="H1674" s="170" t="s">
        <v>723</v>
      </c>
      <c r="I1674" s="170" t="s">
        <v>692</v>
      </c>
      <c r="J1674" s="334"/>
      <c r="K1674" s="334"/>
      <c r="L1674" s="351">
        <f t="shared" si="13"/>
        <v>1.6843554</v>
      </c>
      <c r="M1674" s="352" t="str">
        <f t="shared" si="17"/>
        <v>SHEARING</v>
      </c>
      <c r="N1674" s="353">
        <f t="shared" si="14"/>
        <v>13</v>
      </c>
      <c r="O1674" s="353">
        <f t="shared" si="15"/>
        <v>8</v>
      </c>
      <c r="P1674" s="353">
        <f t="shared" si="16"/>
        <v>2025</v>
      </c>
      <c r="Q1674" s="354"/>
      <c r="R1674" s="354"/>
      <c r="S1674" s="354"/>
      <c r="T1674" s="354"/>
      <c r="U1674" s="354"/>
      <c r="V1674" s="354"/>
    </row>
    <row r="1675" ht="11.25" customHeight="1">
      <c r="A1675" s="170" t="s">
        <v>682</v>
      </c>
      <c r="B1675" s="348">
        <v>45882.0</v>
      </c>
      <c r="C1675" s="170" t="s">
        <v>756</v>
      </c>
      <c r="D1675" s="349" t="s">
        <v>727</v>
      </c>
      <c r="E1675" s="170">
        <v>38.0</v>
      </c>
      <c r="F1675" s="170">
        <v>113.0</v>
      </c>
      <c r="G1675" s="170">
        <v>140.0</v>
      </c>
      <c r="H1675" s="170" t="s">
        <v>700</v>
      </c>
      <c r="I1675" s="170" t="s">
        <v>692</v>
      </c>
      <c r="J1675" s="334"/>
      <c r="K1675" s="350">
        <v>0.8333333333333334</v>
      </c>
      <c r="L1675" s="351">
        <f t="shared" si="13"/>
        <v>2.344524</v>
      </c>
      <c r="M1675" s="352" t="str">
        <f t="shared" si="17"/>
        <v/>
      </c>
      <c r="N1675" s="353">
        <f t="shared" si="14"/>
        <v>13</v>
      </c>
      <c r="O1675" s="353">
        <f t="shared" si="15"/>
        <v>8</v>
      </c>
      <c r="P1675" s="353">
        <f t="shared" si="16"/>
        <v>2025</v>
      </c>
      <c r="Q1675" s="354"/>
      <c r="R1675" s="354"/>
      <c r="S1675" s="354"/>
      <c r="T1675" s="354"/>
      <c r="U1675" s="354"/>
      <c r="V1675" s="354"/>
    </row>
    <row r="1676" ht="11.25" customHeight="1">
      <c r="A1676" s="170" t="s">
        <v>682</v>
      </c>
      <c r="B1676" s="348">
        <v>45882.0</v>
      </c>
      <c r="C1676" s="170"/>
      <c r="D1676" s="170"/>
      <c r="E1676" s="170"/>
      <c r="F1676" s="170"/>
      <c r="G1676" s="170"/>
      <c r="H1676" s="170" t="s">
        <v>715</v>
      </c>
      <c r="I1676" s="170" t="s">
        <v>719</v>
      </c>
      <c r="J1676" s="350">
        <v>0.375</v>
      </c>
      <c r="K1676" s="350">
        <v>0.75</v>
      </c>
      <c r="L1676" s="351">
        <f t="shared" si="13"/>
        <v>0</v>
      </c>
      <c r="M1676" s="352" t="str">
        <f t="shared" si="17"/>
        <v>SHEARING</v>
      </c>
      <c r="N1676" s="353">
        <f t="shared" si="14"/>
        <v>13</v>
      </c>
      <c r="O1676" s="353">
        <f t="shared" si="15"/>
        <v>8</v>
      </c>
      <c r="P1676" s="353">
        <f t="shared" si="16"/>
        <v>2025</v>
      </c>
      <c r="Q1676" s="354"/>
      <c r="R1676" s="354"/>
      <c r="S1676" s="354"/>
      <c r="T1676" s="354"/>
      <c r="U1676" s="354"/>
      <c r="V1676" s="354"/>
    </row>
    <row r="1677" ht="11.25" customHeight="1">
      <c r="A1677" s="170" t="s">
        <v>682</v>
      </c>
      <c r="B1677" s="348">
        <v>45882.0</v>
      </c>
      <c r="C1677" s="170" t="s">
        <v>756</v>
      </c>
      <c r="D1677" s="349" t="s">
        <v>717</v>
      </c>
      <c r="E1677" s="170">
        <v>44.0</v>
      </c>
      <c r="F1677" s="170">
        <v>235.0</v>
      </c>
      <c r="G1677" s="170">
        <v>1160.0</v>
      </c>
      <c r="H1677" s="170" t="s">
        <v>85</v>
      </c>
      <c r="I1677" s="170" t="s">
        <v>718</v>
      </c>
      <c r="J1677" s="350">
        <v>0.375</v>
      </c>
      <c r="K1677" s="334"/>
      <c r="L1677" s="351">
        <f t="shared" si="13"/>
        <v>46.77816</v>
      </c>
      <c r="M1677" s="352" t="str">
        <f t="shared" si="17"/>
        <v>SHEARING</v>
      </c>
      <c r="N1677" s="353">
        <f t="shared" si="14"/>
        <v>13</v>
      </c>
      <c r="O1677" s="353">
        <f t="shared" si="15"/>
        <v>8</v>
      </c>
      <c r="P1677" s="353">
        <f t="shared" si="16"/>
        <v>2025</v>
      </c>
      <c r="Q1677" s="354"/>
      <c r="R1677" s="354"/>
      <c r="S1677" s="354"/>
      <c r="T1677" s="354"/>
      <c r="U1677" s="354"/>
      <c r="V1677" s="354"/>
    </row>
    <row r="1678" ht="11.25" customHeight="1">
      <c r="A1678" s="170" t="s">
        <v>682</v>
      </c>
      <c r="B1678" s="348">
        <v>45882.0</v>
      </c>
      <c r="C1678" s="170" t="s">
        <v>756</v>
      </c>
      <c r="D1678" s="349" t="s">
        <v>717</v>
      </c>
      <c r="E1678" s="170">
        <v>44.0</v>
      </c>
      <c r="F1678" s="170">
        <v>235.0</v>
      </c>
      <c r="G1678" s="170">
        <v>1240.0</v>
      </c>
      <c r="H1678" s="170" t="s">
        <v>695</v>
      </c>
      <c r="I1678" s="170" t="s">
        <v>718</v>
      </c>
      <c r="J1678" s="334"/>
      <c r="K1678" s="350"/>
      <c r="L1678" s="351">
        <f t="shared" si="13"/>
        <v>50.00424</v>
      </c>
      <c r="M1678" s="352" t="str">
        <f t="shared" si="17"/>
        <v/>
      </c>
      <c r="N1678" s="353">
        <f t="shared" si="14"/>
        <v>13</v>
      </c>
      <c r="O1678" s="353">
        <f t="shared" si="15"/>
        <v>8</v>
      </c>
      <c r="P1678" s="353">
        <f t="shared" si="16"/>
        <v>2025</v>
      </c>
      <c r="Q1678" s="354"/>
      <c r="R1678" s="354"/>
      <c r="S1678" s="354"/>
      <c r="T1678" s="354"/>
      <c r="U1678" s="354"/>
      <c r="V1678" s="354"/>
    </row>
    <row r="1679" ht="11.25" customHeight="1">
      <c r="A1679" s="170" t="s">
        <v>682</v>
      </c>
      <c r="B1679" s="348">
        <v>45882.0</v>
      </c>
      <c r="C1679" s="170"/>
      <c r="D1679" s="170"/>
      <c r="E1679" s="170"/>
      <c r="F1679" s="170"/>
      <c r="G1679" s="170"/>
      <c r="H1679" s="170" t="s">
        <v>689</v>
      </c>
      <c r="I1679" s="170" t="s">
        <v>718</v>
      </c>
      <c r="J1679" s="334"/>
      <c r="K1679" s="334"/>
      <c r="L1679" s="351">
        <f t="shared" si="13"/>
        <v>0</v>
      </c>
      <c r="M1679" s="352" t="str">
        <f t="shared" si="17"/>
        <v>SHEARING</v>
      </c>
      <c r="N1679" s="353">
        <f t="shared" si="14"/>
        <v>13</v>
      </c>
      <c r="O1679" s="353">
        <f t="shared" si="15"/>
        <v>8</v>
      </c>
      <c r="P1679" s="353">
        <f t="shared" si="16"/>
        <v>2025</v>
      </c>
      <c r="Q1679" s="354"/>
      <c r="R1679" s="354"/>
      <c r="S1679" s="354"/>
      <c r="T1679" s="354"/>
      <c r="U1679" s="354"/>
      <c r="V1679" s="354"/>
    </row>
    <row r="1680" ht="11.25" customHeight="1">
      <c r="A1680" s="170" t="s">
        <v>682</v>
      </c>
      <c r="B1680" s="348">
        <v>45882.0</v>
      </c>
      <c r="C1680" s="170"/>
      <c r="D1680" s="349" t="s">
        <v>683</v>
      </c>
      <c r="E1680" s="170">
        <v>57.0</v>
      </c>
      <c r="F1680" s="170">
        <v>207.0</v>
      </c>
      <c r="G1680" s="170">
        <v>540.0</v>
      </c>
      <c r="H1680" s="170" t="s">
        <v>85</v>
      </c>
      <c r="I1680" s="170" t="s">
        <v>718</v>
      </c>
      <c r="J1680" s="334"/>
      <c r="K1680" s="334"/>
      <c r="L1680" s="351">
        <f t="shared" si="13"/>
        <v>24.848694</v>
      </c>
      <c r="M1680" s="352" t="str">
        <f t="shared" si="17"/>
        <v>SHEARING</v>
      </c>
      <c r="N1680" s="353">
        <f t="shared" si="14"/>
        <v>13</v>
      </c>
      <c r="O1680" s="353">
        <f t="shared" si="15"/>
        <v>8</v>
      </c>
      <c r="P1680" s="353">
        <f t="shared" si="16"/>
        <v>2025</v>
      </c>
      <c r="Q1680" s="354"/>
      <c r="R1680" s="354"/>
      <c r="S1680" s="354"/>
      <c r="T1680" s="354"/>
      <c r="U1680" s="354"/>
      <c r="V1680" s="354"/>
    </row>
    <row r="1681" ht="11.25" customHeight="1">
      <c r="A1681" s="170" t="s">
        <v>682</v>
      </c>
      <c r="B1681" s="348">
        <v>45882.0</v>
      </c>
      <c r="C1681" s="170"/>
      <c r="D1681" s="349" t="s">
        <v>683</v>
      </c>
      <c r="E1681" s="170">
        <v>57.0</v>
      </c>
      <c r="F1681" s="170">
        <v>214.0</v>
      </c>
      <c r="G1681" s="170">
        <v>396.0</v>
      </c>
      <c r="H1681" s="170" t="s">
        <v>85</v>
      </c>
      <c r="I1681" s="170" t="s">
        <v>718</v>
      </c>
      <c r="J1681" s="334"/>
      <c r="K1681" s="334"/>
      <c r="L1681" s="351">
        <f t="shared" si="13"/>
        <v>18.8385912</v>
      </c>
      <c r="M1681" s="352" t="str">
        <f t="shared" si="17"/>
        <v>SHEARING</v>
      </c>
      <c r="N1681" s="353">
        <f t="shared" si="14"/>
        <v>13</v>
      </c>
      <c r="O1681" s="353">
        <f t="shared" si="15"/>
        <v>8</v>
      </c>
      <c r="P1681" s="353">
        <f t="shared" si="16"/>
        <v>2025</v>
      </c>
      <c r="Q1681" s="354"/>
      <c r="R1681" s="354"/>
      <c r="S1681" s="354"/>
      <c r="T1681" s="354"/>
      <c r="U1681" s="354"/>
      <c r="V1681" s="354"/>
    </row>
    <row r="1682" ht="11.25" customHeight="1">
      <c r="A1682" s="170" t="s">
        <v>682</v>
      </c>
      <c r="B1682" s="348">
        <v>45882.0</v>
      </c>
      <c r="C1682" s="170"/>
      <c r="D1682" s="349" t="s">
        <v>683</v>
      </c>
      <c r="E1682" s="170">
        <v>57.0</v>
      </c>
      <c r="F1682" s="170">
        <v>225.0</v>
      </c>
      <c r="G1682" s="170">
        <v>324.0</v>
      </c>
      <c r="H1682" s="170" t="s">
        <v>85</v>
      </c>
      <c r="I1682" s="170" t="s">
        <v>718</v>
      </c>
      <c r="J1682" s="334"/>
      <c r="K1682" s="334"/>
      <c r="L1682" s="351">
        <f t="shared" si="13"/>
        <v>16.20567</v>
      </c>
      <c r="M1682" s="352" t="str">
        <f t="shared" si="17"/>
        <v>SHEARING</v>
      </c>
      <c r="N1682" s="353">
        <f t="shared" si="14"/>
        <v>13</v>
      </c>
      <c r="O1682" s="353">
        <f t="shared" si="15"/>
        <v>8</v>
      </c>
      <c r="P1682" s="353">
        <f t="shared" si="16"/>
        <v>2025</v>
      </c>
      <c r="Q1682" s="354"/>
      <c r="R1682" s="354"/>
      <c r="S1682" s="354"/>
      <c r="T1682" s="354"/>
      <c r="U1682" s="354"/>
      <c r="V1682" s="354"/>
    </row>
    <row r="1683" ht="11.25" customHeight="1">
      <c r="A1683" s="170" t="s">
        <v>682</v>
      </c>
      <c r="B1683" s="348">
        <v>45882.0</v>
      </c>
      <c r="C1683" s="170"/>
      <c r="D1683" s="349" t="s">
        <v>683</v>
      </c>
      <c r="E1683" s="170">
        <v>57.0</v>
      </c>
      <c r="F1683" s="170">
        <v>238.5</v>
      </c>
      <c r="G1683" s="170">
        <v>264.0</v>
      </c>
      <c r="H1683" s="170" t="s">
        <v>85</v>
      </c>
      <c r="I1683" s="170" t="s">
        <v>718</v>
      </c>
      <c r="J1683" s="334"/>
      <c r="K1683" s="334"/>
      <c r="L1683" s="351">
        <f t="shared" si="13"/>
        <v>13.9968972</v>
      </c>
      <c r="M1683" s="352" t="str">
        <f t="shared" si="17"/>
        <v>SHEARING</v>
      </c>
      <c r="N1683" s="353">
        <f t="shared" si="14"/>
        <v>13</v>
      </c>
      <c r="O1683" s="353">
        <f t="shared" si="15"/>
        <v>8</v>
      </c>
      <c r="P1683" s="353">
        <f t="shared" si="16"/>
        <v>2025</v>
      </c>
      <c r="Q1683" s="354"/>
      <c r="R1683" s="354"/>
      <c r="S1683" s="354"/>
      <c r="T1683" s="354"/>
      <c r="U1683" s="354"/>
      <c r="V1683" s="354"/>
    </row>
    <row r="1684" ht="11.25" customHeight="1">
      <c r="A1684" s="170" t="s">
        <v>682</v>
      </c>
      <c r="B1684" s="348">
        <v>45882.0</v>
      </c>
      <c r="C1684" s="170"/>
      <c r="D1684" s="349" t="s">
        <v>683</v>
      </c>
      <c r="E1684" s="170">
        <v>57.0</v>
      </c>
      <c r="F1684" s="170">
        <v>255.0</v>
      </c>
      <c r="G1684" s="170">
        <v>180.0</v>
      </c>
      <c r="H1684" s="170" t="s">
        <v>85</v>
      </c>
      <c r="I1684" s="170" t="s">
        <v>718</v>
      </c>
      <c r="J1684" s="334"/>
      <c r="K1684" s="350">
        <v>0.8333333333333334</v>
      </c>
      <c r="L1684" s="351">
        <f t="shared" si="13"/>
        <v>10.20357</v>
      </c>
      <c r="M1684" s="352" t="str">
        <f t="shared" si="17"/>
        <v/>
      </c>
      <c r="N1684" s="353">
        <f t="shared" si="14"/>
        <v>13</v>
      </c>
      <c r="O1684" s="353">
        <f t="shared" si="15"/>
        <v>8</v>
      </c>
      <c r="P1684" s="353">
        <f t="shared" si="16"/>
        <v>2025</v>
      </c>
      <c r="Q1684" s="354"/>
      <c r="R1684" s="354"/>
      <c r="S1684" s="354"/>
      <c r="T1684" s="354"/>
      <c r="U1684" s="354"/>
      <c r="V1684" s="354"/>
    </row>
    <row r="1685" ht="11.25" customHeight="1">
      <c r="A1685" s="170" t="s">
        <v>682</v>
      </c>
      <c r="B1685" s="348">
        <v>45882.0</v>
      </c>
      <c r="C1685" s="170"/>
      <c r="D1685" s="170"/>
      <c r="E1685" s="170"/>
      <c r="F1685" s="170"/>
      <c r="G1685" s="170"/>
      <c r="H1685" s="170" t="s">
        <v>689</v>
      </c>
      <c r="I1685" s="170" t="s">
        <v>709</v>
      </c>
      <c r="J1685" s="350">
        <v>0.375</v>
      </c>
      <c r="K1685" s="350">
        <v>0.75</v>
      </c>
      <c r="L1685" s="351">
        <f t="shared" si="13"/>
        <v>0</v>
      </c>
      <c r="M1685" s="352" t="str">
        <f t="shared" si="17"/>
        <v>SHEARING</v>
      </c>
      <c r="N1685" s="353">
        <f t="shared" si="14"/>
        <v>14</v>
      </c>
      <c r="O1685" s="353">
        <f t="shared" si="15"/>
        <v>8</v>
      </c>
      <c r="P1685" s="353">
        <f t="shared" si="16"/>
        <v>2025</v>
      </c>
      <c r="Q1685" s="354"/>
      <c r="R1685" s="354"/>
      <c r="S1685" s="354"/>
      <c r="T1685" s="354"/>
      <c r="U1685" s="354"/>
      <c r="V1685" s="354"/>
    </row>
    <row r="1686" ht="11.25" customHeight="1">
      <c r="A1686" s="170" t="s">
        <v>682</v>
      </c>
      <c r="B1686" s="348">
        <v>45883.0</v>
      </c>
      <c r="C1686" s="170" t="s">
        <v>518</v>
      </c>
      <c r="D1686" s="349" t="s">
        <v>690</v>
      </c>
      <c r="E1686" s="170">
        <v>64.0</v>
      </c>
      <c r="F1686" s="170">
        <v>256.0</v>
      </c>
      <c r="G1686" s="170">
        <v>104.0</v>
      </c>
      <c r="H1686" s="170" t="s">
        <v>85</v>
      </c>
      <c r="I1686" s="170" t="s">
        <v>692</v>
      </c>
      <c r="J1686" s="350">
        <v>0.3333333333333333</v>
      </c>
      <c r="K1686" s="334"/>
      <c r="L1686" s="351">
        <f t="shared" si="13"/>
        <v>6.6453504</v>
      </c>
      <c r="M1686" s="352" t="str">
        <f t="shared" ref="M1686:M2279" si="18">IF(D1686="","",IFERROR(LEFT(D1686,FIND(" ",D1686)-1),D1686))</f>
        <v>SHEARING</v>
      </c>
      <c r="N1686" s="353">
        <f t="shared" si="14"/>
        <v>14</v>
      </c>
      <c r="O1686" s="354">
        <f t="shared" si="15"/>
        <v>8</v>
      </c>
      <c r="P1686" s="354">
        <f t="shared" si="16"/>
        <v>2025</v>
      </c>
      <c r="Q1686" s="354"/>
      <c r="R1686" s="354"/>
      <c r="S1686" s="354"/>
      <c r="T1686" s="354"/>
      <c r="U1686" s="354"/>
      <c r="V1686" s="354"/>
    </row>
    <row r="1687" ht="11.25" customHeight="1">
      <c r="A1687" s="170" t="s">
        <v>682</v>
      </c>
      <c r="B1687" s="348">
        <v>45883.0</v>
      </c>
      <c r="C1687" s="170" t="s">
        <v>518</v>
      </c>
      <c r="D1687" s="349" t="s">
        <v>690</v>
      </c>
      <c r="E1687" s="170">
        <v>64.0</v>
      </c>
      <c r="F1687" s="170">
        <v>264.5</v>
      </c>
      <c r="G1687" s="170">
        <v>74.0</v>
      </c>
      <c r="H1687" s="170" t="s">
        <v>85</v>
      </c>
      <c r="I1687" s="170" t="s">
        <v>692</v>
      </c>
      <c r="J1687" s="334"/>
      <c r="K1687" s="334"/>
      <c r="L1687" s="351">
        <f t="shared" si="13"/>
        <v>4.8854208</v>
      </c>
      <c r="M1687" s="352" t="str">
        <f t="shared" si="18"/>
        <v>SHEARING</v>
      </c>
      <c r="N1687" s="353">
        <f t="shared" si="14"/>
        <v>14</v>
      </c>
      <c r="O1687" s="354">
        <f t="shared" si="15"/>
        <v>8</v>
      </c>
      <c r="P1687" s="354">
        <f t="shared" si="16"/>
        <v>2025</v>
      </c>
      <c r="Q1687" s="354"/>
      <c r="R1687" s="354"/>
      <c r="S1687" s="354"/>
      <c r="T1687" s="354"/>
      <c r="U1687" s="354"/>
      <c r="V1687" s="354"/>
    </row>
    <row r="1688" ht="11.25" customHeight="1">
      <c r="A1688" s="170" t="s">
        <v>682</v>
      </c>
      <c r="B1688" s="348">
        <v>45883.0</v>
      </c>
      <c r="C1688" s="170" t="s">
        <v>518</v>
      </c>
      <c r="D1688" s="349" t="s">
        <v>690</v>
      </c>
      <c r="E1688" s="170">
        <v>64.0</v>
      </c>
      <c r="F1688" s="170">
        <v>276.5</v>
      </c>
      <c r="G1688" s="170">
        <v>60.0</v>
      </c>
      <c r="H1688" s="170" t="s">
        <v>85</v>
      </c>
      <c r="I1688" s="170" t="s">
        <v>692</v>
      </c>
      <c r="J1688" s="334"/>
      <c r="K1688" s="334"/>
      <c r="L1688" s="351">
        <f t="shared" si="13"/>
        <v>4.140864</v>
      </c>
      <c r="M1688" s="352" t="str">
        <f t="shared" si="18"/>
        <v>SHEARING</v>
      </c>
      <c r="N1688" s="353">
        <f t="shared" si="14"/>
        <v>14</v>
      </c>
      <c r="O1688" s="354">
        <f t="shared" si="15"/>
        <v>8</v>
      </c>
      <c r="P1688" s="354">
        <f t="shared" si="16"/>
        <v>2025</v>
      </c>
      <c r="Q1688" s="354"/>
      <c r="R1688" s="354"/>
      <c r="S1688" s="354"/>
      <c r="T1688" s="354"/>
      <c r="U1688" s="354"/>
      <c r="V1688" s="354"/>
    </row>
    <row r="1689" ht="11.25" customHeight="1">
      <c r="A1689" s="170" t="s">
        <v>682</v>
      </c>
      <c r="B1689" s="348">
        <v>45883.0</v>
      </c>
      <c r="C1689" s="170" t="s">
        <v>518</v>
      </c>
      <c r="D1689" s="349" t="s">
        <v>690</v>
      </c>
      <c r="E1689" s="170">
        <v>64.0</v>
      </c>
      <c r="F1689" s="170">
        <v>291.5</v>
      </c>
      <c r="G1689" s="170">
        <v>50.0</v>
      </c>
      <c r="H1689" s="170" t="s">
        <v>85</v>
      </c>
      <c r="I1689" s="170" t="s">
        <v>692</v>
      </c>
      <c r="J1689" s="334"/>
      <c r="K1689" s="334"/>
      <c r="L1689" s="351">
        <f t="shared" si="13"/>
        <v>3.63792</v>
      </c>
      <c r="M1689" s="352" t="str">
        <f t="shared" si="18"/>
        <v>SHEARING</v>
      </c>
      <c r="N1689" s="353">
        <f t="shared" si="14"/>
        <v>14</v>
      </c>
      <c r="O1689" s="354">
        <f t="shared" si="15"/>
        <v>8</v>
      </c>
      <c r="P1689" s="354">
        <f t="shared" si="16"/>
        <v>2025</v>
      </c>
      <c r="Q1689" s="354"/>
      <c r="R1689" s="354"/>
      <c r="S1689" s="354"/>
      <c r="T1689" s="354"/>
      <c r="U1689" s="354"/>
      <c r="V1689" s="354"/>
    </row>
    <row r="1690" ht="11.25" customHeight="1">
      <c r="A1690" s="170" t="s">
        <v>682</v>
      </c>
      <c r="B1690" s="348">
        <v>45883.0</v>
      </c>
      <c r="C1690" s="170" t="s">
        <v>518</v>
      </c>
      <c r="D1690" s="349" t="s">
        <v>690</v>
      </c>
      <c r="E1690" s="170">
        <v>64.0</v>
      </c>
      <c r="F1690" s="170">
        <v>310.5</v>
      </c>
      <c r="G1690" s="170">
        <v>36.0</v>
      </c>
      <c r="H1690" s="170" t="s">
        <v>85</v>
      </c>
      <c r="I1690" s="170" t="s">
        <v>692</v>
      </c>
      <c r="J1690" s="334"/>
      <c r="K1690" s="334"/>
      <c r="L1690" s="351">
        <f t="shared" si="13"/>
        <v>2.7900288</v>
      </c>
      <c r="M1690" s="352" t="str">
        <f t="shared" si="18"/>
        <v>SHEARING</v>
      </c>
      <c r="N1690" s="353">
        <f t="shared" si="14"/>
        <v>14</v>
      </c>
      <c r="O1690" s="354">
        <f t="shared" si="15"/>
        <v>8</v>
      </c>
      <c r="P1690" s="354">
        <f t="shared" si="16"/>
        <v>2025</v>
      </c>
      <c r="Q1690" s="354"/>
      <c r="R1690" s="354"/>
      <c r="S1690" s="354"/>
      <c r="T1690" s="354"/>
      <c r="U1690" s="354"/>
      <c r="V1690" s="354"/>
    </row>
    <row r="1691" ht="11.25" customHeight="1">
      <c r="A1691" s="170" t="s">
        <v>682</v>
      </c>
      <c r="B1691" s="348">
        <v>45883.0</v>
      </c>
      <c r="C1691" s="170" t="s">
        <v>515</v>
      </c>
      <c r="D1691" s="349" t="s">
        <v>690</v>
      </c>
      <c r="E1691" s="170">
        <v>110.0</v>
      </c>
      <c r="F1691" s="170">
        <v>490.0</v>
      </c>
      <c r="G1691" s="170">
        <v>440.0</v>
      </c>
      <c r="H1691" s="170" t="s">
        <v>700</v>
      </c>
      <c r="I1691" s="170" t="s">
        <v>692</v>
      </c>
      <c r="J1691" s="334"/>
      <c r="K1691" s="334"/>
      <c r="L1691" s="351">
        <f t="shared" si="13"/>
        <v>92.4924</v>
      </c>
      <c r="M1691" s="352" t="str">
        <f t="shared" si="18"/>
        <v>SHEARING</v>
      </c>
      <c r="N1691" s="353">
        <f t="shared" si="14"/>
        <v>14</v>
      </c>
      <c r="O1691" s="354">
        <f t="shared" si="15"/>
        <v>8</v>
      </c>
      <c r="P1691" s="354">
        <f t="shared" si="16"/>
        <v>2025</v>
      </c>
      <c r="Q1691" s="354"/>
      <c r="R1691" s="354"/>
      <c r="S1691" s="354"/>
      <c r="T1691" s="354"/>
      <c r="U1691" s="354"/>
      <c r="V1691" s="354"/>
    </row>
    <row r="1692" ht="11.25" customHeight="1">
      <c r="A1692" s="170" t="s">
        <v>682</v>
      </c>
      <c r="B1692" s="348">
        <v>45883.0</v>
      </c>
      <c r="C1692" s="170" t="s">
        <v>515</v>
      </c>
      <c r="D1692" s="349" t="s">
        <v>690</v>
      </c>
      <c r="E1692" s="170">
        <v>110.0</v>
      </c>
      <c r="F1692" s="170">
        <v>47.5</v>
      </c>
      <c r="G1692" s="170">
        <v>1320.0</v>
      </c>
      <c r="H1692" s="170" t="s">
        <v>85</v>
      </c>
      <c r="I1692" s="170" t="s">
        <v>692</v>
      </c>
      <c r="J1692" s="334"/>
      <c r="K1692" s="350">
        <v>0.8333333333333334</v>
      </c>
      <c r="L1692" s="351">
        <f t="shared" si="13"/>
        <v>26.8983</v>
      </c>
      <c r="M1692" s="352" t="str">
        <f t="shared" si="18"/>
        <v>SHEARING</v>
      </c>
      <c r="N1692" s="353">
        <f t="shared" si="14"/>
        <v>14</v>
      </c>
      <c r="O1692" s="354">
        <f t="shared" si="15"/>
        <v>8</v>
      </c>
      <c r="P1692" s="354">
        <f t="shared" si="16"/>
        <v>2025</v>
      </c>
      <c r="Q1692" s="354"/>
      <c r="R1692" s="354"/>
      <c r="S1692" s="354"/>
      <c r="T1692" s="354"/>
      <c r="U1692" s="354"/>
      <c r="V1692" s="354"/>
    </row>
    <row r="1693" ht="11.25" customHeight="1">
      <c r="A1693" s="170" t="s">
        <v>682</v>
      </c>
      <c r="B1693" s="348">
        <v>45883.0</v>
      </c>
      <c r="C1693" s="170" t="s">
        <v>512</v>
      </c>
      <c r="D1693" s="170"/>
      <c r="E1693" s="170"/>
      <c r="F1693" s="170"/>
      <c r="G1693" s="170"/>
      <c r="H1693" s="170" t="s">
        <v>802</v>
      </c>
      <c r="I1693" s="170" t="s">
        <v>705</v>
      </c>
      <c r="J1693" s="350">
        <v>0.375</v>
      </c>
      <c r="K1693" s="334"/>
      <c r="L1693" s="351">
        <f t="shared" si="13"/>
        <v>0</v>
      </c>
      <c r="M1693" s="352" t="str">
        <f t="shared" si="18"/>
        <v/>
      </c>
      <c r="N1693" s="353">
        <f t="shared" si="14"/>
        <v>14</v>
      </c>
      <c r="O1693" s="354">
        <f t="shared" si="15"/>
        <v>8</v>
      </c>
      <c r="P1693" s="354">
        <f t="shared" si="16"/>
        <v>2025</v>
      </c>
      <c r="Q1693" s="354"/>
      <c r="R1693" s="354"/>
      <c r="S1693" s="354"/>
      <c r="T1693" s="354"/>
      <c r="U1693" s="354"/>
      <c r="V1693" s="354"/>
    </row>
    <row r="1694" ht="11.25" customHeight="1">
      <c r="A1694" s="170" t="s">
        <v>682</v>
      </c>
      <c r="B1694" s="348">
        <v>45883.0</v>
      </c>
      <c r="C1694" s="170" t="s">
        <v>417</v>
      </c>
      <c r="D1694" s="170"/>
      <c r="E1694" s="170"/>
      <c r="F1694" s="170"/>
      <c r="G1694" s="170"/>
      <c r="H1694" s="170" t="s">
        <v>802</v>
      </c>
      <c r="I1694" s="170" t="s">
        <v>705</v>
      </c>
      <c r="J1694" s="334"/>
      <c r="K1694" s="350">
        <v>0.8333333333333334</v>
      </c>
      <c r="L1694" s="351">
        <f t="shared" si="13"/>
        <v>0</v>
      </c>
      <c r="M1694" s="352" t="str">
        <f t="shared" si="18"/>
        <v/>
      </c>
      <c r="N1694" s="353">
        <f t="shared" si="14"/>
        <v>14</v>
      </c>
      <c r="O1694" s="354">
        <f t="shared" si="15"/>
        <v>8</v>
      </c>
      <c r="P1694" s="354">
        <f t="shared" si="16"/>
        <v>2025</v>
      </c>
      <c r="Q1694" s="354"/>
      <c r="R1694" s="354"/>
      <c r="S1694" s="354"/>
      <c r="T1694" s="354"/>
      <c r="U1694" s="354"/>
      <c r="V1694" s="354"/>
    </row>
    <row r="1695" ht="11.25" customHeight="1">
      <c r="A1695" s="170" t="s">
        <v>682</v>
      </c>
      <c r="B1695" s="348">
        <v>45883.0</v>
      </c>
      <c r="C1695" s="170" t="s">
        <v>512</v>
      </c>
      <c r="D1695" s="170"/>
      <c r="E1695" s="170"/>
      <c r="F1695" s="170"/>
      <c r="G1695" s="170"/>
      <c r="H1695" s="170" t="s">
        <v>748</v>
      </c>
      <c r="I1695" s="170" t="s">
        <v>703</v>
      </c>
      <c r="J1695" s="350">
        <v>0.375</v>
      </c>
      <c r="K1695" s="334"/>
      <c r="L1695" s="351">
        <f t="shared" si="13"/>
        <v>0</v>
      </c>
      <c r="M1695" s="352" t="str">
        <f t="shared" si="18"/>
        <v/>
      </c>
      <c r="N1695" s="353">
        <f t="shared" si="14"/>
        <v>14</v>
      </c>
      <c r="O1695" s="354">
        <f t="shared" si="15"/>
        <v>8</v>
      </c>
      <c r="P1695" s="354">
        <f t="shared" si="16"/>
        <v>2025</v>
      </c>
      <c r="Q1695" s="354"/>
      <c r="R1695" s="354"/>
      <c r="S1695" s="354"/>
      <c r="T1695" s="354"/>
      <c r="U1695" s="354"/>
      <c r="V1695" s="354"/>
    </row>
    <row r="1696" ht="11.25" customHeight="1">
      <c r="A1696" s="170" t="s">
        <v>682</v>
      </c>
      <c r="B1696" s="348">
        <v>45883.0</v>
      </c>
      <c r="C1696" s="170" t="s">
        <v>417</v>
      </c>
      <c r="D1696" s="170"/>
      <c r="E1696" s="170"/>
      <c r="F1696" s="170"/>
      <c r="G1696" s="170"/>
      <c r="H1696" s="170" t="s">
        <v>748</v>
      </c>
      <c r="I1696" s="170" t="s">
        <v>703</v>
      </c>
      <c r="J1696" s="334"/>
      <c r="K1696" s="350">
        <v>0.8333333333333334</v>
      </c>
      <c r="L1696" s="351">
        <f t="shared" si="13"/>
        <v>0</v>
      </c>
      <c r="M1696" s="352" t="str">
        <f t="shared" si="18"/>
        <v/>
      </c>
      <c r="N1696" s="353">
        <f t="shared" si="14"/>
        <v>14</v>
      </c>
      <c r="O1696" s="354">
        <f t="shared" si="15"/>
        <v>8</v>
      </c>
      <c r="P1696" s="354">
        <f t="shared" si="16"/>
        <v>2025</v>
      </c>
      <c r="Q1696" s="354"/>
      <c r="R1696" s="354"/>
      <c r="S1696" s="354"/>
      <c r="T1696" s="354"/>
      <c r="U1696" s="354"/>
      <c r="V1696" s="354"/>
    </row>
    <row r="1697" ht="11.25" customHeight="1">
      <c r="A1697" s="170" t="s">
        <v>682</v>
      </c>
      <c r="B1697" s="348">
        <v>45883.0</v>
      </c>
      <c r="C1697" s="170" t="s">
        <v>518</v>
      </c>
      <c r="D1697" s="349" t="s">
        <v>685</v>
      </c>
      <c r="E1697" s="170">
        <v>64.0</v>
      </c>
      <c r="F1697" s="170">
        <v>580.0</v>
      </c>
      <c r="G1697" s="170">
        <v>324.0</v>
      </c>
      <c r="H1697" s="170" t="s">
        <v>85</v>
      </c>
      <c r="I1697" s="170" t="s">
        <v>718</v>
      </c>
      <c r="J1697" s="350">
        <v>0.3333333333333333</v>
      </c>
      <c r="K1697" s="334"/>
      <c r="L1697" s="351">
        <f t="shared" si="13"/>
        <v>46.904832</v>
      </c>
      <c r="M1697" s="352" t="str">
        <f t="shared" si="18"/>
        <v>SHEARING</v>
      </c>
      <c r="N1697" s="353">
        <f t="shared" si="14"/>
        <v>14</v>
      </c>
      <c r="O1697" s="354">
        <f t="shared" si="15"/>
        <v>8</v>
      </c>
      <c r="P1697" s="354">
        <f t="shared" si="16"/>
        <v>2025</v>
      </c>
      <c r="Q1697" s="354"/>
      <c r="R1697" s="354"/>
      <c r="S1697" s="354"/>
      <c r="T1697" s="354"/>
      <c r="U1697" s="354"/>
      <c r="V1697" s="354"/>
    </row>
    <row r="1698" ht="11.25" customHeight="1">
      <c r="A1698" s="170" t="s">
        <v>682</v>
      </c>
      <c r="B1698" s="348">
        <v>45883.0</v>
      </c>
      <c r="C1698" s="170" t="s">
        <v>518</v>
      </c>
      <c r="D1698" s="349" t="s">
        <v>685</v>
      </c>
      <c r="E1698" s="170">
        <v>64.0</v>
      </c>
      <c r="F1698" s="170">
        <v>546.0</v>
      </c>
      <c r="G1698" s="170">
        <v>162.0</v>
      </c>
      <c r="H1698" s="170" t="s">
        <v>85</v>
      </c>
      <c r="I1698" s="170" t="s">
        <v>718</v>
      </c>
      <c r="J1698" s="334"/>
      <c r="K1698" s="334"/>
      <c r="L1698" s="351">
        <f t="shared" si="13"/>
        <v>22.0776192</v>
      </c>
      <c r="M1698" s="352" t="str">
        <f t="shared" si="18"/>
        <v>SHEARING</v>
      </c>
      <c r="N1698" s="353">
        <f t="shared" si="14"/>
        <v>14</v>
      </c>
      <c r="O1698" s="354">
        <f t="shared" si="15"/>
        <v>8</v>
      </c>
      <c r="P1698" s="354">
        <f t="shared" si="16"/>
        <v>2025</v>
      </c>
      <c r="Q1698" s="354"/>
      <c r="R1698" s="354"/>
      <c r="S1698" s="354"/>
      <c r="T1698" s="354"/>
      <c r="U1698" s="354"/>
      <c r="V1698" s="354"/>
    </row>
    <row r="1699" ht="11.25" customHeight="1">
      <c r="A1699" s="170" t="s">
        <v>682</v>
      </c>
      <c r="B1699" s="348">
        <v>45883.0</v>
      </c>
      <c r="C1699" s="170" t="s">
        <v>756</v>
      </c>
      <c r="D1699" s="349" t="s">
        <v>717</v>
      </c>
      <c r="E1699" s="170">
        <v>44.0</v>
      </c>
      <c r="F1699" s="170">
        <v>235.0</v>
      </c>
      <c r="G1699" s="170">
        <v>550.0</v>
      </c>
      <c r="H1699" s="170" t="s">
        <v>85</v>
      </c>
      <c r="I1699" s="170" t="s">
        <v>718</v>
      </c>
      <c r="J1699" s="334"/>
      <c r="K1699" s="350">
        <v>0.8333333333333334</v>
      </c>
      <c r="L1699" s="351">
        <f t="shared" si="13"/>
        <v>22.1793</v>
      </c>
      <c r="M1699" s="352" t="str">
        <f t="shared" si="18"/>
        <v>SHEARING</v>
      </c>
      <c r="N1699" s="353">
        <f t="shared" si="14"/>
        <v>14</v>
      </c>
      <c r="O1699" s="354">
        <f t="shared" si="15"/>
        <v>8</v>
      </c>
      <c r="P1699" s="354">
        <f t="shared" si="16"/>
        <v>2025</v>
      </c>
      <c r="Q1699" s="354"/>
      <c r="R1699" s="354"/>
      <c r="S1699" s="354"/>
      <c r="T1699" s="354"/>
      <c r="U1699" s="354"/>
      <c r="V1699" s="354"/>
    </row>
    <row r="1700" ht="11.25" customHeight="1">
      <c r="A1700" s="170" t="s">
        <v>682</v>
      </c>
      <c r="B1700" s="348">
        <v>45883.0</v>
      </c>
      <c r="C1700" s="170" t="s">
        <v>417</v>
      </c>
      <c r="D1700" s="349" t="s">
        <v>683</v>
      </c>
      <c r="E1700" s="170">
        <v>111.0</v>
      </c>
      <c r="F1700" s="170">
        <v>423.0</v>
      </c>
      <c r="G1700" s="170">
        <v>174.0</v>
      </c>
      <c r="H1700" s="170" t="s">
        <v>85</v>
      </c>
      <c r="I1700" s="170" t="s">
        <v>684</v>
      </c>
      <c r="J1700" s="350">
        <v>0.3333333333333333</v>
      </c>
      <c r="K1700" s="334"/>
      <c r="L1700" s="351">
        <f t="shared" si="13"/>
        <v>31.8623058</v>
      </c>
      <c r="M1700" s="352" t="str">
        <f t="shared" si="18"/>
        <v>SHEARING</v>
      </c>
      <c r="N1700" s="353">
        <f t="shared" si="14"/>
        <v>14</v>
      </c>
      <c r="O1700" s="354">
        <f t="shared" si="15"/>
        <v>8</v>
      </c>
      <c r="P1700" s="354">
        <f t="shared" si="16"/>
        <v>2025</v>
      </c>
      <c r="Q1700" s="354"/>
      <c r="R1700" s="354"/>
      <c r="S1700" s="354"/>
      <c r="T1700" s="354"/>
      <c r="U1700" s="354"/>
      <c r="V1700" s="354"/>
    </row>
    <row r="1701" ht="11.25" customHeight="1">
      <c r="A1701" s="170" t="s">
        <v>682</v>
      </c>
      <c r="B1701" s="348">
        <v>45883.0</v>
      </c>
      <c r="C1701" s="170" t="s">
        <v>417</v>
      </c>
      <c r="D1701" s="349" t="s">
        <v>683</v>
      </c>
      <c r="E1701" s="170">
        <v>93.0</v>
      </c>
      <c r="F1701" s="170">
        <v>423.0</v>
      </c>
      <c r="G1701" s="170">
        <v>138.0</v>
      </c>
      <c r="H1701" s="170" t="s">
        <v>85</v>
      </c>
      <c r="I1701" s="170" t="s">
        <v>684</v>
      </c>
      <c r="J1701" s="334"/>
      <c r="K1701" s="334"/>
      <c r="L1701" s="351">
        <f t="shared" si="13"/>
        <v>21.1722498</v>
      </c>
      <c r="M1701" s="352" t="str">
        <f t="shared" si="18"/>
        <v>SHEARING</v>
      </c>
      <c r="N1701" s="353">
        <f t="shared" si="14"/>
        <v>14</v>
      </c>
      <c r="O1701" s="354">
        <f t="shared" si="15"/>
        <v>8</v>
      </c>
      <c r="P1701" s="354">
        <f t="shared" si="16"/>
        <v>2025</v>
      </c>
      <c r="Q1701" s="354"/>
      <c r="R1701" s="354"/>
      <c r="S1701" s="354"/>
      <c r="T1701" s="354"/>
      <c r="U1701" s="354"/>
      <c r="V1701" s="354"/>
    </row>
    <row r="1702" ht="11.25" customHeight="1">
      <c r="A1702" s="170" t="s">
        <v>682</v>
      </c>
      <c r="B1702" s="348">
        <v>45883.0</v>
      </c>
      <c r="C1702" s="170" t="s">
        <v>417</v>
      </c>
      <c r="D1702" s="349" t="s">
        <v>683</v>
      </c>
      <c r="E1702" s="170">
        <v>69.0</v>
      </c>
      <c r="F1702" s="170">
        <v>423.0</v>
      </c>
      <c r="G1702" s="170">
        <v>114.0</v>
      </c>
      <c r="H1702" s="170" t="s">
        <v>85</v>
      </c>
      <c r="I1702" s="170" t="s">
        <v>684</v>
      </c>
      <c r="J1702" s="334"/>
      <c r="K1702" s="334"/>
      <c r="L1702" s="351">
        <f t="shared" si="13"/>
        <v>12.9765402</v>
      </c>
      <c r="M1702" s="352" t="str">
        <f t="shared" si="18"/>
        <v>SHEARING</v>
      </c>
      <c r="N1702" s="353">
        <f t="shared" si="14"/>
        <v>14</v>
      </c>
      <c r="O1702" s="354">
        <f t="shared" si="15"/>
        <v>8</v>
      </c>
      <c r="P1702" s="354">
        <f t="shared" si="16"/>
        <v>2025</v>
      </c>
      <c r="Q1702" s="354"/>
      <c r="R1702" s="354"/>
      <c r="S1702" s="354"/>
      <c r="T1702" s="354"/>
      <c r="U1702" s="354"/>
      <c r="V1702" s="354"/>
    </row>
    <row r="1703" ht="11.25" customHeight="1">
      <c r="A1703" s="170" t="s">
        <v>682</v>
      </c>
      <c r="B1703" s="348">
        <v>45883.0</v>
      </c>
      <c r="C1703" s="170" t="s">
        <v>417</v>
      </c>
      <c r="D1703" s="349" t="s">
        <v>683</v>
      </c>
      <c r="E1703" s="170">
        <v>41.0</v>
      </c>
      <c r="F1703" s="170">
        <v>423.0</v>
      </c>
      <c r="G1703" s="170">
        <v>78.0</v>
      </c>
      <c r="H1703" s="170" t="s">
        <v>85</v>
      </c>
      <c r="I1703" s="170" t="s">
        <v>684</v>
      </c>
      <c r="J1703" s="334"/>
      <c r="K1703" s="334"/>
      <c r="L1703" s="351">
        <f t="shared" si="13"/>
        <v>5.2757406</v>
      </c>
      <c r="M1703" s="352" t="str">
        <f t="shared" si="18"/>
        <v>SHEARING</v>
      </c>
      <c r="N1703" s="353">
        <f t="shared" si="14"/>
        <v>14</v>
      </c>
      <c r="O1703" s="354">
        <f t="shared" si="15"/>
        <v>8</v>
      </c>
      <c r="P1703" s="354">
        <f t="shared" si="16"/>
        <v>2025</v>
      </c>
      <c r="Q1703" s="354"/>
      <c r="R1703" s="354"/>
      <c r="S1703" s="354"/>
      <c r="T1703" s="354"/>
      <c r="U1703" s="354"/>
      <c r="V1703" s="354"/>
    </row>
    <row r="1704" ht="11.25" customHeight="1">
      <c r="A1704" s="170" t="s">
        <v>682</v>
      </c>
      <c r="B1704" s="348">
        <v>45883.0</v>
      </c>
      <c r="C1704" s="170" t="s">
        <v>518</v>
      </c>
      <c r="D1704" s="349" t="s">
        <v>683</v>
      </c>
      <c r="E1704" s="170">
        <v>162.0</v>
      </c>
      <c r="F1704" s="170">
        <v>589.0</v>
      </c>
      <c r="G1704" s="170">
        <v>52.0</v>
      </c>
      <c r="H1704" s="170" t="s">
        <v>85</v>
      </c>
      <c r="I1704" s="170" t="s">
        <v>684</v>
      </c>
      <c r="J1704" s="334"/>
      <c r="K1704" s="334"/>
      <c r="L1704" s="351">
        <f t="shared" si="13"/>
        <v>19.3507704</v>
      </c>
      <c r="M1704" s="352" t="str">
        <f t="shared" si="18"/>
        <v>SHEARING</v>
      </c>
      <c r="N1704" s="353">
        <f t="shared" si="14"/>
        <v>14</v>
      </c>
      <c r="O1704" s="354">
        <f t="shared" si="15"/>
        <v>8</v>
      </c>
      <c r="P1704" s="354">
        <f t="shared" si="16"/>
        <v>2025</v>
      </c>
      <c r="Q1704" s="354"/>
      <c r="R1704" s="354"/>
      <c r="S1704" s="354"/>
      <c r="T1704" s="354"/>
      <c r="U1704" s="354"/>
      <c r="V1704" s="354"/>
    </row>
    <row r="1705" ht="11.25" customHeight="1">
      <c r="A1705" s="170" t="s">
        <v>682</v>
      </c>
      <c r="B1705" s="348">
        <v>45883.0</v>
      </c>
      <c r="C1705" s="170" t="s">
        <v>518</v>
      </c>
      <c r="D1705" s="349" t="s">
        <v>683</v>
      </c>
      <c r="E1705" s="170">
        <v>145.0</v>
      </c>
      <c r="F1705" s="170">
        <v>589.0</v>
      </c>
      <c r="G1705" s="170">
        <v>37.0</v>
      </c>
      <c r="H1705" s="170" t="s">
        <v>85</v>
      </c>
      <c r="I1705" s="170" t="s">
        <v>684</v>
      </c>
      <c r="J1705" s="334"/>
      <c r="K1705" s="334"/>
      <c r="L1705" s="351">
        <f t="shared" si="13"/>
        <v>12.3239415</v>
      </c>
      <c r="M1705" s="352" t="str">
        <f t="shared" si="18"/>
        <v>SHEARING</v>
      </c>
      <c r="N1705" s="353">
        <f t="shared" si="14"/>
        <v>14</v>
      </c>
      <c r="O1705" s="354">
        <f t="shared" si="15"/>
        <v>8</v>
      </c>
      <c r="P1705" s="354">
        <f t="shared" si="16"/>
        <v>2025</v>
      </c>
      <c r="Q1705" s="354"/>
      <c r="R1705" s="354"/>
      <c r="S1705" s="354"/>
      <c r="T1705" s="354"/>
      <c r="U1705" s="354"/>
      <c r="V1705" s="354"/>
    </row>
    <row r="1706" ht="11.25" customHeight="1">
      <c r="A1706" s="170" t="s">
        <v>682</v>
      </c>
      <c r="B1706" s="348">
        <v>45883.0</v>
      </c>
      <c r="C1706" s="170" t="s">
        <v>518</v>
      </c>
      <c r="D1706" s="349" t="s">
        <v>683</v>
      </c>
      <c r="E1706" s="170">
        <v>121.0</v>
      </c>
      <c r="F1706" s="170">
        <v>589.0</v>
      </c>
      <c r="G1706" s="170">
        <v>30.0</v>
      </c>
      <c r="H1706" s="170" t="s">
        <v>85</v>
      </c>
      <c r="I1706" s="170" t="s">
        <v>684</v>
      </c>
      <c r="J1706" s="334"/>
      <c r="K1706" s="334"/>
      <c r="L1706" s="351">
        <f t="shared" si="13"/>
        <v>8.338473</v>
      </c>
      <c r="M1706" s="352" t="str">
        <f t="shared" si="18"/>
        <v>SHEARING</v>
      </c>
      <c r="N1706" s="353">
        <f t="shared" si="14"/>
        <v>14</v>
      </c>
      <c r="O1706" s="354">
        <f t="shared" si="15"/>
        <v>8</v>
      </c>
      <c r="P1706" s="354">
        <f t="shared" si="16"/>
        <v>2025</v>
      </c>
      <c r="Q1706" s="354"/>
      <c r="R1706" s="354"/>
      <c r="S1706" s="354"/>
      <c r="T1706" s="354"/>
      <c r="U1706" s="354"/>
      <c r="V1706" s="354"/>
    </row>
    <row r="1707" ht="11.25" customHeight="1">
      <c r="A1707" s="170" t="s">
        <v>682</v>
      </c>
      <c r="B1707" s="348">
        <v>45883.0</v>
      </c>
      <c r="C1707" s="170" t="s">
        <v>518</v>
      </c>
      <c r="D1707" s="349" t="s">
        <v>683</v>
      </c>
      <c r="E1707" s="170">
        <v>91.0</v>
      </c>
      <c r="F1707" s="170">
        <v>589.0</v>
      </c>
      <c r="G1707" s="170">
        <v>25.0</v>
      </c>
      <c r="H1707" s="170" t="s">
        <v>85</v>
      </c>
      <c r="I1707" s="170" t="s">
        <v>684</v>
      </c>
      <c r="J1707" s="334"/>
      <c r="K1707" s="334"/>
      <c r="L1707" s="351">
        <f t="shared" si="13"/>
        <v>5.2259025</v>
      </c>
      <c r="M1707" s="352" t="str">
        <f t="shared" si="18"/>
        <v>SHEARING</v>
      </c>
      <c r="N1707" s="353">
        <f t="shared" si="14"/>
        <v>14</v>
      </c>
      <c r="O1707" s="354">
        <f t="shared" si="15"/>
        <v>8</v>
      </c>
      <c r="P1707" s="354">
        <f t="shared" si="16"/>
        <v>2025</v>
      </c>
      <c r="Q1707" s="354"/>
      <c r="R1707" s="354"/>
      <c r="S1707" s="354"/>
      <c r="T1707" s="354"/>
      <c r="U1707" s="354"/>
      <c r="V1707" s="354"/>
    </row>
    <row r="1708" ht="11.25" customHeight="1">
      <c r="A1708" s="170" t="s">
        <v>682</v>
      </c>
      <c r="B1708" s="348">
        <v>45883.0</v>
      </c>
      <c r="C1708" s="170" t="s">
        <v>518</v>
      </c>
      <c r="D1708" s="349" t="s">
        <v>683</v>
      </c>
      <c r="E1708" s="170">
        <v>53.0</v>
      </c>
      <c r="F1708" s="170">
        <v>589.0</v>
      </c>
      <c r="G1708" s="170">
        <v>18.0</v>
      </c>
      <c r="H1708" s="170" t="s">
        <v>85</v>
      </c>
      <c r="I1708" s="170" t="s">
        <v>684</v>
      </c>
      <c r="J1708" s="334"/>
      <c r="K1708" s="350">
        <v>0.8333333333333334</v>
      </c>
      <c r="L1708" s="351">
        <f t="shared" si="13"/>
        <v>2.1914334</v>
      </c>
      <c r="M1708" s="352" t="str">
        <f t="shared" si="18"/>
        <v>SHEARING</v>
      </c>
      <c r="N1708" s="353">
        <f t="shared" si="14"/>
        <v>14</v>
      </c>
      <c r="O1708" s="354">
        <f t="shared" si="15"/>
        <v>8</v>
      </c>
      <c r="P1708" s="354">
        <f t="shared" si="16"/>
        <v>2025</v>
      </c>
      <c r="Q1708" s="354"/>
      <c r="R1708" s="354"/>
      <c r="S1708" s="354"/>
      <c r="T1708" s="354"/>
      <c r="U1708" s="354"/>
      <c r="V1708" s="354"/>
    </row>
    <row r="1709" ht="11.25" customHeight="1">
      <c r="A1709" s="170" t="s">
        <v>682</v>
      </c>
      <c r="B1709" s="348">
        <v>45883.0</v>
      </c>
      <c r="C1709" s="170"/>
      <c r="D1709" s="170"/>
      <c r="E1709" s="170"/>
      <c r="F1709" s="170"/>
      <c r="G1709" s="170"/>
      <c r="H1709" s="170" t="s">
        <v>689</v>
      </c>
      <c r="I1709" s="170" t="s">
        <v>696</v>
      </c>
      <c r="J1709" s="350">
        <v>0.375</v>
      </c>
      <c r="K1709" s="334"/>
      <c r="L1709" s="351">
        <f t="shared" si="13"/>
        <v>0</v>
      </c>
      <c r="M1709" s="352" t="str">
        <f t="shared" si="18"/>
        <v/>
      </c>
      <c r="N1709" s="353">
        <f t="shared" si="14"/>
        <v>14</v>
      </c>
      <c r="O1709" s="354">
        <f t="shared" si="15"/>
        <v>8</v>
      </c>
      <c r="P1709" s="354">
        <f t="shared" si="16"/>
        <v>2025</v>
      </c>
      <c r="Q1709" s="354"/>
      <c r="R1709" s="354"/>
      <c r="S1709" s="354"/>
      <c r="T1709" s="354"/>
      <c r="U1709" s="354"/>
      <c r="V1709" s="354"/>
    </row>
    <row r="1710" ht="11.25" customHeight="1">
      <c r="A1710" s="170" t="s">
        <v>682</v>
      </c>
      <c r="B1710" s="348">
        <v>45883.0</v>
      </c>
      <c r="C1710" s="170" t="s">
        <v>756</v>
      </c>
      <c r="D1710" s="170" t="s">
        <v>777</v>
      </c>
      <c r="E1710" s="170">
        <v>38.0</v>
      </c>
      <c r="F1710" s="170">
        <v>205.0</v>
      </c>
      <c r="G1710" s="170">
        <v>260.0</v>
      </c>
      <c r="H1710" s="170" t="s">
        <v>695</v>
      </c>
      <c r="I1710" s="170" t="s">
        <v>716</v>
      </c>
      <c r="J1710" s="350">
        <v>0.375</v>
      </c>
      <c r="K1710" s="334"/>
      <c r="L1710" s="351">
        <f t="shared" si="13"/>
        <v>7.89906</v>
      </c>
      <c r="M1710" s="352" t="str">
        <f t="shared" si="18"/>
        <v>POWERPRESS</v>
      </c>
      <c r="N1710" s="353">
        <f t="shared" si="14"/>
        <v>14</v>
      </c>
      <c r="O1710" s="354">
        <f t="shared" si="15"/>
        <v>8</v>
      </c>
      <c r="P1710" s="354">
        <f t="shared" si="16"/>
        <v>2025</v>
      </c>
      <c r="Q1710" s="354"/>
      <c r="R1710" s="354"/>
      <c r="S1710" s="354"/>
      <c r="T1710" s="354"/>
      <c r="U1710" s="354"/>
      <c r="V1710" s="354"/>
    </row>
    <row r="1711" ht="11.25" customHeight="1">
      <c r="A1711" s="170" t="s">
        <v>682</v>
      </c>
      <c r="B1711" s="348">
        <v>45883.0</v>
      </c>
      <c r="C1711" s="170"/>
      <c r="D1711" s="170"/>
      <c r="E1711" s="170"/>
      <c r="F1711" s="170"/>
      <c r="G1711" s="170"/>
      <c r="H1711" s="170" t="s">
        <v>689</v>
      </c>
      <c r="I1711" s="170" t="s">
        <v>716</v>
      </c>
      <c r="J1711" s="334"/>
      <c r="K1711" s="350">
        <v>0.75</v>
      </c>
      <c r="L1711" s="351">
        <f t="shared" si="13"/>
        <v>0</v>
      </c>
      <c r="M1711" s="352" t="str">
        <f t="shared" si="18"/>
        <v/>
      </c>
      <c r="N1711" s="353">
        <f t="shared" si="14"/>
        <v>14</v>
      </c>
      <c r="O1711" s="354">
        <f t="shared" si="15"/>
        <v>8</v>
      </c>
      <c r="P1711" s="354">
        <f t="shared" si="16"/>
        <v>2025</v>
      </c>
      <c r="Q1711" s="354"/>
      <c r="R1711" s="354"/>
      <c r="S1711" s="354"/>
      <c r="T1711" s="354"/>
      <c r="U1711" s="354"/>
      <c r="V1711" s="354"/>
    </row>
    <row r="1712" ht="11.25" customHeight="1">
      <c r="A1712" s="170" t="s">
        <v>682</v>
      </c>
      <c r="B1712" s="348">
        <v>45883.0</v>
      </c>
      <c r="C1712" s="170" t="s">
        <v>417</v>
      </c>
      <c r="D1712" s="170" t="s">
        <v>694</v>
      </c>
      <c r="E1712" s="170">
        <v>98.0</v>
      </c>
      <c r="F1712" s="170">
        <v>365.0</v>
      </c>
      <c r="G1712" s="170">
        <v>156.0</v>
      </c>
      <c r="H1712" s="170" t="s">
        <v>695</v>
      </c>
      <c r="I1712" s="170" t="s">
        <v>801</v>
      </c>
      <c r="J1712" s="350">
        <v>0.375</v>
      </c>
      <c r="K1712" s="334"/>
      <c r="L1712" s="351">
        <f t="shared" si="13"/>
        <v>21.762468</v>
      </c>
      <c r="M1712" s="352" t="str">
        <f t="shared" si="18"/>
        <v>HOLING</v>
      </c>
      <c r="N1712" s="353">
        <f t="shared" si="14"/>
        <v>14</v>
      </c>
      <c r="O1712" s="354">
        <f t="shared" si="15"/>
        <v>8</v>
      </c>
      <c r="P1712" s="354">
        <f t="shared" si="16"/>
        <v>2025</v>
      </c>
      <c r="Q1712" s="354"/>
      <c r="R1712" s="354"/>
      <c r="S1712" s="354"/>
      <c r="T1712" s="354"/>
      <c r="U1712" s="354"/>
      <c r="V1712" s="354"/>
    </row>
    <row r="1713" ht="11.25" customHeight="1">
      <c r="A1713" s="170" t="s">
        <v>682</v>
      </c>
      <c r="B1713" s="348">
        <v>45883.0</v>
      </c>
      <c r="C1713" s="170" t="s">
        <v>417</v>
      </c>
      <c r="D1713" s="170" t="s">
        <v>694</v>
      </c>
      <c r="E1713" s="170">
        <v>98.0</v>
      </c>
      <c r="F1713" s="170">
        <v>365.0</v>
      </c>
      <c r="G1713" s="170">
        <v>116.0</v>
      </c>
      <c r="H1713" s="170" t="s">
        <v>695</v>
      </c>
      <c r="I1713" s="170" t="s">
        <v>801</v>
      </c>
      <c r="J1713" s="334"/>
      <c r="K1713" s="334"/>
      <c r="L1713" s="351">
        <f t="shared" si="13"/>
        <v>16.182348</v>
      </c>
      <c r="M1713" s="352" t="str">
        <f t="shared" si="18"/>
        <v>HOLING</v>
      </c>
      <c r="N1713" s="353">
        <f t="shared" si="14"/>
        <v>14</v>
      </c>
      <c r="O1713" s="354">
        <f t="shared" si="15"/>
        <v>8</v>
      </c>
      <c r="P1713" s="354">
        <f t="shared" si="16"/>
        <v>2025</v>
      </c>
      <c r="Q1713" s="354"/>
      <c r="R1713" s="354"/>
      <c r="S1713" s="354"/>
      <c r="T1713" s="354"/>
      <c r="U1713" s="354"/>
      <c r="V1713" s="354"/>
    </row>
    <row r="1714" ht="11.25" customHeight="1">
      <c r="A1714" s="170" t="s">
        <v>682</v>
      </c>
      <c r="B1714" s="348">
        <v>45883.0</v>
      </c>
      <c r="C1714" s="170" t="s">
        <v>417</v>
      </c>
      <c r="D1714" s="170" t="s">
        <v>694</v>
      </c>
      <c r="E1714" s="170">
        <v>98.0</v>
      </c>
      <c r="F1714" s="170">
        <v>365.0</v>
      </c>
      <c r="G1714" s="170">
        <v>92.0</v>
      </c>
      <c r="H1714" s="170" t="s">
        <v>695</v>
      </c>
      <c r="I1714" s="170" t="s">
        <v>801</v>
      </c>
      <c r="J1714" s="334"/>
      <c r="K1714" s="334"/>
      <c r="L1714" s="351">
        <f t="shared" si="13"/>
        <v>12.834276</v>
      </c>
      <c r="M1714" s="352" t="str">
        <f t="shared" si="18"/>
        <v>HOLING</v>
      </c>
      <c r="N1714" s="353">
        <f t="shared" si="14"/>
        <v>14</v>
      </c>
      <c r="O1714" s="354">
        <f t="shared" si="15"/>
        <v>8</v>
      </c>
      <c r="P1714" s="354">
        <f t="shared" si="16"/>
        <v>2025</v>
      </c>
      <c r="Q1714" s="354"/>
      <c r="R1714" s="354"/>
      <c r="S1714" s="354"/>
      <c r="T1714" s="354"/>
      <c r="U1714" s="354"/>
      <c r="V1714" s="354"/>
    </row>
    <row r="1715" ht="11.25" customHeight="1">
      <c r="A1715" s="170" t="s">
        <v>682</v>
      </c>
      <c r="B1715" s="348">
        <v>45883.0</v>
      </c>
      <c r="C1715" s="170" t="s">
        <v>417</v>
      </c>
      <c r="D1715" s="170" t="s">
        <v>694</v>
      </c>
      <c r="E1715" s="170">
        <v>98.0</v>
      </c>
      <c r="F1715" s="170">
        <v>365.0</v>
      </c>
      <c r="G1715" s="170">
        <v>76.0</v>
      </c>
      <c r="H1715" s="170" t="s">
        <v>695</v>
      </c>
      <c r="I1715" s="170" t="s">
        <v>801</v>
      </c>
      <c r="J1715" s="334"/>
      <c r="K1715" s="334"/>
      <c r="L1715" s="351">
        <f t="shared" si="13"/>
        <v>10.602228</v>
      </c>
      <c r="M1715" s="352" t="str">
        <f t="shared" si="18"/>
        <v>HOLING</v>
      </c>
      <c r="N1715" s="353">
        <f t="shared" si="14"/>
        <v>14</v>
      </c>
      <c r="O1715" s="354">
        <f t="shared" si="15"/>
        <v>8</v>
      </c>
      <c r="P1715" s="354">
        <f t="shared" si="16"/>
        <v>2025</v>
      </c>
      <c r="Q1715" s="354"/>
      <c r="R1715" s="354"/>
      <c r="S1715" s="354"/>
      <c r="T1715" s="354"/>
      <c r="U1715" s="354"/>
      <c r="V1715" s="354"/>
    </row>
    <row r="1716" ht="11.25" customHeight="1">
      <c r="A1716" s="170" t="s">
        <v>682</v>
      </c>
      <c r="B1716" s="348">
        <v>45883.0</v>
      </c>
      <c r="C1716" s="170" t="s">
        <v>417</v>
      </c>
      <c r="D1716" s="170" t="s">
        <v>694</v>
      </c>
      <c r="E1716" s="170">
        <v>98.0</v>
      </c>
      <c r="F1716" s="170">
        <v>365.0</v>
      </c>
      <c r="G1716" s="170">
        <v>52.0</v>
      </c>
      <c r="H1716" s="170" t="s">
        <v>695</v>
      </c>
      <c r="I1716" s="170" t="s">
        <v>801</v>
      </c>
      <c r="J1716" s="334"/>
      <c r="K1716" s="334"/>
      <c r="L1716" s="351">
        <f t="shared" si="13"/>
        <v>7.254156</v>
      </c>
      <c r="M1716" s="352" t="str">
        <f t="shared" si="18"/>
        <v>HOLING</v>
      </c>
      <c r="N1716" s="353">
        <f t="shared" si="14"/>
        <v>14</v>
      </c>
      <c r="O1716" s="354">
        <f t="shared" si="15"/>
        <v>8</v>
      </c>
      <c r="P1716" s="354">
        <f t="shared" si="16"/>
        <v>2025</v>
      </c>
      <c r="Q1716" s="354"/>
      <c r="R1716" s="354"/>
      <c r="S1716" s="354"/>
      <c r="T1716" s="354"/>
      <c r="U1716" s="354"/>
      <c r="V1716" s="354"/>
    </row>
    <row r="1717" ht="11.25" customHeight="1">
      <c r="A1717" s="170" t="s">
        <v>682</v>
      </c>
      <c r="B1717" s="348">
        <v>45883.0</v>
      </c>
      <c r="C1717" s="170" t="s">
        <v>417</v>
      </c>
      <c r="D1717" s="170" t="s">
        <v>694</v>
      </c>
      <c r="E1717" s="170">
        <v>93.0</v>
      </c>
      <c r="F1717" s="170">
        <v>423.0</v>
      </c>
      <c r="G1717" s="170">
        <v>138.0</v>
      </c>
      <c r="H1717" s="170" t="s">
        <v>695</v>
      </c>
      <c r="I1717" s="170" t="s">
        <v>801</v>
      </c>
      <c r="J1717" s="334"/>
      <c r="K1717" s="334"/>
      <c r="L1717" s="351">
        <f t="shared" si="13"/>
        <v>21.1722498</v>
      </c>
      <c r="M1717" s="352" t="str">
        <f t="shared" si="18"/>
        <v>HOLING</v>
      </c>
      <c r="N1717" s="353">
        <f t="shared" si="14"/>
        <v>14</v>
      </c>
      <c r="O1717" s="354">
        <f t="shared" si="15"/>
        <v>8</v>
      </c>
      <c r="P1717" s="354">
        <f t="shared" si="16"/>
        <v>2025</v>
      </c>
      <c r="Q1717" s="354"/>
      <c r="R1717" s="354"/>
      <c r="S1717" s="354"/>
      <c r="T1717" s="354"/>
      <c r="U1717" s="354"/>
      <c r="V1717" s="354"/>
    </row>
    <row r="1718" ht="11.25" customHeight="1">
      <c r="A1718" s="170" t="s">
        <v>682</v>
      </c>
      <c r="B1718" s="348">
        <v>45883.0</v>
      </c>
      <c r="C1718" s="170" t="s">
        <v>417</v>
      </c>
      <c r="D1718" s="170" t="s">
        <v>694</v>
      </c>
      <c r="E1718" s="170">
        <v>111.0</v>
      </c>
      <c r="F1718" s="170">
        <v>423.0</v>
      </c>
      <c r="G1718" s="170">
        <v>174.0</v>
      </c>
      <c r="H1718" s="170" t="s">
        <v>695</v>
      </c>
      <c r="I1718" s="170" t="s">
        <v>801</v>
      </c>
      <c r="J1718" s="334"/>
      <c r="K1718" s="334"/>
      <c r="L1718" s="351">
        <f t="shared" si="13"/>
        <v>31.8623058</v>
      </c>
      <c r="M1718" s="352" t="str">
        <f t="shared" si="18"/>
        <v>HOLING</v>
      </c>
      <c r="N1718" s="353">
        <f t="shared" si="14"/>
        <v>14</v>
      </c>
      <c r="O1718" s="354">
        <f t="shared" si="15"/>
        <v>8</v>
      </c>
      <c r="P1718" s="354">
        <f t="shared" si="16"/>
        <v>2025</v>
      </c>
      <c r="Q1718" s="354"/>
      <c r="R1718" s="354"/>
      <c r="S1718" s="354"/>
      <c r="T1718" s="354"/>
      <c r="U1718" s="354"/>
      <c r="V1718" s="354"/>
    </row>
    <row r="1719" ht="11.25" customHeight="1">
      <c r="A1719" s="170" t="s">
        <v>682</v>
      </c>
      <c r="B1719" s="348">
        <v>45883.0</v>
      </c>
      <c r="C1719" s="170" t="s">
        <v>417</v>
      </c>
      <c r="D1719" s="170" t="s">
        <v>694</v>
      </c>
      <c r="E1719" s="170">
        <v>124.0</v>
      </c>
      <c r="F1719" s="170">
        <v>423.0</v>
      </c>
      <c r="G1719" s="170">
        <v>234.0</v>
      </c>
      <c r="H1719" s="170" t="s">
        <v>695</v>
      </c>
      <c r="I1719" s="170" t="s">
        <v>801</v>
      </c>
      <c r="J1719" s="334"/>
      <c r="K1719" s="334"/>
      <c r="L1719" s="351">
        <f t="shared" si="13"/>
        <v>47.8676952</v>
      </c>
      <c r="M1719" s="352" t="str">
        <f t="shared" si="18"/>
        <v>HOLING</v>
      </c>
      <c r="N1719" s="353">
        <f t="shared" si="14"/>
        <v>14</v>
      </c>
      <c r="O1719" s="354">
        <f t="shared" si="15"/>
        <v>8</v>
      </c>
      <c r="P1719" s="354">
        <f t="shared" si="16"/>
        <v>2025</v>
      </c>
      <c r="Q1719" s="354"/>
      <c r="R1719" s="354"/>
      <c r="S1719" s="354"/>
      <c r="T1719" s="354"/>
      <c r="U1719" s="354"/>
      <c r="V1719" s="354"/>
    </row>
    <row r="1720" ht="11.25" customHeight="1">
      <c r="A1720" s="170" t="s">
        <v>682</v>
      </c>
      <c r="B1720" s="348">
        <v>45883.0</v>
      </c>
      <c r="C1720" s="170" t="s">
        <v>417</v>
      </c>
      <c r="D1720" s="170" t="s">
        <v>694</v>
      </c>
      <c r="E1720" s="170">
        <v>69.0</v>
      </c>
      <c r="F1720" s="170">
        <v>423.0</v>
      </c>
      <c r="G1720" s="170">
        <v>114.0</v>
      </c>
      <c r="H1720" s="170" t="s">
        <v>695</v>
      </c>
      <c r="I1720" s="170" t="s">
        <v>801</v>
      </c>
      <c r="J1720" s="334"/>
      <c r="K1720" s="334"/>
      <c r="L1720" s="351">
        <f t="shared" si="13"/>
        <v>12.9765402</v>
      </c>
      <c r="M1720" s="352" t="str">
        <f t="shared" si="18"/>
        <v>HOLING</v>
      </c>
      <c r="N1720" s="353">
        <f t="shared" si="14"/>
        <v>14</v>
      </c>
      <c r="O1720" s="354">
        <f t="shared" si="15"/>
        <v>8</v>
      </c>
      <c r="P1720" s="354">
        <f t="shared" si="16"/>
        <v>2025</v>
      </c>
      <c r="Q1720" s="354"/>
      <c r="R1720" s="354"/>
      <c r="S1720" s="354"/>
      <c r="T1720" s="354"/>
      <c r="U1720" s="354"/>
      <c r="V1720" s="354"/>
    </row>
    <row r="1721" ht="11.25" customHeight="1">
      <c r="A1721" s="170" t="s">
        <v>682</v>
      </c>
      <c r="B1721" s="348">
        <v>45883.0</v>
      </c>
      <c r="C1721" s="170" t="s">
        <v>417</v>
      </c>
      <c r="D1721" s="170" t="s">
        <v>694</v>
      </c>
      <c r="E1721" s="170">
        <v>41.0</v>
      </c>
      <c r="F1721" s="170">
        <v>423.0</v>
      </c>
      <c r="G1721" s="170">
        <v>78.0</v>
      </c>
      <c r="H1721" s="170" t="s">
        <v>695</v>
      </c>
      <c r="I1721" s="170" t="s">
        <v>801</v>
      </c>
      <c r="J1721" s="334"/>
      <c r="K1721" s="334"/>
      <c r="L1721" s="351">
        <f t="shared" si="13"/>
        <v>5.2757406</v>
      </c>
      <c r="M1721" s="352" t="str">
        <f t="shared" si="18"/>
        <v>HOLING</v>
      </c>
      <c r="N1721" s="353">
        <f t="shared" si="14"/>
        <v>14</v>
      </c>
      <c r="O1721" s="354">
        <f t="shared" si="15"/>
        <v>8</v>
      </c>
      <c r="P1721" s="354">
        <f t="shared" si="16"/>
        <v>2025</v>
      </c>
      <c r="Q1721" s="354"/>
      <c r="R1721" s="354"/>
      <c r="S1721" s="354"/>
      <c r="T1721" s="354"/>
      <c r="U1721" s="354"/>
      <c r="V1721" s="354"/>
    </row>
    <row r="1722" ht="11.25" customHeight="1">
      <c r="A1722" s="170" t="s">
        <v>682</v>
      </c>
      <c r="B1722" s="348">
        <v>45883.0</v>
      </c>
      <c r="C1722" s="170" t="s">
        <v>518</v>
      </c>
      <c r="D1722" s="170" t="s">
        <v>694</v>
      </c>
      <c r="E1722" s="170">
        <v>121.0</v>
      </c>
      <c r="F1722" s="170">
        <v>589.0</v>
      </c>
      <c r="G1722" s="170">
        <v>30.0</v>
      </c>
      <c r="H1722" s="170" t="s">
        <v>695</v>
      </c>
      <c r="I1722" s="170" t="s">
        <v>801</v>
      </c>
      <c r="J1722" s="334"/>
      <c r="K1722" s="334"/>
      <c r="L1722" s="351">
        <f t="shared" si="13"/>
        <v>8.338473</v>
      </c>
      <c r="M1722" s="352" t="str">
        <f t="shared" si="18"/>
        <v>HOLING</v>
      </c>
      <c r="N1722" s="353">
        <f t="shared" si="14"/>
        <v>14</v>
      </c>
      <c r="O1722" s="354">
        <f t="shared" si="15"/>
        <v>8</v>
      </c>
      <c r="P1722" s="354">
        <f t="shared" si="16"/>
        <v>2025</v>
      </c>
      <c r="Q1722" s="354"/>
      <c r="R1722" s="354"/>
      <c r="S1722" s="354"/>
      <c r="T1722" s="354"/>
      <c r="U1722" s="354"/>
      <c r="V1722" s="354"/>
    </row>
    <row r="1723" ht="11.25" customHeight="1">
      <c r="A1723" s="170" t="s">
        <v>682</v>
      </c>
      <c r="B1723" s="348">
        <v>45883.0</v>
      </c>
      <c r="C1723" s="170" t="s">
        <v>518</v>
      </c>
      <c r="D1723" s="170" t="s">
        <v>694</v>
      </c>
      <c r="E1723" s="170">
        <v>91.0</v>
      </c>
      <c r="F1723" s="170">
        <v>589.0</v>
      </c>
      <c r="G1723" s="170">
        <v>25.0</v>
      </c>
      <c r="H1723" s="170" t="s">
        <v>695</v>
      </c>
      <c r="I1723" s="170" t="s">
        <v>801</v>
      </c>
      <c r="J1723" s="334"/>
      <c r="K1723" s="334"/>
      <c r="L1723" s="351">
        <f t="shared" si="13"/>
        <v>5.2259025</v>
      </c>
      <c r="M1723" s="352" t="str">
        <f t="shared" si="18"/>
        <v>HOLING</v>
      </c>
      <c r="N1723" s="353">
        <f t="shared" si="14"/>
        <v>14</v>
      </c>
      <c r="O1723" s="354">
        <f t="shared" si="15"/>
        <v>8</v>
      </c>
      <c r="P1723" s="354">
        <f t="shared" si="16"/>
        <v>2025</v>
      </c>
      <c r="Q1723" s="354"/>
      <c r="R1723" s="354"/>
      <c r="S1723" s="354"/>
      <c r="T1723" s="354"/>
      <c r="U1723" s="354"/>
      <c r="V1723" s="354"/>
    </row>
    <row r="1724" ht="11.25" customHeight="1">
      <c r="A1724" s="170" t="s">
        <v>682</v>
      </c>
      <c r="B1724" s="348">
        <v>45883.0</v>
      </c>
      <c r="C1724" s="170" t="s">
        <v>518</v>
      </c>
      <c r="D1724" s="170" t="s">
        <v>694</v>
      </c>
      <c r="E1724" s="170">
        <v>53.0</v>
      </c>
      <c r="F1724" s="170">
        <v>589.0</v>
      </c>
      <c r="G1724" s="170">
        <v>18.0</v>
      </c>
      <c r="H1724" s="170" t="s">
        <v>695</v>
      </c>
      <c r="I1724" s="170" t="s">
        <v>801</v>
      </c>
      <c r="J1724" s="334"/>
      <c r="K1724" s="350">
        <v>0.8333333333333334</v>
      </c>
      <c r="L1724" s="351">
        <f t="shared" si="13"/>
        <v>2.1914334</v>
      </c>
      <c r="M1724" s="352" t="str">
        <f t="shared" si="18"/>
        <v>HOLING</v>
      </c>
      <c r="N1724" s="353">
        <f t="shared" si="14"/>
        <v>14</v>
      </c>
      <c r="O1724" s="354">
        <f t="shared" si="15"/>
        <v>8</v>
      </c>
      <c r="P1724" s="354">
        <f t="shared" si="16"/>
        <v>2025</v>
      </c>
      <c r="Q1724" s="354"/>
      <c r="R1724" s="354"/>
      <c r="S1724" s="354"/>
      <c r="T1724" s="354"/>
      <c r="U1724" s="354"/>
      <c r="V1724" s="354"/>
    </row>
    <row r="1725" ht="11.25" customHeight="1">
      <c r="A1725" s="170" t="s">
        <v>682</v>
      </c>
      <c r="B1725" s="348">
        <v>45883.0</v>
      </c>
      <c r="C1725" s="170"/>
      <c r="D1725" s="170"/>
      <c r="E1725" s="170"/>
      <c r="F1725" s="170"/>
      <c r="G1725" s="170"/>
      <c r="H1725" s="170" t="s">
        <v>689</v>
      </c>
      <c r="I1725" s="170" t="s">
        <v>698</v>
      </c>
      <c r="J1725" s="350">
        <v>0.375</v>
      </c>
      <c r="K1725" s="350">
        <v>0.75</v>
      </c>
      <c r="L1725" s="351">
        <f t="shared" si="13"/>
        <v>0</v>
      </c>
      <c r="M1725" s="352" t="str">
        <f t="shared" si="18"/>
        <v/>
      </c>
      <c r="N1725" s="353">
        <f t="shared" si="14"/>
        <v>14</v>
      </c>
      <c r="O1725" s="354">
        <f t="shared" si="15"/>
        <v>8</v>
      </c>
      <c r="P1725" s="354">
        <f t="shared" si="16"/>
        <v>2025</v>
      </c>
      <c r="Q1725" s="354"/>
      <c r="R1725" s="354"/>
      <c r="S1725" s="354"/>
      <c r="T1725" s="354"/>
      <c r="U1725" s="354"/>
      <c r="V1725" s="354"/>
    </row>
    <row r="1726" ht="11.25" customHeight="1">
      <c r="A1726" s="170" t="s">
        <v>682</v>
      </c>
      <c r="B1726" s="348">
        <v>45883.0</v>
      </c>
      <c r="C1726" s="170" t="s">
        <v>417</v>
      </c>
      <c r="D1726" s="349" t="s">
        <v>699</v>
      </c>
      <c r="E1726" s="170">
        <v>98.0</v>
      </c>
      <c r="F1726" s="170">
        <v>606.0</v>
      </c>
      <c r="G1726" s="170">
        <v>78.0</v>
      </c>
      <c r="H1726" s="170" t="s">
        <v>700</v>
      </c>
      <c r="I1726" s="170" t="s">
        <v>701</v>
      </c>
      <c r="J1726" s="350">
        <v>0.3333333333333333</v>
      </c>
      <c r="K1726" s="334"/>
      <c r="L1726" s="351">
        <f t="shared" si="13"/>
        <v>18.0658296</v>
      </c>
      <c r="M1726" s="352" t="str">
        <f t="shared" si="18"/>
        <v>SHEARING</v>
      </c>
      <c r="N1726" s="353">
        <f t="shared" si="14"/>
        <v>14</v>
      </c>
      <c r="O1726" s="354">
        <f t="shared" si="15"/>
        <v>8</v>
      </c>
      <c r="P1726" s="354">
        <f t="shared" si="16"/>
        <v>2025</v>
      </c>
      <c r="Q1726" s="354"/>
      <c r="R1726" s="354"/>
      <c r="S1726" s="354"/>
      <c r="T1726" s="354"/>
      <c r="U1726" s="354"/>
      <c r="V1726" s="354"/>
    </row>
    <row r="1727" ht="11.25" customHeight="1">
      <c r="A1727" s="170" t="s">
        <v>682</v>
      </c>
      <c r="B1727" s="348">
        <v>45883.0</v>
      </c>
      <c r="C1727" s="170" t="s">
        <v>417</v>
      </c>
      <c r="D1727" s="349" t="s">
        <v>699</v>
      </c>
      <c r="E1727" s="170">
        <v>98.0</v>
      </c>
      <c r="F1727" s="170">
        <v>619.0</v>
      </c>
      <c r="G1727" s="170">
        <v>58.0</v>
      </c>
      <c r="H1727" s="170" t="s">
        <v>700</v>
      </c>
      <c r="I1727" s="170" t="s">
        <v>701</v>
      </c>
      <c r="J1727" s="334"/>
      <c r="K1727" s="334"/>
      <c r="L1727" s="351">
        <f t="shared" si="13"/>
        <v>13.7217444</v>
      </c>
      <c r="M1727" s="352" t="str">
        <f t="shared" si="18"/>
        <v>SHEARING</v>
      </c>
      <c r="N1727" s="353">
        <f t="shared" si="14"/>
        <v>14</v>
      </c>
      <c r="O1727" s="354">
        <f t="shared" si="15"/>
        <v>8</v>
      </c>
      <c r="P1727" s="354">
        <f t="shared" si="16"/>
        <v>2025</v>
      </c>
      <c r="Q1727" s="354"/>
      <c r="R1727" s="354"/>
      <c r="S1727" s="354"/>
      <c r="T1727" s="354"/>
      <c r="U1727" s="354"/>
      <c r="V1727" s="354"/>
    </row>
    <row r="1728" ht="11.25" customHeight="1">
      <c r="A1728" s="170" t="s">
        <v>682</v>
      </c>
      <c r="B1728" s="348">
        <v>45883.0</v>
      </c>
      <c r="C1728" s="170" t="s">
        <v>417</v>
      </c>
      <c r="D1728" s="349" t="s">
        <v>699</v>
      </c>
      <c r="E1728" s="170">
        <v>98.0</v>
      </c>
      <c r="F1728" s="170">
        <v>637.0</v>
      </c>
      <c r="G1728" s="170">
        <v>46.0</v>
      </c>
      <c r="H1728" s="170" t="s">
        <v>700</v>
      </c>
      <c r="I1728" s="170" t="s">
        <v>701</v>
      </c>
      <c r="J1728" s="334"/>
      <c r="K1728" s="334"/>
      <c r="L1728" s="351">
        <f t="shared" si="13"/>
        <v>11.1992244</v>
      </c>
      <c r="M1728" s="352" t="str">
        <f t="shared" si="18"/>
        <v>SHEARING</v>
      </c>
      <c r="N1728" s="353">
        <f t="shared" si="14"/>
        <v>14</v>
      </c>
      <c r="O1728" s="354">
        <f t="shared" si="15"/>
        <v>8</v>
      </c>
      <c r="P1728" s="354">
        <f t="shared" si="16"/>
        <v>2025</v>
      </c>
      <c r="Q1728" s="354"/>
      <c r="R1728" s="354"/>
      <c r="S1728" s="354"/>
      <c r="T1728" s="354"/>
      <c r="U1728" s="354"/>
      <c r="V1728" s="354"/>
    </row>
    <row r="1729" ht="11.25" customHeight="1">
      <c r="A1729" s="170" t="s">
        <v>682</v>
      </c>
      <c r="B1729" s="348">
        <v>45883.0</v>
      </c>
      <c r="C1729" s="170" t="s">
        <v>417</v>
      </c>
      <c r="D1729" s="349" t="s">
        <v>699</v>
      </c>
      <c r="E1729" s="170">
        <v>98.0</v>
      </c>
      <c r="F1729" s="170">
        <v>661.0</v>
      </c>
      <c r="G1729" s="170">
        <v>38.0</v>
      </c>
      <c r="H1729" s="170" t="s">
        <v>700</v>
      </c>
      <c r="I1729" s="170" t="s">
        <v>701</v>
      </c>
      <c r="J1729" s="334"/>
      <c r="K1729" s="334"/>
      <c r="L1729" s="351">
        <f t="shared" si="13"/>
        <v>9.6000996</v>
      </c>
      <c r="M1729" s="352" t="str">
        <f t="shared" si="18"/>
        <v>SHEARING</v>
      </c>
      <c r="N1729" s="353">
        <f t="shared" si="14"/>
        <v>14</v>
      </c>
      <c r="O1729" s="354">
        <f t="shared" si="15"/>
        <v>8</v>
      </c>
      <c r="P1729" s="354">
        <f t="shared" si="16"/>
        <v>2025</v>
      </c>
      <c r="Q1729" s="354"/>
      <c r="R1729" s="354"/>
      <c r="S1729" s="354"/>
      <c r="T1729" s="354"/>
      <c r="U1729" s="354"/>
      <c r="V1729" s="354"/>
    </row>
    <row r="1730" ht="11.25" customHeight="1">
      <c r="A1730" s="170" t="s">
        <v>682</v>
      </c>
      <c r="B1730" s="348">
        <v>45883.0</v>
      </c>
      <c r="C1730" s="170" t="s">
        <v>417</v>
      </c>
      <c r="D1730" s="349" t="s">
        <v>699</v>
      </c>
      <c r="E1730" s="170">
        <v>98.0</v>
      </c>
      <c r="F1730" s="170">
        <v>689.0</v>
      </c>
      <c r="G1730" s="170">
        <v>26.0</v>
      </c>
      <c r="H1730" s="170" t="s">
        <v>700</v>
      </c>
      <c r="I1730" s="170" t="s">
        <v>701</v>
      </c>
      <c r="J1730" s="334"/>
      <c r="K1730" s="334"/>
      <c r="L1730" s="351">
        <f t="shared" si="13"/>
        <v>6.8467308</v>
      </c>
      <c r="M1730" s="352" t="str">
        <f t="shared" si="18"/>
        <v>SHEARING</v>
      </c>
      <c r="N1730" s="353">
        <f t="shared" si="14"/>
        <v>14</v>
      </c>
      <c r="O1730" s="354">
        <f t="shared" si="15"/>
        <v>8</v>
      </c>
      <c r="P1730" s="354">
        <f t="shared" si="16"/>
        <v>2025</v>
      </c>
      <c r="Q1730" s="354"/>
      <c r="R1730" s="354"/>
      <c r="S1730" s="354"/>
      <c r="T1730" s="354"/>
      <c r="U1730" s="354"/>
      <c r="V1730" s="354"/>
    </row>
    <row r="1731" ht="11.25" customHeight="1">
      <c r="A1731" s="170" t="s">
        <v>682</v>
      </c>
      <c r="B1731" s="348">
        <v>45883.0</v>
      </c>
      <c r="C1731" s="170" t="s">
        <v>417</v>
      </c>
      <c r="D1731" s="349" t="s">
        <v>699</v>
      </c>
      <c r="E1731" s="170">
        <v>124.0</v>
      </c>
      <c r="F1731" s="170">
        <v>423.0</v>
      </c>
      <c r="G1731" s="170">
        <v>234.0</v>
      </c>
      <c r="H1731" s="170" t="s">
        <v>700</v>
      </c>
      <c r="I1731" s="170" t="s">
        <v>701</v>
      </c>
      <c r="J1731" s="334"/>
      <c r="K1731" s="334"/>
      <c r="L1731" s="351">
        <f t="shared" si="13"/>
        <v>47.8676952</v>
      </c>
      <c r="M1731" s="352" t="str">
        <f t="shared" si="18"/>
        <v>SHEARING</v>
      </c>
      <c r="N1731" s="353">
        <f t="shared" si="14"/>
        <v>14</v>
      </c>
      <c r="O1731" s="354">
        <f t="shared" si="15"/>
        <v>8</v>
      </c>
      <c r="P1731" s="354">
        <f t="shared" si="16"/>
        <v>2025</v>
      </c>
      <c r="Q1731" s="354"/>
      <c r="R1731" s="354"/>
      <c r="S1731" s="354"/>
      <c r="T1731" s="354"/>
      <c r="U1731" s="354"/>
      <c r="V1731" s="354"/>
    </row>
    <row r="1732" ht="11.25" customHeight="1">
      <c r="A1732" s="170" t="s">
        <v>682</v>
      </c>
      <c r="B1732" s="348">
        <v>45883.0</v>
      </c>
      <c r="C1732" s="170" t="s">
        <v>417</v>
      </c>
      <c r="D1732" s="349" t="s">
        <v>699</v>
      </c>
      <c r="E1732" s="170">
        <v>111.0</v>
      </c>
      <c r="F1732" s="170">
        <v>423.0</v>
      </c>
      <c r="G1732" s="170">
        <v>174.0</v>
      </c>
      <c r="H1732" s="170" t="s">
        <v>700</v>
      </c>
      <c r="I1732" s="170" t="s">
        <v>701</v>
      </c>
      <c r="J1732" s="334"/>
      <c r="K1732" s="334"/>
      <c r="L1732" s="351">
        <f t="shared" si="13"/>
        <v>31.8623058</v>
      </c>
      <c r="M1732" s="352" t="str">
        <f t="shared" si="18"/>
        <v>SHEARING</v>
      </c>
      <c r="N1732" s="353">
        <f t="shared" si="14"/>
        <v>14</v>
      </c>
      <c r="O1732" s="354">
        <f t="shared" si="15"/>
        <v>8</v>
      </c>
      <c r="P1732" s="354">
        <f t="shared" si="16"/>
        <v>2025</v>
      </c>
      <c r="Q1732" s="354"/>
      <c r="R1732" s="354"/>
      <c r="S1732" s="354"/>
      <c r="T1732" s="354"/>
      <c r="U1732" s="354"/>
      <c r="V1732" s="354"/>
    </row>
    <row r="1733" ht="11.25" customHeight="1">
      <c r="A1733" s="170" t="s">
        <v>682</v>
      </c>
      <c r="B1733" s="348">
        <v>45883.0</v>
      </c>
      <c r="C1733" s="170" t="s">
        <v>417</v>
      </c>
      <c r="D1733" s="349" t="s">
        <v>699</v>
      </c>
      <c r="E1733" s="170">
        <v>93.0</v>
      </c>
      <c r="F1733" s="170">
        <v>423.0</v>
      </c>
      <c r="G1733" s="170">
        <v>138.0</v>
      </c>
      <c r="H1733" s="170" t="s">
        <v>700</v>
      </c>
      <c r="I1733" s="170" t="s">
        <v>701</v>
      </c>
      <c r="J1733" s="334"/>
      <c r="K1733" s="334"/>
      <c r="L1733" s="351">
        <f t="shared" si="13"/>
        <v>21.1722498</v>
      </c>
      <c r="M1733" s="352" t="str">
        <f t="shared" si="18"/>
        <v>SHEARING</v>
      </c>
      <c r="N1733" s="353">
        <f t="shared" si="14"/>
        <v>14</v>
      </c>
      <c r="O1733" s="354">
        <f t="shared" si="15"/>
        <v>8</v>
      </c>
      <c r="P1733" s="354">
        <f t="shared" si="16"/>
        <v>2025</v>
      </c>
      <c r="Q1733" s="354"/>
      <c r="R1733" s="354"/>
      <c r="S1733" s="354"/>
      <c r="T1733" s="354"/>
      <c r="U1733" s="354"/>
      <c r="V1733" s="354"/>
    </row>
    <row r="1734" ht="11.25" customHeight="1">
      <c r="A1734" s="170" t="s">
        <v>682</v>
      </c>
      <c r="B1734" s="348">
        <v>45883.0</v>
      </c>
      <c r="C1734" s="170" t="s">
        <v>417</v>
      </c>
      <c r="D1734" s="349" t="s">
        <v>699</v>
      </c>
      <c r="E1734" s="170">
        <v>69.0</v>
      </c>
      <c r="F1734" s="170">
        <v>423.0</v>
      </c>
      <c r="G1734" s="170">
        <v>114.0</v>
      </c>
      <c r="H1734" s="170" t="s">
        <v>700</v>
      </c>
      <c r="I1734" s="170" t="s">
        <v>701</v>
      </c>
      <c r="J1734" s="334"/>
      <c r="K1734" s="334"/>
      <c r="L1734" s="351">
        <f t="shared" si="13"/>
        <v>12.9765402</v>
      </c>
      <c r="M1734" s="352" t="str">
        <f t="shared" si="18"/>
        <v>SHEARING</v>
      </c>
      <c r="N1734" s="353">
        <f t="shared" si="14"/>
        <v>14</v>
      </c>
      <c r="O1734" s="354">
        <f t="shared" si="15"/>
        <v>8</v>
      </c>
      <c r="P1734" s="354">
        <f t="shared" si="16"/>
        <v>2025</v>
      </c>
      <c r="Q1734" s="354"/>
      <c r="R1734" s="354"/>
      <c r="S1734" s="354"/>
      <c r="T1734" s="354"/>
      <c r="U1734" s="354"/>
      <c r="V1734" s="354"/>
    </row>
    <row r="1735" ht="11.25" customHeight="1">
      <c r="A1735" s="170" t="s">
        <v>682</v>
      </c>
      <c r="B1735" s="348">
        <v>45883.0</v>
      </c>
      <c r="C1735" s="170" t="s">
        <v>417</v>
      </c>
      <c r="D1735" s="349" t="s">
        <v>699</v>
      </c>
      <c r="E1735" s="170">
        <v>41.0</v>
      </c>
      <c r="F1735" s="170">
        <v>423.0</v>
      </c>
      <c r="G1735" s="170">
        <v>78.0</v>
      </c>
      <c r="H1735" s="170" t="s">
        <v>700</v>
      </c>
      <c r="I1735" s="170" t="s">
        <v>701</v>
      </c>
      <c r="J1735" s="334"/>
      <c r="K1735" s="350">
        <v>0.8333333333333334</v>
      </c>
      <c r="L1735" s="351">
        <f t="shared" si="13"/>
        <v>5.2757406</v>
      </c>
      <c r="M1735" s="352" t="str">
        <f t="shared" si="18"/>
        <v>SHEARING</v>
      </c>
      <c r="N1735" s="353">
        <f t="shared" si="14"/>
        <v>14</v>
      </c>
      <c r="O1735" s="354">
        <f t="shared" si="15"/>
        <v>8</v>
      </c>
      <c r="P1735" s="354">
        <f t="shared" si="16"/>
        <v>2025</v>
      </c>
      <c r="Q1735" s="354"/>
      <c r="R1735" s="354"/>
      <c r="S1735" s="354"/>
      <c r="T1735" s="354"/>
      <c r="U1735" s="354"/>
      <c r="V1735" s="354"/>
    </row>
    <row r="1736" ht="11.25" customHeight="1">
      <c r="A1736" s="170" t="s">
        <v>682</v>
      </c>
      <c r="B1736" s="348">
        <v>45883.0</v>
      </c>
      <c r="C1736" s="170" t="s">
        <v>515</v>
      </c>
      <c r="D1736" s="349" t="s">
        <v>690</v>
      </c>
      <c r="E1736" s="170">
        <v>110.0</v>
      </c>
      <c r="F1736" s="170">
        <v>490.0</v>
      </c>
      <c r="G1736" s="170">
        <v>440.0</v>
      </c>
      <c r="H1736" s="170" t="s">
        <v>85</v>
      </c>
      <c r="I1736" s="170" t="s">
        <v>803</v>
      </c>
      <c r="J1736" s="350">
        <v>0.375</v>
      </c>
      <c r="K1736" s="334"/>
      <c r="L1736" s="351">
        <f t="shared" si="13"/>
        <v>92.4924</v>
      </c>
      <c r="M1736" s="352" t="str">
        <f t="shared" si="18"/>
        <v>SHEARING</v>
      </c>
      <c r="N1736" s="353">
        <f t="shared" si="14"/>
        <v>14</v>
      </c>
      <c r="O1736" s="354">
        <f t="shared" si="15"/>
        <v>8</v>
      </c>
      <c r="P1736" s="354">
        <f t="shared" si="16"/>
        <v>2025</v>
      </c>
      <c r="Q1736" s="354"/>
      <c r="R1736" s="354"/>
      <c r="S1736" s="354"/>
      <c r="T1736" s="354"/>
      <c r="U1736" s="354"/>
      <c r="V1736" s="354"/>
    </row>
    <row r="1737" ht="11.25" customHeight="1">
      <c r="A1737" s="170" t="s">
        <v>682</v>
      </c>
      <c r="B1737" s="348">
        <v>45883.0</v>
      </c>
      <c r="C1737" s="170" t="s">
        <v>519</v>
      </c>
      <c r="D1737" s="349" t="s">
        <v>727</v>
      </c>
      <c r="E1737" s="170">
        <v>148.0</v>
      </c>
      <c r="F1737" s="170">
        <v>564.0</v>
      </c>
      <c r="G1737" s="170">
        <v>295.0</v>
      </c>
      <c r="H1737" s="170" t="s">
        <v>723</v>
      </c>
      <c r="I1737" s="170" t="s">
        <v>803</v>
      </c>
      <c r="J1737" s="334"/>
      <c r="K1737" s="334"/>
      <c r="L1737" s="351">
        <f t="shared" si="13"/>
        <v>96.034536</v>
      </c>
      <c r="M1737" s="352" t="str">
        <f t="shared" si="18"/>
        <v>SHEARING</v>
      </c>
      <c r="N1737" s="353">
        <f t="shared" si="14"/>
        <v>14</v>
      </c>
      <c r="O1737" s="354">
        <f t="shared" si="15"/>
        <v>8</v>
      </c>
      <c r="P1737" s="354">
        <f t="shared" si="16"/>
        <v>2025</v>
      </c>
      <c r="Q1737" s="354"/>
      <c r="R1737" s="354"/>
      <c r="S1737" s="354"/>
      <c r="T1737" s="354"/>
      <c r="U1737" s="354"/>
      <c r="V1737" s="354"/>
    </row>
    <row r="1738" ht="11.25" customHeight="1">
      <c r="A1738" s="170" t="s">
        <v>682</v>
      </c>
      <c r="B1738" s="348">
        <v>45883.0</v>
      </c>
      <c r="C1738" s="170" t="s">
        <v>519</v>
      </c>
      <c r="D1738" s="349" t="s">
        <v>727</v>
      </c>
      <c r="E1738" s="170">
        <v>59.0</v>
      </c>
      <c r="F1738" s="170">
        <v>521.0</v>
      </c>
      <c r="G1738" s="170">
        <v>294.0</v>
      </c>
      <c r="H1738" s="170" t="s">
        <v>723</v>
      </c>
      <c r="I1738" s="170" t="s">
        <v>803</v>
      </c>
      <c r="J1738" s="334"/>
      <c r="K1738" s="350">
        <v>0.7916666666666666</v>
      </c>
      <c r="L1738" s="351">
        <f t="shared" si="13"/>
        <v>35.2453374</v>
      </c>
      <c r="M1738" s="352" t="str">
        <f t="shared" si="18"/>
        <v>SHEARING</v>
      </c>
      <c r="N1738" s="353">
        <f t="shared" si="14"/>
        <v>14</v>
      </c>
      <c r="O1738" s="354">
        <f t="shared" si="15"/>
        <v>8</v>
      </c>
      <c r="P1738" s="354">
        <f t="shared" si="16"/>
        <v>2025</v>
      </c>
      <c r="Q1738" s="354"/>
      <c r="R1738" s="354"/>
      <c r="S1738" s="354"/>
      <c r="T1738" s="354"/>
      <c r="U1738" s="354"/>
      <c r="V1738" s="354"/>
    </row>
    <row r="1739" ht="11.25" customHeight="1">
      <c r="A1739" s="170" t="s">
        <v>682</v>
      </c>
      <c r="B1739" s="348">
        <v>45883.0</v>
      </c>
      <c r="C1739" s="170" t="s">
        <v>417</v>
      </c>
      <c r="D1739" s="349" t="s">
        <v>711</v>
      </c>
      <c r="E1739" s="170">
        <v>98.0</v>
      </c>
      <c r="F1739" s="170">
        <v>365.0</v>
      </c>
      <c r="G1739" s="170">
        <v>500.0</v>
      </c>
      <c r="H1739" s="170" t="s">
        <v>712</v>
      </c>
      <c r="I1739" s="170" t="s">
        <v>713</v>
      </c>
      <c r="J1739" s="350">
        <v>0.3333333333333333</v>
      </c>
      <c r="K1739" s="334"/>
      <c r="L1739" s="351">
        <f t="shared" si="13"/>
        <v>69.7515</v>
      </c>
      <c r="M1739" s="352" t="str">
        <f t="shared" si="18"/>
        <v>SHEARING</v>
      </c>
      <c r="N1739" s="353">
        <f t="shared" si="14"/>
        <v>14</v>
      </c>
      <c r="O1739" s="354">
        <f t="shared" si="15"/>
        <v>8</v>
      </c>
      <c r="P1739" s="354">
        <f t="shared" si="16"/>
        <v>2025</v>
      </c>
      <c r="Q1739" s="354"/>
      <c r="R1739" s="354"/>
      <c r="S1739" s="354"/>
      <c r="T1739" s="354"/>
      <c r="U1739" s="354"/>
      <c r="V1739" s="354"/>
    </row>
    <row r="1740" ht="11.25" customHeight="1">
      <c r="A1740" s="170" t="s">
        <v>682</v>
      </c>
      <c r="B1740" s="348">
        <v>45883.0</v>
      </c>
      <c r="C1740" s="170" t="s">
        <v>518</v>
      </c>
      <c r="D1740" s="349" t="s">
        <v>711</v>
      </c>
      <c r="E1740" s="170">
        <v>64.0</v>
      </c>
      <c r="F1740" s="170">
        <v>546.0</v>
      </c>
      <c r="G1740" s="170">
        <v>324.0</v>
      </c>
      <c r="H1740" s="170" t="s">
        <v>712</v>
      </c>
      <c r="I1740" s="170" t="s">
        <v>713</v>
      </c>
      <c r="J1740" s="334"/>
      <c r="K1740" s="350"/>
      <c r="L1740" s="351">
        <f t="shared" si="13"/>
        <v>44.1552384</v>
      </c>
      <c r="M1740" s="352" t="str">
        <f t="shared" si="18"/>
        <v>SHEARING</v>
      </c>
      <c r="N1740" s="353">
        <f t="shared" si="14"/>
        <v>14</v>
      </c>
      <c r="O1740" s="354">
        <f t="shared" si="15"/>
        <v>8</v>
      </c>
      <c r="P1740" s="354">
        <f t="shared" si="16"/>
        <v>2025</v>
      </c>
      <c r="Q1740" s="354"/>
      <c r="R1740" s="354"/>
      <c r="S1740" s="354"/>
      <c r="T1740" s="354"/>
      <c r="U1740" s="354"/>
      <c r="V1740" s="354"/>
    </row>
    <row r="1741" ht="11.25" customHeight="1">
      <c r="A1741" s="170" t="s">
        <v>682</v>
      </c>
      <c r="B1741" s="348">
        <v>45883.0</v>
      </c>
      <c r="C1741" s="170" t="s">
        <v>518</v>
      </c>
      <c r="D1741" s="349" t="s">
        <v>711</v>
      </c>
      <c r="E1741" s="170">
        <v>162.0</v>
      </c>
      <c r="F1741" s="170">
        <v>589.0</v>
      </c>
      <c r="G1741" s="170">
        <v>972.0</v>
      </c>
      <c r="H1741" s="170" t="s">
        <v>712</v>
      </c>
      <c r="I1741" s="170" t="s">
        <v>713</v>
      </c>
      <c r="J1741" s="334"/>
      <c r="K1741" s="334"/>
      <c r="L1741" s="351">
        <f t="shared" si="13"/>
        <v>361.7105544</v>
      </c>
      <c r="M1741" s="352" t="str">
        <f t="shared" si="18"/>
        <v>SHEARING</v>
      </c>
      <c r="N1741" s="353">
        <f t="shared" si="14"/>
        <v>14</v>
      </c>
      <c r="O1741" s="354">
        <f t="shared" si="15"/>
        <v>8</v>
      </c>
      <c r="P1741" s="354">
        <f t="shared" si="16"/>
        <v>2025</v>
      </c>
      <c r="Q1741" s="354"/>
      <c r="R1741" s="354"/>
      <c r="S1741" s="354"/>
      <c r="T1741" s="354"/>
      <c r="U1741" s="354"/>
      <c r="V1741" s="354"/>
    </row>
    <row r="1742" ht="11.25" customHeight="1">
      <c r="A1742" s="170" t="s">
        <v>682</v>
      </c>
      <c r="B1742" s="348">
        <v>45883.0</v>
      </c>
      <c r="C1742" s="170" t="s">
        <v>518</v>
      </c>
      <c r="D1742" s="349" t="s">
        <v>711</v>
      </c>
      <c r="E1742" s="170">
        <v>64.0</v>
      </c>
      <c r="F1742" s="170">
        <v>256.0</v>
      </c>
      <c r="G1742" s="170">
        <v>648.0</v>
      </c>
      <c r="H1742" s="170" t="s">
        <v>712</v>
      </c>
      <c r="I1742" s="170" t="s">
        <v>713</v>
      </c>
      <c r="J1742" s="334"/>
      <c r="K1742" s="350">
        <v>0.8333333333333334</v>
      </c>
      <c r="L1742" s="351">
        <f t="shared" si="13"/>
        <v>41.4056448</v>
      </c>
      <c r="M1742" s="352" t="str">
        <f t="shared" si="18"/>
        <v>SHEARING</v>
      </c>
      <c r="N1742" s="353">
        <f t="shared" si="14"/>
        <v>14</v>
      </c>
      <c r="O1742" s="354">
        <f t="shared" si="15"/>
        <v>8</v>
      </c>
      <c r="P1742" s="354">
        <f t="shared" si="16"/>
        <v>2025</v>
      </c>
      <c r="Q1742" s="354"/>
      <c r="R1742" s="354"/>
      <c r="S1742" s="354"/>
      <c r="T1742" s="354"/>
      <c r="U1742" s="354"/>
      <c r="V1742" s="354"/>
    </row>
    <row r="1743" ht="11.25" customHeight="1">
      <c r="A1743" s="170" t="s">
        <v>682</v>
      </c>
      <c r="B1743" s="348">
        <v>45883.0</v>
      </c>
      <c r="C1743" s="170" t="s">
        <v>756</v>
      </c>
      <c r="D1743" s="170" t="s">
        <v>786</v>
      </c>
      <c r="E1743" s="170">
        <v>44.0</v>
      </c>
      <c r="F1743" s="170">
        <v>235.0</v>
      </c>
      <c r="G1743" s="170">
        <v>400.0</v>
      </c>
      <c r="H1743" s="170" t="s">
        <v>695</v>
      </c>
      <c r="I1743" s="170" t="s">
        <v>709</v>
      </c>
      <c r="J1743" s="350">
        <v>0.375</v>
      </c>
      <c r="K1743" s="334"/>
      <c r="L1743" s="351">
        <f t="shared" si="13"/>
        <v>16.1304</v>
      </c>
      <c r="M1743" s="352" t="str">
        <f t="shared" si="18"/>
        <v>POWERPRESS</v>
      </c>
      <c r="N1743" s="353">
        <f t="shared" si="14"/>
        <v>14</v>
      </c>
      <c r="O1743" s="354">
        <f t="shared" si="15"/>
        <v>8</v>
      </c>
      <c r="P1743" s="354">
        <f t="shared" si="16"/>
        <v>2025</v>
      </c>
      <c r="Q1743" s="354"/>
      <c r="R1743" s="354"/>
      <c r="S1743" s="354"/>
      <c r="T1743" s="354"/>
      <c r="U1743" s="354"/>
      <c r="V1743" s="354"/>
    </row>
    <row r="1744" ht="11.25" customHeight="1">
      <c r="A1744" s="170" t="s">
        <v>682</v>
      </c>
      <c r="B1744" s="348">
        <v>45883.0</v>
      </c>
      <c r="C1744" s="170" t="s">
        <v>346</v>
      </c>
      <c r="D1744" s="170" t="s">
        <v>697</v>
      </c>
      <c r="E1744" s="170">
        <v>110.0</v>
      </c>
      <c r="F1744" s="170">
        <v>580.0</v>
      </c>
      <c r="G1744" s="170">
        <v>540.0</v>
      </c>
      <c r="H1744" s="170" t="s">
        <v>695</v>
      </c>
      <c r="I1744" s="170" t="s">
        <v>709</v>
      </c>
      <c r="J1744" s="334"/>
      <c r="K1744" s="334"/>
      <c r="L1744" s="351">
        <f t="shared" si="13"/>
        <v>134.3628</v>
      </c>
      <c r="M1744" s="352" t="str">
        <f t="shared" si="18"/>
        <v>HOLING</v>
      </c>
      <c r="N1744" s="353">
        <f t="shared" si="14"/>
        <v>14</v>
      </c>
      <c r="O1744" s="354">
        <f t="shared" si="15"/>
        <v>8</v>
      </c>
      <c r="P1744" s="354">
        <f t="shared" si="16"/>
        <v>2025</v>
      </c>
      <c r="Q1744" s="354"/>
      <c r="R1744" s="354"/>
      <c r="S1744" s="354"/>
      <c r="T1744" s="354"/>
      <c r="U1744" s="354"/>
      <c r="V1744" s="354"/>
    </row>
    <row r="1745" ht="11.25" customHeight="1">
      <c r="A1745" s="170" t="s">
        <v>682</v>
      </c>
      <c r="B1745" s="348">
        <v>45883.0</v>
      </c>
      <c r="C1745" s="170"/>
      <c r="D1745" s="170"/>
      <c r="E1745" s="170"/>
      <c r="F1745" s="170"/>
      <c r="G1745" s="170"/>
      <c r="H1745" s="170" t="s">
        <v>689</v>
      </c>
      <c r="I1745" s="170" t="s">
        <v>709</v>
      </c>
      <c r="J1745" s="334"/>
      <c r="K1745" s="350">
        <v>0.75</v>
      </c>
      <c r="L1745" s="351">
        <f t="shared" si="13"/>
        <v>0</v>
      </c>
      <c r="M1745" s="352" t="str">
        <f t="shared" si="18"/>
        <v/>
      </c>
      <c r="N1745" s="353">
        <f t="shared" si="14"/>
        <v>14</v>
      </c>
      <c r="O1745" s="354">
        <f t="shared" si="15"/>
        <v>8</v>
      </c>
      <c r="P1745" s="354">
        <f t="shared" si="16"/>
        <v>2025</v>
      </c>
      <c r="Q1745" s="354"/>
      <c r="R1745" s="354"/>
      <c r="S1745" s="354"/>
      <c r="T1745" s="354"/>
      <c r="U1745" s="354"/>
      <c r="V1745" s="354"/>
    </row>
    <row r="1746" ht="11.25" customHeight="1">
      <c r="A1746" s="170" t="s">
        <v>682</v>
      </c>
      <c r="B1746" s="348">
        <v>45883.0</v>
      </c>
      <c r="C1746" s="170"/>
      <c r="D1746" s="170"/>
      <c r="E1746" s="170"/>
      <c r="F1746" s="170"/>
      <c r="G1746" s="170"/>
      <c r="H1746" s="170" t="s">
        <v>715</v>
      </c>
      <c r="I1746" s="170" t="s">
        <v>719</v>
      </c>
      <c r="J1746" s="350">
        <v>0.375</v>
      </c>
      <c r="K1746" s="350">
        <v>0.75</v>
      </c>
      <c r="L1746" s="351">
        <f t="shared" si="13"/>
        <v>0</v>
      </c>
      <c r="M1746" s="352" t="str">
        <f t="shared" si="18"/>
        <v/>
      </c>
      <c r="N1746" s="353">
        <f t="shared" si="14"/>
        <v>14</v>
      </c>
      <c r="O1746" s="354">
        <f t="shared" si="15"/>
        <v>8</v>
      </c>
      <c r="P1746" s="354">
        <f t="shared" si="16"/>
        <v>2025</v>
      </c>
      <c r="Q1746" s="354"/>
      <c r="R1746" s="354"/>
      <c r="S1746" s="354"/>
      <c r="T1746" s="354"/>
      <c r="U1746" s="354"/>
      <c r="V1746" s="354"/>
    </row>
    <row r="1747" ht="11.25" customHeight="1">
      <c r="A1747" s="170" t="s">
        <v>682</v>
      </c>
      <c r="B1747" s="348">
        <v>45883.0</v>
      </c>
      <c r="C1747" s="170" t="s">
        <v>417</v>
      </c>
      <c r="D1747" s="170" t="s">
        <v>804</v>
      </c>
      <c r="E1747" s="170">
        <v>98.0</v>
      </c>
      <c r="F1747" s="170">
        <v>606.0</v>
      </c>
      <c r="G1747" s="170">
        <v>78.0</v>
      </c>
      <c r="H1747" s="170" t="s">
        <v>800</v>
      </c>
      <c r="I1747" s="170" t="s">
        <v>793</v>
      </c>
      <c r="J1747" s="350">
        <v>0.375</v>
      </c>
      <c r="K1747" s="334"/>
      <c r="L1747" s="351">
        <f t="shared" si="13"/>
        <v>18.0658296</v>
      </c>
      <c r="M1747" s="352" t="str">
        <f t="shared" si="18"/>
        <v>POWERPRESS</v>
      </c>
      <c r="N1747" s="353">
        <f t="shared" si="14"/>
        <v>14</v>
      </c>
      <c r="O1747" s="354">
        <f t="shared" si="15"/>
        <v>8</v>
      </c>
      <c r="P1747" s="354">
        <f t="shared" si="16"/>
        <v>2025</v>
      </c>
      <c r="Q1747" s="354"/>
      <c r="R1747" s="354"/>
      <c r="S1747" s="354"/>
      <c r="T1747" s="354"/>
      <c r="U1747" s="354"/>
      <c r="V1747" s="354"/>
    </row>
    <row r="1748" ht="11.25" customHeight="1">
      <c r="A1748" s="170" t="s">
        <v>682</v>
      </c>
      <c r="B1748" s="348">
        <v>45883.0</v>
      </c>
      <c r="C1748" s="170" t="s">
        <v>417</v>
      </c>
      <c r="D1748" s="170" t="s">
        <v>804</v>
      </c>
      <c r="E1748" s="170">
        <v>98.0</v>
      </c>
      <c r="F1748" s="170">
        <v>619.0</v>
      </c>
      <c r="G1748" s="170">
        <v>58.0</v>
      </c>
      <c r="H1748" s="170" t="s">
        <v>800</v>
      </c>
      <c r="I1748" s="170" t="s">
        <v>793</v>
      </c>
      <c r="J1748" s="334"/>
      <c r="K1748" s="334"/>
      <c r="L1748" s="351">
        <f t="shared" si="13"/>
        <v>13.7217444</v>
      </c>
      <c r="M1748" s="352" t="str">
        <f t="shared" si="18"/>
        <v>POWERPRESS</v>
      </c>
      <c r="N1748" s="353">
        <f t="shared" si="14"/>
        <v>14</v>
      </c>
      <c r="O1748" s="354">
        <f t="shared" si="15"/>
        <v>8</v>
      </c>
      <c r="P1748" s="354">
        <f t="shared" si="16"/>
        <v>2025</v>
      </c>
      <c r="Q1748" s="354"/>
      <c r="R1748" s="354"/>
      <c r="S1748" s="354"/>
      <c r="T1748" s="354"/>
      <c r="U1748" s="354"/>
      <c r="V1748" s="354"/>
    </row>
    <row r="1749" ht="11.25" customHeight="1">
      <c r="A1749" s="170" t="s">
        <v>682</v>
      </c>
      <c r="B1749" s="348">
        <v>45883.0</v>
      </c>
      <c r="C1749" s="170" t="s">
        <v>417</v>
      </c>
      <c r="D1749" s="170" t="s">
        <v>804</v>
      </c>
      <c r="E1749" s="170">
        <v>98.0</v>
      </c>
      <c r="F1749" s="170">
        <v>637.0</v>
      </c>
      <c r="G1749" s="170">
        <v>46.0</v>
      </c>
      <c r="H1749" s="170" t="s">
        <v>800</v>
      </c>
      <c r="I1749" s="170" t="s">
        <v>793</v>
      </c>
      <c r="J1749" s="334"/>
      <c r="K1749" s="334"/>
      <c r="L1749" s="351">
        <f t="shared" si="13"/>
        <v>11.1992244</v>
      </c>
      <c r="M1749" s="352" t="str">
        <f t="shared" si="18"/>
        <v>POWERPRESS</v>
      </c>
      <c r="N1749" s="353">
        <f t="shared" si="14"/>
        <v>14</v>
      </c>
      <c r="O1749" s="354">
        <f t="shared" si="15"/>
        <v>8</v>
      </c>
      <c r="P1749" s="354">
        <f t="shared" si="16"/>
        <v>2025</v>
      </c>
      <c r="Q1749" s="354"/>
      <c r="R1749" s="354"/>
      <c r="S1749" s="354"/>
      <c r="T1749" s="354"/>
      <c r="U1749" s="354"/>
      <c r="V1749" s="354"/>
    </row>
    <row r="1750" ht="11.25" customHeight="1">
      <c r="A1750" s="170" t="s">
        <v>682</v>
      </c>
      <c r="B1750" s="348">
        <v>45883.0</v>
      </c>
      <c r="C1750" s="170" t="s">
        <v>417</v>
      </c>
      <c r="D1750" s="170" t="s">
        <v>804</v>
      </c>
      <c r="E1750" s="170">
        <v>98.0</v>
      </c>
      <c r="F1750" s="170">
        <v>661.0</v>
      </c>
      <c r="G1750" s="170">
        <v>38.0</v>
      </c>
      <c r="H1750" s="170" t="s">
        <v>800</v>
      </c>
      <c r="I1750" s="170" t="s">
        <v>793</v>
      </c>
      <c r="J1750" s="334"/>
      <c r="K1750" s="334"/>
      <c r="L1750" s="351">
        <f t="shared" si="13"/>
        <v>9.6000996</v>
      </c>
      <c r="M1750" s="352" t="str">
        <f t="shared" si="18"/>
        <v>POWERPRESS</v>
      </c>
      <c r="N1750" s="353">
        <f t="shared" si="14"/>
        <v>14</v>
      </c>
      <c r="O1750" s="354">
        <f t="shared" si="15"/>
        <v>8</v>
      </c>
      <c r="P1750" s="354">
        <f t="shared" si="16"/>
        <v>2025</v>
      </c>
      <c r="Q1750" s="354"/>
      <c r="R1750" s="354"/>
      <c r="S1750" s="354"/>
      <c r="T1750" s="354"/>
      <c r="U1750" s="354"/>
      <c r="V1750" s="354"/>
    </row>
    <row r="1751" ht="11.25" customHeight="1">
      <c r="A1751" s="170" t="s">
        <v>682</v>
      </c>
      <c r="B1751" s="348">
        <v>45883.0</v>
      </c>
      <c r="C1751" s="170" t="s">
        <v>418</v>
      </c>
      <c r="D1751" s="170" t="s">
        <v>804</v>
      </c>
      <c r="E1751" s="170">
        <v>98.0</v>
      </c>
      <c r="F1751" s="170">
        <v>689.0</v>
      </c>
      <c r="G1751" s="170">
        <v>26.0</v>
      </c>
      <c r="H1751" s="170" t="s">
        <v>800</v>
      </c>
      <c r="I1751" s="170" t="s">
        <v>793</v>
      </c>
      <c r="J1751" s="334"/>
      <c r="K1751" s="334"/>
      <c r="L1751" s="351">
        <f t="shared" si="13"/>
        <v>6.8467308</v>
      </c>
      <c r="M1751" s="352" t="str">
        <f t="shared" si="18"/>
        <v>POWERPRESS</v>
      </c>
      <c r="N1751" s="353">
        <f t="shared" si="14"/>
        <v>14</v>
      </c>
      <c r="O1751" s="354">
        <f t="shared" si="15"/>
        <v>8</v>
      </c>
      <c r="P1751" s="354">
        <f t="shared" si="16"/>
        <v>2025</v>
      </c>
      <c r="Q1751" s="354"/>
      <c r="R1751" s="354"/>
      <c r="S1751" s="354"/>
      <c r="T1751" s="354"/>
      <c r="U1751" s="354"/>
      <c r="V1751" s="354"/>
    </row>
    <row r="1752" ht="11.25" customHeight="1">
      <c r="A1752" s="170" t="s">
        <v>682</v>
      </c>
      <c r="B1752" s="348">
        <v>45883.0</v>
      </c>
      <c r="C1752" s="170" t="s">
        <v>518</v>
      </c>
      <c r="D1752" s="170" t="s">
        <v>804</v>
      </c>
      <c r="E1752" s="170">
        <v>64.0</v>
      </c>
      <c r="F1752" s="170">
        <v>566.0</v>
      </c>
      <c r="G1752" s="170">
        <v>162.0</v>
      </c>
      <c r="H1752" s="170" t="s">
        <v>800</v>
      </c>
      <c r="I1752" s="170" t="s">
        <v>793</v>
      </c>
      <c r="J1752" s="334"/>
      <c r="K1752" s="334"/>
      <c r="L1752" s="351">
        <f t="shared" si="13"/>
        <v>22.8863232</v>
      </c>
      <c r="M1752" s="352" t="str">
        <f t="shared" si="18"/>
        <v>POWERPRESS</v>
      </c>
      <c r="N1752" s="353">
        <f t="shared" si="14"/>
        <v>14</v>
      </c>
      <c r="O1752" s="354">
        <f t="shared" si="15"/>
        <v>8</v>
      </c>
      <c r="P1752" s="354">
        <f t="shared" si="16"/>
        <v>2025</v>
      </c>
      <c r="Q1752" s="354"/>
      <c r="R1752" s="354"/>
      <c r="S1752" s="354"/>
      <c r="T1752" s="354"/>
      <c r="U1752" s="354"/>
      <c r="V1752" s="354"/>
    </row>
    <row r="1753" ht="11.25" customHeight="1">
      <c r="A1753" s="170" t="s">
        <v>682</v>
      </c>
      <c r="B1753" s="348">
        <v>45883.0</v>
      </c>
      <c r="C1753" s="170" t="s">
        <v>512</v>
      </c>
      <c r="D1753" s="170" t="s">
        <v>804</v>
      </c>
      <c r="E1753" s="170">
        <v>110.0</v>
      </c>
      <c r="F1753" s="170">
        <v>490.0</v>
      </c>
      <c r="G1753" s="170">
        <v>440.0</v>
      </c>
      <c r="H1753" s="170" t="s">
        <v>800</v>
      </c>
      <c r="I1753" s="170" t="s">
        <v>793</v>
      </c>
      <c r="J1753" s="334"/>
      <c r="K1753" s="334"/>
      <c r="L1753" s="351">
        <f t="shared" si="13"/>
        <v>92.4924</v>
      </c>
      <c r="M1753" s="352" t="str">
        <f t="shared" si="18"/>
        <v>POWERPRESS</v>
      </c>
      <c r="N1753" s="353">
        <f t="shared" si="14"/>
        <v>14</v>
      </c>
      <c r="O1753" s="354">
        <f t="shared" si="15"/>
        <v>8</v>
      </c>
      <c r="P1753" s="354">
        <f t="shared" si="16"/>
        <v>2025</v>
      </c>
      <c r="Q1753" s="354"/>
      <c r="R1753" s="354"/>
      <c r="S1753" s="354"/>
      <c r="T1753" s="354"/>
      <c r="U1753" s="354"/>
      <c r="V1753" s="354"/>
    </row>
    <row r="1754" ht="11.25" customHeight="1">
      <c r="A1754" s="170" t="s">
        <v>682</v>
      </c>
      <c r="B1754" s="348">
        <v>45883.0</v>
      </c>
      <c r="C1754" s="170" t="s">
        <v>512</v>
      </c>
      <c r="D1754" s="170" t="s">
        <v>804</v>
      </c>
      <c r="E1754" s="170">
        <v>110.0</v>
      </c>
      <c r="F1754" s="170">
        <v>490.0</v>
      </c>
      <c r="G1754" s="170">
        <v>540.0</v>
      </c>
      <c r="H1754" s="170" t="s">
        <v>800</v>
      </c>
      <c r="I1754" s="170" t="s">
        <v>793</v>
      </c>
      <c r="J1754" s="334"/>
      <c r="K1754" s="350">
        <v>0.8333333333333334</v>
      </c>
      <c r="L1754" s="351">
        <f t="shared" si="13"/>
        <v>113.5134</v>
      </c>
      <c r="M1754" s="352" t="str">
        <f t="shared" si="18"/>
        <v>POWERPRESS</v>
      </c>
      <c r="N1754" s="353">
        <f t="shared" si="14"/>
        <v>14</v>
      </c>
      <c r="O1754" s="354">
        <f t="shared" si="15"/>
        <v>8</v>
      </c>
      <c r="P1754" s="354">
        <f t="shared" si="16"/>
        <v>2025</v>
      </c>
      <c r="Q1754" s="354"/>
      <c r="R1754" s="354"/>
      <c r="S1754" s="354"/>
      <c r="T1754" s="354"/>
      <c r="U1754" s="354"/>
      <c r="V1754" s="354"/>
    </row>
    <row r="1755" ht="11.25" customHeight="1">
      <c r="A1755" s="170" t="s">
        <v>682</v>
      </c>
      <c r="B1755" s="348">
        <v>45883.0</v>
      </c>
      <c r="C1755" s="170" t="s">
        <v>519</v>
      </c>
      <c r="D1755" s="349" t="s">
        <v>683</v>
      </c>
      <c r="E1755" s="170">
        <v>148.0</v>
      </c>
      <c r="F1755" s="170">
        <v>564.0</v>
      </c>
      <c r="G1755" s="170">
        <v>92.0</v>
      </c>
      <c r="H1755" s="170" t="s">
        <v>85</v>
      </c>
      <c r="I1755" s="170" t="s">
        <v>684</v>
      </c>
      <c r="J1755" s="350">
        <v>0.3333333333333333</v>
      </c>
      <c r="K1755" s="350">
        <v>0.8333333333333334</v>
      </c>
      <c r="L1755" s="351">
        <f t="shared" si="13"/>
        <v>29.9497536</v>
      </c>
      <c r="M1755" s="352" t="str">
        <f t="shared" si="18"/>
        <v>SHEARING</v>
      </c>
      <c r="N1755" s="353">
        <f t="shared" si="14"/>
        <v>16</v>
      </c>
      <c r="O1755" s="354">
        <f t="shared" si="15"/>
        <v>8</v>
      </c>
      <c r="P1755" s="354">
        <f t="shared" si="16"/>
        <v>2025</v>
      </c>
      <c r="Q1755" s="354"/>
      <c r="R1755" s="354"/>
      <c r="S1755" s="354"/>
      <c r="T1755" s="354"/>
      <c r="U1755" s="354"/>
      <c r="V1755" s="354"/>
    </row>
    <row r="1756" ht="11.25" customHeight="1">
      <c r="A1756" s="170" t="s">
        <v>682</v>
      </c>
      <c r="B1756" s="348">
        <v>45885.0</v>
      </c>
      <c r="C1756" s="170" t="s">
        <v>519</v>
      </c>
      <c r="D1756" s="349" t="s">
        <v>683</v>
      </c>
      <c r="E1756" s="170">
        <v>132.0</v>
      </c>
      <c r="F1756" s="170">
        <v>564.0</v>
      </c>
      <c r="G1756" s="170">
        <v>70.0</v>
      </c>
      <c r="H1756" s="170" t="s">
        <v>85</v>
      </c>
      <c r="I1756" s="170" t="s">
        <v>684</v>
      </c>
      <c r="J1756" s="350">
        <v>0.3333333333333333</v>
      </c>
      <c r="K1756" s="334"/>
      <c r="L1756" s="351">
        <f t="shared" si="13"/>
        <v>20.324304</v>
      </c>
      <c r="M1756" s="352" t="str">
        <f t="shared" si="18"/>
        <v>SHEARING</v>
      </c>
      <c r="N1756" s="353">
        <f t="shared" si="14"/>
        <v>16</v>
      </c>
      <c r="O1756" s="354">
        <f t="shared" si="15"/>
        <v>8</v>
      </c>
      <c r="P1756" s="354">
        <f t="shared" si="16"/>
        <v>2025</v>
      </c>
      <c r="Q1756" s="354"/>
      <c r="R1756" s="354"/>
      <c r="S1756" s="354"/>
      <c r="T1756" s="354"/>
      <c r="U1756" s="354"/>
      <c r="V1756" s="354"/>
    </row>
    <row r="1757" ht="11.25" customHeight="1">
      <c r="A1757" s="170" t="s">
        <v>682</v>
      </c>
      <c r="B1757" s="348">
        <v>45885.0</v>
      </c>
      <c r="C1757" s="170" t="s">
        <v>519</v>
      </c>
      <c r="D1757" s="349" t="s">
        <v>683</v>
      </c>
      <c r="E1757" s="170">
        <v>111.0</v>
      </c>
      <c r="F1757" s="170">
        <v>564.0</v>
      </c>
      <c r="G1757" s="170">
        <v>54.0</v>
      </c>
      <c r="H1757" s="170" t="s">
        <v>85</v>
      </c>
      <c r="I1757" s="170" t="s">
        <v>684</v>
      </c>
      <c r="J1757" s="334"/>
      <c r="K1757" s="334"/>
      <c r="L1757" s="351">
        <f t="shared" si="13"/>
        <v>13.1844024</v>
      </c>
      <c r="M1757" s="352" t="str">
        <f t="shared" si="18"/>
        <v>SHEARING</v>
      </c>
      <c r="N1757" s="353">
        <f t="shared" si="14"/>
        <v>16</v>
      </c>
      <c r="O1757" s="354">
        <f t="shared" si="15"/>
        <v>8</v>
      </c>
      <c r="P1757" s="354">
        <f t="shared" si="16"/>
        <v>2025</v>
      </c>
      <c r="Q1757" s="354"/>
      <c r="R1757" s="354"/>
      <c r="S1757" s="354"/>
      <c r="T1757" s="354"/>
      <c r="U1757" s="354"/>
      <c r="V1757" s="354"/>
    </row>
    <row r="1758" ht="11.25" customHeight="1">
      <c r="A1758" s="170" t="s">
        <v>682</v>
      </c>
      <c r="B1758" s="348">
        <v>45885.0</v>
      </c>
      <c r="C1758" s="170" t="s">
        <v>519</v>
      </c>
      <c r="D1758" s="349" t="s">
        <v>683</v>
      </c>
      <c r="E1758" s="170">
        <v>83.0</v>
      </c>
      <c r="F1758" s="170">
        <v>564.0</v>
      </c>
      <c r="G1758" s="170">
        <v>46.0</v>
      </c>
      <c r="H1758" s="170" t="s">
        <v>85</v>
      </c>
      <c r="I1758" s="170" t="s">
        <v>684</v>
      </c>
      <c r="J1758" s="334"/>
      <c r="K1758" s="334"/>
      <c r="L1758" s="351">
        <f t="shared" si="13"/>
        <v>8.3980728</v>
      </c>
      <c r="M1758" s="352" t="str">
        <f t="shared" si="18"/>
        <v>SHEARING</v>
      </c>
      <c r="N1758" s="353">
        <f t="shared" si="14"/>
        <v>16</v>
      </c>
      <c r="O1758" s="354">
        <f t="shared" si="15"/>
        <v>8</v>
      </c>
      <c r="P1758" s="354">
        <f t="shared" si="16"/>
        <v>2025</v>
      </c>
      <c r="Q1758" s="354"/>
      <c r="R1758" s="354"/>
      <c r="S1758" s="354"/>
      <c r="T1758" s="354"/>
      <c r="U1758" s="354"/>
      <c r="V1758" s="354"/>
    </row>
    <row r="1759" ht="11.25" customHeight="1">
      <c r="A1759" s="170" t="s">
        <v>682</v>
      </c>
      <c r="B1759" s="348">
        <v>45885.0</v>
      </c>
      <c r="C1759" s="170" t="s">
        <v>519</v>
      </c>
      <c r="D1759" s="349" t="s">
        <v>683</v>
      </c>
      <c r="E1759" s="170">
        <v>49.0</v>
      </c>
      <c r="F1759" s="170">
        <v>564.0</v>
      </c>
      <c r="G1759" s="170">
        <v>32.0</v>
      </c>
      <c r="H1759" s="170" t="s">
        <v>85</v>
      </c>
      <c r="I1759" s="170" t="s">
        <v>684</v>
      </c>
      <c r="J1759" s="334"/>
      <c r="K1759" s="334"/>
      <c r="L1759" s="351">
        <f t="shared" si="13"/>
        <v>3.4489728</v>
      </c>
      <c r="M1759" s="352" t="str">
        <f t="shared" si="18"/>
        <v>SHEARING</v>
      </c>
      <c r="N1759" s="353">
        <f t="shared" si="14"/>
        <v>16</v>
      </c>
      <c r="O1759" s="354">
        <f t="shared" si="15"/>
        <v>8</v>
      </c>
      <c r="P1759" s="354">
        <f t="shared" si="16"/>
        <v>2025</v>
      </c>
      <c r="Q1759" s="354"/>
      <c r="R1759" s="354"/>
      <c r="S1759" s="354"/>
      <c r="T1759" s="354"/>
      <c r="U1759" s="354"/>
      <c r="V1759" s="354"/>
    </row>
    <row r="1760" ht="11.25" customHeight="1">
      <c r="A1760" s="170" t="s">
        <v>682</v>
      </c>
      <c r="B1760" s="348">
        <v>45885.0</v>
      </c>
      <c r="C1760" s="170" t="s">
        <v>519</v>
      </c>
      <c r="D1760" s="349" t="s">
        <v>683</v>
      </c>
      <c r="E1760" s="170">
        <v>118.0</v>
      </c>
      <c r="F1760" s="170">
        <v>521.0</v>
      </c>
      <c r="G1760" s="170">
        <v>100.0</v>
      </c>
      <c r="H1760" s="170" t="s">
        <v>85</v>
      </c>
      <c r="I1760" s="170" t="s">
        <v>684</v>
      </c>
      <c r="J1760" s="334"/>
      <c r="K1760" s="334"/>
      <c r="L1760" s="351">
        <f t="shared" si="13"/>
        <v>23.97642</v>
      </c>
      <c r="M1760" s="352" t="str">
        <f t="shared" si="18"/>
        <v>SHEARING</v>
      </c>
      <c r="N1760" s="353">
        <f t="shared" si="14"/>
        <v>16</v>
      </c>
      <c r="O1760" s="354">
        <f t="shared" si="15"/>
        <v>8</v>
      </c>
      <c r="P1760" s="354">
        <f t="shared" si="16"/>
        <v>2025</v>
      </c>
      <c r="Q1760" s="354"/>
      <c r="R1760" s="354"/>
      <c r="S1760" s="354"/>
      <c r="T1760" s="354"/>
      <c r="U1760" s="354"/>
      <c r="V1760" s="354"/>
    </row>
    <row r="1761" ht="11.25" customHeight="1">
      <c r="A1761" s="170" t="s">
        <v>682</v>
      </c>
      <c r="B1761" s="348">
        <v>45885.0</v>
      </c>
      <c r="C1761" s="170"/>
      <c r="D1761" s="170"/>
      <c r="E1761" s="170"/>
      <c r="F1761" s="170"/>
      <c r="G1761" s="170"/>
      <c r="H1761" s="170" t="s">
        <v>741</v>
      </c>
      <c r="I1761" s="170" t="s">
        <v>684</v>
      </c>
      <c r="J1761" s="334"/>
      <c r="K1761" s="350">
        <v>0.8333333333333334</v>
      </c>
      <c r="L1761" s="351">
        <f t="shared" si="13"/>
        <v>0</v>
      </c>
      <c r="M1761" s="352" t="str">
        <f t="shared" si="18"/>
        <v/>
      </c>
      <c r="N1761" s="353">
        <f t="shared" si="14"/>
        <v>16</v>
      </c>
      <c r="O1761" s="354">
        <f t="shared" si="15"/>
        <v>8</v>
      </c>
      <c r="P1761" s="354">
        <f t="shared" si="16"/>
        <v>2025</v>
      </c>
      <c r="Q1761" s="354"/>
      <c r="R1761" s="354"/>
      <c r="S1761" s="354"/>
      <c r="T1761" s="354"/>
      <c r="U1761" s="354"/>
      <c r="V1761" s="354"/>
    </row>
    <row r="1762" ht="11.25" customHeight="1">
      <c r="A1762" s="170" t="s">
        <v>682</v>
      </c>
      <c r="B1762" s="348">
        <v>45885.0</v>
      </c>
      <c r="C1762" s="170" t="s">
        <v>512</v>
      </c>
      <c r="D1762" s="170" t="s">
        <v>804</v>
      </c>
      <c r="E1762" s="170">
        <v>110.0</v>
      </c>
      <c r="F1762" s="170">
        <v>490.0</v>
      </c>
      <c r="G1762" s="170">
        <v>380.0</v>
      </c>
      <c r="H1762" s="170" t="s">
        <v>805</v>
      </c>
      <c r="I1762" s="170" t="s">
        <v>793</v>
      </c>
      <c r="J1762" s="350">
        <v>0.375</v>
      </c>
      <c r="K1762" s="334"/>
      <c r="L1762" s="351">
        <f t="shared" si="13"/>
        <v>79.8798</v>
      </c>
      <c r="M1762" s="352" t="str">
        <f t="shared" si="18"/>
        <v>POWERPRESS</v>
      </c>
      <c r="N1762" s="353">
        <f t="shared" si="14"/>
        <v>16</v>
      </c>
      <c r="O1762" s="354">
        <f t="shared" si="15"/>
        <v>8</v>
      </c>
      <c r="P1762" s="354">
        <f t="shared" si="16"/>
        <v>2025</v>
      </c>
      <c r="Q1762" s="354"/>
      <c r="R1762" s="354"/>
      <c r="S1762" s="354"/>
      <c r="T1762" s="354"/>
      <c r="U1762" s="354"/>
      <c r="V1762" s="354"/>
    </row>
    <row r="1763" ht="11.25" customHeight="1">
      <c r="A1763" s="170" t="s">
        <v>682</v>
      </c>
      <c r="B1763" s="348">
        <v>45885.0</v>
      </c>
      <c r="C1763" s="170" t="s">
        <v>512</v>
      </c>
      <c r="D1763" s="170" t="s">
        <v>804</v>
      </c>
      <c r="E1763" s="170">
        <v>110.0</v>
      </c>
      <c r="F1763" s="170">
        <v>47.5</v>
      </c>
      <c r="G1763" s="170">
        <v>1520.0</v>
      </c>
      <c r="H1763" s="170" t="s">
        <v>805</v>
      </c>
      <c r="I1763" s="170" t="s">
        <v>793</v>
      </c>
      <c r="J1763" s="334"/>
      <c r="K1763" s="334"/>
      <c r="L1763" s="351">
        <f t="shared" si="13"/>
        <v>30.9738</v>
      </c>
      <c r="M1763" s="352" t="str">
        <f t="shared" si="18"/>
        <v>POWERPRESS</v>
      </c>
      <c r="N1763" s="353">
        <f t="shared" si="14"/>
        <v>16</v>
      </c>
      <c r="O1763" s="354">
        <f t="shared" si="15"/>
        <v>8</v>
      </c>
      <c r="P1763" s="354">
        <f t="shared" si="16"/>
        <v>2025</v>
      </c>
      <c r="Q1763" s="354"/>
      <c r="R1763" s="354"/>
      <c r="S1763" s="354"/>
      <c r="T1763" s="354"/>
      <c r="U1763" s="354"/>
      <c r="V1763" s="354"/>
    </row>
    <row r="1764" ht="11.25" customHeight="1">
      <c r="A1764" s="170" t="s">
        <v>682</v>
      </c>
      <c r="B1764" s="348">
        <v>45885.0</v>
      </c>
      <c r="C1764" s="170" t="s">
        <v>425</v>
      </c>
      <c r="D1764" s="170" t="s">
        <v>804</v>
      </c>
      <c r="E1764" s="170">
        <v>234.0</v>
      </c>
      <c r="F1764" s="170">
        <v>139.5</v>
      </c>
      <c r="G1764" s="170">
        <v>360.0</v>
      </c>
      <c r="H1764" s="170" t="s">
        <v>695</v>
      </c>
      <c r="I1764" s="170" t="s">
        <v>793</v>
      </c>
      <c r="J1764" s="334"/>
      <c r="K1764" s="350">
        <v>0.8333333333333334</v>
      </c>
      <c r="L1764" s="351">
        <f t="shared" si="13"/>
        <v>45.830772</v>
      </c>
      <c r="M1764" s="352" t="str">
        <f t="shared" si="18"/>
        <v>POWERPRESS</v>
      </c>
      <c r="N1764" s="353">
        <f t="shared" si="14"/>
        <v>16</v>
      </c>
      <c r="O1764" s="354">
        <f t="shared" si="15"/>
        <v>8</v>
      </c>
      <c r="P1764" s="354">
        <f t="shared" si="16"/>
        <v>2025</v>
      </c>
      <c r="Q1764" s="354"/>
      <c r="R1764" s="354"/>
      <c r="S1764" s="354"/>
      <c r="T1764" s="354"/>
      <c r="U1764" s="354"/>
      <c r="V1764" s="354"/>
    </row>
    <row r="1765" ht="11.25" customHeight="1">
      <c r="A1765" s="170" t="s">
        <v>682</v>
      </c>
      <c r="B1765" s="348">
        <v>45885.0</v>
      </c>
      <c r="C1765" s="170" t="s">
        <v>358</v>
      </c>
      <c r="D1765" s="170"/>
      <c r="E1765" s="170"/>
      <c r="F1765" s="170"/>
      <c r="G1765" s="170"/>
      <c r="H1765" s="170" t="s">
        <v>748</v>
      </c>
      <c r="I1765" s="170" t="s">
        <v>705</v>
      </c>
      <c r="J1765" s="350">
        <v>0.375</v>
      </c>
      <c r="K1765" s="350">
        <v>0.8333333333333334</v>
      </c>
      <c r="L1765" s="351">
        <f t="shared" si="13"/>
        <v>0</v>
      </c>
      <c r="M1765" s="352" t="str">
        <f t="shared" si="18"/>
        <v/>
      </c>
      <c r="N1765" s="353">
        <f t="shared" si="14"/>
        <v>16</v>
      </c>
      <c r="O1765" s="354">
        <f t="shared" si="15"/>
        <v>8</v>
      </c>
      <c r="P1765" s="354">
        <f t="shared" si="16"/>
        <v>2025</v>
      </c>
      <c r="Q1765" s="354"/>
      <c r="R1765" s="354"/>
      <c r="S1765" s="354"/>
      <c r="T1765" s="354"/>
      <c r="U1765" s="354"/>
      <c r="V1765" s="354"/>
    </row>
    <row r="1766" ht="11.25" customHeight="1">
      <c r="A1766" s="170" t="s">
        <v>682</v>
      </c>
      <c r="B1766" s="348">
        <v>45885.0</v>
      </c>
      <c r="C1766" s="170"/>
      <c r="D1766" s="170"/>
      <c r="E1766" s="170"/>
      <c r="F1766" s="170"/>
      <c r="G1766" s="170"/>
      <c r="H1766" s="170"/>
      <c r="I1766" s="170"/>
      <c r="J1766" s="334"/>
      <c r="K1766" s="334"/>
      <c r="L1766" s="351">
        <f t="shared" si="13"/>
        <v>0</v>
      </c>
      <c r="M1766" s="352" t="str">
        <f t="shared" si="18"/>
        <v/>
      </c>
      <c r="N1766" s="353">
        <f t="shared" si="14"/>
        <v>16</v>
      </c>
      <c r="O1766" s="354">
        <f t="shared" si="15"/>
        <v>8</v>
      </c>
      <c r="P1766" s="354">
        <f t="shared" si="16"/>
        <v>2025</v>
      </c>
      <c r="Q1766" s="354"/>
      <c r="R1766" s="354"/>
      <c r="S1766" s="354"/>
      <c r="T1766" s="354"/>
      <c r="U1766" s="354"/>
      <c r="V1766" s="354"/>
    </row>
    <row r="1767" ht="11.25" customHeight="1">
      <c r="A1767" s="170" t="s">
        <v>682</v>
      </c>
      <c r="B1767" s="348">
        <v>45885.0</v>
      </c>
      <c r="C1767" s="170" t="s">
        <v>516</v>
      </c>
      <c r="D1767" s="170"/>
      <c r="E1767" s="170"/>
      <c r="F1767" s="170"/>
      <c r="G1767" s="170"/>
      <c r="H1767" s="170" t="s">
        <v>746</v>
      </c>
      <c r="I1767" s="170" t="s">
        <v>703</v>
      </c>
      <c r="J1767" s="350">
        <v>0.375</v>
      </c>
      <c r="K1767" s="334"/>
      <c r="L1767" s="351">
        <f t="shared" si="13"/>
        <v>0</v>
      </c>
      <c r="M1767" s="352" t="str">
        <f t="shared" si="18"/>
        <v/>
      </c>
      <c r="N1767" s="353">
        <f t="shared" si="14"/>
        <v>16</v>
      </c>
      <c r="O1767" s="354">
        <f t="shared" si="15"/>
        <v>8</v>
      </c>
      <c r="P1767" s="354">
        <f t="shared" si="16"/>
        <v>2025</v>
      </c>
      <c r="Q1767" s="354"/>
      <c r="R1767" s="354"/>
      <c r="S1767" s="354"/>
      <c r="T1767" s="354"/>
      <c r="U1767" s="354"/>
      <c r="V1767" s="354"/>
    </row>
    <row r="1768" ht="11.25" customHeight="1">
      <c r="A1768" s="170" t="s">
        <v>682</v>
      </c>
      <c r="B1768" s="348">
        <v>45885.0</v>
      </c>
      <c r="C1768" s="170" t="s">
        <v>438</v>
      </c>
      <c r="D1768" s="170"/>
      <c r="E1768" s="170"/>
      <c r="F1768" s="170"/>
      <c r="G1768" s="170"/>
      <c r="H1768" s="170" t="s">
        <v>746</v>
      </c>
      <c r="I1768" s="170" t="s">
        <v>703</v>
      </c>
      <c r="J1768" s="334"/>
      <c r="K1768" s="350">
        <v>0.8333333333333334</v>
      </c>
      <c r="L1768" s="351">
        <f t="shared" si="13"/>
        <v>0</v>
      </c>
      <c r="M1768" s="352" t="str">
        <f t="shared" si="18"/>
        <v/>
      </c>
      <c r="N1768" s="353">
        <f t="shared" si="14"/>
        <v>16</v>
      </c>
      <c r="O1768" s="354">
        <f t="shared" si="15"/>
        <v>8</v>
      </c>
      <c r="P1768" s="354">
        <f t="shared" si="16"/>
        <v>2025</v>
      </c>
      <c r="Q1768" s="354"/>
      <c r="R1768" s="354"/>
      <c r="S1768" s="354"/>
      <c r="T1768" s="354"/>
      <c r="U1768" s="354"/>
      <c r="V1768" s="354"/>
    </row>
    <row r="1769" ht="11.25" customHeight="1">
      <c r="A1769" s="170" t="s">
        <v>682</v>
      </c>
      <c r="B1769" s="348">
        <v>45885.0</v>
      </c>
      <c r="C1769" s="170"/>
      <c r="D1769" s="170"/>
      <c r="E1769" s="170"/>
      <c r="F1769" s="170"/>
      <c r="G1769" s="170"/>
      <c r="H1769" s="170" t="s">
        <v>715</v>
      </c>
      <c r="I1769" s="170" t="s">
        <v>719</v>
      </c>
      <c r="J1769" s="350">
        <v>0.375</v>
      </c>
      <c r="K1769" s="350">
        <v>0.75</v>
      </c>
      <c r="L1769" s="351">
        <f t="shared" si="13"/>
        <v>0</v>
      </c>
      <c r="M1769" s="352" t="str">
        <f t="shared" si="18"/>
        <v/>
      </c>
      <c r="N1769" s="353">
        <f t="shared" si="14"/>
        <v>16</v>
      </c>
      <c r="O1769" s="354">
        <f t="shared" si="15"/>
        <v>8</v>
      </c>
      <c r="P1769" s="354">
        <f t="shared" si="16"/>
        <v>2025</v>
      </c>
      <c r="Q1769" s="354"/>
      <c r="R1769" s="354"/>
      <c r="S1769" s="354"/>
      <c r="T1769" s="354"/>
      <c r="U1769" s="354"/>
      <c r="V1769" s="354"/>
    </row>
    <row r="1770" ht="11.25" customHeight="1">
      <c r="A1770" s="170" t="s">
        <v>682</v>
      </c>
      <c r="B1770" s="348">
        <v>45885.0</v>
      </c>
      <c r="C1770" s="170"/>
      <c r="D1770" s="170"/>
      <c r="E1770" s="170"/>
      <c r="F1770" s="170"/>
      <c r="G1770" s="170"/>
      <c r="H1770" s="170" t="s">
        <v>689</v>
      </c>
      <c r="I1770" s="170" t="s">
        <v>709</v>
      </c>
      <c r="J1770" s="350">
        <v>0.375</v>
      </c>
      <c r="K1770" s="350">
        <v>0.75</v>
      </c>
      <c r="L1770" s="351">
        <f t="shared" si="13"/>
        <v>0</v>
      </c>
      <c r="M1770" s="352" t="str">
        <f t="shared" si="18"/>
        <v/>
      </c>
      <c r="N1770" s="353">
        <f t="shared" si="14"/>
        <v>16</v>
      </c>
      <c r="O1770" s="354">
        <f t="shared" si="15"/>
        <v>8</v>
      </c>
      <c r="P1770" s="354">
        <f t="shared" si="16"/>
        <v>2025</v>
      </c>
      <c r="Q1770" s="354"/>
      <c r="R1770" s="354"/>
      <c r="S1770" s="354"/>
      <c r="T1770" s="354"/>
      <c r="U1770" s="354"/>
      <c r="V1770" s="354"/>
    </row>
    <row r="1771" ht="11.25" customHeight="1">
      <c r="A1771" s="170" t="s">
        <v>682</v>
      </c>
      <c r="B1771" s="348">
        <v>45885.0</v>
      </c>
      <c r="C1771" s="170" t="s">
        <v>519</v>
      </c>
      <c r="D1771" s="349" t="s">
        <v>711</v>
      </c>
      <c r="E1771" s="170">
        <v>59.0</v>
      </c>
      <c r="F1771" s="170">
        <v>564.0</v>
      </c>
      <c r="G1771" s="170">
        <v>1176.0</v>
      </c>
      <c r="H1771" s="170" t="s">
        <v>712</v>
      </c>
      <c r="I1771" s="170" t="s">
        <v>713</v>
      </c>
      <c r="J1771" s="350">
        <v>0.3333333333333333</v>
      </c>
      <c r="K1771" s="334"/>
      <c r="L1771" s="351">
        <f t="shared" si="13"/>
        <v>152.6170464</v>
      </c>
      <c r="M1771" s="352" t="str">
        <f t="shared" si="18"/>
        <v>SHEARING</v>
      </c>
      <c r="N1771" s="353">
        <f t="shared" si="14"/>
        <v>16</v>
      </c>
      <c r="O1771" s="354">
        <f t="shared" si="15"/>
        <v>8</v>
      </c>
      <c r="P1771" s="354">
        <f t="shared" si="16"/>
        <v>2025</v>
      </c>
      <c r="Q1771" s="354"/>
      <c r="R1771" s="354"/>
      <c r="S1771" s="354"/>
      <c r="T1771" s="354"/>
      <c r="U1771" s="354"/>
      <c r="V1771" s="354"/>
    </row>
    <row r="1772" ht="11.25" customHeight="1">
      <c r="A1772" s="170" t="s">
        <v>682</v>
      </c>
      <c r="B1772" s="348">
        <v>45885.0</v>
      </c>
      <c r="C1772" s="170" t="s">
        <v>519</v>
      </c>
      <c r="D1772" s="349" t="s">
        <v>711</v>
      </c>
      <c r="E1772" s="170">
        <v>38.0</v>
      </c>
      <c r="F1772" s="170">
        <v>205.0</v>
      </c>
      <c r="G1772" s="170">
        <v>180.0</v>
      </c>
      <c r="H1772" s="170" t="s">
        <v>712</v>
      </c>
      <c r="I1772" s="170" t="s">
        <v>713</v>
      </c>
      <c r="J1772" s="334"/>
      <c r="K1772" s="334"/>
      <c r="L1772" s="351">
        <f t="shared" si="13"/>
        <v>5.46858</v>
      </c>
      <c r="M1772" s="352" t="str">
        <f t="shared" si="18"/>
        <v>SHEARING</v>
      </c>
      <c r="N1772" s="353">
        <f t="shared" si="14"/>
        <v>16</v>
      </c>
      <c r="O1772" s="354">
        <f t="shared" si="15"/>
        <v>8</v>
      </c>
      <c r="P1772" s="354">
        <f t="shared" si="16"/>
        <v>2025</v>
      </c>
      <c r="Q1772" s="354"/>
      <c r="R1772" s="354"/>
      <c r="S1772" s="354"/>
      <c r="T1772" s="354"/>
      <c r="U1772" s="354"/>
      <c r="V1772" s="354"/>
    </row>
    <row r="1773" ht="11.25" customHeight="1">
      <c r="A1773" s="170" t="s">
        <v>682</v>
      </c>
      <c r="B1773" s="348">
        <v>45885.0</v>
      </c>
      <c r="C1773" s="170" t="s">
        <v>519</v>
      </c>
      <c r="D1773" s="349" t="s">
        <v>711</v>
      </c>
      <c r="E1773" s="170">
        <v>38.0</v>
      </c>
      <c r="F1773" s="170">
        <v>113.0</v>
      </c>
      <c r="G1773" s="170">
        <v>180.0</v>
      </c>
      <c r="H1773" s="170" t="s">
        <v>712</v>
      </c>
      <c r="I1773" s="170" t="s">
        <v>713</v>
      </c>
      <c r="J1773" s="334"/>
      <c r="K1773" s="350">
        <v>0.8333333333333334</v>
      </c>
      <c r="L1773" s="351">
        <f t="shared" si="13"/>
        <v>3.014388</v>
      </c>
      <c r="M1773" s="352" t="str">
        <f t="shared" si="18"/>
        <v>SHEARING</v>
      </c>
      <c r="N1773" s="353">
        <f t="shared" si="14"/>
        <v>16</v>
      </c>
      <c r="O1773" s="354">
        <f t="shared" si="15"/>
        <v>8</v>
      </c>
      <c r="P1773" s="354">
        <f t="shared" si="16"/>
        <v>2025</v>
      </c>
      <c r="Q1773" s="354"/>
      <c r="R1773" s="354"/>
      <c r="S1773" s="354"/>
      <c r="T1773" s="354"/>
      <c r="U1773" s="354"/>
      <c r="V1773" s="354"/>
    </row>
    <row r="1774" ht="11.25" customHeight="1">
      <c r="A1774" s="170" t="s">
        <v>682</v>
      </c>
      <c r="B1774" s="348">
        <v>45885.0</v>
      </c>
      <c r="C1774" s="170" t="s">
        <v>425</v>
      </c>
      <c r="D1774" s="349" t="s">
        <v>690</v>
      </c>
      <c r="E1774" s="170">
        <v>139.5</v>
      </c>
      <c r="F1774" s="170">
        <v>234.0</v>
      </c>
      <c r="G1774" s="170">
        <v>920.0</v>
      </c>
      <c r="H1774" s="170" t="s">
        <v>85</v>
      </c>
      <c r="I1774" s="170" t="s">
        <v>803</v>
      </c>
      <c r="J1774" s="350">
        <v>0.375</v>
      </c>
      <c r="K1774" s="334"/>
      <c r="L1774" s="351">
        <f t="shared" si="13"/>
        <v>117.123084</v>
      </c>
      <c r="M1774" s="352" t="str">
        <f t="shared" si="18"/>
        <v>SHEARING</v>
      </c>
      <c r="N1774" s="353">
        <f t="shared" si="14"/>
        <v>16</v>
      </c>
      <c r="O1774" s="354">
        <f t="shared" si="15"/>
        <v>8</v>
      </c>
      <c r="P1774" s="354">
        <f t="shared" si="16"/>
        <v>2025</v>
      </c>
      <c r="Q1774" s="354"/>
      <c r="R1774" s="354"/>
      <c r="S1774" s="354"/>
      <c r="T1774" s="354"/>
      <c r="U1774" s="354"/>
      <c r="V1774" s="354"/>
    </row>
    <row r="1775" ht="11.25" customHeight="1">
      <c r="A1775" s="170" t="s">
        <v>682</v>
      </c>
      <c r="B1775" s="348">
        <v>45885.0</v>
      </c>
      <c r="C1775" s="170"/>
      <c r="D1775" s="170"/>
      <c r="E1775" s="170"/>
      <c r="F1775" s="170"/>
      <c r="G1775" s="170"/>
      <c r="H1775" s="170" t="s">
        <v>689</v>
      </c>
      <c r="I1775" s="170" t="s">
        <v>803</v>
      </c>
      <c r="J1775" s="334"/>
      <c r="K1775" s="350">
        <v>0.7916666666666666</v>
      </c>
      <c r="L1775" s="351">
        <f t="shared" si="13"/>
        <v>0</v>
      </c>
      <c r="M1775" s="352" t="str">
        <f t="shared" si="18"/>
        <v/>
      </c>
      <c r="N1775" s="353">
        <f t="shared" si="14"/>
        <v>16</v>
      </c>
      <c r="O1775" s="354">
        <f t="shared" si="15"/>
        <v>8</v>
      </c>
      <c r="P1775" s="354">
        <f t="shared" si="16"/>
        <v>2025</v>
      </c>
      <c r="Q1775" s="354"/>
      <c r="R1775" s="354"/>
      <c r="S1775" s="354"/>
      <c r="T1775" s="354"/>
      <c r="U1775" s="354"/>
      <c r="V1775" s="354"/>
    </row>
    <row r="1776" ht="11.25" customHeight="1">
      <c r="A1776" s="170" t="s">
        <v>682</v>
      </c>
      <c r="B1776" s="348">
        <v>45885.0</v>
      </c>
      <c r="C1776" s="170" t="s">
        <v>518</v>
      </c>
      <c r="D1776" s="170" t="s">
        <v>694</v>
      </c>
      <c r="E1776" s="170">
        <v>145.0</v>
      </c>
      <c r="F1776" s="170">
        <v>589.0</v>
      </c>
      <c r="G1776" s="170">
        <v>37.0</v>
      </c>
      <c r="H1776" s="170" t="s">
        <v>695</v>
      </c>
      <c r="I1776" s="170" t="s">
        <v>801</v>
      </c>
      <c r="J1776" s="350">
        <v>0.375</v>
      </c>
      <c r="K1776" s="334"/>
      <c r="L1776" s="351">
        <f t="shared" si="13"/>
        <v>12.3239415</v>
      </c>
      <c r="M1776" s="352" t="str">
        <f t="shared" si="18"/>
        <v>HOLING</v>
      </c>
      <c r="N1776" s="353">
        <f t="shared" si="14"/>
        <v>16</v>
      </c>
      <c r="O1776" s="354">
        <f t="shared" si="15"/>
        <v>8</v>
      </c>
      <c r="P1776" s="354">
        <f t="shared" si="16"/>
        <v>2025</v>
      </c>
      <c r="Q1776" s="354"/>
      <c r="R1776" s="354"/>
      <c r="S1776" s="354"/>
      <c r="T1776" s="354"/>
      <c r="U1776" s="354"/>
      <c r="V1776" s="354"/>
    </row>
    <row r="1777" ht="11.25" customHeight="1">
      <c r="A1777" s="170" t="s">
        <v>682</v>
      </c>
      <c r="B1777" s="348">
        <v>45885.0</v>
      </c>
      <c r="C1777" s="170" t="s">
        <v>518</v>
      </c>
      <c r="D1777" s="170" t="s">
        <v>694</v>
      </c>
      <c r="E1777" s="170">
        <v>162.0</v>
      </c>
      <c r="F1777" s="170">
        <v>589.0</v>
      </c>
      <c r="G1777" s="170">
        <v>52.0</v>
      </c>
      <c r="H1777" s="170" t="s">
        <v>695</v>
      </c>
      <c r="I1777" s="170" t="s">
        <v>801</v>
      </c>
      <c r="J1777" s="334"/>
      <c r="K1777" s="334"/>
      <c r="L1777" s="351">
        <f t="shared" si="13"/>
        <v>19.3507704</v>
      </c>
      <c r="M1777" s="352" t="str">
        <f t="shared" si="18"/>
        <v>HOLING</v>
      </c>
      <c r="N1777" s="353">
        <f t="shared" si="14"/>
        <v>16</v>
      </c>
      <c r="O1777" s="354">
        <f t="shared" si="15"/>
        <v>8</v>
      </c>
      <c r="P1777" s="354">
        <f t="shared" si="16"/>
        <v>2025</v>
      </c>
      <c r="Q1777" s="354"/>
      <c r="R1777" s="354"/>
      <c r="S1777" s="354"/>
      <c r="T1777" s="354"/>
      <c r="U1777" s="354"/>
      <c r="V1777" s="354"/>
    </row>
    <row r="1778" ht="11.25" customHeight="1">
      <c r="A1778" s="170" t="s">
        <v>682</v>
      </c>
      <c r="B1778" s="348">
        <v>45885.0</v>
      </c>
      <c r="C1778" s="170" t="s">
        <v>756</v>
      </c>
      <c r="D1778" s="170" t="s">
        <v>806</v>
      </c>
      <c r="E1778" s="170">
        <v>38.0</v>
      </c>
      <c r="F1778" s="170">
        <v>205.0</v>
      </c>
      <c r="G1778" s="170">
        <v>820.0</v>
      </c>
      <c r="H1778" s="170" t="s">
        <v>695</v>
      </c>
      <c r="I1778" s="170" t="s">
        <v>801</v>
      </c>
      <c r="J1778" s="334"/>
      <c r="K1778" s="334"/>
      <c r="L1778" s="351">
        <f t="shared" si="13"/>
        <v>24.91242</v>
      </c>
      <c r="M1778" s="352" t="str">
        <f t="shared" si="18"/>
        <v>POWERPRESS</v>
      </c>
      <c r="N1778" s="353">
        <f t="shared" si="14"/>
        <v>16</v>
      </c>
      <c r="O1778" s="354">
        <f t="shared" si="15"/>
        <v>8</v>
      </c>
      <c r="P1778" s="354">
        <f t="shared" si="16"/>
        <v>2025</v>
      </c>
      <c r="Q1778" s="354"/>
      <c r="R1778" s="354"/>
      <c r="S1778" s="354"/>
      <c r="T1778" s="354"/>
      <c r="U1778" s="354"/>
      <c r="V1778" s="354"/>
    </row>
    <row r="1779" ht="11.25" customHeight="1">
      <c r="A1779" s="170" t="s">
        <v>682</v>
      </c>
      <c r="B1779" s="348">
        <v>45885.0</v>
      </c>
      <c r="C1779" s="170"/>
      <c r="D1779" s="170"/>
      <c r="E1779" s="170"/>
      <c r="F1779" s="170"/>
      <c r="G1779" s="170"/>
      <c r="H1779" s="170" t="s">
        <v>689</v>
      </c>
      <c r="I1779" s="170" t="s">
        <v>801</v>
      </c>
      <c r="J1779" s="334"/>
      <c r="K1779" s="350">
        <v>0.75</v>
      </c>
      <c r="L1779" s="351">
        <f t="shared" si="13"/>
        <v>0</v>
      </c>
      <c r="M1779" s="352" t="str">
        <f t="shared" si="18"/>
        <v/>
      </c>
      <c r="N1779" s="353">
        <f t="shared" si="14"/>
        <v>16</v>
      </c>
      <c r="O1779" s="354">
        <f t="shared" si="15"/>
        <v>8</v>
      </c>
      <c r="P1779" s="354">
        <f t="shared" si="16"/>
        <v>2025</v>
      </c>
      <c r="Q1779" s="354"/>
      <c r="R1779" s="354"/>
      <c r="S1779" s="354"/>
      <c r="T1779" s="354"/>
      <c r="U1779" s="354"/>
      <c r="V1779" s="354"/>
    </row>
    <row r="1780" ht="11.25" customHeight="1">
      <c r="A1780" s="170" t="s">
        <v>682</v>
      </c>
      <c r="B1780" s="348">
        <v>45885.0</v>
      </c>
      <c r="C1780" s="170"/>
      <c r="D1780" s="170"/>
      <c r="E1780" s="170"/>
      <c r="F1780" s="170"/>
      <c r="G1780" s="170"/>
      <c r="H1780" s="170" t="s">
        <v>689</v>
      </c>
      <c r="I1780" s="170" t="s">
        <v>716</v>
      </c>
      <c r="J1780" s="350">
        <v>0.375</v>
      </c>
      <c r="K1780" s="350">
        <v>0.5416666666666666</v>
      </c>
      <c r="L1780" s="351">
        <f t="shared" si="13"/>
        <v>0</v>
      </c>
      <c r="M1780" s="352" t="str">
        <f t="shared" si="18"/>
        <v/>
      </c>
      <c r="N1780" s="353">
        <f t="shared" si="14"/>
        <v>16</v>
      </c>
      <c r="O1780" s="354">
        <f t="shared" si="15"/>
        <v>8</v>
      </c>
      <c r="P1780" s="354">
        <f t="shared" si="16"/>
        <v>2025</v>
      </c>
      <c r="Q1780" s="354"/>
      <c r="R1780" s="354"/>
      <c r="S1780" s="354"/>
      <c r="T1780" s="354"/>
      <c r="U1780" s="354"/>
      <c r="V1780" s="354"/>
    </row>
    <row r="1781" ht="11.25" customHeight="1">
      <c r="A1781" s="170" t="s">
        <v>682</v>
      </c>
      <c r="B1781" s="348">
        <v>45885.0</v>
      </c>
      <c r="C1781" s="170"/>
      <c r="D1781" s="170"/>
      <c r="E1781" s="170"/>
      <c r="F1781" s="170"/>
      <c r="G1781" s="170"/>
      <c r="H1781" s="170" t="s">
        <v>689</v>
      </c>
      <c r="I1781" s="170" t="s">
        <v>696</v>
      </c>
      <c r="J1781" s="350">
        <v>0.375</v>
      </c>
      <c r="K1781" s="350">
        <v>0.75</v>
      </c>
      <c r="L1781" s="351">
        <f t="shared" si="13"/>
        <v>0</v>
      </c>
      <c r="M1781" s="352" t="str">
        <f t="shared" si="18"/>
        <v/>
      </c>
      <c r="N1781" s="353">
        <f t="shared" si="14"/>
        <v>16</v>
      </c>
      <c r="O1781" s="354">
        <f t="shared" si="15"/>
        <v>8</v>
      </c>
      <c r="P1781" s="354">
        <f t="shared" si="16"/>
        <v>2025</v>
      </c>
      <c r="Q1781" s="354"/>
      <c r="R1781" s="354"/>
      <c r="S1781" s="354"/>
      <c r="T1781" s="354"/>
      <c r="U1781" s="354"/>
      <c r="V1781" s="354"/>
    </row>
    <row r="1782" ht="11.25" customHeight="1">
      <c r="A1782" s="170" t="s">
        <v>682</v>
      </c>
      <c r="B1782" s="348">
        <v>45885.0</v>
      </c>
      <c r="C1782" s="170" t="s">
        <v>519</v>
      </c>
      <c r="D1782" s="349" t="s">
        <v>685</v>
      </c>
      <c r="E1782" s="170">
        <v>59.0</v>
      </c>
      <c r="F1782" s="170">
        <v>245.5</v>
      </c>
      <c r="G1782" s="170">
        <v>184.0</v>
      </c>
      <c r="H1782" s="170" t="s">
        <v>85</v>
      </c>
      <c r="I1782" s="170" t="s">
        <v>718</v>
      </c>
      <c r="J1782" s="350">
        <v>0.3333333333333333</v>
      </c>
      <c r="K1782" s="334"/>
      <c r="L1782" s="351"/>
      <c r="M1782" s="352" t="str">
        <f t="shared" si="18"/>
        <v>SHEARING</v>
      </c>
      <c r="N1782" s="353">
        <f t="shared" si="14"/>
        <v>16</v>
      </c>
      <c r="O1782" s="354">
        <f t="shared" si="15"/>
        <v>8</v>
      </c>
      <c r="P1782" s="354">
        <f t="shared" si="16"/>
        <v>2025</v>
      </c>
      <c r="Q1782" s="354"/>
      <c r="R1782" s="354"/>
      <c r="S1782" s="354"/>
      <c r="T1782" s="354"/>
      <c r="U1782" s="354"/>
      <c r="V1782" s="354"/>
    </row>
    <row r="1783" ht="11.25" customHeight="1">
      <c r="A1783" s="170" t="s">
        <v>682</v>
      </c>
      <c r="B1783" s="348">
        <v>45885.0</v>
      </c>
      <c r="C1783" s="170" t="s">
        <v>519</v>
      </c>
      <c r="D1783" s="349" t="s">
        <v>685</v>
      </c>
      <c r="E1783" s="170">
        <v>59.0</v>
      </c>
      <c r="F1783" s="170">
        <v>253.5</v>
      </c>
      <c r="G1783" s="170">
        <v>140.0</v>
      </c>
      <c r="H1783" s="170" t="s">
        <v>85</v>
      </c>
      <c r="I1783" s="170" t="s">
        <v>718</v>
      </c>
      <c r="J1783" s="334"/>
      <c r="K1783" s="334"/>
      <c r="L1783" s="351"/>
      <c r="M1783" s="352" t="str">
        <f t="shared" si="18"/>
        <v>SHEARING</v>
      </c>
      <c r="N1783" s="353">
        <f t="shared" si="14"/>
        <v>16</v>
      </c>
      <c r="O1783" s="354">
        <f t="shared" si="15"/>
        <v>8</v>
      </c>
      <c r="P1783" s="354">
        <f t="shared" si="16"/>
        <v>2025</v>
      </c>
      <c r="Q1783" s="354"/>
      <c r="R1783" s="354"/>
      <c r="S1783" s="354"/>
      <c r="T1783" s="354"/>
      <c r="U1783" s="354"/>
      <c r="V1783" s="354"/>
    </row>
    <row r="1784" ht="11.25" customHeight="1">
      <c r="A1784" s="170" t="s">
        <v>682</v>
      </c>
      <c r="B1784" s="348">
        <v>45885.0</v>
      </c>
      <c r="C1784" s="170" t="s">
        <v>519</v>
      </c>
      <c r="D1784" s="349" t="s">
        <v>685</v>
      </c>
      <c r="E1784" s="170">
        <v>59.0</v>
      </c>
      <c r="F1784" s="170">
        <v>264.0</v>
      </c>
      <c r="G1784" s="170">
        <v>108.0</v>
      </c>
      <c r="H1784" s="170" t="s">
        <v>85</v>
      </c>
      <c r="I1784" s="170" t="s">
        <v>718</v>
      </c>
      <c r="J1784" s="334"/>
      <c r="K1784" s="350"/>
      <c r="L1784" s="351"/>
      <c r="M1784" s="352" t="str">
        <f t="shared" si="18"/>
        <v>SHEARING</v>
      </c>
      <c r="N1784" s="353">
        <f t="shared" si="14"/>
        <v>16</v>
      </c>
      <c r="O1784" s="354">
        <f t="shared" si="15"/>
        <v>8</v>
      </c>
      <c r="P1784" s="354">
        <f t="shared" si="16"/>
        <v>2025</v>
      </c>
      <c r="Q1784" s="354"/>
      <c r="R1784" s="354"/>
      <c r="S1784" s="354"/>
      <c r="T1784" s="354"/>
      <c r="U1784" s="354"/>
      <c r="V1784" s="354"/>
    </row>
    <row r="1785" ht="11.25" customHeight="1">
      <c r="A1785" s="170" t="s">
        <v>682</v>
      </c>
      <c r="B1785" s="348">
        <v>45885.0</v>
      </c>
      <c r="C1785" s="170" t="s">
        <v>519</v>
      </c>
      <c r="D1785" s="349" t="s">
        <v>685</v>
      </c>
      <c r="E1785" s="170">
        <v>59.0</v>
      </c>
      <c r="F1785" s="170">
        <v>278.0</v>
      </c>
      <c r="G1785" s="170">
        <v>92.0</v>
      </c>
      <c r="H1785" s="170" t="s">
        <v>85</v>
      </c>
      <c r="I1785" s="170" t="s">
        <v>718</v>
      </c>
      <c r="J1785" s="334"/>
      <c r="K1785" s="334"/>
      <c r="L1785" s="351">
        <f t="shared" ref="L1785:L2286" si="19">E1785*F1785*G1785*0.5*0.78/100000</f>
        <v>5.8850376</v>
      </c>
      <c r="M1785" s="352" t="str">
        <f t="shared" si="18"/>
        <v>SHEARING</v>
      </c>
      <c r="N1785" s="353">
        <f t="shared" si="14"/>
        <v>16</v>
      </c>
      <c r="O1785" s="354">
        <f t="shared" si="15"/>
        <v>8</v>
      </c>
      <c r="P1785" s="354">
        <f t="shared" si="16"/>
        <v>2025</v>
      </c>
      <c r="Q1785" s="354"/>
      <c r="R1785" s="354"/>
      <c r="S1785" s="354"/>
      <c r="T1785" s="354"/>
      <c r="U1785" s="354"/>
      <c r="V1785" s="354"/>
    </row>
    <row r="1786" ht="11.25" customHeight="1">
      <c r="A1786" s="170" t="s">
        <v>682</v>
      </c>
      <c r="B1786" s="348">
        <v>45885.0</v>
      </c>
      <c r="C1786" s="170" t="s">
        <v>519</v>
      </c>
      <c r="D1786" s="349" t="s">
        <v>685</v>
      </c>
      <c r="E1786" s="170">
        <v>59.0</v>
      </c>
      <c r="F1786" s="170">
        <v>298.0</v>
      </c>
      <c r="G1786" s="170">
        <v>64.0</v>
      </c>
      <c r="H1786" s="170" t="s">
        <v>85</v>
      </c>
      <c r="I1786" s="170" t="s">
        <v>718</v>
      </c>
      <c r="J1786" s="334"/>
      <c r="K1786" s="334"/>
      <c r="L1786" s="351">
        <f t="shared" si="19"/>
        <v>4.3884672</v>
      </c>
      <c r="M1786" s="352" t="str">
        <f t="shared" si="18"/>
        <v>SHEARING</v>
      </c>
      <c r="N1786" s="353">
        <f t="shared" si="14"/>
        <v>16</v>
      </c>
      <c r="O1786" s="354">
        <f t="shared" si="15"/>
        <v>8</v>
      </c>
      <c r="P1786" s="354">
        <f t="shared" si="16"/>
        <v>2025</v>
      </c>
      <c r="Q1786" s="354"/>
      <c r="R1786" s="354"/>
      <c r="S1786" s="354"/>
      <c r="T1786" s="354"/>
      <c r="U1786" s="354"/>
      <c r="V1786" s="354"/>
    </row>
    <row r="1787" ht="11.25" customHeight="1">
      <c r="A1787" s="170" t="s">
        <v>682</v>
      </c>
      <c r="B1787" s="348">
        <v>45885.0</v>
      </c>
      <c r="C1787" s="170" t="s">
        <v>519</v>
      </c>
      <c r="D1787" s="349" t="s">
        <v>685</v>
      </c>
      <c r="E1787" s="170">
        <v>59.0</v>
      </c>
      <c r="F1787" s="170">
        <v>521.0</v>
      </c>
      <c r="G1787" s="170">
        <v>294.0</v>
      </c>
      <c r="H1787" s="170" t="s">
        <v>85</v>
      </c>
      <c r="I1787" s="170" t="s">
        <v>718</v>
      </c>
      <c r="J1787" s="334"/>
      <c r="K1787" s="350"/>
      <c r="L1787" s="351">
        <f t="shared" si="19"/>
        <v>35.2453374</v>
      </c>
      <c r="M1787" s="352" t="str">
        <f t="shared" si="18"/>
        <v>SHEARING</v>
      </c>
      <c r="N1787" s="353">
        <f t="shared" si="14"/>
        <v>16</v>
      </c>
      <c r="O1787" s="354">
        <f t="shared" si="15"/>
        <v>8</v>
      </c>
      <c r="P1787" s="354">
        <f t="shared" si="16"/>
        <v>2025</v>
      </c>
      <c r="Q1787" s="354"/>
      <c r="R1787" s="354"/>
      <c r="S1787" s="354"/>
      <c r="T1787" s="354"/>
      <c r="U1787" s="354"/>
      <c r="V1787" s="354"/>
    </row>
    <row r="1788" ht="11.25" customHeight="1">
      <c r="A1788" s="170" t="s">
        <v>682</v>
      </c>
      <c r="B1788" s="348">
        <v>45885.0</v>
      </c>
      <c r="C1788" s="170"/>
      <c r="D1788" s="170"/>
      <c r="E1788" s="170"/>
      <c r="F1788" s="170"/>
      <c r="G1788" s="170"/>
      <c r="H1788" s="170" t="s">
        <v>689</v>
      </c>
      <c r="I1788" s="170" t="s">
        <v>718</v>
      </c>
      <c r="J1788" s="334"/>
      <c r="K1788" s="334"/>
      <c r="L1788" s="351">
        <f t="shared" si="19"/>
        <v>0</v>
      </c>
      <c r="M1788" s="352" t="str">
        <f t="shared" si="18"/>
        <v/>
      </c>
      <c r="N1788" s="353">
        <f t="shared" si="14"/>
        <v>16</v>
      </c>
      <c r="O1788" s="354">
        <f t="shared" si="15"/>
        <v>8</v>
      </c>
      <c r="P1788" s="354">
        <f t="shared" si="16"/>
        <v>2025</v>
      </c>
      <c r="Q1788" s="354"/>
      <c r="R1788" s="354"/>
      <c r="S1788" s="354"/>
      <c r="T1788" s="354"/>
      <c r="U1788" s="354"/>
      <c r="V1788" s="354"/>
    </row>
    <row r="1789" ht="11.25" customHeight="1">
      <c r="A1789" s="170" t="s">
        <v>682</v>
      </c>
      <c r="B1789" s="348">
        <v>45885.0</v>
      </c>
      <c r="C1789" s="170" t="s">
        <v>519</v>
      </c>
      <c r="D1789" s="170" t="s">
        <v>694</v>
      </c>
      <c r="E1789" s="170">
        <v>148.0</v>
      </c>
      <c r="F1789" s="170">
        <v>564.0</v>
      </c>
      <c r="G1789" s="170">
        <v>92.0</v>
      </c>
      <c r="H1789" s="170" t="s">
        <v>695</v>
      </c>
      <c r="I1789" s="170" t="s">
        <v>718</v>
      </c>
      <c r="J1789" s="334"/>
      <c r="K1789" s="334"/>
      <c r="L1789" s="351">
        <f t="shared" si="19"/>
        <v>29.9497536</v>
      </c>
      <c r="M1789" s="352" t="str">
        <f t="shared" si="18"/>
        <v>HOLING</v>
      </c>
      <c r="N1789" s="353">
        <f t="shared" si="14"/>
        <v>16</v>
      </c>
      <c r="O1789" s="354">
        <f t="shared" si="15"/>
        <v>8</v>
      </c>
      <c r="P1789" s="354">
        <f t="shared" si="16"/>
        <v>2025</v>
      </c>
      <c r="Q1789" s="354"/>
      <c r="R1789" s="354"/>
      <c r="S1789" s="354"/>
      <c r="T1789" s="354"/>
      <c r="U1789" s="354"/>
      <c r="V1789" s="354"/>
    </row>
    <row r="1790" ht="11.25" customHeight="1">
      <c r="A1790" s="170" t="s">
        <v>682</v>
      </c>
      <c r="B1790" s="348">
        <v>45885.0</v>
      </c>
      <c r="C1790" s="170" t="s">
        <v>519</v>
      </c>
      <c r="D1790" s="170" t="s">
        <v>694</v>
      </c>
      <c r="E1790" s="170">
        <v>59.0</v>
      </c>
      <c r="F1790" s="170">
        <v>521.0</v>
      </c>
      <c r="G1790" s="170">
        <v>294.0</v>
      </c>
      <c r="H1790" s="170" t="s">
        <v>695</v>
      </c>
      <c r="I1790" s="170" t="s">
        <v>718</v>
      </c>
      <c r="J1790" s="334"/>
      <c r="K1790" s="350">
        <v>0.8333333333333334</v>
      </c>
      <c r="L1790" s="351">
        <f t="shared" si="19"/>
        <v>35.2453374</v>
      </c>
      <c r="M1790" s="352" t="str">
        <f t="shared" si="18"/>
        <v>HOLING</v>
      </c>
      <c r="N1790" s="353">
        <f t="shared" si="14"/>
        <v>16</v>
      </c>
      <c r="O1790" s="354">
        <f t="shared" si="15"/>
        <v>8</v>
      </c>
      <c r="P1790" s="354">
        <f t="shared" si="16"/>
        <v>2025</v>
      </c>
      <c r="Q1790" s="354"/>
      <c r="R1790" s="354"/>
      <c r="S1790" s="354"/>
      <c r="T1790" s="354"/>
      <c r="U1790" s="354"/>
      <c r="V1790" s="354"/>
    </row>
    <row r="1791" ht="11.25" customHeight="1">
      <c r="A1791" s="170" t="s">
        <v>682</v>
      </c>
      <c r="B1791" s="348">
        <v>45885.0</v>
      </c>
      <c r="C1791" s="170" t="s">
        <v>519</v>
      </c>
      <c r="D1791" s="349" t="s">
        <v>699</v>
      </c>
      <c r="E1791" s="170">
        <v>148.0</v>
      </c>
      <c r="F1791" s="170">
        <v>564.0</v>
      </c>
      <c r="G1791" s="170">
        <v>92.0</v>
      </c>
      <c r="H1791" s="170" t="s">
        <v>700</v>
      </c>
      <c r="I1791" s="170" t="s">
        <v>701</v>
      </c>
      <c r="J1791" s="350">
        <v>0.3333333333333333</v>
      </c>
      <c r="K1791" s="334"/>
      <c r="L1791" s="351">
        <f t="shared" si="19"/>
        <v>29.9497536</v>
      </c>
      <c r="M1791" s="352" t="str">
        <f t="shared" si="18"/>
        <v>SHEARING</v>
      </c>
      <c r="N1791" s="353">
        <f t="shared" si="14"/>
        <v>16</v>
      </c>
      <c r="O1791" s="354">
        <f t="shared" si="15"/>
        <v>8</v>
      </c>
      <c r="P1791" s="354">
        <f t="shared" si="16"/>
        <v>2025</v>
      </c>
      <c r="Q1791" s="354"/>
      <c r="R1791" s="354"/>
      <c r="S1791" s="354"/>
      <c r="T1791" s="354"/>
      <c r="U1791" s="354"/>
      <c r="V1791" s="354"/>
    </row>
    <row r="1792" ht="11.25" customHeight="1">
      <c r="A1792" s="170" t="s">
        <v>682</v>
      </c>
      <c r="B1792" s="348">
        <v>45885.0</v>
      </c>
      <c r="C1792" s="170"/>
      <c r="D1792" s="170"/>
      <c r="E1792" s="170">
        <v>131.0</v>
      </c>
      <c r="F1792" s="170">
        <v>564.0</v>
      </c>
      <c r="G1792" s="170">
        <v>70.0</v>
      </c>
      <c r="H1792" s="170" t="s">
        <v>700</v>
      </c>
      <c r="I1792" s="170" t="s">
        <v>701</v>
      </c>
      <c r="J1792" s="334"/>
      <c r="K1792" s="334"/>
      <c r="L1792" s="351">
        <f t="shared" si="19"/>
        <v>20.170332</v>
      </c>
      <c r="M1792" s="352" t="str">
        <f t="shared" si="18"/>
        <v/>
      </c>
      <c r="N1792" s="353">
        <f t="shared" si="14"/>
        <v>16</v>
      </c>
      <c r="O1792" s="354">
        <f t="shared" si="15"/>
        <v>8</v>
      </c>
      <c r="P1792" s="354">
        <f t="shared" si="16"/>
        <v>2025</v>
      </c>
      <c r="Q1792" s="354"/>
      <c r="R1792" s="354"/>
      <c r="S1792" s="354"/>
      <c r="T1792" s="354"/>
      <c r="U1792" s="354"/>
      <c r="V1792" s="354"/>
    </row>
    <row r="1793" ht="11.25" customHeight="1">
      <c r="A1793" s="170" t="s">
        <v>682</v>
      </c>
      <c r="B1793" s="348">
        <v>45885.0</v>
      </c>
      <c r="C1793" s="170"/>
      <c r="D1793" s="170"/>
      <c r="E1793" s="170">
        <v>111.0</v>
      </c>
      <c r="F1793" s="170">
        <v>564.0</v>
      </c>
      <c r="G1793" s="170">
        <v>54.0</v>
      </c>
      <c r="H1793" s="170" t="s">
        <v>700</v>
      </c>
      <c r="I1793" s="170" t="s">
        <v>701</v>
      </c>
      <c r="J1793" s="334"/>
      <c r="K1793" s="334"/>
      <c r="L1793" s="351">
        <f t="shared" si="19"/>
        <v>13.1844024</v>
      </c>
      <c r="M1793" s="352" t="str">
        <f t="shared" si="18"/>
        <v/>
      </c>
      <c r="N1793" s="353">
        <f t="shared" si="14"/>
        <v>16</v>
      </c>
      <c r="O1793" s="354">
        <f t="shared" si="15"/>
        <v>8</v>
      </c>
      <c r="P1793" s="354">
        <f t="shared" si="16"/>
        <v>2025</v>
      </c>
      <c r="Q1793" s="354"/>
      <c r="R1793" s="354"/>
      <c r="S1793" s="354"/>
      <c r="T1793" s="354"/>
      <c r="U1793" s="354"/>
      <c r="V1793" s="354"/>
    </row>
    <row r="1794" ht="11.25" customHeight="1">
      <c r="A1794" s="170" t="s">
        <v>682</v>
      </c>
      <c r="B1794" s="348">
        <v>45885.0</v>
      </c>
      <c r="C1794" s="170"/>
      <c r="D1794" s="170"/>
      <c r="E1794" s="170">
        <v>83.0</v>
      </c>
      <c r="F1794" s="170">
        <v>564.0</v>
      </c>
      <c r="G1794" s="170">
        <v>46.0</v>
      </c>
      <c r="H1794" s="170" t="s">
        <v>700</v>
      </c>
      <c r="I1794" s="170" t="s">
        <v>701</v>
      </c>
      <c r="J1794" s="334"/>
      <c r="K1794" s="334"/>
      <c r="L1794" s="351">
        <f t="shared" si="19"/>
        <v>8.3980728</v>
      </c>
      <c r="M1794" s="352" t="str">
        <f t="shared" si="18"/>
        <v/>
      </c>
      <c r="N1794" s="353">
        <f t="shared" si="14"/>
        <v>16</v>
      </c>
      <c r="O1794" s="354">
        <f t="shared" si="15"/>
        <v>8</v>
      </c>
      <c r="P1794" s="354">
        <f t="shared" si="16"/>
        <v>2025</v>
      </c>
      <c r="Q1794" s="354"/>
      <c r="R1794" s="354"/>
      <c r="S1794" s="354"/>
      <c r="T1794" s="354"/>
      <c r="U1794" s="354"/>
      <c r="V1794" s="354"/>
    </row>
    <row r="1795" ht="11.25" customHeight="1">
      <c r="A1795" s="170" t="s">
        <v>682</v>
      </c>
      <c r="B1795" s="348">
        <v>45885.0</v>
      </c>
      <c r="C1795" s="170"/>
      <c r="D1795" s="170"/>
      <c r="E1795" s="170">
        <v>49.0</v>
      </c>
      <c r="F1795" s="170">
        <v>564.0</v>
      </c>
      <c r="G1795" s="170">
        <v>32.0</v>
      </c>
      <c r="H1795" s="170" t="s">
        <v>700</v>
      </c>
      <c r="I1795" s="170" t="s">
        <v>701</v>
      </c>
      <c r="J1795" s="334"/>
      <c r="K1795" s="334"/>
      <c r="L1795" s="351">
        <f t="shared" si="19"/>
        <v>3.4489728</v>
      </c>
      <c r="M1795" s="352" t="str">
        <f t="shared" si="18"/>
        <v/>
      </c>
      <c r="N1795" s="353">
        <f t="shared" si="14"/>
        <v>16</v>
      </c>
      <c r="O1795" s="354">
        <f t="shared" si="15"/>
        <v>8</v>
      </c>
      <c r="P1795" s="354">
        <f t="shared" si="16"/>
        <v>2025</v>
      </c>
      <c r="Q1795" s="354"/>
      <c r="R1795" s="354"/>
      <c r="S1795" s="354"/>
      <c r="T1795" s="354"/>
      <c r="U1795" s="354"/>
      <c r="V1795" s="354"/>
    </row>
    <row r="1796" ht="11.25" customHeight="1">
      <c r="A1796" s="170" t="s">
        <v>682</v>
      </c>
      <c r="B1796" s="348">
        <v>45885.0</v>
      </c>
      <c r="C1796" s="170"/>
      <c r="D1796" s="170"/>
      <c r="E1796" s="170">
        <v>234.0</v>
      </c>
      <c r="F1796" s="170">
        <v>139.5</v>
      </c>
      <c r="G1796" s="170">
        <v>1000.0</v>
      </c>
      <c r="H1796" s="170" t="s">
        <v>700</v>
      </c>
      <c r="I1796" s="170" t="s">
        <v>701</v>
      </c>
      <c r="J1796" s="334"/>
      <c r="K1796" s="350">
        <v>0.8333333333333334</v>
      </c>
      <c r="L1796" s="351">
        <f t="shared" si="19"/>
        <v>127.3077</v>
      </c>
      <c r="M1796" s="352" t="str">
        <f t="shared" si="18"/>
        <v/>
      </c>
      <c r="N1796" s="353">
        <f t="shared" si="14"/>
        <v>16</v>
      </c>
      <c r="O1796" s="354">
        <f t="shared" si="15"/>
        <v>8</v>
      </c>
      <c r="P1796" s="354">
        <f t="shared" si="16"/>
        <v>2025</v>
      </c>
      <c r="Q1796" s="354"/>
      <c r="R1796" s="354"/>
      <c r="S1796" s="354"/>
      <c r="T1796" s="354"/>
      <c r="U1796" s="354"/>
      <c r="V1796" s="354"/>
    </row>
    <row r="1797" ht="11.25" customHeight="1">
      <c r="A1797" s="170" t="s">
        <v>682</v>
      </c>
      <c r="B1797" s="348">
        <v>45885.0</v>
      </c>
      <c r="C1797" s="170" t="s">
        <v>515</v>
      </c>
      <c r="D1797" s="349" t="s">
        <v>740</v>
      </c>
      <c r="E1797" s="170">
        <v>110.0</v>
      </c>
      <c r="F1797" s="170">
        <v>47.5</v>
      </c>
      <c r="G1797" s="170">
        <v>1320.0</v>
      </c>
      <c r="H1797" s="170" t="s">
        <v>800</v>
      </c>
      <c r="I1797" s="170" t="s">
        <v>692</v>
      </c>
      <c r="J1797" s="350">
        <v>0.3333333333333333</v>
      </c>
      <c r="K1797" s="334"/>
      <c r="L1797" s="351">
        <f t="shared" si="19"/>
        <v>26.8983</v>
      </c>
      <c r="M1797" s="352" t="str">
        <f t="shared" si="18"/>
        <v>SHEARING</v>
      </c>
      <c r="N1797" s="353">
        <f t="shared" si="14"/>
        <v>16</v>
      </c>
      <c r="O1797" s="354">
        <f t="shared" si="15"/>
        <v>8</v>
      </c>
      <c r="P1797" s="354">
        <f t="shared" si="16"/>
        <v>2025</v>
      </c>
      <c r="Q1797" s="354"/>
      <c r="R1797" s="354"/>
      <c r="S1797" s="354"/>
      <c r="T1797" s="354"/>
      <c r="U1797" s="354"/>
      <c r="V1797" s="354"/>
    </row>
    <row r="1798" ht="11.25" customHeight="1">
      <c r="A1798" s="170" t="s">
        <v>682</v>
      </c>
      <c r="B1798" s="348">
        <v>45885.0</v>
      </c>
      <c r="C1798" s="170" t="s">
        <v>425</v>
      </c>
      <c r="D1798" s="349" t="s">
        <v>727</v>
      </c>
      <c r="E1798" s="170">
        <v>234.0</v>
      </c>
      <c r="F1798" s="170">
        <v>1200.0</v>
      </c>
      <c r="G1798" s="170">
        <v>350.0</v>
      </c>
      <c r="H1798" s="170" t="s">
        <v>85</v>
      </c>
      <c r="I1798" s="170" t="s">
        <v>692</v>
      </c>
      <c r="J1798" s="334"/>
      <c r="K1798" s="334"/>
      <c r="L1798" s="351">
        <f t="shared" si="19"/>
        <v>383.292</v>
      </c>
      <c r="M1798" s="352" t="str">
        <f t="shared" si="18"/>
        <v>SHEARING</v>
      </c>
      <c r="N1798" s="353">
        <f t="shared" si="14"/>
        <v>16</v>
      </c>
      <c r="O1798" s="354">
        <f t="shared" si="15"/>
        <v>8</v>
      </c>
      <c r="P1798" s="354">
        <f t="shared" si="16"/>
        <v>2025</v>
      </c>
      <c r="Q1798" s="354"/>
      <c r="R1798" s="354"/>
      <c r="S1798" s="354"/>
      <c r="T1798" s="354"/>
      <c r="U1798" s="354"/>
      <c r="V1798" s="354"/>
    </row>
    <row r="1799" ht="11.25" customHeight="1">
      <c r="A1799" s="170" t="s">
        <v>682</v>
      </c>
      <c r="B1799" s="348">
        <v>45885.0</v>
      </c>
      <c r="C1799" s="170"/>
      <c r="D1799" s="170"/>
      <c r="E1799" s="170"/>
      <c r="F1799" s="170"/>
      <c r="G1799" s="170"/>
      <c r="H1799" s="170" t="s">
        <v>715</v>
      </c>
      <c r="I1799" s="170" t="s">
        <v>692</v>
      </c>
      <c r="J1799" s="334"/>
      <c r="K1799" s="350">
        <v>0.8333333333333334</v>
      </c>
      <c r="L1799" s="351">
        <f t="shared" si="19"/>
        <v>0</v>
      </c>
      <c r="M1799" s="352" t="str">
        <f t="shared" si="18"/>
        <v/>
      </c>
      <c r="N1799" s="353">
        <f t="shared" si="14"/>
        <v>17</v>
      </c>
      <c r="O1799" s="354">
        <f t="shared" si="15"/>
        <v>8</v>
      </c>
      <c r="P1799" s="354">
        <f t="shared" si="16"/>
        <v>2025</v>
      </c>
      <c r="Q1799" s="354"/>
      <c r="R1799" s="354"/>
      <c r="S1799" s="354"/>
      <c r="T1799" s="354"/>
      <c r="U1799" s="354"/>
      <c r="V1799" s="354"/>
    </row>
    <row r="1800" ht="11.25" customHeight="1">
      <c r="A1800" s="170" t="s">
        <v>682</v>
      </c>
      <c r="B1800" s="348">
        <v>45886.0</v>
      </c>
      <c r="C1800" s="170" t="s">
        <v>520</v>
      </c>
      <c r="D1800" s="349" t="s">
        <v>740</v>
      </c>
      <c r="E1800" s="170">
        <v>38.5</v>
      </c>
      <c r="F1800" s="170">
        <v>234.0</v>
      </c>
      <c r="G1800" s="170">
        <v>900.0</v>
      </c>
      <c r="H1800" s="170" t="s">
        <v>700</v>
      </c>
      <c r="I1800" s="170" t="s">
        <v>692</v>
      </c>
      <c r="J1800" s="350">
        <v>0.3333333333333333</v>
      </c>
      <c r="K1800" s="334"/>
      <c r="L1800" s="351">
        <f t="shared" si="19"/>
        <v>31.62159</v>
      </c>
      <c r="M1800" s="352" t="str">
        <f t="shared" si="18"/>
        <v>SHEARING</v>
      </c>
      <c r="N1800" s="353">
        <f t="shared" si="14"/>
        <v>17</v>
      </c>
      <c r="O1800" s="354">
        <f t="shared" si="15"/>
        <v>8</v>
      </c>
      <c r="P1800" s="354">
        <f t="shared" si="16"/>
        <v>2025</v>
      </c>
      <c r="Q1800" s="354"/>
      <c r="R1800" s="354"/>
      <c r="S1800" s="354"/>
      <c r="T1800" s="354"/>
      <c r="U1800" s="354"/>
      <c r="V1800" s="354"/>
    </row>
    <row r="1801" ht="11.25" customHeight="1">
      <c r="A1801" s="170" t="s">
        <v>682</v>
      </c>
      <c r="B1801" s="348">
        <v>45886.0</v>
      </c>
      <c r="C1801" s="170"/>
      <c r="D1801" s="170"/>
      <c r="E1801" s="170"/>
      <c r="F1801" s="170"/>
      <c r="G1801" s="170"/>
      <c r="H1801" s="170" t="s">
        <v>807</v>
      </c>
      <c r="I1801" s="170" t="s">
        <v>692</v>
      </c>
      <c r="J1801" s="334"/>
      <c r="K1801" s="350">
        <v>0.7083333333333334</v>
      </c>
      <c r="L1801" s="351">
        <f t="shared" si="19"/>
        <v>0</v>
      </c>
      <c r="M1801" s="352" t="str">
        <f t="shared" si="18"/>
        <v/>
      </c>
      <c r="N1801" s="353">
        <f t="shared" si="14"/>
        <v>17</v>
      </c>
      <c r="O1801" s="354">
        <f t="shared" si="15"/>
        <v>8</v>
      </c>
      <c r="P1801" s="354">
        <f t="shared" si="16"/>
        <v>2025</v>
      </c>
      <c r="Q1801" s="354"/>
      <c r="R1801" s="354"/>
      <c r="S1801" s="354"/>
      <c r="T1801" s="354"/>
      <c r="U1801" s="354"/>
      <c r="V1801" s="354"/>
    </row>
    <row r="1802" ht="11.25" customHeight="1">
      <c r="A1802" s="170" t="s">
        <v>682</v>
      </c>
      <c r="B1802" s="348">
        <v>45886.0</v>
      </c>
      <c r="C1802" s="170" t="s">
        <v>425</v>
      </c>
      <c r="D1802" s="349" t="s">
        <v>699</v>
      </c>
      <c r="E1802" s="170">
        <v>38.5</v>
      </c>
      <c r="F1802" s="170">
        <v>234.0</v>
      </c>
      <c r="G1802" s="170">
        <v>500.0</v>
      </c>
      <c r="H1802" s="170" t="s">
        <v>85</v>
      </c>
      <c r="I1802" s="170" t="s">
        <v>701</v>
      </c>
      <c r="J1802" s="350">
        <v>0.3333333333333333</v>
      </c>
      <c r="K1802" s="334"/>
      <c r="L1802" s="351">
        <f t="shared" si="19"/>
        <v>17.56755</v>
      </c>
      <c r="M1802" s="352" t="str">
        <f t="shared" si="18"/>
        <v>SHEARING</v>
      </c>
      <c r="N1802" s="353">
        <f t="shared" si="14"/>
        <v>17</v>
      </c>
      <c r="O1802" s="354">
        <f t="shared" si="15"/>
        <v>8</v>
      </c>
      <c r="P1802" s="354">
        <f t="shared" si="16"/>
        <v>2025</v>
      </c>
      <c r="Q1802" s="354"/>
      <c r="R1802" s="354"/>
      <c r="S1802" s="354"/>
      <c r="T1802" s="354"/>
      <c r="U1802" s="354"/>
      <c r="V1802" s="354"/>
    </row>
    <row r="1803" ht="11.25" customHeight="1">
      <c r="A1803" s="170" t="s">
        <v>682</v>
      </c>
      <c r="B1803" s="348">
        <v>45886.0</v>
      </c>
      <c r="C1803" s="170" t="s">
        <v>425</v>
      </c>
      <c r="D1803" s="349" t="s">
        <v>699</v>
      </c>
      <c r="E1803" s="170">
        <v>234.0</v>
      </c>
      <c r="F1803" s="170">
        <v>139.5</v>
      </c>
      <c r="G1803" s="170">
        <v>18.0</v>
      </c>
      <c r="H1803" s="170" t="s">
        <v>700</v>
      </c>
      <c r="I1803" s="170" t="s">
        <v>701</v>
      </c>
      <c r="J1803" s="334"/>
      <c r="K1803" s="350">
        <v>0.7083333333333334</v>
      </c>
      <c r="L1803" s="351">
        <f t="shared" si="19"/>
        <v>2.2915386</v>
      </c>
      <c r="M1803" s="352" t="str">
        <f t="shared" si="18"/>
        <v>SHEARING</v>
      </c>
      <c r="N1803" s="353">
        <f t="shared" si="14"/>
        <v>17</v>
      </c>
      <c r="O1803" s="354">
        <f t="shared" si="15"/>
        <v>8</v>
      </c>
      <c r="P1803" s="354">
        <f t="shared" si="16"/>
        <v>2025</v>
      </c>
      <c r="Q1803" s="354"/>
      <c r="R1803" s="354"/>
      <c r="S1803" s="354"/>
      <c r="T1803" s="354"/>
      <c r="U1803" s="354"/>
      <c r="V1803" s="354"/>
    </row>
    <row r="1804" ht="11.25" customHeight="1">
      <c r="A1804" s="170" t="s">
        <v>682</v>
      </c>
      <c r="B1804" s="348">
        <v>45886.0</v>
      </c>
      <c r="C1804" s="170" t="s">
        <v>756</v>
      </c>
      <c r="D1804" s="170" t="s">
        <v>808</v>
      </c>
      <c r="E1804" s="170">
        <v>38.0</v>
      </c>
      <c r="F1804" s="170">
        <v>205.0</v>
      </c>
      <c r="G1804" s="170">
        <v>2300.0</v>
      </c>
      <c r="H1804" s="170" t="s">
        <v>695</v>
      </c>
      <c r="I1804" s="170" t="s">
        <v>718</v>
      </c>
      <c r="J1804" s="350">
        <v>0.3333333333333333</v>
      </c>
      <c r="K1804" s="334"/>
      <c r="L1804" s="351">
        <f t="shared" si="19"/>
        <v>69.8763</v>
      </c>
      <c r="M1804" s="352" t="str">
        <f t="shared" si="18"/>
        <v>POWERPRESS</v>
      </c>
      <c r="N1804" s="353">
        <f t="shared" si="14"/>
        <v>17</v>
      </c>
      <c r="O1804" s="354">
        <f t="shared" si="15"/>
        <v>8</v>
      </c>
      <c r="P1804" s="354">
        <f t="shared" si="16"/>
        <v>2025</v>
      </c>
      <c r="Q1804" s="354"/>
      <c r="R1804" s="354"/>
      <c r="S1804" s="354"/>
      <c r="T1804" s="354"/>
      <c r="U1804" s="354"/>
      <c r="V1804" s="354"/>
    </row>
    <row r="1805" ht="11.25" customHeight="1">
      <c r="A1805" s="170" t="s">
        <v>682</v>
      </c>
      <c r="B1805" s="348">
        <v>45886.0</v>
      </c>
      <c r="C1805" s="170" t="s">
        <v>756</v>
      </c>
      <c r="D1805" s="170" t="s">
        <v>794</v>
      </c>
      <c r="E1805" s="170">
        <v>44.0</v>
      </c>
      <c r="F1805" s="170">
        <v>295.0</v>
      </c>
      <c r="G1805" s="170">
        <v>740.0</v>
      </c>
      <c r="H1805" s="170" t="s">
        <v>695</v>
      </c>
      <c r="I1805" s="170" t="s">
        <v>718</v>
      </c>
      <c r="J1805" s="334"/>
      <c r="K1805" s="334"/>
      <c r="L1805" s="351">
        <f t="shared" si="19"/>
        <v>37.46028</v>
      </c>
      <c r="M1805" s="352" t="str">
        <f t="shared" si="18"/>
        <v>POWERPRESS</v>
      </c>
      <c r="N1805" s="353">
        <f t="shared" si="14"/>
        <v>17</v>
      </c>
      <c r="O1805" s="354">
        <f t="shared" si="15"/>
        <v>8</v>
      </c>
      <c r="P1805" s="354">
        <f t="shared" si="16"/>
        <v>2025</v>
      </c>
      <c r="Q1805" s="354"/>
      <c r="R1805" s="354"/>
      <c r="S1805" s="354"/>
      <c r="T1805" s="354"/>
      <c r="U1805" s="354"/>
      <c r="V1805" s="354"/>
    </row>
    <row r="1806" ht="11.25" customHeight="1">
      <c r="A1806" s="170" t="s">
        <v>682</v>
      </c>
      <c r="B1806" s="348">
        <v>45886.0</v>
      </c>
      <c r="C1806" s="170"/>
      <c r="D1806" s="170"/>
      <c r="E1806" s="170"/>
      <c r="F1806" s="170"/>
      <c r="G1806" s="170"/>
      <c r="H1806" s="170" t="s">
        <v>689</v>
      </c>
      <c r="I1806" s="170" t="s">
        <v>718</v>
      </c>
      <c r="J1806" s="334"/>
      <c r="K1806" s="350">
        <v>0.8333333333333334</v>
      </c>
      <c r="L1806" s="351">
        <f t="shared" si="19"/>
        <v>0</v>
      </c>
      <c r="M1806" s="352" t="str">
        <f t="shared" si="18"/>
        <v/>
      </c>
      <c r="N1806" s="353">
        <f t="shared" si="14"/>
        <v>17</v>
      </c>
      <c r="O1806" s="354">
        <f t="shared" si="15"/>
        <v>8</v>
      </c>
      <c r="P1806" s="354">
        <f t="shared" si="16"/>
        <v>2025</v>
      </c>
      <c r="Q1806" s="354"/>
      <c r="R1806" s="354"/>
      <c r="S1806" s="354"/>
      <c r="T1806" s="354"/>
      <c r="U1806" s="354"/>
      <c r="V1806" s="354"/>
    </row>
    <row r="1807" ht="11.25" customHeight="1">
      <c r="A1807" s="170" t="s">
        <v>682</v>
      </c>
      <c r="B1807" s="348">
        <v>45886.0</v>
      </c>
      <c r="C1807" s="170"/>
      <c r="D1807" s="170"/>
      <c r="E1807" s="170"/>
      <c r="F1807" s="170"/>
      <c r="G1807" s="170"/>
      <c r="H1807" s="170" t="s">
        <v>689</v>
      </c>
      <c r="I1807" s="170" t="s">
        <v>801</v>
      </c>
      <c r="J1807" s="350">
        <v>0.375</v>
      </c>
      <c r="K1807" s="350">
        <v>0.7083333333333334</v>
      </c>
      <c r="L1807" s="351">
        <f t="shared" si="19"/>
        <v>0</v>
      </c>
      <c r="M1807" s="352" t="str">
        <f t="shared" si="18"/>
        <v/>
      </c>
      <c r="N1807" s="353">
        <f t="shared" si="14"/>
        <v>17</v>
      </c>
      <c r="O1807" s="354">
        <f t="shared" si="15"/>
        <v>8</v>
      </c>
      <c r="P1807" s="354">
        <f t="shared" si="16"/>
        <v>2025</v>
      </c>
      <c r="Q1807" s="354"/>
      <c r="R1807" s="354"/>
      <c r="S1807" s="354"/>
      <c r="T1807" s="354"/>
      <c r="U1807" s="354"/>
      <c r="V1807" s="354"/>
    </row>
    <row r="1808" ht="11.25" customHeight="1">
      <c r="A1808" s="170" t="s">
        <v>682</v>
      </c>
      <c r="B1808" s="348">
        <v>45886.0</v>
      </c>
      <c r="C1808" s="170" t="s">
        <v>425</v>
      </c>
      <c r="D1808" s="349" t="s">
        <v>690</v>
      </c>
      <c r="E1808" s="170">
        <v>234.0</v>
      </c>
      <c r="F1808" s="170">
        <v>139.5</v>
      </c>
      <c r="G1808" s="170">
        <v>1490.0</v>
      </c>
      <c r="H1808" s="170" t="s">
        <v>85</v>
      </c>
      <c r="I1808" s="170" t="s">
        <v>803</v>
      </c>
      <c r="J1808" s="350">
        <v>0.375</v>
      </c>
      <c r="K1808" s="350">
        <v>0.7083333333333334</v>
      </c>
      <c r="L1808" s="351">
        <f t="shared" si="19"/>
        <v>189.688473</v>
      </c>
      <c r="M1808" s="352" t="str">
        <f t="shared" si="18"/>
        <v>SHEARING</v>
      </c>
      <c r="N1808" s="353">
        <f t="shared" si="14"/>
        <v>17</v>
      </c>
      <c r="O1808" s="354">
        <f t="shared" si="15"/>
        <v>8</v>
      </c>
      <c r="P1808" s="354">
        <f t="shared" si="16"/>
        <v>2025</v>
      </c>
      <c r="Q1808" s="354"/>
      <c r="R1808" s="354"/>
      <c r="S1808" s="354"/>
      <c r="T1808" s="354"/>
      <c r="U1808" s="354"/>
      <c r="V1808" s="354"/>
    </row>
    <row r="1809" ht="11.25" customHeight="1">
      <c r="A1809" s="170" t="s">
        <v>682</v>
      </c>
      <c r="B1809" s="348">
        <v>45886.0</v>
      </c>
      <c r="C1809" s="170" t="s">
        <v>519</v>
      </c>
      <c r="D1809" s="349" t="s">
        <v>711</v>
      </c>
      <c r="E1809" s="170">
        <v>59.0</v>
      </c>
      <c r="F1809" s="170">
        <v>564.0</v>
      </c>
      <c r="G1809" s="170">
        <v>1176.0</v>
      </c>
      <c r="H1809" s="170" t="s">
        <v>712</v>
      </c>
      <c r="I1809" s="170" t="s">
        <v>713</v>
      </c>
      <c r="J1809" s="350">
        <v>0.3333333333333333</v>
      </c>
      <c r="K1809" s="334"/>
      <c r="L1809" s="351">
        <f t="shared" si="19"/>
        <v>152.6170464</v>
      </c>
      <c r="M1809" s="352" t="str">
        <f t="shared" si="18"/>
        <v>SHEARING</v>
      </c>
      <c r="N1809" s="353">
        <f t="shared" si="14"/>
        <v>17</v>
      </c>
      <c r="O1809" s="354">
        <f t="shared" si="15"/>
        <v>8</v>
      </c>
      <c r="P1809" s="354">
        <f t="shared" si="16"/>
        <v>2025</v>
      </c>
      <c r="Q1809" s="354"/>
      <c r="R1809" s="354"/>
      <c r="S1809" s="354"/>
      <c r="T1809" s="354"/>
      <c r="U1809" s="354"/>
      <c r="V1809" s="354"/>
    </row>
    <row r="1810" ht="11.25" customHeight="1">
      <c r="A1810" s="170" t="s">
        <v>682</v>
      </c>
      <c r="B1810" s="348">
        <v>45886.0</v>
      </c>
      <c r="C1810" s="170" t="s">
        <v>756</v>
      </c>
      <c r="D1810" s="349" t="s">
        <v>711</v>
      </c>
      <c r="E1810" s="170">
        <v>38.0</v>
      </c>
      <c r="F1810" s="170">
        <v>205.0</v>
      </c>
      <c r="G1810" s="170">
        <v>180.0</v>
      </c>
      <c r="H1810" s="170" t="s">
        <v>712</v>
      </c>
      <c r="I1810" s="170" t="s">
        <v>713</v>
      </c>
      <c r="J1810" s="334"/>
      <c r="K1810" s="334"/>
      <c r="L1810" s="351">
        <f t="shared" si="19"/>
        <v>5.46858</v>
      </c>
      <c r="M1810" s="352" t="str">
        <f t="shared" si="18"/>
        <v>SHEARING</v>
      </c>
      <c r="N1810" s="353">
        <f t="shared" si="14"/>
        <v>17</v>
      </c>
      <c r="O1810" s="354">
        <f t="shared" si="15"/>
        <v>8</v>
      </c>
      <c r="P1810" s="354">
        <f t="shared" si="16"/>
        <v>2025</v>
      </c>
      <c r="Q1810" s="354"/>
      <c r="R1810" s="354"/>
      <c r="S1810" s="354"/>
      <c r="T1810" s="354"/>
      <c r="U1810" s="354"/>
      <c r="V1810" s="354"/>
    </row>
    <row r="1811" ht="11.25" customHeight="1">
      <c r="A1811" s="170" t="s">
        <v>682</v>
      </c>
      <c r="B1811" s="348">
        <v>45886.0</v>
      </c>
      <c r="C1811" s="170" t="s">
        <v>756</v>
      </c>
      <c r="D1811" s="349" t="s">
        <v>711</v>
      </c>
      <c r="E1811" s="170">
        <v>38.0</v>
      </c>
      <c r="F1811" s="170">
        <v>113.0</v>
      </c>
      <c r="G1811" s="170">
        <v>180.0</v>
      </c>
      <c r="H1811" s="170" t="s">
        <v>712</v>
      </c>
      <c r="I1811" s="170" t="s">
        <v>713</v>
      </c>
      <c r="J1811" s="334"/>
      <c r="K1811" s="350">
        <v>0.7083333333333334</v>
      </c>
      <c r="L1811" s="351">
        <f t="shared" si="19"/>
        <v>3.014388</v>
      </c>
      <c r="M1811" s="352" t="str">
        <f t="shared" si="18"/>
        <v>SHEARING</v>
      </c>
      <c r="N1811" s="353">
        <f t="shared" si="14"/>
        <v>17</v>
      </c>
      <c r="O1811" s="354">
        <f t="shared" si="15"/>
        <v>8</v>
      </c>
      <c r="P1811" s="354">
        <f t="shared" si="16"/>
        <v>2025</v>
      </c>
      <c r="Q1811" s="354"/>
      <c r="R1811" s="354"/>
      <c r="S1811" s="354"/>
      <c r="T1811" s="354"/>
      <c r="U1811" s="354"/>
      <c r="V1811" s="354"/>
    </row>
    <row r="1812" ht="11.25" customHeight="1">
      <c r="A1812" s="170" t="s">
        <v>682</v>
      </c>
      <c r="B1812" s="348">
        <v>45886.0</v>
      </c>
      <c r="C1812" s="170" t="s">
        <v>425</v>
      </c>
      <c r="D1812" s="170" t="s">
        <v>804</v>
      </c>
      <c r="E1812" s="170">
        <v>234.0</v>
      </c>
      <c r="F1812" s="170">
        <v>139.5</v>
      </c>
      <c r="G1812" s="170">
        <v>940.0</v>
      </c>
      <c r="H1812" s="170" t="s">
        <v>695</v>
      </c>
      <c r="I1812" s="170" t="s">
        <v>793</v>
      </c>
      <c r="J1812" s="350">
        <v>0.375</v>
      </c>
      <c r="K1812" s="350">
        <v>0.7083333333333334</v>
      </c>
      <c r="L1812" s="351">
        <f t="shared" si="19"/>
        <v>119.669238</v>
      </c>
      <c r="M1812" s="352" t="str">
        <f t="shared" si="18"/>
        <v>POWERPRESS</v>
      </c>
      <c r="N1812" s="353">
        <f t="shared" si="14"/>
        <v>17</v>
      </c>
      <c r="O1812" s="354">
        <f t="shared" si="15"/>
        <v>8</v>
      </c>
      <c r="P1812" s="354">
        <f t="shared" si="16"/>
        <v>2025</v>
      </c>
      <c r="Q1812" s="354"/>
      <c r="R1812" s="354"/>
      <c r="S1812" s="354"/>
      <c r="T1812" s="354"/>
      <c r="U1812" s="354"/>
      <c r="V1812" s="354"/>
    </row>
    <row r="1813" ht="11.25" customHeight="1">
      <c r="A1813" s="170" t="s">
        <v>682</v>
      </c>
      <c r="B1813" s="348">
        <v>45886.0</v>
      </c>
      <c r="C1813" s="170" t="s">
        <v>519</v>
      </c>
      <c r="D1813" s="349" t="s">
        <v>683</v>
      </c>
      <c r="E1813" s="170">
        <v>118.0</v>
      </c>
      <c r="F1813" s="170">
        <v>564.0</v>
      </c>
      <c r="G1813" s="170">
        <v>200.0</v>
      </c>
      <c r="H1813" s="170" t="s">
        <v>85</v>
      </c>
      <c r="I1813" s="170" t="s">
        <v>684</v>
      </c>
      <c r="J1813" s="350">
        <v>0.3333333333333333</v>
      </c>
      <c r="K1813" s="334"/>
      <c r="L1813" s="351">
        <f t="shared" si="19"/>
        <v>51.91056</v>
      </c>
      <c r="M1813" s="352" t="str">
        <f t="shared" si="18"/>
        <v>SHEARING</v>
      </c>
      <c r="N1813" s="353">
        <f t="shared" si="14"/>
        <v>17</v>
      </c>
      <c r="O1813" s="354">
        <f t="shared" si="15"/>
        <v>8</v>
      </c>
      <c r="P1813" s="354">
        <f t="shared" si="16"/>
        <v>2025</v>
      </c>
      <c r="Q1813" s="354"/>
      <c r="R1813" s="354"/>
      <c r="S1813" s="354"/>
      <c r="T1813" s="354"/>
      <c r="U1813" s="354"/>
      <c r="V1813" s="354"/>
    </row>
    <row r="1814" ht="11.25" customHeight="1">
      <c r="A1814" s="170" t="s">
        <v>682</v>
      </c>
      <c r="B1814" s="348">
        <v>45886.0</v>
      </c>
      <c r="C1814" s="170" t="s">
        <v>519</v>
      </c>
      <c r="D1814" s="349" t="s">
        <v>683</v>
      </c>
      <c r="E1814" s="170">
        <v>38.0</v>
      </c>
      <c r="F1814" s="170">
        <v>205.0</v>
      </c>
      <c r="G1814" s="170">
        <v>600.0</v>
      </c>
      <c r="H1814" s="170" t="s">
        <v>85</v>
      </c>
      <c r="I1814" s="170" t="s">
        <v>684</v>
      </c>
      <c r="J1814" s="334"/>
      <c r="K1814" s="350">
        <v>0.7083333333333334</v>
      </c>
      <c r="L1814" s="351">
        <f t="shared" si="19"/>
        <v>18.2286</v>
      </c>
      <c r="M1814" s="352" t="str">
        <f t="shared" si="18"/>
        <v>SHEARING</v>
      </c>
      <c r="N1814" s="353">
        <f t="shared" si="14"/>
        <v>18</v>
      </c>
      <c r="O1814" s="354">
        <f t="shared" si="15"/>
        <v>8</v>
      </c>
      <c r="P1814" s="354">
        <f t="shared" si="16"/>
        <v>2025</v>
      </c>
      <c r="Q1814" s="354"/>
      <c r="R1814" s="354"/>
      <c r="S1814" s="354"/>
      <c r="T1814" s="354"/>
      <c r="U1814" s="354"/>
      <c r="V1814" s="354"/>
    </row>
    <row r="1815" ht="11.25" customHeight="1">
      <c r="A1815" s="170" t="s">
        <v>682</v>
      </c>
      <c r="B1815" s="348">
        <v>45887.0</v>
      </c>
      <c r="C1815" s="170" t="s">
        <v>519</v>
      </c>
      <c r="D1815" s="349" t="s">
        <v>683</v>
      </c>
      <c r="E1815" s="170">
        <v>59.0</v>
      </c>
      <c r="F1815" s="170">
        <v>564.0</v>
      </c>
      <c r="G1815" s="170">
        <v>200.0</v>
      </c>
      <c r="H1815" s="170" t="s">
        <v>85</v>
      </c>
      <c r="I1815" s="170" t="s">
        <v>684</v>
      </c>
      <c r="J1815" s="350">
        <v>0.3333333333333333</v>
      </c>
      <c r="K1815" s="334"/>
      <c r="L1815" s="351">
        <f t="shared" si="19"/>
        <v>25.95528</v>
      </c>
      <c r="M1815" s="352" t="str">
        <f t="shared" si="18"/>
        <v>SHEARING</v>
      </c>
      <c r="N1815" s="353">
        <f t="shared" si="14"/>
        <v>18</v>
      </c>
      <c r="O1815" s="354">
        <f t="shared" si="15"/>
        <v>8</v>
      </c>
      <c r="P1815" s="354">
        <f t="shared" si="16"/>
        <v>2025</v>
      </c>
      <c r="Q1815" s="354"/>
      <c r="R1815" s="354"/>
      <c r="S1815" s="354"/>
      <c r="T1815" s="354"/>
      <c r="U1815" s="354"/>
      <c r="V1815" s="354"/>
    </row>
    <row r="1816" ht="11.25" customHeight="1">
      <c r="A1816" s="170" t="s">
        <v>682</v>
      </c>
      <c r="B1816" s="348">
        <v>45887.0</v>
      </c>
      <c r="C1816" s="170" t="s">
        <v>756</v>
      </c>
      <c r="D1816" s="349" t="s">
        <v>683</v>
      </c>
      <c r="E1816" s="170">
        <v>38.0</v>
      </c>
      <c r="F1816" s="170">
        <v>205.0</v>
      </c>
      <c r="G1816" s="170">
        <v>600.0</v>
      </c>
      <c r="H1816" s="170" t="s">
        <v>85</v>
      </c>
      <c r="I1816" s="170" t="s">
        <v>684</v>
      </c>
      <c r="J1816" s="334"/>
      <c r="K1816" s="334"/>
      <c r="L1816" s="351">
        <f t="shared" si="19"/>
        <v>18.2286</v>
      </c>
      <c r="M1816" s="352" t="str">
        <f t="shared" si="18"/>
        <v>SHEARING</v>
      </c>
      <c r="N1816" s="353">
        <f t="shared" si="14"/>
        <v>18</v>
      </c>
      <c r="O1816" s="354">
        <f t="shared" si="15"/>
        <v>8</v>
      </c>
      <c r="P1816" s="354">
        <f t="shared" si="16"/>
        <v>2025</v>
      </c>
      <c r="Q1816" s="354"/>
      <c r="R1816" s="354"/>
      <c r="S1816" s="354"/>
      <c r="T1816" s="354"/>
      <c r="U1816" s="354"/>
      <c r="V1816" s="354"/>
    </row>
    <row r="1817" ht="11.25" customHeight="1">
      <c r="A1817" s="170" t="s">
        <v>682</v>
      </c>
      <c r="B1817" s="348">
        <v>45887.0</v>
      </c>
      <c r="C1817" s="170"/>
      <c r="D1817" s="170"/>
      <c r="E1817" s="170">
        <v>77.0</v>
      </c>
      <c r="F1817" s="170">
        <v>234.0</v>
      </c>
      <c r="G1817" s="170">
        <v>250.0</v>
      </c>
      <c r="H1817" s="170"/>
      <c r="I1817" s="170" t="s">
        <v>684</v>
      </c>
      <c r="J1817" s="334"/>
      <c r="K1817" s="334"/>
      <c r="L1817" s="351">
        <f t="shared" si="19"/>
        <v>17.56755</v>
      </c>
      <c r="M1817" s="352" t="str">
        <f t="shared" si="18"/>
        <v/>
      </c>
      <c r="N1817" s="353">
        <f t="shared" si="14"/>
        <v>18</v>
      </c>
      <c r="O1817" s="354">
        <f t="shared" si="15"/>
        <v>8</v>
      </c>
      <c r="P1817" s="354">
        <f t="shared" si="16"/>
        <v>2025</v>
      </c>
      <c r="Q1817" s="354"/>
      <c r="R1817" s="354"/>
      <c r="S1817" s="354"/>
      <c r="T1817" s="354"/>
      <c r="U1817" s="354"/>
      <c r="V1817" s="354"/>
    </row>
    <row r="1818" ht="11.25" customHeight="1">
      <c r="A1818" s="170" t="s">
        <v>682</v>
      </c>
      <c r="B1818" s="348">
        <v>45887.0</v>
      </c>
      <c r="C1818" s="170"/>
      <c r="D1818" s="170"/>
      <c r="E1818" s="170">
        <v>38.5</v>
      </c>
      <c r="F1818" s="170">
        <v>234.0</v>
      </c>
      <c r="G1818" s="170">
        <v>400.0</v>
      </c>
      <c r="H1818" s="170"/>
      <c r="I1818" s="170" t="s">
        <v>684</v>
      </c>
      <c r="J1818" s="334"/>
      <c r="K1818" s="350">
        <v>0.8333333333333334</v>
      </c>
      <c r="L1818" s="351">
        <f t="shared" si="19"/>
        <v>14.05404</v>
      </c>
      <c r="M1818" s="352" t="str">
        <f t="shared" si="18"/>
        <v/>
      </c>
      <c r="N1818" s="353">
        <f t="shared" si="14"/>
        <v>18</v>
      </c>
      <c r="O1818" s="354">
        <f t="shared" si="15"/>
        <v>8</v>
      </c>
      <c r="P1818" s="354">
        <f t="shared" si="16"/>
        <v>2025</v>
      </c>
      <c r="Q1818" s="354"/>
      <c r="R1818" s="354"/>
      <c r="S1818" s="354"/>
      <c r="T1818" s="354"/>
      <c r="U1818" s="354"/>
      <c r="V1818" s="354"/>
    </row>
    <row r="1819" ht="11.25" customHeight="1">
      <c r="A1819" s="170" t="s">
        <v>682</v>
      </c>
      <c r="B1819" s="348">
        <v>45887.0</v>
      </c>
      <c r="C1819" s="170" t="s">
        <v>425</v>
      </c>
      <c r="D1819" s="170" t="s">
        <v>804</v>
      </c>
      <c r="E1819" s="170">
        <v>234.0</v>
      </c>
      <c r="F1819" s="170">
        <v>139.5</v>
      </c>
      <c r="G1819" s="170">
        <v>1820.0</v>
      </c>
      <c r="H1819" s="170" t="s">
        <v>695</v>
      </c>
      <c r="I1819" s="170" t="s">
        <v>793</v>
      </c>
      <c r="J1819" s="350">
        <v>0.375</v>
      </c>
      <c r="K1819" s="350">
        <v>0.8333333333333334</v>
      </c>
      <c r="L1819" s="351">
        <f t="shared" si="19"/>
        <v>231.700014</v>
      </c>
      <c r="M1819" s="352" t="str">
        <f t="shared" si="18"/>
        <v>POWERPRESS</v>
      </c>
      <c r="N1819" s="353">
        <f t="shared" si="14"/>
        <v>18</v>
      </c>
      <c r="O1819" s="354">
        <f t="shared" si="15"/>
        <v>8</v>
      </c>
      <c r="P1819" s="354">
        <f t="shared" si="16"/>
        <v>2025</v>
      </c>
      <c r="Q1819" s="354"/>
      <c r="R1819" s="354"/>
      <c r="S1819" s="354"/>
      <c r="T1819" s="354"/>
      <c r="U1819" s="354"/>
      <c r="V1819" s="354"/>
    </row>
    <row r="1820" ht="11.25" customHeight="1">
      <c r="A1820" s="170" t="s">
        <v>682</v>
      </c>
      <c r="B1820" s="348">
        <v>45887.0</v>
      </c>
      <c r="C1820" s="170" t="s">
        <v>428</v>
      </c>
      <c r="D1820" s="170"/>
      <c r="E1820" s="170"/>
      <c r="F1820" s="170"/>
      <c r="G1820" s="170"/>
      <c r="H1820" s="170" t="s">
        <v>746</v>
      </c>
      <c r="I1820" s="170" t="s">
        <v>705</v>
      </c>
      <c r="J1820" s="350">
        <v>0.375</v>
      </c>
      <c r="K1820" s="334"/>
      <c r="L1820" s="351">
        <f t="shared" si="19"/>
        <v>0</v>
      </c>
      <c r="M1820" s="352" t="str">
        <f t="shared" si="18"/>
        <v/>
      </c>
      <c r="N1820" s="353">
        <f t="shared" si="14"/>
        <v>18</v>
      </c>
      <c r="O1820" s="354">
        <f t="shared" si="15"/>
        <v>8</v>
      </c>
      <c r="P1820" s="354">
        <f t="shared" si="16"/>
        <v>2025</v>
      </c>
      <c r="Q1820" s="354"/>
      <c r="R1820" s="354"/>
      <c r="S1820" s="354"/>
      <c r="T1820" s="354"/>
      <c r="U1820" s="354"/>
      <c r="V1820" s="354"/>
    </row>
    <row r="1821" ht="11.25" customHeight="1">
      <c r="A1821" s="170" t="s">
        <v>682</v>
      </c>
      <c r="B1821" s="348">
        <v>45887.0</v>
      </c>
      <c r="C1821" s="170" t="s">
        <v>517</v>
      </c>
      <c r="D1821" s="170"/>
      <c r="E1821" s="170"/>
      <c r="F1821" s="170"/>
      <c r="G1821" s="170"/>
      <c r="H1821" s="170" t="s">
        <v>746</v>
      </c>
      <c r="I1821" s="170" t="s">
        <v>705</v>
      </c>
      <c r="J1821" s="334"/>
      <c r="K1821" s="350">
        <v>0.8333333333333334</v>
      </c>
      <c r="L1821" s="351">
        <f t="shared" si="19"/>
        <v>0</v>
      </c>
      <c r="M1821" s="352" t="str">
        <f t="shared" si="18"/>
        <v/>
      </c>
      <c r="N1821" s="353">
        <f t="shared" si="14"/>
        <v>18</v>
      </c>
      <c r="O1821" s="354">
        <f t="shared" si="15"/>
        <v>8</v>
      </c>
      <c r="P1821" s="354">
        <f t="shared" si="16"/>
        <v>2025</v>
      </c>
      <c r="Q1821" s="354"/>
      <c r="R1821" s="354"/>
      <c r="S1821" s="354"/>
      <c r="T1821" s="354"/>
      <c r="U1821" s="354"/>
      <c r="V1821" s="354"/>
    </row>
    <row r="1822" ht="11.25" customHeight="1">
      <c r="A1822" s="170" t="s">
        <v>682</v>
      </c>
      <c r="B1822" s="348">
        <v>45887.0</v>
      </c>
      <c r="C1822" s="170" t="s">
        <v>517</v>
      </c>
      <c r="D1822" s="170"/>
      <c r="E1822" s="170"/>
      <c r="F1822" s="170"/>
      <c r="G1822" s="170"/>
      <c r="H1822" s="170" t="s">
        <v>746</v>
      </c>
      <c r="I1822" s="170" t="s">
        <v>703</v>
      </c>
      <c r="J1822" s="350">
        <v>0.375</v>
      </c>
      <c r="K1822" s="334"/>
      <c r="L1822" s="351">
        <f t="shared" si="19"/>
        <v>0</v>
      </c>
      <c r="M1822" s="352" t="str">
        <f t="shared" si="18"/>
        <v/>
      </c>
      <c r="N1822" s="353">
        <f t="shared" si="14"/>
        <v>18</v>
      </c>
      <c r="O1822" s="354">
        <f t="shared" si="15"/>
        <v>8</v>
      </c>
      <c r="P1822" s="354">
        <f t="shared" si="16"/>
        <v>2025</v>
      </c>
      <c r="Q1822" s="354"/>
      <c r="R1822" s="354"/>
      <c r="S1822" s="354"/>
      <c r="T1822" s="354"/>
      <c r="U1822" s="354"/>
      <c r="V1822" s="354"/>
    </row>
    <row r="1823" ht="11.25" customHeight="1">
      <c r="A1823" s="170" t="s">
        <v>682</v>
      </c>
      <c r="B1823" s="348">
        <v>45887.0</v>
      </c>
      <c r="C1823" s="170" t="s">
        <v>438</v>
      </c>
      <c r="D1823" s="170"/>
      <c r="E1823" s="170"/>
      <c r="F1823" s="170"/>
      <c r="G1823" s="170"/>
      <c r="H1823" s="170" t="s">
        <v>746</v>
      </c>
      <c r="I1823" s="170" t="s">
        <v>703</v>
      </c>
      <c r="J1823" s="334"/>
      <c r="K1823" s="350">
        <v>0.8333333333333334</v>
      </c>
      <c r="L1823" s="351">
        <f t="shared" si="19"/>
        <v>0</v>
      </c>
      <c r="M1823" s="352" t="str">
        <f t="shared" si="18"/>
        <v/>
      </c>
      <c r="N1823" s="353">
        <f t="shared" si="14"/>
        <v>18</v>
      </c>
      <c r="O1823" s="354">
        <f t="shared" si="15"/>
        <v>8</v>
      </c>
      <c r="P1823" s="354">
        <f t="shared" si="16"/>
        <v>2025</v>
      </c>
      <c r="Q1823" s="354"/>
      <c r="R1823" s="354"/>
      <c r="S1823" s="354"/>
      <c r="T1823" s="354"/>
      <c r="U1823" s="354"/>
      <c r="V1823" s="354"/>
    </row>
    <row r="1824" ht="11.25" customHeight="1">
      <c r="A1824" s="170" t="s">
        <v>682</v>
      </c>
      <c r="B1824" s="348">
        <v>45887.0</v>
      </c>
      <c r="C1824" s="170"/>
      <c r="D1824" s="170"/>
      <c r="E1824" s="170"/>
      <c r="F1824" s="170"/>
      <c r="G1824" s="170"/>
      <c r="H1824" s="170" t="s">
        <v>715</v>
      </c>
      <c r="I1824" s="170" t="s">
        <v>719</v>
      </c>
      <c r="J1824" s="350">
        <v>0.375</v>
      </c>
      <c r="K1824" s="334" t="s">
        <v>809</v>
      </c>
      <c r="L1824" s="351">
        <f t="shared" si="19"/>
        <v>0</v>
      </c>
      <c r="M1824" s="352" t="str">
        <f t="shared" si="18"/>
        <v/>
      </c>
      <c r="N1824" s="353">
        <f t="shared" si="14"/>
        <v>18</v>
      </c>
      <c r="O1824" s="354">
        <f t="shared" si="15"/>
        <v>8</v>
      </c>
      <c r="P1824" s="354">
        <f t="shared" si="16"/>
        <v>2025</v>
      </c>
      <c r="Q1824" s="354"/>
      <c r="R1824" s="354"/>
      <c r="S1824" s="354"/>
      <c r="T1824" s="354"/>
      <c r="U1824" s="354"/>
      <c r="V1824" s="354"/>
    </row>
    <row r="1825" ht="11.25" customHeight="1">
      <c r="A1825" s="170" t="s">
        <v>682</v>
      </c>
      <c r="B1825" s="348">
        <v>45887.0</v>
      </c>
      <c r="C1825" s="170" t="s">
        <v>756</v>
      </c>
      <c r="D1825" s="349" t="s">
        <v>683</v>
      </c>
      <c r="E1825" s="170">
        <v>44.0</v>
      </c>
      <c r="F1825" s="170">
        <v>235.0</v>
      </c>
      <c r="G1825" s="170">
        <v>2560.0</v>
      </c>
      <c r="H1825" s="170" t="s">
        <v>712</v>
      </c>
      <c r="I1825" s="170" t="s">
        <v>713</v>
      </c>
      <c r="J1825" s="350">
        <v>0.3333333333333333</v>
      </c>
      <c r="K1825" s="350">
        <v>0.8333333333333334</v>
      </c>
      <c r="L1825" s="351">
        <f t="shared" si="19"/>
        <v>103.23456</v>
      </c>
      <c r="M1825" s="352" t="str">
        <f t="shared" si="18"/>
        <v>SHEARING</v>
      </c>
      <c r="N1825" s="353">
        <f t="shared" si="14"/>
        <v>18</v>
      </c>
      <c r="O1825" s="354">
        <f t="shared" si="15"/>
        <v>8</v>
      </c>
      <c r="P1825" s="354">
        <f t="shared" si="16"/>
        <v>2025</v>
      </c>
      <c r="Q1825" s="354"/>
      <c r="R1825" s="354"/>
      <c r="S1825" s="354"/>
      <c r="T1825" s="354"/>
      <c r="U1825" s="354"/>
      <c r="V1825" s="354"/>
    </row>
    <row r="1826" ht="11.25" customHeight="1">
      <c r="A1826" s="170" t="s">
        <v>682</v>
      </c>
      <c r="B1826" s="348">
        <v>45887.0</v>
      </c>
      <c r="C1826" s="170" t="s">
        <v>425</v>
      </c>
      <c r="D1826" s="349" t="s">
        <v>690</v>
      </c>
      <c r="E1826" s="170">
        <v>234.0</v>
      </c>
      <c r="F1826" s="170">
        <v>139.5</v>
      </c>
      <c r="G1826" s="170">
        <v>2010.0</v>
      </c>
      <c r="H1826" s="170" t="s">
        <v>85</v>
      </c>
      <c r="I1826" s="170" t="s">
        <v>803</v>
      </c>
      <c r="J1826" s="350">
        <v>0.375</v>
      </c>
      <c r="K1826" s="350">
        <v>0.7916666666666666</v>
      </c>
      <c r="L1826" s="351">
        <f t="shared" si="19"/>
        <v>255.888477</v>
      </c>
      <c r="M1826" s="352" t="str">
        <f t="shared" si="18"/>
        <v>SHEARING</v>
      </c>
      <c r="N1826" s="353">
        <f t="shared" si="14"/>
        <v>18</v>
      </c>
      <c r="O1826" s="354">
        <f t="shared" si="15"/>
        <v>8</v>
      </c>
      <c r="P1826" s="354">
        <f t="shared" si="16"/>
        <v>2025</v>
      </c>
      <c r="Q1826" s="354"/>
      <c r="R1826" s="354"/>
      <c r="S1826" s="354"/>
      <c r="T1826" s="354"/>
      <c r="U1826" s="354"/>
      <c r="V1826" s="354"/>
    </row>
    <row r="1827" ht="11.25" customHeight="1">
      <c r="A1827" s="170" t="s">
        <v>682</v>
      </c>
      <c r="B1827" s="348">
        <v>45887.0</v>
      </c>
      <c r="C1827" s="170"/>
      <c r="D1827" s="170" t="s">
        <v>806</v>
      </c>
      <c r="E1827" s="170">
        <v>2100.0</v>
      </c>
      <c r="F1827" s="170">
        <v>80.0</v>
      </c>
      <c r="G1827" s="170">
        <v>2180.0</v>
      </c>
      <c r="H1827" s="170" t="s">
        <v>695</v>
      </c>
      <c r="I1827" s="170" t="s">
        <v>698</v>
      </c>
      <c r="J1827" s="350">
        <v>0.375</v>
      </c>
      <c r="K1827" s="350">
        <v>0.75</v>
      </c>
      <c r="L1827" s="351">
        <f t="shared" si="19"/>
        <v>1428.336</v>
      </c>
      <c r="M1827" s="352" t="str">
        <f t="shared" si="18"/>
        <v>POWERPRESS</v>
      </c>
      <c r="N1827" s="353">
        <f t="shared" si="14"/>
        <v>18</v>
      </c>
      <c r="O1827" s="354">
        <f t="shared" si="15"/>
        <v>8</v>
      </c>
      <c r="P1827" s="354">
        <f t="shared" si="16"/>
        <v>2025</v>
      </c>
      <c r="Q1827" s="354"/>
      <c r="R1827" s="354"/>
      <c r="S1827" s="354"/>
      <c r="T1827" s="354"/>
      <c r="U1827" s="354"/>
      <c r="V1827" s="354"/>
    </row>
    <row r="1828" ht="11.25" customHeight="1">
      <c r="A1828" s="170" t="s">
        <v>682</v>
      </c>
      <c r="B1828" s="348">
        <v>45887.0</v>
      </c>
      <c r="C1828" s="170"/>
      <c r="D1828" s="170"/>
      <c r="E1828" s="170"/>
      <c r="F1828" s="170"/>
      <c r="G1828" s="170"/>
      <c r="H1828" s="170" t="s">
        <v>689</v>
      </c>
      <c r="I1828" s="170" t="s">
        <v>801</v>
      </c>
      <c r="J1828" s="350">
        <v>0.375</v>
      </c>
      <c r="K1828" s="350">
        <v>0.75</v>
      </c>
      <c r="L1828" s="351">
        <f t="shared" si="19"/>
        <v>0</v>
      </c>
      <c r="M1828" s="352" t="str">
        <f t="shared" si="18"/>
        <v/>
      </c>
      <c r="N1828" s="353">
        <f t="shared" si="14"/>
        <v>18</v>
      </c>
      <c r="O1828" s="354">
        <f t="shared" si="15"/>
        <v>8</v>
      </c>
      <c r="P1828" s="354">
        <f t="shared" si="16"/>
        <v>2025</v>
      </c>
      <c r="Q1828" s="354"/>
      <c r="R1828" s="354"/>
      <c r="S1828" s="354"/>
      <c r="T1828" s="354"/>
      <c r="U1828" s="354"/>
      <c r="V1828" s="354"/>
    </row>
    <row r="1829" ht="11.25" customHeight="1">
      <c r="A1829" s="170" t="s">
        <v>682</v>
      </c>
      <c r="B1829" s="348">
        <v>45887.0</v>
      </c>
      <c r="C1829" s="170" t="s">
        <v>519</v>
      </c>
      <c r="D1829" s="349" t="s">
        <v>685</v>
      </c>
      <c r="E1829" s="170">
        <v>59.0</v>
      </c>
      <c r="F1829" s="170">
        <v>564.0</v>
      </c>
      <c r="G1829" s="170">
        <v>300.0</v>
      </c>
      <c r="H1829" s="170" t="s">
        <v>85</v>
      </c>
      <c r="I1829" s="170" t="s">
        <v>718</v>
      </c>
      <c r="J1829" s="350">
        <v>0.3333333333333333</v>
      </c>
      <c r="K1829" s="334"/>
      <c r="L1829" s="351">
        <f t="shared" si="19"/>
        <v>38.93292</v>
      </c>
      <c r="M1829" s="352" t="str">
        <f t="shared" si="18"/>
        <v>SHEARING</v>
      </c>
      <c r="N1829" s="353">
        <f t="shared" si="14"/>
        <v>18</v>
      </c>
      <c r="O1829" s="354">
        <f t="shared" si="15"/>
        <v>8</v>
      </c>
      <c r="P1829" s="354">
        <f t="shared" si="16"/>
        <v>2025</v>
      </c>
      <c r="Q1829" s="354"/>
      <c r="R1829" s="354"/>
      <c r="S1829" s="354"/>
      <c r="T1829" s="354"/>
      <c r="U1829" s="354"/>
      <c r="V1829" s="354"/>
    </row>
    <row r="1830" ht="11.25" customHeight="1">
      <c r="A1830" s="170" t="s">
        <v>682</v>
      </c>
      <c r="B1830" s="348">
        <v>45887.0</v>
      </c>
      <c r="C1830" s="170" t="s">
        <v>519</v>
      </c>
      <c r="D1830" s="349" t="s">
        <v>685</v>
      </c>
      <c r="E1830" s="170">
        <v>88.0</v>
      </c>
      <c r="F1830" s="170">
        <v>235.0</v>
      </c>
      <c r="G1830" s="170">
        <v>1300.0</v>
      </c>
      <c r="H1830" s="170" t="s">
        <v>85</v>
      </c>
      <c r="I1830" s="170" t="s">
        <v>718</v>
      </c>
      <c r="J1830" s="334"/>
      <c r="K1830" s="334"/>
      <c r="L1830" s="351">
        <f t="shared" si="19"/>
        <v>104.8476</v>
      </c>
      <c r="M1830" s="352" t="str">
        <f t="shared" si="18"/>
        <v>SHEARING</v>
      </c>
      <c r="N1830" s="353">
        <f t="shared" si="14"/>
        <v>18</v>
      </c>
      <c r="O1830" s="354">
        <f t="shared" si="15"/>
        <v>8</v>
      </c>
      <c r="P1830" s="354">
        <f t="shared" si="16"/>
        <v>2025</v>
      </c>
      <c r="Q1830" s="354"/>
      <c r="R1830" s="354"/>
      <c r="S1830" s="354"/>
      <c r="T1830" s="354"/>
      <c r="U1830" s="354"/>
      <c r="V1830" s="354"/>
    </row>
    <row r="1831" ht="11.25" customHeight="1">
      <c r="A1831" s="170" t="s">
        <v>682</v>
      </c>
      <c r="B1831" s="348">
        <v>45887.0</v>
      </c>
      <c r="C1831" s="170" t="s">
        <v>519</v>
      </c>
      <c r="D1831" s="349" t="s">
        <v>685</v>
      </c>
      <c r="E1831" s="170">
        <v>38.0</v>
      </c>
      <c r="F1831" s="170">
        <v>205.0</v>
      </c>
      <c r="G1831" s="170">
        <v>600.0</v>
      </c>
      <c r="H1831" s="170" t="s">
        <v>85</v>
      </c>
      <c r="I1831" s="170" t="s">
        <v>718</v>
      </c>
      <c r="J1831" s="334"/>
      <c r="K1831" s="334"/>
      <c r="L1831" s="351">
        <f t="shared" si="19"/>
        <v>18.2286</v>
      </c>
      <c r="M1831" s="352" t="str">
        <f t="shared" si="18"/>
        <v>SHEARING</v>
      </c>
      <c r="N1831" s="353">
        <f t="shared" si="14"/>
        <v>18</v>
      </c>
      <c r="O1831" s="354">
        <f t="shared" si="15"/>
        <v>8</v>
      </c>
      <c r="P1831" s="354">
        <f t="shared" si="16"/>
        <v>2025</v>
      </c>
      <c r="Q1831" s="354"/>
      <c r="R1831" s="354"/>
      <c r="S1831" s="354"/>
      <c r="T1831" s="354"/>
      <c r="U1831" s="354"/>
      <c r="V1831" s="354"/>
    </row>
    <row r="1832" ht="11.25" customHeight="1">
      <c r="A1832" s="170" t="s">
        <v>682</v>
      </c>
      <c r="B1832" s="348">
        <v>45887.0</v>
      </c>
      <c r="C1832" s="170"/>
      <c r="D1832" s="170"/>
      <c r="E1832" s="170"/>
      <c r="F1832" s="170"/>
      <c r="G1832" s="170"/>
      <c r="H1832" s="170" t="s">
        <v>689</v>
      </c>
      <c r="I1832" s="170" t="s">
        <v>718</v>
      </c>
      <c r="J1832" s="334"/>
      <c r="K1832" s="350">
        <v>0.8333333333333334</v>
      </c>
      <c r="L1832" s="351">
        <f t="shared" si="19"/>
        <v>0</v>
      </c>
      <c r="M1832" s="352" t="str">
        <f t="shared" si="18"/>
        <v/>
      </c>
      <c r="N1832" s="353">
        <f t="shared" si="14"/>
        <v>18</v>
      </c>
      <c r="O1832" s="354">
        <f t="shared" si="15"/>
        <v>8</v>
      </c>
      <c r="P1832" s="354">
        <f t="shared" si="16"/>
        <v>2025</v>
      </c>
      <c r="Q1832" s="354"/>
      <c r="R1832" s="354"/>
      <c r="S1832" s="354"/>
      <c r="T1832" s="354"/>
      <c r="U1832" s="354"/>
      <c r="V1832" s="354"/>
    </row>
    <row r="1833" ht="11.25" customHeight="1">
      <c r="A1833" s="170" t="s">
        <v>682</v>
      </c>
      <c r="B1833" s="348">
        <v>45887.0</v>
      </c>
      <c r="C1833" s="170" t="s">
        <v>520</v>
      </c>
      <c r="D1833" s="349" t="s">
        <v>699</v>
      </c>
      <c r="E1833" s="170">
        <v>38.5</v>
      </c>
      <c r="F1833" s="170">
        <v>234.0</v>
      </c>
      <c r="G1833" s="170">
        <v>500.0</v>
      </c>
      <c r="H1833" s="170" t="s">
        <v>85</v>
      </c>
      <c r="I1833" s="170" t="s">
        <v>701</v>
      </c>
      <c r="J1833" s="350">
        <v>0.3333333333333333</v>
      </c>
      <c r="K1833" s="334"/>
      <c r="L1833" s="351">
        <f t="shared" si="19"/>
        <v>17.56755</v>
      </c>
      <c r="M1833" s="352" t="str">
        <f t="shared" si="18"/>
        <v>SHEARING</v>
      </c>
      <c r="N1833" s="353">
        <f t="shared" si="14"/>
        <v>18</v>
      </c>
      <c r="O1833" s="354">
        <f t="shared" si="15"/>
        <v>8</v>
      </c>
      <c r="P1833" s="354">
        <f t="shared" si="16"/>
        <v>2025</v>
      </c>
      <c r="Q1833" s="354"/>
      <c r="R1833" s="354"/>
      <c r="S1833" s="354"/>
      <c r="T1833" s="354"/>
      <c r="U1833" s="354"/>
      <c r="V1833" s="354"/>
    </row>
    <row r="1834" ht="11.25" customHeight="1">
      <c r="A1834" s="170" t="s">
        <v>682</v>
      </c>
      <c r="B1834" s="348">
        <v>45887.0</v>
      </c>
      <c r="C1834" s="170" t="s">
        <v>520</v>
      </c>
      <c r="D1834" s="349" t="s">
        <v>699</v>
      </c>
      <c r="E1834" s="170">
        <v>234.0</v>
      </c>
      <c r="F1834" s="170">
        <v>139.5</v>
      </c>
      <c r="G1834" s="170">
        <v>600.0</v>
      </c>
      <c r="H1834" s="170" t="s">
        <v>700</v>
      </c>
      <c r="I1834" s="170" t="s">
        <v>701</v>
      </c>
      <c r="J1834" s="334"/>
      <c r="K1834" s="334"/>
      <c r="L1834" s="351">
        <f t="shared" si="19"/>
        <v>76.38462</v>
      </c>
      <c r="M1834" s="352" t="str">
        <f t="shared" si="18"/>
        <v>SHEARING</v>
      </c>
      <c r="N1834" s="353">
        <f t="shared" si="14"/>
        <v>18</v>
      </c>
      <c r="O1834" s="354">
        <f t="shared" si="15"/>
        <v>8</v>
      </c>
      <c r="P1834" s="354">
        <f t="shared" si="16"/>
        <v>2025</v>
      </c>
      <c r="Q1834" s="354"/>
      <c r="R1834" s="354"/>
      <c r="S1834" s="354"/>
      <c r="T1834" s="354"/>
      <c r="U1834" s="354"/>
      <c r="V1834" s="354"/>
    </row>
    <row r="1835" ht="11.25" customHeight="1">
      <c r="A1835" s="170" t="s">
        <v>682</v>
      </c>
      <c r="B1835" s="348">
        <v>45887.0</v>
      </c>
      <c r="C1835" s="170" t="s">
        <v>520</v>
      </c>
      <c r="D1835" s="349" t="s">
        <v>699</v>
      </c>
      <c r="E1835" s="170">
        <v>38.5</v>
      </c>
      <c r="F1835" s="170">
        <v>234.0</v>
      </c>
      <c r="G1835" s="170">
        <v>1100.0</v>
      </c>
      <c r="H1835" s="170" t="s">
        <v>85</v>
      </c>
      <c r="I1835" s="170" t="s">
        <v>701</v>
      </c>
      <c r="J1835" s="334"/>
      <c r="K1835" s="350">
        <v>0.8333333333333334</v>
      </c>
      <c r="L1835" s="351">
        <f t="shared" si="19"/>
        <v>38.64861</v>
      </c>
      <c r="M1835" s="352" t="str">
        <f t="shared" si="18"/>
        <v>SHEARING</v>
      </c>
      <c r="N1835" s="353">
        <f t="shared" si="14"/>
        <v>18</v>
      </c>
      <c r="O1835" s="354">
        <f t="shared" si="15"/>
        <v>8</v>
      </c>
      <c r="P1835" s="354">
        <f t="shared" si="16"/>
        <v>2025</v>
      </c>
      <c r="Q1835" s="354"/>
      <c r="R1835" s="354"/>
      <c r="S1835" s="354"/>
      <c r="T1835" s="354"/>
      <c r="U1835" s="354"/>
      <c r="V1835" s="354"/>
    </row>
    <row r="1836" ht="11.25" customHeight="1">
      <c r="A1836" s="170" t="s">
        <v>682</v>
      </c>
      <c r="B1836" s="348">
        <v>45887.0</v>
      </c>
      <c r="C1836" s="170" t="s">
        <v>425</v>
      </c>
      <c r="D1836" s="349" t="s">
        <v>740</v>
      </c>
      <c r="E1836" s="170">
        <v>38.5</v>
      </c>
      <c r="F1836" s="170">
        <v>234.0</v>
      </c>
      <c r="G1836" s="170">
        <v>175.0</v>
      </c>
      <c r="H1836" s="170" t="s">
        <v>712</v>
      </c>
      <c r="I1836" s="170" t="s">
        <v>692</v>
      </c>
      <c r="J1836" s="350">
        <v>0.3333333333333333</v>
      </c>
      <c r="K1836" s="334"/>
      <c r="L1836" s="351">
        <f t="shared" si="19"/>
        <v>6.1486425</v>
      </c>
      <c r="M1836" s="352" t="str">
        <f t="shared" si="18"/>
        <v>SHEARING</v>
      </c>
      <c r="N1836" s="353">
        <f t="shared" si="14"/>
        <v>18</v>
      </c>
      <c r="O1836" s="354">
        <f t="shared" si="15"/>
        <v>8</v>
      </c>
      <c r="P1836" s="354">
        <f t="shared" si="16"/>
        <v>2025</v>
      </c>
      <c r="Q1836" s="354"/>
      <c r="R1836" s="354"/>
      <c r="S1836" s="354"/>
      <c r="T1836" s="354"/>
      <c r="U1836" s="354"/>
      <c r="V1836" s="354"/>
    </row>
    <row r="1837" ht="11.25" customHeight="1">
      <c r="A1837" s="170" t="s">
        <v>682</v>
      </c>
      <c r="B1837" s="348">
        <v>45887.0</v>
      </c>
      <c r="C1837" s="170" t="s">
        <v>520</v>
      </c>
      <c r="D1837" s="349" t="s">
        <v>740</v>
      </c>
      <c r="E1837" s="170">
        <v>38.5</v>
      </c>
      <c r="F1837" s="170">
        <v>234.0</v>
      </c>
      <c r="G1837" s="170">
        <v>70.0</v>
      </c>
      <c r="H1837" s="170" t="s">
        <v>712</v>
      </c>
      <c r="I1837" s="170" t="s">
        <v>692</v>
      </c>
      <c r="J1837" s="334"/>
      <c r="K1837" s="334"/>
      <c r="L1837" s="351">
        <f t="shared" si="19"/>
        <v>2.459457</v>
      </c>
      <c r="M1837" s="352" t="str">
        <f t="shared" si="18"/>
        <v>SHEARING</v>
      </c>
      <c r="N1837" s="353">
        <f t="shared" si="14"/>
        <v>18</v>
      </c>
      <c r="O1837" s="354">
        <f t="shared" si="15"/>
        <v>8</v>
      </c>
      <c r="P1837" s="354">
        <f t="shared" si="16"/>
        <v>2025</v>
      </c>
      <c r="Q1837" s="354"/>
      <c r="R1837" s="354"/>
      <c r="S1837" s="354"/>
      <c r="T1837" s="354"/>
      <c r="U1837" s="354"/>
      <c r="V1837" s="354"/>
    </row>
    <row r="1838" ht="11.25" customHeight="1">
      <c r="A1838" s="170" t="s">
        <v>682</v>
      </c>
      <c r="B1838" s="348">
        <v>45887.0</v>
      </c>
      <c r="C1838" s="170" t="s">
        <v>520</v>
      </c>
      <c r="D1838" s="349" t="s">
        <v>740</v>
      </c>
      <c r="E1838" s="170">
        <v>38.5</v>
      </c>
      <c r="F1838" s="170">
        <v>234.0</v>
      </c>
      <c r="G1838" s="170">
        <v>1400.0</v>
      </c>
      <c r="H1838" s="170" t="s">
        <v>700</v>
      </c>
      <c r="I1838" s="170" t="s">
        <v>692</v>
      </c>
      <c r="J1838" s="334"/>
      <c r="K1838" s="350"/>
      <c r="L1838" s="351">
        <f t="shared" si="19"/>
        <v>49.18914</v>
      </c>
      <c r="M1838" s="352" t="str">
        <f t="shared" si="18"/>
        <v>SHEARING</v>
      </c>
      <c r="N1838" s="353">
        <f t="shared" si="14"/>
        <v>18</v>
      </c>
      <c r="O1838" s="354">
        <f t="shared" si="15"/>
        <v>8</v>
      </c>
      <c r="P1838" s="354">
        <f t="shared" si="16"/>
        <v>2025</v>
      </c>
      <c r="Q1838" s="354"/>
      <c r="R1838" s="354"/>
      <c r="S1838" s="354"/>
      <c r="T1838" s="354"/>
      <c r="U1838" s="354"/>
      <c r="V1838" s="354"/>
    </row>
    <row r="1839" ht="11.25" customHeight="1">
      <c r="A1839" s="170" t="s">
        <v>682</v>
      </c>
      <c r="B1839" s="348">
        <v>45887.0</v>
      </c>
      <c r="C1839" s="170"/>
      <c r="D1839" s="170"/>
      <c r="E1839" s="170"/>
      <c r="F1839" s="170"/>
      <c r="G1839" s="170"/>
      <c r="H1839" s="170" t="s">
        <v>715</v>
      </c>
      <c r="I1839" s="170" t="s">
        <v>692</v>
      </c>
      <c r="J1839" s="334"/>
      <c r="K1839" s="350">
        <v>0.8333333333333334</v>
      </c>
      <c r="L1839" s="351">
        <f t="shared" si="19"/>
        <v>0</v>
      </c>
      <c r="M1839" s="352" t="str">
        <f t="shared" si="18"/>
        <v/>
      </c>
      <c r="N1839" s="353">
        <f t="shared" si="14"/>
        <v>19</v>
      </c>
      <c r="O1839" s="354">
        <f t="shared" si="15"/>
        <v>8</v>
      </c>
      <c r="P1839" s="354">
        <f t="shared" si="16"/>
        <v>2025</v>
      </c>
      <c r="Q1839" s="354"/>
      <c r="R1839" s="354"/>
      <c r="S1839" s="354"/>
      <c r="T1839" s="354"/>
      <c r="U1839" s="354"/>
      <c r="V1839" s="354"/>
    </row>
    <row r="1840" ht="11.25" customHeight="1">
      <c r="A1840" s="170" t="s">
        <v>682</v>
      </c>
      <c r="B1840" s="348">
        <v>45888.0</v>
      </c>
      <c r="C1840" s="170" t="s">
        <v>433</v>
      </c>
      <c r="D1840" s="170"/>
      <c r="E1840" s="170"/>
      <c r="F1840" s="170"/>
      <c r="G1840" s="170"/>
      <c r="H1840" s="170" t="s">
        <v>748</v>
      </c>
      <c r="I1840" s="170" t="s">
        <v>705</v>
      </c>
      <c r="J1840" s="350">
        <v>0.375</v>
      </c>
      <c r="K1840" s="334"/>
      <c r="L1840" s="351">
        <f t="shared" si="19"/>
        <v>0</v>
      </c>
      <c r="M1840" s="352" t="str">
        <f t="shared" si="18"/>
        <v/>
      </c>
      <c r="N1840" s="353">
        <f t="shared" si="14"/>
        <v>19</v>
      </c>
      <c r="O1840" s="354">
        <f t="shared" si="15"/>
        <v>8</v>
      </c>
      <c r="P1840" s="354">
        <f t="shared" si="16"/>
        <v>2025</v>
      </c>
      <c r="Q1840" s="354"/>
      <c r="R1840" s="354"/>
      <c r="S1840" s="354"/>
      <c r="T1840" s="354"/>
      <c r="U1840" s="354"/>
      <c r="V1840" s="354"/>
    </row>
    <row r="1841" ht="11.25" customHeight="1">
      <c r="A1841" s="170" t="s">
        <v>682</v>
      </c>
      <c r="B1841" s="348">
        <v>45888.0</v>
      </c>
      <c r="C1841" s="170" t="s">
        <v>519</v>
      </c>
      <c r="D1841" s="170"/>
      <c r="E1841" s="170"/>
      <c r="F1841" s="170"/>
      <c r="G1841" s="170"/>
      <c r="H1841" s="170" t="s">
        <v>798</v>
      </c>
      <c r="I1841" s="170" t="s">
        <v>705</v>
      </c>
      <c r="J1841" s="334"/>
      <c r="K1841" s="350">
        <v>0.3333333333333333</v>
      </c>
      <c r="L1841" s="351">
        <f t="shared" si="19"/>
        <v>0</v>
      </c>
      <c r="M1841" s="352" t="str">
        <f t="shared" si="18"/>
        <v/>
      </c>
      <c r="N1841" s="353">
        <f t="shared" si="14"/>
        <v>19</v>
      </c>
      <c r="O1841" s="354">
        <f t="shared" si="15"/>
        <v>8</v>
      </c>
      <c r="P1841" s="354">
        <f t="shared" si="16"/>
        <v>2025</v>
      </c>
      <c r="Q1841" s="354"/>
      <c r="R1841" s="354"/>
      <c r="S1841" s="354"/>
      <c r="T1841" s="354"/>
      <c r="U1841" s="354"/>
      <c r="V1841" s="354"/>
    </row>
    <row r="1842" ht="11.25" customHeight="1">
      <c r="A1842" s="170" t="s">
        <v>682</v>
      </c>
      <c r="B1842" s="348">
        <v>45888.0</v>
      </c>
      <c r="C1842" s="170" t="s">
        <v>756</v>
      </c>
      <c r="D1842" s="170"/>
      <c r="E1842" s="170"/>
      <c r="F1842" s="170"/>
      <c r="G1842" s="170"/>
      <c r="H1842" s="170" t="s">
        <v>748</v>
      </c>
      <c r="I1842" s="170" t="s">
        <v>703</v>
      </c>
      <c r="J1842" s="350">
        <v>0.375</v>
      </c>
      <c r="K1842" s="334"/>
      <c r="L1842" s="351">
        <f t="shared" si="19"/>
        <v>0</v>
      </c>
      <c r="M1842" s="352" t="str">
        <f t="shared" si="18"/>
        <v/>
      </c>
      <c r="N1842" s="353">
        <f t="shared" si="14"/>
        <v>19</v>
      </c>
      <c r="O1842" s="354">
        <f t="shared" si="15"/>
        <v>8</v>
      </c>
      <c r="P1842" s="354">
        <f t="shared" si="16"/>
        <v>2025</v>
      </c>
      <c r="Q1842" s="354"/>
      <c r="R1842" s="354"/>
      <c r="S1842" s="354"/>
      <c r="T1842" s="354"/>
      <c r="U1842" s="354"/>
      <c r="V1842" s="354"/>
    </row>
    <row r="1843" ht="11.25" customHeight="1">
      <c r="A1843" s="170" t="s">
        <v>682</v>
      </c>
      <c r="B1843" s="348">
        <v>45888.0</v>
      </c>
      <c r="C1843" s="170"/>
      <c r="D1843" s="170"/>
      <c r="E1843" s="170"/>
      <c r="F1843" s="170"/>
      <c r="G1843" s="170"/>
      <c r="H1843" s="170" t="s">
        <v>715</v>
      </c>
      <c r="I1843" s="170" t="s">
        <v>703</v>
      </c>
      <c r="J1843" s="334"/>
      <c r="K1843" s="350">
        <v>0.8333333333333334</v>
      </c>
      <c r="L1843" s="351">
        <f t="shared" si="19"/>
        <v>0</v>
      </c>
      <c r="M1843" s="352" t="str">
        <f t="shared" si="18"/>
        <v/>
      </c>
      <c r="N1843" s="353">
        <f t="shared" si="14"/>
        <v>19</v>
      </c>
      <c r="O1843" s="354">
        <f t="shared" si="15"/>
        <v>8</v>
      </c>
      <c r="P1843" s="354">
        <f t="shared" si="16"/>
        <v>2025</v>
      </c>
      <c r="Q1843" s="354"/>
      <c r="R1843" s="354"/>
      <c r="S1843" s="354"/>
      <c r="T1843" s="354"/>
      <c r="U1843" s="354"/>
      <c r="V1843" s="354"/>
    </row>
    <row r="1844" ht="11.25" customHeight="1">
      <c r="A1844" s="170" t="s">
        <v>682</v>
      </c>
      <c r="B1844" s="348">
        <v>45888.0</v>
      </c>
      <c r="C1844" s="170" t="s">
        <v>439</v>
      </c>
      <c r="D1844" s="349" t="s">
        <v>683</v>
      </c>
      <c r="E1844" s="170">
        <v>38.5</v>
      </c>
      <c r="F1844" s="170">
        <v>234.0</v>
      </c>
      <c r="G1844" s="170">
        <v>1500.0</v>
      </c>
      <c r="H1844" s="170" t="s">
        <v>85</v>
      </c>
      <c r="I1844" s="170" t="s">
        <v>684</v>
      </c>
      <c r="J1844" s="350">
        <v>0.3333333333333333</v>
      </c>
      <c r="K1844" s="334"/>
      <c r="L1844" s="351">
        <f t="shared" si="19"/>
        <v>52.70265</v>
      </c>
      <c r="M1844" s="352" t="str">
        <f t="shared" si="18"/>
        <v>SHEARING</v>
      </c>
      <c r="N1844" s="353">
        <f t="shared" si="14"/>
        <v>19</v>
      </c>
      <c r="O1844" s="354">
        <f t="shared" si="15"/>
        <v>8</v>
      </c>
      <c r="P1844" s="354">
        <f t="shared" si="16"/>
        <v>2025</v>
      </c>
      <c r="Q1844" s="354"/>
      <c r="R1844" s="354"/>
      <c r="S1844" s="354"/>
      <c r="T1844" s="354"/>
      <c r="U1844" s="354"/>
      <c r="V1844" s="354"/>
    </row>
    <row r="1845" ht="11.25" customHeight="1">
      <c r="A1845" s="170" t="s">
        <v>682</v>
      </c>
      <c r="B1845" s="348">
        <v>45888.0</v>
      </c>
      <c r="C1845" s="170" t="s">
        <v>756</v>
      </c>
      <c r="D1845" s="349" t="s">
        <v>683</v>
      </c>
      <c r="E1845" s="170">
        <v>38.0</v>
      </c>
      <c r="F1845" s="170">
        <v>205.0</v>
      </c>
      <c r="G1845" s="170">
        <v>1500.0</v>
      </c>
      <c r="H1845" s="170" t="s">
        <v>85</v>
      </c>
      <c r="I1845" s="170" t="s">
        <v>684</v>
      </c>
      <c r="J1845" s="334"/>
      <c r="K1845" s="334"/>
      <c r="L1845" s="351">
        <f t="shared" si="19"/>
        <v>45.5715</v>
      </c>
      <c r="M1845" s="352" t="str">
        <f t="shared" si="18"/>
        <v>SHEARING</v>
      </c>
      <c r="N1845" s="353">
        <f t="shared" si="14"/>
        <v>19</v>
      </c>
      <c r="O1845" s="354">
        <f t="shared" si="15"/>
        <v>8</v>
      </c>
      <c r="P1845" s="354">
        <f t="shared" si="16"/>
        <v>2025</v>
      </c>
      <c r="Q1845" s="354"/>
      <c r="R1845" s="354"/>
      <c r="S1845" s="354"/>
      <c r="T1845" s="354"/>
      <c r="U1845" s="354"/>
      <c r="V1845" s="354"/>
    </row>
    <row r="1846" ht="11.25" customHeight="1">
      <c r="A1846" s="170" t="s">
        <v>682</v>
      </c>
      <c r="B1846" s="348">
        <v>45888.0</v>
      </c>
      <c r="C1846" s="170"/>
      <c r="D1846" s="170"/>
      <c r="E1846" s="170"/>
      <c r="F1846" s="170"/>
      <c r="G1846" s="170"/>
      <c r="H1846" s="170" t="s">
        <v>689</v>
      </c>
      <c r="I1846" s="170" t="s">
        <v>684</v>
      </c>
      <c r="J1846" s="334"/>
      <c r="K1846" s="350">
        <v>0.8333333333333334</v>
      </c>
      <c r="L1846" s="351">
        <f t="shared" si="19"/>
        <v>0</v>
      </c>
      <c r="M1846" s="352" t="str">
        <f t="shared" si="18"/>
        <v/>
      </c>
      <c r="N1846" s="353">
        <f t="shared" si="14"/>
        <v>19</v>
      </c>
      <c r="O1846" s="354">
        <f t="shared" si="15"/>
        <v>8</v>
      </c>
      <c r="P1846" s="354">
        <f t="shared" si="16"/>
        <v>2025</v>
      </c>
      <c r="Q1846" s="354"/>
      <c r="R1846" s="354"/>
      <c r="S1846" s="354"/>
      <c r="T1846" s="354"/>
      <c r="U1846" s="354"/>
      <c r="V1846" s="354"/>
    </row>
    <row r="1847" ht="11.25" customHeight="1">
      <c r="A1847" s="170" t="s">
        <v>682</v>
      </c>
      <c r="B1847" s="348">
        <v>45888.0</v>
      </c>
      <c r="C1847" s="170"/>
      <c r="D1847" s="170"/>
      <c r="E1847" s="170"/>
      <c r="F1847" s="170"/>
      <c r="G1847" s="170"/>
      <c r="H1847" s="170" t="s">
        <v>689</v>
      </c>
      <c r="I1847" s="170" t="s">
        <v>801</v>
      </c>
      <c r="J1847" s="350">
        <v>0.375</v>
      </c>
      <c r="K1847" s="334"/>
      <c r="L1847" s="351">
        <f t="shared" si="19"/>
        <v>0</v>
      </c>
      <c r="M1847" s="352" t="str">
        <f t="shared" si="18"/>
        <v/>
      </c>
      <c r="N1847" s="353">
        <f t="shared" si="14"/>
        <v>19</v>
      </c>
      <c r="O1847" s="354">
        <f t="shared" si="15"/>
        <v>8</v>
      </c>
      <c r="P1847" s="354">
        <f t="shared" si="16"/>
        <v>2025</v>
      </c>
      <c r="Q1847" s="354"/>
      <c r="R1847" s="354"/>
      <c r="S1847" s="354"/>
      <c r="T1847" s="354"/>
      <c r="U1847" s="354"/>
      <c r="V1847" s="354"/>
    </row>
    <row r="1848" ht="11.25" customHeight="1">
      <c r="A1848" s="170" t="s">
        <v>682</v>
      </c>
      <c r="B1848" s="348">
        <v>45888.0</v>
      </c>
      <c r="C1848" s="170" t="s">
        <v>756</v>
      </c>
      <c r="D1848" s="170" t="s">
        <v>806</v>
      </c>
      <c r="E1848" s="170">
        <v>38.0</v>
      </c>
      <c r="F1848" s="170">
        <v>205.0</v>
      </c>
      <c r="G1848" s="170">
        <v>1000.0</v>
      </c>
      <c r="H1848" s="170" t="s">
        <v>695</v>
      </c>
      <c r="I1848" s="170" t="s">
        <v>801</v>
      </c>
      <c r="J1848" s="334"/>
      <c r="K1848" s="334"/>
      <c r="L1848" s="351">
        <f t="shared" si="19"/>
        <v>30.381</v>
      </c>
      <c r="M1848" s="352" t="str">
        <f t="shared" si="18"/>
        <v>POWERPRESS</v>
      </c>
      <c r="N1848" s="353">
        <f t="shared" si="14"/>
        <v>19</v>
      </c>
      <c r="O1848" s="354">
        <f t="shared" si="15"/>
        <v>8</v>
      </c>
      <c r="P1848" s="354">
        <f t="shared" si="16"/>
        <v>2025</v>
      </c>
      <c r="Q1848" s="354"/>
      <c r="R1848" s="354"/>
      <c r="S1848" s="354"/>
      <c r="T1848" s="354"/>
      <c r="U1848" s="354"/>
      <c r="V1848" s="354"/>
    </row>
    <row r="1849" ht="11.25" customHeight="1">
      <c r="A1849" s="170" t="s">
        <v>682</v>
      </c>
      <c r="B1849" s="348">
        <v>45888.0</v>
      </c>
      <c r="C1849" s="170" t="s">
        <v>756</v>
      </c>
      <c r="D1849" s="170" t="s">
        <v>806</v>
      </c>
      <c r="E1849" s="170">
        <v>38.0</v>
      </c>
      <c r="F1849" s="170">
        <v>205.0</v>
      </c>
      <c r="G1849" s="170">
        <v>500.0</v>
      </c>
      <c r="H1849" s="170" t="s">
        <v>695</v>
      </c>
      <c r="I1849" s="170" t="s">
        <v>801</v>
      </c>
      <c r="J1849" s="334"/>
      <c r="K1849" s="334"/>
      <c r="L1849" s="351">
        <f t="shared" si="19"/>
        <v>15.1905</v>
      </c>
      <c r="M1849" s="352" t="str">
        <f t="shared" si="18"/>
        <v>POWERPRESS</v>
      </c>
      <c r="N1849" s="353">
        <f t="shared" si="14"/>
        <v>19</v>
      </c>
      <c r="O1849" s="354">
        <f t="shared" si="15"/>
        <v>8</v>
      </c>
      <c r="P1849" s="354">
        <f t="shared" si="16"/>
        <v>2025</v>
      </c>
      <c r="Q1849" s="354"/>
      <c r="R1849" s="354"/>
      <c r="S1849" s="354"/>
      <c r="T1849" s="354"/>
      <c r="U1849" s="354"/>
      <c r="V1849" s="354"/>
    </row>
    <row r="1850" ht="11.25" customHeight="1">
      <c r="A1850" s="170" t="s">
        <v>682</v>
      </c>
      <c r="B1850" s="348">
        <v>45888.0</v>
      </c>
      <c r="C1850" s="170" t="s">
        <v>519</v>
      </c>
      <c r="D1850" s="170" t="s">
        <v>694</v>
      </c>
      <c r="E1850" s="170">
        <v>132.0</v>
      </c>
      <c r="F1850" s="170">
        <v>564.0</v>
      </c>
      <c r="G1850" s="170">
        <v>70.0</v>
      </c>
      <c r="H1850" s="170" t="s">
        <v>695</v>
      </c>
      <c r="I1850" s="170" t="s">
        <v>801</v>
      </c>
      <c r="J1850" s="334"/>
      <c r="K1850" s="350">
        <v>0.75</v>
      </c>
      <c r="L1850" s="351">
        <f t="shared" si="19"/>
        <v>20.324304</v>
      </c>
      <c r="M1850" s="352" t="str">
        <f t="shared" si="18"/>
        <v>HOLING</v>
      </c>
      <c r="N1850" s="353">
        <f t="shared" si="14"/>
        <v>19</v>
      </c>
      <c r="O1850" s="354">
        <f t="shared" si="15"/>
        <v>8</v>
      </c>
      <c r="P1850" s="354">
        <f t="shared" si="16"/>
        <v>2025</v>
      </c>
      <c r="Q1850" s="354"/>
      <c r="R1850" s="354"/>
      <c r="S1850" s="354"/>
      <c r="T1850" s="354"/>
      <c r="U1850" s="354"/>
      <c r="V1850" s="354"/>
    </row>
    <row r="1851" ht="11.25" customHeight="1">
      <c r="A1851" s="170" t="s">
        <v>682</v>
      </c>
      <c r="B1851" s="348">
        <v>45888.0</v>
      </c>
      <c r="C1851" s="170"/>
      <c r="D1851" s="170"/>
      <c r="E1851" s="170"/>
      <c r="F1851" s="170"/>
      <c r="G1851" s="170"/>
      <c r="H1851" s="170" t="s">
        <v>689</v>
      </c>
      <c r="I1851" s="170" t="s">
        <v>698</v>
      </c>
      <c r="J1851" s="350">
        <v>0.375</v>
      </c>
      <c r="K1851" s="334"/>
      <c r="L1851" s="351">
        <f t="shared" si="19"/>
        <v>0</v>
      </c>
      <c r="M1851" s="352" t="str">
        <f t="shared" si="18"/>
        <v/>
      </c>
      <c r="N1851" s="353">
        <f t="shared" si="14"/>
        <v>19</v>
      </c>
      <c r="O1851" s="354">
        <f t="shared" si="15"/>
        <v>8</v>
      </c>
      <c r="P1851" s="354">
        <f t="shared" si="16"/>
        <v>2025</v>
      </c>
      <c r="Q1851" s="354"/>
      <c r="R1851" s="354"/>
      <c r="S1851" s="354"/>
      <c r="T1851" s="354"/>
      <c r="U1851" s="354"/>
      <c r="V1851" s="354"/>
    </row>
    <row r="1852" ht="11.25" customHeight="1">
      <c r="A1852" s="170" t="s">
        <v>682</v>
      </c>
      <c r="B1852" s="348">
        <v>45888.0</v>
      </c>
      <c r="C1852" s="170"/>
      <c r="D1852" s="170"/>
      <c r="E1852" s="170"/>
      <c r="F1852" s="170"/>
      <c r="G1852" s="170">
        <v>160.0</v>
      </c>
      <c r="H1852" s="170"/>
      <c r="I1852" s="170" t="s">
        <v>698</v>
      </c>
      <c r="J1852" s="334"/>
      <c r="K1852" s="334"/>
      <c r="L1852" s="351">
        <f t="shared" si="19"/>
        <v>0</v>
      </c>
      <c r="M1852" s="352" t="str">
        <f t="shared" si="18"/>
        <v/>
      </c>
      <c r="N1852" s="353">
        <f t="shared" si="14"/>
        <v>19</v>
      </c>
      <c r="O1852" s="354">
        <f t="shared" si="15"/>
        <v>8</v>
      </c>
      <c r="P1852" s="354">
        <f t="shared" si="16"/>
        <v>2025</v>
      </c>
      <c r="Q1852" s="354"/>
      <c r="R1852" s="354"/>
      <c r="S1852" s="354"/>
      <c r="T1852" s="354"/>
      <c r="U1852" s="354"/>
      <c r="V1852" s="354"/>
    </row>
    <row r="1853" ht="11.25" customHeight="1">
      <c r="A1853" s="170" t="s">
        <v>682</v>
      </c>
      <c r="B1853" s="348">
        <v>45888.0</v>
      </c>
      <c r="C1853" s="170"/>
      <c r="D1853" s="170"/>
      <c r="E1853" s="170"/>
      <c r="F1853" s="170"/>
      <c r="G1853" s="170">
        <v>1320.0</v>
      </c>
      <c r="H1853" s="170"/>
      <c r="I1853" s="170" t="s">
        <v>698</v>
      </c>
      <c r="J1853" s="334"/>
      <c r="K1853" s="350">
        <v>0.75</v>
      </c>
      <c r="L1853" s="351">
        <f t="shared" si="19"/>
        <v>0</v>
      </c>
      <c r="M1853" s="352" t="str">
        <f t="shared" si="18"/>
        <v/>
      </c>
      <c r="N1853" s="353">
        <f t="shared" si="14"/>
        <v>19</v>
      </c>
      <c r="O1853" s="354">
        <f t="shared" si="15"/>
        <v>8</v>
      </c>
      <c r="P1853" s="354">
        <f t="shared" si="16"/>
        <v>2025</v>
      </c>
      <c r="Q1853" s="354"/>
      <c r="R1853" s="354"/>
      <c r="S1853" s="354"/>
      <c r="T1853" s="354"/>
      <c r="U1853" s="354"/>
      <c r="V1853" s="354"/>
    </row>
    <row r="1854" ht="11.25" customHeight="1">
      <c r="A1854" s="170" t="s">
        <v>682</v>
      </c>
      <c r="B1854" s="348">
        <v>45888.0</v>
      </c>
      <c r="C1854" s="170" t="s">
        <v>439</v>
      </c>
      <c r="D1854" s="349" t="s">
        <v>699</v>
      </c>
      <c r="E1854" s="170">
        <v>126.0</v>
      </c>
      <c r="F1854" s="170">
        <v>584.0</v>
      </c>
      <c r="G1854" s="170">
        <v>960.0</v>
      </c>
      <c r="H1854" s="170" t="s">
        <v>700</v>
      </c>
      <c r="I1854" s="170" t="s">
        <v>701</v>
      </c>
      <c r="J1854" s="350">
        <v>0.3333333333333333</v>
      </c>
      <c r="K1854" s="334"/>
      <c r="L1854" s="351">
        <f t="shared" si="19"/>
        <v>275.498496</v>
      </c>
      <c r="M1854" s="352" t="str">
        <f t="shared" si="18"/>
        <v>SHEARING</v>
      </c>
      <c r="N1854" s="353">
        <f t="shared" si="14"/>
        <v>19</v>
      </c>
      <c r="O1854" s="354">
        <f t="shared" si="15"/>
        <v>8</v>
      </c>
      <c r="P1854" s="354">
        <f t="shared" si="16"/>
        <v>2025</v>
      </c>
      <c r="Q1854" s="354"/>
      <c r="R1854" s="354"/>
      <c r="S1854" s="354"/>
      <c r="T1854" s="354"/>
      <c r="U1854" s="354"/>
      <c r="V1854" s="354"/>
    </row>
    <row r="1855" ht="11.25" customHeight="1">
      <c r="A1855" s="170" t="s">
        <v>682</v>
      </c>
      <c r="B1855" s="348">
        <v>45888.0</v>
      </c>
      <c r="C1855" s="170" t="s">
        <v>439</v>
      </c>
      <c r="D1855" s="349" t="s">
        <v>699</v>
      </c>
      <c r="E1855" s="170">
        <v>234.0</v>
      </c>
      <c r="F1855" s="170">
        <v>139.5</v>
      </c>
      <c r="G1855" s="170">
        <v>500.0</v>
      </c>
      <c r="H1855" s="170" t="s">
        <v>700</v>
      </c>
      <c r="I1855" s="170" t="s">
        <v>701</v>
      </c>
      <c r="J1855" s="334"/>
      <c r="K1855" s="334"/>
      <c r="L1855" s="351">
        <f t="shared" si="19"/>
        <v>63.65385</v>
      </c>
      <c r="M1855" s="352" t="str">
        <f t="shared" si="18"/>
        <v>SHEARING</v>
      </c>
      <c r="N1855" s="353">
        <f t="shared" si="14"/>
        <v>19</v>
      </c>
      <c r="O1855" s="354">
        <f t="shared" si="15"/>
        <v>8</v>
      </c>
      <c r="P1855" s="354">
        <f t="shared" si="16"/>
        <v>2025</v>
      </c>
      <c r="Q1855" s="354"/>
      <c r="R1855" s="354"/>
      <c r="S1855" s="354"/>
      <c r="T1855" s="354"/>
      <c r="U1855" s="354"/>
      <c r="V1855" s="354"/>
    </row>
    <row r="1856" ht="11.25" customHeight="1">
      <c r="A1856" s="170" t="s">
        <v>682</v>
      </c>
      <c r="B1856" s="348">
        <v>45888.0</v>
      </c>
      <c r="C1856" s="170"/>
      <c r="D1856" s="170"/>
      <c r="E1856" s="170"/>
      <c r="F1856" s="170"/>
      <c r="G1856" s="170"/>
      <c r="H1856" s="170" t="s">
        <v>772</v>
      </c>
      <c r="I1856" s="170" t="s">
        <v>701</v>
      </c>
      <c r="J1856" s="334"/>
      <c r="K1856" s="350">
        <v>0.8333333333333334</v>
      </c>
      <c r="L1856" s="351">
        <f t="shared" si="19"/>
        <v>0</v>
      </c>
      <c r="M1856" s="352" t="str">
        <f t="shared" si="18"/>
        <v/>
      </c>
      <c r="N1856" s="353">
        <f t="shared" si="14"/>
        <v>19</v>
      </c>
      <c r="O1856" s="354">
        <f t="shared" si="15"/>
        <v>8</v>
      </c>
      <c r="P1856" s="354">
        <f t="shared" si="16"/>
        <v>2025</v>
      </c>
      <c r="Q1856" s="354"/>
      <c r="R1856" s="354"/>
      <c r="S1856" s="354"/>
      <c r="T1856" s="354"/>
      <c r="U1856" s="354"/>
      <c r="V1856" s="354"/>
    </row>
    <row r="1857" ht="11.25" customHeight="1">
      <c r="A1857" s="170" t="s">
        <v>682</v>
      </c>
      <c r="B1857" s="348">
        <v>45888.0</v>
      </c>
      <c r="C1857" s="170" t="s">
        <v>439</v>
      </c>
      <c r="D1857" s="349" t="s">
        <v>727</v>
      </c>
      <c r="E1857" s="170">
        <v>126.0</v>
      </c>
      <c r="F1857" s="170">
        <v>584.0</v>
      </c>
      <c r="G1857" s="170">
        <v>960.0</v>
      </c>
      <c r="H1857" s="170" t="s">
        <v>723</v>
      </c>
      <c r="I1857" s="170" t="s">
        <v>692</v>
      </c>
      <c r="J1857" s="350">
        <v>0.3333333333333333</v>
      </c>
      <c r="K1857" s="334"/>
      <c r="L1857" s="351">
        <f t="shared" si="19"/>
        <v>275.498496</v>
      </c>
      <c r="M1857" s="352" t="str">
        <f t="shared" si="18"/>
        <v>SHEARING</v>
      </c>
      <c r="N1857" s="353">
        <f t="shared" si="14"/>
        <v>19</v>
      </c>
      <c r="O1857" s="354">
        <f t="shared" si="15"/>
        <v>8</v>
      </c>
      <c r="P1857" s="354">
        <f t="shared" si="16"/>
        <v>2025</v>
      </c>
      <c r="Q1857" s="354"/>
      <c r="R1857" s="354"/>
      <c r="S1857" s="354"/>
      <c r="T1857" s="354"/>
      <c r="U1857" s="354"/>
      <c r="V1857" s="354"/>
    </row>
    <row r="1858" ht="11.25" customHeight="1">
      <c r="A1858" s="170" t="s">
        <v>682</v>
      </c>
      <c r="B1858" s="348">
        <v>45888.0</v>
      </c>
      <c r="C1858" s="170" t="s">
        <v>439</v>
      </c>
      <c r="D1858" s="349" t="s">
        <v>727</v>
      </c>
      <c r="E1858" s="170">
        <v>99.0</v>
      </c>
      <c r="F1858" s="170">
        <v>315.0</v>
      </c>
      <c r="G1858" s="170">
        <v>640.0</v>
      </c>
      <c r="H1858" s="170" t="s">
        <v>723</v>
      </c>
      <c r="I1858" s="170" t="s">
        <v>692</v>
      </c>
      <c r="J1858" s="334"/>
      <c r="K1858" s="350">
        <v>0.8333333333333334</v>
      </c>
      <c r="L1858" s="351">
        <f t="shared" si="19"/>
        <v>77.83776</v>
      </c>
      <c r="M1858" s="352" t="str">
        <f t="shared" si="18"/>
        <v>SHEARING</v>
      </c>
      <c r="N1858" s="353">
        <f t="shared" si="14"/>
        <v>19</v>
      </c>
      <c r="O1858" s="354">
        <f t="shared" si="15"/>
        <v>8</v>
      </c>
      <c r="P1858" s="354">
        <f t="shared" si="16"/>
        <v>2025</v>
      </c>
      <c r="Q1858" s="354"/>
      <c r="R1858" s="354"/>
      <c r="S1858" s="354"/>
      <c r="T1858" s="354"/>
      <c r="U1858" s="354"/>
      <c r="V1858" s="354"/>
    </row>
    <row r="1859" ht="11.25" customHeight="1">
      <c r="A1859" s="170" t="s">
        <v>682</v>
      </c>
      <c r="B1859" s="348">
        <v>45888.0</v>
      </c>
      <c r="C1859" s="170"/>
      <c r="D1859" s="170"/>
      <c r="E1859" s="170"/>
      <c r="F1859" s="170"/>
      <c r="G1859" s="170"/>
      <c r="H1859" s="170" t="s">
        <v>689</v>
      </c>
      <c r="I1859" s="170" t="s">
        <v>709</v>
      </c>
      <c r="J1859" s="350">
        <v>0.375</v>
      </c>
      <c r="K1859" s="350">
        <v>0.75</v>
      </c>
      <c r="L1859" s="351">
        <f t="shared" si="19"/>
        <v>0</v>
      </c>
      <c r="M1859" s="352" t="str">
        <f t="shared" si="18"/>
        <v/>
      </c>
      <c r="N1859" s="353">
        <f t="shared" si="14"/>
        <v>19</v>
      </c>
      <c r="O1859" s="354">
        <f t="shared" si="15"/>
        <v>8</v>
      </c>
      <c r="P1859" s="354">
        <f t="shared" si="16"/>
        <v>2025</v>
      </c>
      <c r="Q1859" s="354"/>
      <c r="R1859" s="354"/>
      <c r="S1859" s="354"/>
      <c r="T1859" s="354"/>
      <c r="U1859" s="354"/>
      <c r="V1859" s="354"/>
    </row>
    <row r="1860" ht="11.25" customHeight="1">
      <c r="A1860" s="170" t="s">
        <v>682</v>
      </c>
      <c r="B1860" s="348">
        <v>45888.0</v>
      </c>
      <c r="C1860" s="170" t="s">
        <v>756</v>
      </c>
      <c r="D1860" s="349" t="s">
        <v>711</v>
      </c>
      <c r="E1860" s="170">
        <v>44.0</v>
      </c>
      <c r="F1860" s="170">
        <v>235.0</v>
      </c>
      <c r="G1860" s="170">
        <v>3560.0</v>
      </c>
      <c r="H1860" s="170" t="s">
        <v>712</v>
      </c>
      <c r="I1860" s="170" t="s">
        <v>713</v>
      </c>
      <c r="J1860" s="350">
        <v>0.3333333333333333</v>
      </c>
      <c r="K1860" s="350">
        <v>0.8333333333333334</v>
      </c>
      <c r="L1860" s="351">
        <f t="shared" si="19"/>
        <v>143.56056</v>
      </c>
      <c r="M1860" s="352" t="str">
        <f t="shared" si="18"/>
        <v>SHEARING</v>
      </c>
      <c r="N1860" s="353">
        <f t="shared" si="14"/>
        <v>19</v>
      </c>
      <c r="O1860" s="354">
        <f t="shared" si="15"/>
        <v>8</v>
      </c>
      <c r="P1860" s="354">
        <f t="shared" si="16"/>
        <v>2025</v>
      </c>
      <c r="Q1860" s="354"/>
      <c r="R1860" s="354"/>
      <c r="S1860" s="354"/>
      <c r="T1860" s="354"/>
      <c r="U1860" s="354"/>
      <c r="V1860" s="354"/>
    </row>
    <row r="1861" ht="11.25" customHeight="1">
      <c r="A1861" s="170" t="s">
        <v>682</v>
      </c>
      <c r="B1861" s="348">
        <v>45888.0</v>
      </c>
      <c r="C1861" s="170" t="s">
        <v>756</v>
      </c>
      <c r="D1861" s="349" t="s">
        <v>685</v>
      </c>
      <c r="E1861" s="170">
        <v>38.0</v>
      </c>
      <c r="F1861" s="170">
        <v>205.0</v>
      </c>
      <c r="G1861" s="170">
        <v>2500.0</v>
      </c>
      <c r="H1861" s="170" t="s">
        <v>85</v>
      </c>
      <c r="I1861" s="170" t="s">
        <v>718</v>
      </c>
      <c r="J1861" s="350">
        <v>0.3333333333333333</v>
      </c>
      <c r="K1861" s="334"/>
      <c r="L1861" s="351">
        <f t="shared" si="19"/>
        <v>75.9525</v>
      </c>
      <c r="M1861" s="352" t="str">
        <f t="shared" si="18"/>
        <v>SHEARING</v>
      </c>
      <c r="N1861" s="353">
        <f t="shared" si="14"/>
        <v>19</v>
      </c>
      <c r="O1861" s="354">
        <f t="shared" si="15"/>
        <v>8</v>
      </c>
      <c r="P1861" s="354">
        <f t="shared" si="16"/>
        <v>2025</v>
      </c>
      <c r="Q1861" s="354"/>
      <c r="R1861" s="354"/>
      <c r="S1861" s="354"/>
      <c r="T1861" s="354"/>
      <c r="U1861" s="354"/>
      <c r="V1861" s="354"/>
    </row>
    <row r="1862" ht="11.25" customHeight="1">
      <c r="A1862" s="170" t="s">
        <v>682</v>
      </c>
      <c r="B1862" s="348">
        <v>45888.0</v>
      </c>
      <c r="C1862" s="170" t="s">
        <v>756</v>
      </c>
      <c r="D1862" s="349" t="s">
        <v>685</v>
      </c>
      <c r="E1862" s="170">
        <v>44.0</v>
      </c>
      <c r="F1862" s="170">
        <v>235.0</v>
      </c>
      <c r="G1862" s="170">
        <v>1400.0</v>
      </c>
      <c r="H1862" s="170" t="s">
        <v>85</v>
      </c>
      <c r="I1862" s="170" t="s">
        <v>718</v>
      </c>
      <c r="J1862" s="334"/>
      <c r="K1862" s="334"/>
      <c r="L1862" s="351">
        <f t="shared" si="19"/>
        <v>56.4564</v>
      </c>
      <c r="M1862" s="352" t="str">
        <f t="shared" si="18"/>
        <v>SHEARING</v>
      </c>
      <c r="N1862" s="353">
        <f t="shared" si="14"/>
        <v>19</v>
      </c>
      <c r="O1862" s="354">
        <f t="shared" si="15"/>
        <v>8</v>
      </c>
      <c r="P1862" s="354">
        <f t="shared" si="16"/>
        <v>2025</v>
      </c>
      <c r="Q1862" s="354"/>
      <c r="R1862" s="354"/>
      <c r="S1862" s="354"/>
      <c r="T1862" s="354"/>
      <c r="U1862" s="354"/>
      <c r="V1862" s="354"/>
    </row>
    <row r="1863" ht="11.25" customHeight="1">
      <c r="A1863" s="170" t="s">
        <v>682</v>
      </c>
      <c r="B1863" s="348">
        <v>45888.0</v>
      </c>
      <c r="C1863" s="170"/>
      <c r="D1863" s="170"/>
      <c r="E1863" s="170"/>
      <c r="F1863" s="170"/>
      <c r="G1863" s="170"/>
      <c r="H1863" s="170" t="s">
        <v>689</v>
      </c>
      <c r="I1863" s="170" t="s">
        <v>718</v>
      </c>
      <c r="J1863" s="334"/>
      <c r="K1863" s="350">
        <v>0.8333333333333334</v>
      </c>
      <c r="L1863" s="351">
        <f t="shared" si="19"/>
        <v>0</v>
      </c>
      <c r="M1863" s="352" t="str">
        <f t="shared" si="18"/>
        <v/>
      </c>
      <c r="N1863" s="353">
        <f t="shared" si="14"/>
        <v>19</v>
      </c>
      <c r="O1863" s="354">
        <f t="shared" si="15"/>
        <v>8</v>
      </c>
      <c r="P1863" s="354">
        <f t="shared" si="16"/>
        <v>2025</v>
      </c>
      <c r="Q1863" s="354"/>
      <c r="R1863" s="354"/>
      <c r="S1863" s="354"/>
      <c r="T1863" s="354"/>
      <c r="U1863" s="354"/>
      <c r="V1863" s="354"/>
    </row>
    <row r="1864" ht="11.25" customHeight="1">
      <c r="A1864" s="170" t="s">
        <v>682</v>
      </c>
      <c r="B1864" s="348">
        <v>45888.0</v>
      </c>
      <c r="C1864" s="170"/>
      <c r="D1864" s="170"/>
      <c r="E1864" s="170"/>
      <c r="F1864" s="170"/>
      <c r="G1864" s="170"/>
      <c r="H1864" s="170" t="s">
        <v>715</v>
      </c>
      <c r="I1864" s="170" t="s">
        <v>719</v>
      </c>
      <c r="J1864" s="350">
        <v>0.375</v>
      </c>
      <c r="K1864" s="350">
        <v>0.75</v>
      </c>
      <c r="L1864" s="351">
        <f t="shared" si="19"/>
        <v>0</v>
      </c>
      <c r="M1864" s="352" t="str">
        <f t="shared" si="18"/>
        <v/>
      </c>
      <c r="N1864" s="353">
        <f t="shared" si="14"/>
        <v>19</v>
      </c>
      <c r="O1864" s="354">
        <f t="shared" si="15"/>
        <v>8</v>
      </c>
      <c r="P1864" s="354">
        <f t="shared" si="16"/>
        <v>2025</v>
      </c>
      <c r="Q1864" s="354"/>
      <c r="R1864" s="354"/>
      <c r="S1864" s="354"/>
      <c r="T1864" s="354"/>
      <c r="U1864" s="354"/>
      <c r="V1864" s="354"/>
    </row>
    <row r="1865" ht="11.25" customHeight="1">
      <c r="A1865" s="170" t="s">
        <v>682</v>
      </c>
      <c r="B1865" s="348">
        <v>45888.0</v>
      </c>
      <c r="C1865" s="170" t="s">
        <v>425</v>
      </c>
      <c r="D1865" s="170" t="s">
        <v>810</v>
      </c>
      <c r="E1865" s="170">
        <v>234.0</v>
      </c>
      <c r="F1865" s="170">
        <v>135.5</v>
      </c>
      <c r="G1865" s="170">
        <v>760.0</v>
      </c>
      <c r="H1865" s="170" t="s">
        <v>695</v>
      </c>
      <c r="I1865" s="170" t="s">
        <v>793</v>
      </c>
      <c r="J1865" s="350">
        <v>0.375</v>
      </c>
      <c r="K1865" s="350">
        <v>0.75</v>
      </c>
      <c r="L1865" s="351">
        <f t="shared" si="19"/>
        <v>93.979548</v>
      </c>
      <c r="M1865" s="352" t="str">
        <f t="shared" si="18"/>
        <v>POWERPRESS</v>
      </c>
      <c r="N1865" s="353">
        <f t="shared" si="14"/>
        <v>19</v>
      </c>
      <c r="O1865" s="354">
        <f t="shared" si="15"/>
        <v>8</v>
      </c>
      <c r="P1865" s="354">
        <f t="shared" si="16"/>
        <v>2025</v>
      </c>
      <c r="Q1865" s="354"/>
      <c r="R1865" s="354"/>
      <c r="S1865" s="354"/>
      <c r="T1865" s="354"/>
      <c r="U1865" s="354"/>
      <c r="V1865" s="354"/>
    </row>
    <row r="1866" ht="11.25" customHeight="1">
      <c r="A1866" s="170" t="s">
        <v>682</v>
      </c>
      <c r="B1866" s="348">
        <v>45888.0</v>
      </c>
      <c r="C1866" s="170" t="s">
        <v>439</v>
      </c>
      <c r="D1866" s="349" t="s">
        <v>690</v>
      </c>
      <c r="E1866" s="170">
        <v>126.0</v>
      </c>
      <c r="F1866" s="170">
        <v>584.0</v>
      </c>
      <c r="G1866" s="170">
        <v>960.0</v>
      </c>
      <c r="H1866" s="170" t="s">
        <v>85</v>
      </c>
      <c r="I1866" s="170" t="s">
        <v>803</v>
      </c>
      <c r="J1866" s="350">
        <v>0.375</v>
      </c>
      <c r="K1866" s="334"/>
      <c r="L1866" s="351">
        <f t="shared" si="19"/>
        <v>275.498496</v>
      </c>
      <c r="M1866" s="352" t="str">
        <f t="shared" si="18"/>
        <v>SHEARING</v>
      </c>
      <c r="N1866" s="353">
        <f t="shared" si="14"/>
        <v>19</v>
      </c>
      <c r="O1866" s="354">
        <f t="shared" si="15"/>
        <v>8</v>
      </c>
      <c r="P1866" s="354">
        <f t="shared" si="16"/>
        <v>2025</v>
      </c>
      <c r="Q1866" s="354"/>
      <c r="R1866" s="354"/>
      <c r="S1866" s="354"/>
      <c r="T1866" s="354"/>
      <c r="U1866" s="354"/>
      <c r="V1866" s="354"/>
    </row>
    <row r="1867" ht="11.25" customHeight="1">
      <c r="A1867" s="170" t="s">
        <v>682</v>
      </c>
      <c r="B1867" s="348">
        <v>45888.0</v>
      </c>
      <c r="C1867" s="170" t="s">
        <v>439</v>
      </c>
      <c r="D1867" s="349" t="s">
        <v>690</v>
      </c>
      <c r="E1867" s="170">
        <v>234.0</v>
      </c>
      <c r="F1867" s="170">
        <v>139.5</v>
      </c>
      <c r="G1867" s="170">
        <v>100.0</v>
      </c>
      <c r="H1867" s="170" t="s">
        <v>85</v>
      </c>
      <c r="I1867" s="170" t="s">
        <v>803</v>
      </c>
      <c r="J1867" s="334"/>
      <c r="K1867" s="334"/>
      <c r="L1867" s="351">
        <f t="shared" si="19"/>
        <v>12.73077</v>
      </c>
      <c r="M1867" s="352" t="str">
        <f t="shared" si="18"/>
        <v>SHEARING</v>
      </c>
      <c r="N1867" s="353">
        <f t="shared" si="14"/>
        <v>19</v>
      </c>
      <c r="O1867" s="354">
        <f t="shared" si="15"/>
        <v>8</v>
      </c>
      <c r="P1867" s="354">
        <f t="shared" si="16"/>
        <v>2025</v>
      </c>
      <c r="Q1867" s="354"/>
      <c r="R1867" s="354"/>
      <c r="S1867" s="354"/>
      <c r="T1867" s="354"/>
      <c r="U1867" s="354"/>
      <c r="V1867" s="354"/>
    </row>
    <row r="1868" ht="11.25" customHeight="1">
      <c r="A1868" s="170" t="s">
        <v>682</v>
      </c>
      <c r="B1868" s="348">
        <v>45888.0</v>
      </c>
      <c r="C1868" s="170" t="s">
        <v>756</v>
      </c>
      <c r="D1868" s="170" t="s">
        <v>783</v>
      </c>
      <c r="E1868" s="170">
        <v>44.0</v>
      </c>
      <c r="F1868" s="170">
        <v>235.0</v>
      </c>
      <c r="G1868" s="170">
        <v>180.0</v>
      </c>
      <c r="H1868" s="170" t="s">
        <v>695</v>
      </c>
      <c r="I1868" s="170" t="s">
        <v>803</v>
      </c>
      <c r="J1868" s="334"/>
      <c r="K1868" s="350">
        <v>0.7916666666666666</v>
      </c>
      <c r="L1868" s="351">
        <f t="shared" si="19"/>
        <v>7.25868</v>
      </c>
      <c r="M1868" s="352" t="str">
        <f t="shared" si="18"/>
        <v>POWERPRESS</v>
      </c>
      <c r="N1868" s="353">
        <f t="shared" si="14"/>
        <v>20</v>
      </c>
      <c r="O1868" s="354">
        <f t="shared" si="15"/>
        <v>8</v>
      </c>
      <c r="P1868" s="354">
        <f t="shared" si="16"/>
        <v>2025</v>
      </c>
      <c r="Q1868" s="354"/>
      <c r="R1868" s="354"/>
      <c r="S1868" s="354"/>
      <c r="T1868" s="354"/>
      <c r="U1868" s="354"/>
      <c r="V1868" s="354"/>
    </row>
    <row r="1869" ht="11.25" customHeight="1">
      <c r="A1869" s="170" t="s">
        <v>682</v>
      </c>
      <c r="B1869" s="348">
        <v>45889.0</v>
      </c>
      <c r="C1869" s="170"/>
      <c r="D1869" s="170"/>
      <c r="E1869" s="170"/>
      <c r="F1869" s="170"/>
      <c r="G1869" s="170"/>
      <c r="H1869" s="170" t="s">
        <v>689</v>
      </c>
      <c r="I1869" s="170" t="s">
        <v>709</v>
      </c>
      <c r="J1869" s="350">
        <v>0.375</v>
      </c>
      <c r="K1869" s="350">
        <v>0.75</v>
      </c>
      <c r="L1869" s="351">
        <f t="shared" si="19"/>
        <v>0</v>
      </c>
      <c r="M1869" s="352" t="str">
        <f t="shared" si="18"/>
        <v/>
      </c>
      <c r="N1869" s="353">
        <f t="shared" si="14"/>
        <v>20</v>
      </c>
      <c r="O1869" s="354">
        <f t="shared" si="15"/>
        <v>8</v>
      </c>
      <c r="P1869" s="354">
        <f t="shared" si="16"/>
        <v>2025</v>
      </c>
      <c r="Q1869" s="354"/>
      <c r="R1869" s="354"/>
      <c r="S1869" s="354"/>
      <c r="T1869" s="354"/>
      <c r="U1869" s="354"/>
      <c r="V1869" s="354"/>
    </row>
    <row r="1870" ht="11.25" customHeight="1">
      <c r="A1870" s="170" t="s">
        <v>682</v>
      </c>
      <c r="B1870" s="348">
        <v>45889.0</v>
      </c>
      <c r="C1870" s="170" t="s">
        <v>439</v>
      </c>
      <c r="D1870" s="170" t="s">
        <v>697</v>
      </c>
      <c r="E1870" s="170">
        <v>126.0</v>
      </c>
      <c r="F1870" s="170">
        <v>584.0</v>
      </c>
      <c r="G1870" s="170">
        <v>960.0</v>
      </c>
      <c r="H1870" s="170" t="s">
        <v>695</v>
      </c>
      <c r="I1870" s="170" t="s">
        <v>698</v>
      </c>
      <c r="J1870" s="350">
        <v>0.375</v>
      </c>
      <c r="K1870" s="334"/>
      <c r="L1870" s="351">
        <f t="shared" si="19"/>
        <v>275.498496</v>
      </c>
      <c r="M1870" s="352" t="str">
        <f t="shared" si="18"/>
        <v>HOLING</v>
      </c>
      <c r="N1870" s="353">
        <f t="shared" si="14"/>
        <v>20</v>
      </c>
      <c r="O1870" s="354">
        <f t="shared" si="15"/>
        <v>8</v>
      </c>
      <c r="P1870" s="354">
        <f t="shared" si="16"/>
        <v>2025</v>
      </c>
      <c r="Q1870" s="354"/>
      <c r="R1870" s="354"/>
      <c r="S1870" s="354"/>
      <c r="T1870" s="354"/>
      <c r="U1870" s="354"/>
      <c r="V1870" s="354"/>
    </row>
    <row r="1871" ht="11.25" customHeight="1">
      <c r="A1871" s="170" t="s">
        <v>682</v>
      </c>
      <c r="B1871" s="348">
        <v>45889.0</v>
      </c>
      <c r="C1871" s="170" t="s">
        <v>439</v>
      </c>
      <c r="D1871" s="170" t="s">
        <v>694</v>
      </c>
      <c r="E1871" s="170">
        <v>55.0</v>
      </c>
      <c r="F1871" s="170">
        <v>584.0</v>
      </c>
      <c r="G1871" s="170">
        <v>360.0</v>
      </c>
      <c r="H1871" s="170" t="s">
        <v>695</v>
      </c>
      <c r="I1871" s="170" t="s">
        <v>698</v>
      </c>
      <c r="J1871" s="334"/>
      <c r="K1871" s="350">
        <v>0.75</v>
      </c>
      <c r="L1871" s="351">
        <f t="shared" si="19"/>
        <v>45.09648</v>
      </c>
      <c r="M1871" s="352" t="str">
        <f t="shared" si="18"/>
        <v>HOLING</v>
      </c>
      <c r="N1871" s="353">
        <f t="shared" si="14"/>
        <v>20</v>
      </c>
      <c r="O1871" s="354">
        <f t="shared" si="15"/>
        <v>8</v>
      </c>
      <c r="P1871" s="354">
        <f t="shared" si="16"/>
        <v>2025</v>
      </c>
      <c r="Q1871" s="354"/>
      <c r="R1871" s="354"/>
      <c r="S1871" s="354"/>
      <c r="T1871" s="354"/>
      <c r="U1871" s="354"/>
      <c r="V1871" s="354"/>
    </row>
    <row r="1872" ht="11.25" customHeight="1">
      <c r="A1872" s="170" t="s">
        <v>682</v>
      </c>
      <c r="B1872" s="348">
        <v>45889.0</v>
      </c>
      <c r="C1872" s="170" t="s">
        <v>519</v>
      </c>
      <c r="D1872" s="170" t="s">
        <v>694</v>
      </c>
      <c r="E1872" s="170">
        <v>118.0</v>
      </c>
      <c r="F1872" s="170">
        <v>584.0</v>
      </c>
      <c r="G1872" s="170">
        <v>690.0</v>
      </c>
      <c r="H1872" s="170" t="s">
        <v>695</v>
      </c>
      <c r="I1872" s="170" t="s">
        <v>801</v>
      </c>
      <c r="J1872" s="350">
        <v>0.375</v>
      </c>
      <c r="K1872" s="334"/>
      <c r="L1872" s="351">
        <f t="shared" si="19"/>
        <v>185.442192</v>
      </c>
      <c r="M1872" s="352" t="str">
        <f t="shared" si="18"/>
        <v>HOLING</v>
      </c>
      <c r="N1872" s="353">
        <f t="shared" si="14"/>
        <v>20</v>
      </c>
      <c r="O1872" s="354">
        <f t="shared" si="15"/>
        <v>8</v>
      </c>
      <c r="P1872" s="354">
        <f t="shared" si="16"/>
        <v>2025</v>
      </c>
      <c r="Q1872" s="354"/>
      <c r="R1872" s="354"/>
      <c r="S1872" s="354"/>
      <c r="T1872" s="354"/>
      <c r="U1872" s="354"/>
      <c r="V1872" s="354"/>
    </row>
    <row r="1873" ht="11.25" customHeight="1">
      <c r="A1873" s="170" t="s">
        <v>682</v>
      </c>
      <c r="B1873" s="348">
        <v>45889.0</v>
      </c>
      <c r="C1873" s="170" t="s">
        <v>519</v>
      </c>
      <c r="D1873" s="170" t="s">
        <v>694</v>
      </c>
      <c r="E1873" s="170">
        <v>106.0</v>
      </c>
      <c r="F1873" s="170">
        <v>584.0</v>
      </c>
      <c r="G1873" s="170">
        <v>600.0</v>
      </c>
      <c r="H1873" s="170" t="s">
        <v>695</v>
      </c>
      <c r="I1873" s="170" t="s">
        <v>801</v>
      </c>
      <c r="J1873" s="334"/>
      <c r="K1873" s="350"/>
      <c r="L1873" s="351">
        <f t="shared" si="19"/>
        <v>144.85536</v>
      </c>
      <c r="M1873" s="352" t="str">
        <f t="shared" si="18"/>
        <v>HOLING</v>
      </c>
      <c r="N1873" s="353">
        <f t="shared" si="14"/>
        <v>20</v>
      </c>
      <c r="O1873" s="354">
        <f t="shared" si="15"/>
        <v>8</v>
      </c>
      <c r="P1873" s="354">
        <f t="shared" si="16"/>
        <v>2025</v>
      </c>
      <c r="Q1873" s="354"/>
      <c r="R1873" s="354"/>
      <c r="S1873" s="354"/>
      <c r="T1873" s="354"/>
      <c r="U1873" s="354"/>
      <c r="V1873" s="354"/>
    </row>
    <row r="1874" ht="11.25" customHeight="1">
      <c r="A1874" s="170" t="s">
        <v>682</v>
      </c>
      <c r="B1874" s="348">
        <v>45889.0</v>
      </c>
      <c r="C1874" s="170"/>
      <c r="D1874" s="170"/>
      <c r="E1874" s="170"/>
      <c r="F1874" s="170"/>
      <c r="G1874" s="170"/>
      <c r="H1874" s="170" t="s">
        <v>689</v>
      </c>
      <c r="I1874" s="170" t="s">
        <v>801</v>
      </c>
      <c r="J1874" s="334"/>
      <c r="K1874" s="350">
        <v>0.75</v>
      </c>
      <c r="L1874" s="351">
        <f t="shared" si="19"/>
        <v>0</v>
      </c>
      <c r="M1874" s="352" t="str">
        <f t="shared" si="18"/>
        <v/>
      </c>
      <c r="N1874" s="353">
        <f t="shared" si="14"/>
        <v>20</v>
      </c>
      <c r="O1874" s="354">
        <f t="shared" si="15"/>
        <v>8</v>
      </c>
      <c r="P1874" s="354">
        <f t="shared" si="16"/>
        <v>2025</v>
      </c>
      <c r="Q1874" s="354"/>
      <c r="R1874" s="354"/>
      <c r="S1874" s="354"/>
      <c r="T1874" s="354"/>
      <c r="U1874" s="354"/>
      <c r="V1874" s="354"/>
    </row>
    <row r="1875" ht="11.25" customHeight="1">
      <c r="A1875" s="170" t="s">
        <v>682</v>
      </c>
      <c r="B1875" s="348">
        <v>45889.0</v>
      </c>
      <c r="C1875" s="170" t="s">
        <v>519</v>
      </c>
      <c r="D1875" s="170"/>
      <c r="E1875" s="170"/>
      <c r="F1875" s="170"/>
      <c r="G1875" s="170"/>
      <c r="H1875" s="170" t="s">
        <v>798</v>
      </c>
      <c r="I1875" s="170" t="s">
        <v>705</v>
      </c>
      <c r="J1875" s="350">
        <v>0.375</v>
      </c>
      <c r="K1875" s="334"/>
      <c r="L1875" s="351">
        <f t="shared" si="19"/>
        <v>0</v>
      </c>
      <c r="M1875" s="352" t="str">
        <f t="shared" si="18"/>
        <v/>
      </c>
      <c r="N1875" s="353">
        <f t="shared" si="14"/>
        <v>20</v>
      </c>
      <c r="O1875" s="354">
        <f t="shared" si="15"/>
        <v>8</v>
      </c>
      <c r="P1875" s="354">
        <f t="shared" si="16"/>
        <v>2025</v>
      </c>
      <c r="Q1875" s="354"/>
      <c r="R1875" s="354"/>
      <c r="S1875" s="354"/>
      <c r="T1875" s="354"/>
      <c r="U1875" s="354"/>
      <c r="V1875" s="354"/>
    </row>
    <row r="1876" ht="11.25" customHeight="1">
      <c r="A1876" s="170" t="s">
        <v>682</v>
      </c>
      <c r="B1876" s="348">
        <v>45889.0</v>
      </c>
      <c r="C1876" s="170" t="s">
        <v>518</v>
      </c>
      <c r="D1876" s="170"/>
      <c r="E1876" s="170"/>
      <c r="F1876" s="170"/>
      <c r="G1876" s="170"/>
      <c r="H1876" s="170" t="s">
        <v>798</v>
      </c>
      <c r="I1876" s="170" t="s">
        <v>705</v>
      </c>
      <c r="J1876" s="334"/>
      <c r="K1876" s="350">
        <v>0.8333333333333334</v>
      </c>
      <c r="L1876" s="351">
        <f t="shared" si="19"/>
        <v>0</v>
      </c>
      <c r="M1876" s="352" t="str">
        <f t="shared" si="18"/>
        <v/>
      </c>
      <c r="N1876" s="353">
        <f t="shared" si="14"/>
        <v>20</v>
      </c>
      <c r="O1876" s="354">
        <f t="shared" si="15"/>
        <v>8</v>
      </c>
      <c r="P1876" s="354">
        <f t="shared" si="16"/>
        <v>2025</v>
      </c>
      <c r="Q1876" s="354"/>
      <c r="R1876" s="354"/>
      <c r="S1876" s="354"/>
      <c r="T1876" s="354"/>
      <c r="U1876" s="354"/>
      <c r="V1876" s="354"/>
    </row>
    <row r="1877" ht="11.25" customHeight="1">
      <c r="A1877" s="170" t="s">
        <v>682</v>
      </c>
      <c r="B1877" s="348">
        <v>45889.0</v>
      </c>
      <c r="C1877" s="170" t="s">
        <v>425</v>
      </c>
      <c r="D1877" s="170"/>
      <c r="E1877" s="170"/>
      <c r="F1877" s="170"/>
      <c r="G1877" s="170"/>
      <c r="H1877" s="170" t="s">
        <v>811</v>
      </c>
      <c r="I1877" s="170" t="s">
        <v>703</v>
      </c>
      <c r="J1877" s="350">
        <v>0.375</v>
      </c>
      <c r="K1877" s="334"/>
      <c r="L1877" s="351">
        <f t="shared" si="19"/>
        <v>0</v>
      </c>
      <c r="M1877" s="352" t="str">
        <f t="shared" si="18"/>
        <v/>
      </c>
      <c r="N1877" s="353">
        <f t="shared" si="14"/>
        <v>20</v>
      </c>
      <c r="O1877" s="354">
        <f t="shared" si="15"/>
        <v>8</v>
      </c>
      <c r="P1877" s="354">
        <f t="shared" si="16"/>
        <v>2025</v>
      </c>
      <c r="Q1877" s="354"/>
      <c r="R1877" s="354"/>
      <c r="S1877" s="354"/>
      <c r="T1877" s="354"/>
      <c r="U1877" s="354"/>
      <c r="V1877" s="354"/>
    </row>
    <row r="1878" ht="11.25" customHeight="1">
      <c r="A1878" s="170" t="s">
        <v>682</v>
      </c>
      <c r="B1878" s="348">
        <v>45889.0</v>
      </c>
      <c r="C1878" s="170" t="s">
        <v>520</v>
      </c>
      <c r="D1878" s="170"/>
      <c r="E1878" s="170"/>
      <c r="F1878" s="170"/>
      <c r="G1878" s="170"/>
      <c r="H1878" s="170" t="s">
        <v>811</v>
      </c>
      <c r="I1878" s="170" t="s">
        <v>703</v>
      </c>
      <c r="J1878" s="334"/>
      <c r="K1878" s="350">
        <v>0.75</v>
      </c>
      <c r="L1878" s="351">
        <f t="shared" si="19"/>
        <v>0</v>
      </c>
      <c r="M1878" s="352" t="str">
        <f t="shared" si="18"/>
        <v/>
      </c>
      <c r="N1878" s="353">
        <f t="shared" si="14"/>
        <v>20</v>
      </c>
      <c r="O1878" s="354">
        <f t="shared" si="15"/>
        <v>8</v>
      </c>
      <c r="P1878" s="354">
        <f t="shared" si="16"/>
        <v>2025</v>
      </c>
      <c r="Q1878" s="354"/>
      <c r="R1878" s="354"/>
      <c r="S1878" s="354"/>
      <c r="T1878" s="354"/>
      <c r="U1878" s="354"/>
      <c r="V1878" s="354"/>
    </row>
    <row r="1879" ht="11.25" customHeight="1">
      <c r="A1879" s="170" t="s">
        <v>682</v>
      </c>
      <c r="B1879" s="348">
        <v>45889.0</v>
      </c>
      <c r="C1879" s="170" t="s">
        <v>425</v>
      </c>
      <c r="D1879" s="170" t="s">
        <v>783</v>
      </c>
      <c r="E1879" s="170">
        <v>234.0</v>
      </c>
      <c r="F1879" s="170">
        <v>135.5</v>
      </c>
      <c r="G1879" s="170">
        <v>760.0</v>
      </c>
      <c r="H1879" s="170" t="s">
        <v>695</v>
      </c>
      <c r="I1879" s="170" t="s">
        <v>793</v>
      </c>
      <c r="J1879" s="350">
        <v>0.375</v>
      </c>
      <c r="K1879" s="334"/>
      <c r="L1879" s="351">
        <f t="shared" si="19"/>
        <v>93.979548</v>
      </c>
      <c r="M1879" s="352" t="str">
        <f t="shared" si="18"/>
        <v>POWERPRESS</v>
      </c>
      <c r="N1879" s="353">
        <f t="shared" si="14"/>
        <v>20</v>
      </c>
      <c r="O1879" s="354">
        <f t="shared" si="15"/>
        <v>8</v>
      </c>
      <c r="P1879" s="354">
        <f t="shared" si="16"/>
        <v>2025</v>
      </c>
      <c r="Q1879" s="354"/>
      <c r="R1879" s="354"/>
      <c r="S1879" s="354"/>
      <c r="T1879" s="354"/>
      <c r="U1879" s="354"/>
      <c r="V1879" s="354"/>
    </row>
    <row r="1880" ht="11.25" customHeight="1">
      <c r="A1880" s="170" t="s">
        <v>682</v>
      </c>
      <c r="B1880" s="348">
        <v>45889.0</v>
      </c>
      <c r="C1880" s="170" t="s">
        <v>425</v>
      </c>
      <c r="D1880" s="170" t="s">
        <v>783</v>
      </c>
      <c r="E1880" s="170">
        <v>234.0</v>
      </c>
      <c r="F1880" s="170">
        <v>139.5</v>
      </c>
      <c r="G1880" s="170">
        <v>1780.0</v>
      </c>
      <c r="H1880" s="170" t="s">
        <v>695</v>
      </c>
      <c r="I1880" s="170" t="s">
        <v>793</v>
      </c>
      <c r="J1880" s="334"/>
      <c r="K1880" s="350">
        <v>0.8333333333333334</v>
      </c>
      <c r="L1880" s="351">
        <f t="shared" si="19"/>
        <v>226.607706</v>
      </c>
      <c r="M1880" s="352" t="str">
        <f t="shared" si="18"/>
        <v>POWERPRESS</v>
      </c>
      <c r="N1880" s="353">
        <f t="shared" si="14"/>
        <v>20</v>
      </c>
      <c r="O1880" s="354">
        <f t="shared" si="15"/>
        <v>8</v>
      </c>
      <c r="P1880" s="354">
        <f t="shared" si="16"/>
        <v>2025</v>
      </c>
      <c r="Q1880" s="354"/>
      <c r="R1880" s="354"/>
      <c r="S1880" s="354"/>
      <c r="T1880" s="354"/>
      <c r="U1880" s="354"/>
      <c r="V1880" s="354"/>
    </row>
    <row r="1881" ht="11.25" customHeight="1">
      <c r="A1881" s="170" t="s">
        <v>682</v>
      </c>
      <c r="B1881" s="348">
        <v>45889.0</v>
      </c>
      <c r="C1881" s="170"/>
      <c r="D1881" s="170"/>
      <c r="E1881" s="170"/>
      <c r="F1881" s="170"/>
      <c r="G1881" s="170"/>
      <c r="H1881" s="170" t="s">
        <v>715</v>
      </c>
      <c r="I1881" s="170" t="s">
        <v>719</v>
      </c>
      <c r="J1881" s="350">
        <v>0.375</v>
      </c>
      <c r="K1881" s="350">
        <v>0.75</v>
      </c>
      <c r="L1881" s="351">
        <f t="shared" si="19"/>
        <v>0</v>
      </c>
      <c r="M1881" s="352" t="str">
        <f t="shared" si="18"/>
        <v/>
      </c>
      <c r="N1881" s="353">
        <f t="shared" si="14"/>
        <v>20</v>
      </c>
      <c r="O1881" s="354">
        <f t="shared" si="15"/>
        <v>8</v>
      </c>
      <c r="P1881" s="354">
        <f t="shared" si="16"/>
        <v>2025</v>
      </c>
      <c r="Q1881" s="354"/>
      <c r="R1881" s="354"/>
      <c r="S1881" s="354"/>
      <c r="T1881" s="354"/>
      <c r="U1881" s="354"/>
      <c r="V1881" s="354"/>
    </row>
    <row r="1882" ht="11.25" customHeight="1">
      <c r="A1882" s="170" t="s">
        <v>682</v>
      </c>
      <c r="B1882" s="348">
        <v>45889.0</v>
      </c>
      <c r="C1882" s="170" t="s">
        <v>439</v>
      </c>
      <c r="D1882" s="349" t="s">
        <v>699</v>
      </c>
      <c r="E1882" s="170">
        <v>118.0</v>
      </c>
      <c r="F1882" s="170">
        <v>584.0</v>
      </c>
      <c r="G1882" s="170">
        <v>690.0</v>
      </c>
      <c r="H1882" s="170" t="s">
        <v>700</v>
      </c>
      <c r="I1882" s="170" t="s">
        <v>701</v>
      </c>
      <c r="J1882" s="350">
        <v>0.3333333333333333</v>
      </c>
      <c r="K1882" s="334"/>
      <c r="L1882" s="351">
        <f t="shared" si="19"/>
        <v>185.442192</v>
      </c>
      <c r="M1882" s="352" t="str">
        <f t="shared" si="18"/>
        <v>SHEARING</v>
      </c>
      <c r="N1882" s="353">
        <f t="shared" si="14"/>
        <v>20</v>
      </c>
      <c r="O1882" s="354">
        <f t="shared" si="15"/>
        <v>8</v>
      </c>
      <c r="P1882" s="354">
        <f t="shared" si="16"/>
        <v>2025</v>
      </c>
      <c r="Q1882" s="354"/>
      <c r="R1882" s="354"/>
      <c r="S1882" s="354"/>
      <c r="T1882" s="354"/>
      <c r="U1882" s="354"/>
      <c r="V1882" s="354"/>
    </row>
    <row r="1883" ht="11.25" customHeight="1">
      <c r="A1883" s="170" t="s">
        <v>682</v>
      </c>
      <c r="B1883" s="348">
        <v>45889.0</v>
      </c>
      <c r="C1883" s="170" t="s">
        <v>439</v>
      </c>
      <c r="D1883" s="349" t="s">
        <v>699</v>
      </c>
      <c r="E1883" s="170">
        <v>106.0</v>
      </c>
      <c r="F1883" s="170">
        <v>584.0</v>
      </c>
      <c r="G1883" s="170">
        <v>75.0</v>
      </c>
      <c r="H1883" s="170" t="s">
        <v>700</v>
      </c>
      <c r="I1883" s="170" t="s">
        <v>701</v>
      </c>
      <c r="J1883" s="334"/>
      <c r="K1883" s="334"/>
      <c r="L1883" s="351">
        <f t="shared" si="19"/>
        <v>18.10692</v>
      </c>
      <c r="M1883" s="352" t="str">
        <f t="shared" si="18"/>
        <v>SHEARING</v>
      </c>
      <c r="N1883" s="353">
        <f t="shared" si="14"/>
        <v>20</v>
      </c>
      <c r="O1883" s="354">
        <f t="shared" si="15"/>
        <v>8</v>
      </c>
      <c r="P1883" s="354">
        <f t="shared" si="16"/>
        <v>2025</v>
      </c>
      <c r="Q1883" s="354"/>
      <c r="R1883" s="354"/>
      <c r="S1883" s="354"/>
      <c r="T1883" s="354"/>
      <c r="U1883" s="354"/>
      <c r="V1883" s="354"/>
    </row>
    <row r="1884" ht="11.25" customHeight="1">
      <c r="A1884" s="170" t="s">
        <v>682</v>
      </c>
      <c r="B1884" s="348">
        <v>45889.0</v>
      </c>
      <c r="C1884" s="170" t="s">
        <v>439</v>
      </c>
      <c r="D1884" s="349" t="s">
        <v>699</v>
      </c>
      <c r="E1884" s="170">
        <v>55.0</v>
      </c>
      <c r="F1884" s="170">
        <v>584.0</v>
      </c>
      <c r="G1884" s="170">
        <v>360.0</v>
      </c>
      <c r="H1884" s="170" t="s">
        <v>700</v>
      </c>
      <c r="I1884" s="170" t="s">
        <v>701</v>
      </c>
      <c r="J1884" s="334"/>
      <c r="K1884" s="334"/>
      <c r="L1884" s="351">
        <f t="shared" si="19"/>
        <v>45.09648</v>
      </c>
      <c r="M1884" s="352" t="str">
        <f t="shared" si="18"/>
        <v>SHEARING</v>
      </c>
      <c r="N1884" s="353">
        <f t="shared" si="14"/>
        <v>20</v>
      </c>
      <c r="O1884" s="354">
        <f t="shared" si="15"/>
        <v>8</v>
      </c>
      <c r="P1884" s="354">
        <f t="shared" si="16"/>
        <v>2025</v>
      </c>
      <c r="Q1884" s="354"/>
      <c r="R1884" s="354"/>
      <c r="S1884" s="354"/>
      <c r="T1884" s="354"/>
      <c r="U1884" s="354"/>
      <c r="V1884" s="354"/>
    </row>
    <row r="1885" ht="11.25" customHeight="1">
      <c r="A1885" s="170" t="s">
        <v>682</v>
      </c>
      <c r="B1885" s="348">
        <v>45889.0</v>
      </c>
      <c r="C1885" s="170" t="s">
        <v>439</v>
      </c>
      <c r="D1885" s="349" t="s">
        <v>699</v>
      </c>
      <c r="E1885" s="170">
        <v>31.0</v>
      </c>
      <c r="F1885" s="170">
        <v>584.0</v>
      </c>
      <c r="G1885" s="170">
        <v>240.0</v>
      </c>
      <c r="H1885" s="170" t="s">
        <v>700</v>
      </c>
      <c r="I1885" s="170" t="s">
        <v>701</v>
      </c>
      <c r="J1885" s="334"/>
      <c r="K1885" s="334"/>
      <c r="L1885" s="351">
        <f t="shared" si="19"/>
        <v>16.945344</v>
      </c>
      <c r="M1885" s="352" t="str">
        <f t="shared" si="18"/>
        <v>SHEARING</v>
      </c>
      <c r="N1885" s="353">
        <f t="shared" si="14"/>
        <v>20</v>
      </c>
      <c r="O1885" s="354">
        <f t="shared" si="15"/>
        <v>8</v>
      </c>
      <c r="P1885" s="354">
        <f t="shared" si="16"/>
        <v>2025</v>
      </c>
      <c r="Q1885" s="354"/>
      <c r="R1885" s="354"/>
      <c r="S1885" s="354"/>
      <c r="T1885" s="354"/>
      <c r="U1885" s="354"/>
      <c r="V1885" s="354"/>
    </row>
    <row r="1886" ht="11.25" customHeight="1">
      <c r="A1886" s="170" t="s">
        <v>682</v>
      </c>
      <c r="B1886" s="348">
        <v>45889.0</v>
      </c>
      <c r="C1886" s="170" t="s">
        <v>439</v>
      </c>
      <c r="D1886" s="349" t="s">
        <v>699</v>
      </c>
      <c r="E1886" s="170">
        <v>99.0</v>
      </c>
      <c r="F1886" s="170">
        <v>315.0</v>
      </c>
      <c r="G1886" s="170">
        <v>900.0</v>
      </c>
      <c r="H1886" s="170" t="s">
        <v>700</v>
      </c>
      <c r="I1886" s="170" t="s">
        <v>701</v>
      </c>
      <c r="J1886" s="334"/>
      <c r="K1886" s="350">
        <v>0.8333333333333334</v>
      </c>
      <c r="L1886" s="351">
        <f t="shared" si="19"/>
        <v>109.45935</v>
      </c>
      <c r="M1886" s="352" t="str">
        <f t="shared" si="18"/>
        <v>SHEARING</v>
      </c>
      <c r="N1886" s="353">
        <f t="shared" si="14"/>
        <v>20</v>
      </c>
      <c r="O1886" s="354">
        <f t="shared" si="15"/>
        <v>8</v>
      </c>
      <c r="P1886" s="354">
        <f t="shared" si="16"/>
        <v>2025</v>
      </c>
      <c r="Q1886" s="354"/>
      <c r="R1886" s="354"/>
      <c r="S1886" s="354"/>
      <c r="T1886" s="354"/>
      <c r="U1886" s="354"/>
      <c r="V1886" s="354"/>
    </row>
    <row r="1887" ht="11.25" customHeight="1">
      <c r="A1887" s="170" t="s">
        <v>682</v>
      </c>
      <c r="B1887" s="348">
        <v>45889.0</v>
      </c>
      <c r="C1887" s="170" t="s">
        <v>756</v>
      </c>
      <c r="D1887" s="349" t="s">
        <v>711</v>
      </c>
      <c r="E1887" s="170">
        <v>44.0</v>
      </c>
      <c r="F1887" s="170">
        <v>235.0</v>
      </c>
      <c r="G1887" s="170">
        <v>800.0</v>
      </c>
      <c r="H1887" s="170" t="s">
        <v>712</v>
      </c>
      <c r="I1887" s="170" t="s">
        <v>713</v>
      </c>
      <c r="J1887" s="350">
        <v>0.3333333333333333</v>
      </c>
      <c r="K1887" s="334"/>
      <c r="L1887" s="351">
        <f t="shared" si="19"/>
        <v>32.2608</v>
      </c>
      <c r="M1887" s="352" t="str">
        <f t="shared" si="18"/>
        <v>SHEARING</v>
      </c>
      <c r="N1887" s="353">
        <f t="shared" si="14"/>
        <v>20</v>
      </c>
      <c r="O1887" s="354">
        <f t="shared" si="15"/>
        <v>8</v>
      </c>
      <c r="P1887" s="354">
        <f t="shared" si="16"/>
        <v>2025</v>
      </c>
      <c r="Q1887" s="354"/>
      <c r="R1887" s="354"/>
      <c r="S1887" s="354"/>
      <c r="T1887" s="354"/>
      <c r="U1887" s="354"/>
      <c r="V1887" s="354"/>
    </row>
    <row r="1888" ht="11.25" customHeight="1">
      <c r="A1888" s="170" t="s">
        <v>682</v>
      </c>
      <c r="B1888" s="348">
        <v>45889.0</v>
      </c>
      <c r="C1888" s="170" t="s">
        <v>425</v>
      </c>
      <c r="D1888" s="349" t="s">
        <v>711</v>
      </c>
      <c r="E1888" s="170">
        <v>38.0</v>
      </c>
      <c r="F1888" s="170">
        <v>234.0</v>
      </c>
      <c r="G1888" s="170">
        <v>340.0</v>
      </c>
      <c r="H1888" s="170" t="s">
        <v>712</v>
      </c>
      <c r="I1888" s="170" t="s">
        <v>713</v>
      </c>
      <c r="J1888" s="334"/>
      <c r="K1888" s="334"/>
      <c r="L1888" s="351">
        <f t="shared" si="19"/>
        <v>11.790792</v>
      </c>
      <c r="M1888" s="352" t="str">
        <f t="shared" si="18"/>
        <v>SHEARING</v>
      </c>
      <c r="N1888" s="353">
        <f t="shared" si="14"/>
        <v>20</v>
      </c>
      <c r="O1888" s="354">
        <f t="shared" si="15"/>
        <v>8</v>
      </c>
      <c r="P1888" s="354">
        <f t="shared" si="16"/>
        <v>2025</v>
      </c>
      <c r="Q1888" s="354"/>
      <c r="R1888" s="354"/>
      <c r="S1888" s="354"/>
      <c r="T1888" s="354"/>
      <c r="U1888" s="354"/>
      <c r="V1888" s="354"/>
    </row>
    <row r="1889" ht="11.25" customHeight="1">
      <c r="A1889" s="170" t="s">
        <v>682</v>
      </c>
      <c r="B1889" s="348">
        <v>45889.0</v>
      </c>
      <c r="C1889" s="170" t="s">
        <v>528</v>
      </c>
      <c r="D1889" s="349" t="s">
        <v>711</v>
      </c>
      <c r="E1889" s="170">
        <v>35.0</v>
      </c>
      <c r="F1889" s="170">
        <v>12.5</v>
      </c>
      <c r="G1889" s="170">
        <v>2000.0</v>
      </c>
      <c r="H1889" s="170" t="s">
        <v>712</v>
      </c>
      <c r="I1889" s="170" t="s">
        <v>713</v>
      </c>
      <c r="J1889" s="334"/>
      <c r="K1889" s="350">
        <v>0.8333333333333334</v>
      </c>
      <c r="L1889" s="351">
        <f t="shared" si="19"/>
        <v>3.4125</v>
      </c>
      <c r="M1889" s="352" t="str">
        <f t="shared" si="18"/>
        <v>SHEARING</v>
      </c>
      <c r="N1889" s="353">
        <f t="shared" si="14"/>
        <v>20</v>
      </c>
      <c r="O1889" s="354">
        <f t="shared" si="15"/>
        <v>8</v>
      </c>
      <c r="P1889" s="354">
        <f t="shared" si="16"/>
        <v>2025</v>
      </c>
      <c r="Q1889" s="354"/>
      <c r="R1889" s="354"/>
      <c r="S1889" s="354"/>
      <c r="T1889" s="354"/>
      <c r="U1889" s="354"/>
      <c r="V1889" s="354"/>
    </row>
    <row r="1890" ht="11.25" customHeight="1">
      <c r="A1890" s="170" t="s">
        <v>682</v>
      </c>
      <c r="B1890" s="348">
        <v>45889.0</v>
      </c>
      <c r="C1890" s="170"/>
      <c r="D1890" s="170"/>
      <c r="E1890" s="170"/>
      <c r="F1890" s="170"/>
      <c r="G1890" s="170"/>
      <c r="H1890" s="170" t="s">
        <v>715</v>
      </c>
      <c r="I1890" s="170" t="s">
        <v>692</v>
      </c>
      <c r="J1890" s="350">
        <v>0.3333333333333333</v>
      </c>
      <c r="K1890" s="334"/>
      <c r="L1890" s="351">
        <f t="shared" si="19"/>
        <v>0</v>
      </c>
      <c r="M1890" s="352" t="str">
        <f t="shared" si="18"/>
        <v/>
      </c>
      <c r="N1890" s="353">
        <f t="shared" si="14"/>
        <v>20</v>
      </c>
      <c r="O1890" s="354">
        <f t="shared" si="15"/>
        <v>8</v>
      </c>
      <c r="P1890" s="354">
        <f t="shared" si="16"/>
        <v>2025</v>
      </c>
      <c r="Q1890" s="354"/>
      <c r="R1890" s="354"/>
      <c r="S1890" s="354"/>
      <c r="T1890" s="354"/>
      <c r="U1890" s="354"/>
      <c r="V1890" s="354"/>
    </row>
    <row r="1891" ht="11.25" customHeight="1">
      <c r="A1891" s="170" t="s">
        <v>682</v>
      </c>
      <c r="B1891" s="348">
        <v>45889.0</v>
      </c>
      <c r="C1891" s="170" t="s">
        <v>520</v>
      </c>
      <c r="D1891" s="349" t="s">
        <v>740</v>
      </c>
      <c r="E1891" s="170">
        <v>38.5</v>
      </c>
      <c r="F1891" s="170">
        <v>234.0</v>
      </c>
      <c r="G1891" s="170">
        <v>2420.0</v>
      </c>
      <c r="H1891" s="170" t="s">
        <v>700</v>
      </c>
      <c r="I1891" s="170" t="s">
        <v>692</v>
      </c>
      <c r="J1891" s="334"/>
      <c r="K1891" s="350">
        <v>0.8333333333333334</v>
      </c>
      <c r="L1891" s="351">
        <f t="shared" si="19"/>
        <v>85.026942</v>
      </c>
      <c r="M1891" s="352" t="str">
        <f t="shared" si="18"/>
        <v>SHEARING</v>
      </c>
      <c r="N1891" s="353">
        <f t="shared" si="14"/>
        <v>20</v>
      </c>
      <c r="O1891" s="354">
        <f t="shared" si="15"/>
        <v>8</v>
      </c>
      <c r="P1891" s="354">
        <f t="shared" si="16"/>
        <v>2025</v>
      </c>
      <c r="Q1891" s="354"/>
      <c r="R1891" s="354"/>
      <c r="S1891" s="354"/>
      <c r="T1891" s="354"/>
      <c r="U1891" s="354"/>
      <c r="V1891" s="354"/>
    </row>
    <row r="1892" ht="11.25" customHeight="1">
      <c r="A1892" s="170" t="s">
        <v>682</v>
      </c>
      <c r="B1892" s="348">
        <v>45889.0</v>
      </c>
      <c r="C1892" s="170" t="s">
        <v>439</v>
      </c>
      <c r="D1892" s="349" t="s">
        <v>690</v>
      </c>
      <c r="E1892" s="170">
        <v>118.0</v>
      </c>
      <c r="F1892" s="170">
        <v>584.0</v>
      </c>
      <c r="G1892" s="170">
        <v>1380.0</v>
      </c>
      <c r="H1892" s="170" t="s">
        <v>85</v>
      </c>
      <c r="I1892" s="170" t="s">
        <v>803</v>
      </c>
      <c r="J1892" s="350">
        <v>0.375</v>
      </c>
      <c r="K1892" s="334"/>
      <c r="L1892" s="351">
        <f t="shared" si="19"/>
        <v>370.884384</v>
      </c>
      <c r="M1892" s="352" t="str">
        <f t="shared" si="18"/>
        <v>SHEARING</v>
      </c>
      <c r="N1892" s="353">
        <f t="shared" si="14"/>
        <v>20</v>
      </c>
      <c r="O1892" s="354">
        <f t="shared" si="15"/>
        <v>8</v>
      </c>
      <c r="P1892" s="354">
        <f t="shared" si="16"/>
        <v>2025</v>
      </c>
      <c r="Q1892" s="354"/>
      <c r="R1892" s="354"/>
      <c r="S1892" s="354"/>
      <c r="T1892" s="354"/>
      <c r="U1892" s="354"/>
      <c r="V1892" s="354"/>
    </row>
    <row r="1893" ht="11.25" customHeight="1">
      <c r="A1893" s="170" t="s">
        <v>682</v>
      </c>
      <c r="B1893" s="348">
        <v>45889.0</v>
      </c>
      <c r="C1893" s="170" t="s">
        <v>439</v>
      </c>
      <c r="D1893" s="349" t="s">
        <v>690</v>
      </c>
      <c r="E1893" s="170">
        <v>55.0</v>
      </c>
      <c r="F1893" s="170">
        <v>584.0</v>
      </c>
      <c r="G1893" s="170">
        <v>720.0</v>
      </c>
      <c r="H1893" s="170" t="s">
        <v>85</v>
      </c>
      <c r="I1893" s="170" t="s">
        <v>803</v>
      </c>
      <c r="J1893" s="334"/>
      <c r="K1893" s="334"/>
      <c r="L1893" s="351">
        <f t="shared" si="19"/>
        <v>90.19296</v>
      </c>
      <c r="M1893" s="352" t="str">
        <f t="shared" si="18"/>
        <v>SHEARING</v>
      </c>
      <c r="N1893" s="353">
        <f t="shared" si="14"/>
        <v>20</v>
      </c>
      <c r="O1893" s="354">
        <f t="shared" si="15"/>
        <v>8</v>
      </c>
      <c r="P1893" s="354">
        <f t="shared" si="16"/>
        <v>2025</v>
      </c>
      <c r="Q1893" s="354"/>
      <c r="R1893" s="354"/>
      <c r="S1893" s="354"/>
      <c r="T1893" s="354"/>
      <c r="U1893" s="354"/>
      <c r="V1893" s="354"/>
    </row>
    <row r="1894" ht="11.25" customHeight="1">
      <c r="A1894" s="170" t="s">
        <v>682</v>
      </c>
      <c r="B1894" s="348">
        <v>45889.0</v>
      </c>
      <c r="C1894" s="170" t="s">
        <v>439</v>
      </c>
      <c r="D1894" s="349" t="s">
        <v>690</v>
      </c>
      <c r="E1894" s="170">
        <v>106.0</v>
      </c>
      <c r="F1894" s="170">
        <v>584.0</v>
      </c>
      <c r="G1894" s="170">
        <v>76.0</v>
      </c>
      <c r="H1894" s="170" t="s">
        <v>85</v>
      </c>
      <c r="I1894" s="170" t="s">
        <v>803</v>
      </c>
      <c r="J1894" s="334"/>
      <c r="K1894" s="334"/>
      <c r="L1894" s="351">
        <f t="shared" si="19"/>
        <v>18.3483456</v>
      </c>
      <c r="M1894" s="352" t="str">
        <f t="shared" si="18"/>
        <v>SHEARING</v>
      </c>
      <c r="N1894" s="353">
        <f t="shared" si="14"/>
        <v>20</v>
      </c>
      <c r="O1894" s="354">
        <f t="shared" si="15"/>
        <v>8</v>
      </c>
      <c r="P1894" s="354">
        <f t="shared" si="16"/>
        <v>2025</v>
      </c>
      <c r="Q1894" s="354"/>
      <c r="R1894" s="354"/>
      <c r="S1894" s="354"/>
      <c r="T1894" s="354"/>
      <c r="U1894" s="354"/>
      <c r="V1894" s="354"/>
    </row>
    <row r="1895" ht="11.25" customHeight="1">
      <c r="A1895" s="170" t="s">
        <v>682</v>
      </c>
      <c r="B1895" s="348">
        <v>45889.0</v>
      </c>
      <c r="C1895" s="170" t="s">
        <v>439</v>
      </c>
      <c r="D1895" s="349" t="s">
        <v>690</v>
      </c>
      <c r="E1895" s="170">
        <v>99.0</v>
      </c>
      <c r="F1895" s="170">
        <v>640.0</v>
      </c>
      <c r="G1895" s="170">
        <v>1260.0</v>
      </c>
      <c r="H1895" s="170" t="s">
        <v>85</v>
      </c>
      <c r="I1895" s="170" t="s">
        <v>803</v>
      </c>
      <c r="J1895" s="334"/>
      <c r="K1895" s="350">
        <v>0.7916666666666666</v>
      </c>
      <c r="L1895" s="351">
        <f t="shared" si="19"/>
        <v>311.35104</v>
      </c>
      <c r="M1895" s="352" t="str">
        <f t="shared" si="18"/>
        <v>SHEARING</v>
      </c>
      <c r="N1895" s="353">
        <f t="shared" si="14"/>
        <v>20</v>
      </c>
      <c r="O1895" s="354">
        <f t="shared" si="15"/>
        <v>8</v>
      </c>
      <c r="P1895" s="354">
        <f t="shared" si="16"/>
        <v>2025</v>
      </c>
      <c r="Q1895" s="354"/>
      <c r="R1895" s="354"/>
      <c r="S1895" s="354"/>
      <c r="T1895" s="354"/>
      <c r="U1895" s="354"/>
      <c r="V1895" s="354"/>
    </row>
    <row r="1896" ht="11.25" customHeight="1">
      <c r="A1896" s="170" t="s">
        <v>682</v>
      </c>
      <c r="B1896" s="348">
        <v>45889.0</v>
      </c>
      <c r="C1896" s="170" t="s">
        <v>756</v>
      </c>
      <c r="D1896" s="349" t="s">
        <v>685</v>
      </c>
      <c r="E1896" s="170">
        <v>38.0</v>
      </c>
      <c r="F1896" s="170">
        <v>205.0</v>
      </c>
      <c r="G1896" s="170">
        <v>2500.0</v>
      </c>
      <c r="H1896" s="170" t="s">
        <v>85</v>
      </c>
      <c r="I1896" s="170" t="s">
        <v>718</v>
      </c>
      <c r="J1896" s="350">
        <v>0.3333333333333333</v>
      </c>
      <c r="K1896" s="334"/>
      <c r="L1896" s="351">
        <f t="shared" si="19"/>
        <v>75.9525</v>
      </c>
      <c r="M1896" s="352" t="str">
        <f t="shared" si="18"/>
        <v>SHEARING</v>
      </c>
      <c r="N1896" s="353">
        <f t="shared" si="14"/>
        <v>20</v>
      </c>
      <c r="O1896" s="354">
        <f t="shared" si="15"/>
        <v>8</v>
      </c>
      <c r="P1896" s="354">
        <f t="shared" si="16"/>
        <v>2025</v>
      </c>
      <c r="Q1896" s="354"/>
      <c r="R1896" s="354"/>
      <c r="S1896" s="354"/>
      <c r="T1896" s="354"/>
      <c r="U1896" s="354"/>
      <c r="V1896" s="354"/>
    </row>
    <row r="1897" ht="11.25" customHeight="1">
      <c r="A1897" s="170" t="s">
        <v>682</v>
      </c>
      <c r="B1897" s="348">
        <v>45889.0</v>
      </c>
      <c r="C1897" s="170" t="s">
        <v>756</v>
      </c>
      <c r="D1897" s="349" t="s">
        <v>685</v>
      </c>
      <c r="E1897" s="170">
        <v>44.0</v>
      </c>
      <c r="F1897" s="170">
        <v>235.0</v>
      </c>
      <c r="G1897" s="170">
        <v>1400.0</v>
      </c>
      <c r="H1897" s="170" t="s">
        <v>85</v>
      </c>
      <c r="I1897" s="170" t="s">
        <v>718</v>
      </c>
      <c r="J1897" s="334"/>
      <c r="K1897" s="334"/>
      <c r="L1897" s="351">
        <f t="shared" si="19"/>
        <v>56.4564</v>
      </c>
      <c r="M1897" s="352" t="str">
        <f t="shared" si="18"/>
        <v>SHEARING</v>
      </c>
      <c r="N1897" s="353">
        <f t="shared" si="14"/>
        <v>20</v>
      </c>
      <c r="O1897" s="354">
        <f t="shared" si="15"/>
        <v>8</v>
      </c>
      <c r="P1897" s="354">
        <f t="shared" si="16"/>
        <v>2025</v>
      </c>
      <c r="Q1897" s="354"/>
      <c r="R1897" s="354"/>
      <c r="S1897" s="354"/>
      <c r="T1897" s="354"/>
      <c r="U1897" s="354"/>
      <c r="V1897" s="354"/>
    </row>
    <row r="1898" ht="11.25" customHeight="1">
      <c r="A1898" s="170" t="s">
        <v>682</v>
      </c>
      <c r="B1898" s="348">
        <v>45889.0</v>
      </c>
      <c r="C1898" s="170"/>
      <c r="D1898" s="170"/>
      <c r="E1898" s="170"/>
      <c r="F1898" s="170"/>
      <c r="G1898" s="170"/>
      <c r="H1898" s="170" t="s">
        <v>689</v>
      </c>
      <c r="I1898" s="170" t="s">
        <v>718</v>
      </c>
      <c r="J1898" s="334"/>
      <c r="K1898" s="350">
        <v>0.8333333333333334</v>
      </c>
      <c r="L1898" s="351">
        <f t="shared" si="19"/>
        <v>0</v>
      </c>
      <c r="M1898" s="352" t="str">
        <f t="shared" si="18"/>
        <v/>
      </c>
      <c r="N1898" s="353">
        <f t="shared" si="14"/>
        <v>20</v>
      </c>
      <c r="O1898" s="354">
        <f t="shared" si="15"/>
        <v>8</v>
      </c>
      <c r="P1898" s="354">
        <f t="shared" si="16"/>
        <v>2025</v>
      </c>
      <c r="Q1898" s="354"/>
      <c r="R1898" s="354"/>
      <c r="S1898" s="354"/>
      <c r="T1898" s="354"/>
      <c r="U1898" s="354"/>
      <c r="V1898" s="354"/>
    </row>
    <row r="1899" ht="11.25" customHeight="1">
      <c r="A1899" s="170" t="s">
        <v>682</v>
      </c>
      <c r="B1899" s="348">
        <v>45889.0</v>
      </c>
      <c r="C1899" s="170" t="s">
        <v>528</v>
      </c>
      <c r="D1899" s="349" t="s">
        <v>683</v>
      </c>
      <c r="E1899" s="170">
        <v>35.0</v>
      </c>
      <c r="F1899" s="170">
        <v>125.0</v>
      </c>
      <c r="G1899" s="170">
        <v>1500.0</v>
      </c>
      <c r="H1899" s="170" t="s">
        <v>85</v>
      </c>
      <c r="I1899" s="170" t="s">
        <v>684</v>
      </c>
      <c r="J1899" s="350">
        <v>0.3333333333333333</v>
      </c>
      <c r="K1899" s="334"/>
      <c r="L1899" s="351">
        <f t="shared" si="19"/>
        <v>25.59375</v>
      </c>
      <c r="M1899" s="352" t="str">
        <f t="shared" si="18"/>
        <v>SHEARING</v>
      </c>
      <c r="N1899" s="353">
        <f t="shared" si="14"/>
        <v>20</v>
      </c>
      <c r="O1899" s="354">
        <f t="shared" si="15"/>
        <v>8</v>
      </c>
      <c r="P1899" s="354">
        <f t="shared" si="16"/>
        <v>2025</v>
      </c>
      <c r="Q1899" s="354"/>
      <c r="R1899" s="354"/>
      <c r="S1899" s="354"/>
      <c r="T1899" s="354"/>
      <c r="U1899" s="354"/>
      <c r="V1899" s="354"/>
    </row>
    <row r="1900" ht="11.25" customHeight="1">
      <c r="A1900" s="170" t="s">
        <v>682</v>
      </c>
      <c r="B1900" s="348">
        <v>45889.0</v>
      </c>
      <c r="C1900" s="170" t="s">
        <v>439</v>
      </c>
      <c r="D1900" s="349" t="s">
        <v>683</v>
      </c>
      <c r="E1900" s="170">
        <v>55.0</v>
      </c>
      <c r="F1900" s="170">
        <v>584.0</v>
      </c>
      <c r="G1900" s="170">
        <v>360.0</v>
      </c>
      <c r="H1900" s="170" t="s">
        <v>85</v>
      </c>
      <c r="I1900" s="170" t="s">
        <v>684</v>
      </c>
      <c r="J1900" s="334"/>
      <c r="K1900" s="334"/>
      <c r="L1900" s="351">
        <f t="shared" si="19"/>
        <v>45.09648</v>
      </c>
      <c r="M1900" s="352" t="str">
        <f t="shared" si="18"/>
        <v>SHEARING</v>
      </c>
      <c r="N1900" s="353">
        <f t="shared" si="14"/>
        <v>20</v>
      </c>
      <c r="O1900" s="354">
        <f t="shared" si="15"/>
        <v>8</v>
      </c>
      <c r="P1900" s="354">
        <f t="shared" si="16"/>
        <v>2025</v>
      </c>
      <c r="Q1900" s="354"/>
      <c r="R1900" s="354"/>
      <c r="S1900" s="354"/>
      <c r="T1900" s="354"/>
      <c r="U1900" s="354"/>
      <c r="V1900" s="354"/>
    </row>
    <row r="1901" ht="11.25" customHeight="1">
      <c r="A1901" s="170" t="s">
        <v>682</v>
      </c>
      <c r="B1901" s="348">
        <v>45889.0</v>
      </c>
      <c r="C1901" s="170" t="s">
        <v>439</v>
      </c>
      <c r="D1901" s="349" t="s">
        <v>683</v>
      </c>
      <c r="E1901" s="170">
        <v>31.0</v>
      </c>
      <c r="F1901" s="170">
        <v>584.0</v>
      </c>
      <c r="G1901" s="170">
        <v>150.0</v>
      </c>
      <c r="H1901" s="170" t="s">
        <v>85</v>
      </c>
      <c r="I1901" s="170" t="s">
        <v>684</v>
      </c>
      <c r="J1901" s="334"/>
      <c r="K1901" s="334"/>
      <c r="L1901" s="351">
        <f t="shared" si="19"/>
        <v>10.59084</v>
      </c>
      <c r="M1901" s="352" t="str">
        <f t="shared" si="18"/>
        <v>SHEARING</v>
      </c>
      <c r="N1901" s="353">
        <f t="shared" si="14"/>
        <v>20</v>
      </c>
      <c r="O1901" s="354">
        <f t="shared" si="15"/>
        <v>8</v>
      </c>
      <c r="P1901" s="354">
        <f t="shared" si="16"/>
        <v>2025</v>
      </c>
      <c r="Q1901" s="354"/>
      <c r="R1901" s="354"/>
      <c r="S1901" s="354"/>
      <c r="T1901" s="354"/>
      <c r="U1901" s="354"/>
      <c r="V1901" s="354"/>
    </row>
    <row r="1902" ht="11.25" customHeight="1">
      <c r="A1902" s="170" t="s">
        <v>682</v>
      </c>
      <c r="B1902" s="348">
        <v>45889.0</v>
      </c>
      <c r="C1902" s="170"/>
      <c r="D1902" s="170"/>
      <c r="E1902" s="170"/>
      <c r="F1902" s="170"/>
      <c r="G1902" s="170"/>
      <c r="H1902" s="170" t="s">
        <v>689</v>
      </c>
      <c r="I1902" s="170" t="s">
        <v>684</v>
      </c>
      <c r="J1902" s="334"/>
      <c r="K1902" s="350">
        <v>0.8333333333333334</v>
      </c>
      <c r="L1902" s="351">
        <f t="shared" si="19"/>
        <v>0</v>
      </c>
      <c r="M1902" s="352" t="str">
        <f t="shared" si="18"/>
        <v/>
      </c>
      <c r="N1902" s="353">
        <f t="shared" si="14"/>
        <v>21</v>
      </c>
      <c r="O1902" s="354">
        <f t="shared" si="15"/>
        <v>8</v>
      </c>
      <c r="P1902" s="354">
        <f t="shared" si="16"/>
        <v>2025</v>
      </c>
      <c r="Q1902" s="354"/>
      <c r="R1902" s="354"/>
      <c r="S1902" s="354"/>
      <c r="T1902" s="354"/>
      <c r="U1902" s="354"/>
      <c r="V1902" s="354"/>
    </row>
    <row r="1903" ht="11.25" customHeight="1">
      <c r="A1903" s="170" t="s">
        <v>682</v>
      </c>
      <c r="B1903" s="348">
        <v>45890.0</v>
      </c>
      <c r="C1903" s="170" t="s">
        <v>436</v>
      </c>
      <c r="D1903" s="349" t="s">
        <v>683</v>
      </c>
      <c r="E1903" s="170">
        <v>107.0</v>
      </c>
      <c r="F1903" s="170">
        <v>677.0</v>
      </c>
      <c r="G1903" s="170">
        <v>52.0</v>
      </c>
      <c r="H1903" s="170" t="s">
        <v>85</v>
      </c>
      <c r="I1903" s="170" t="s">
        <v>684</v>
      </c>
      <c r="J1903" s="350">
        <v>0.3333333333333333</v>
      </c>
      <c r="K1903" s="334"/>
      <c r="L1903" s="351">
        <f t="shared" si="19"/>
        <v>14.6906292</v>
      </c>
      <c r="M1903" s="352" t="str">
        <f t="shared" si="18"/>
        <v>SHEARING</v>
      </c>
      <c r="N1903" s="353">
        <f t="shared" si="14"/>
        <v>21</v>
      </c>
      <c r="O1903" s="354">
        <f t="shared" si="15"/>
        <v>8</v>
      </c>
      <c r="P1903" s="354">
        <f t="shared" si="16"/>
        <v>2025</v>
      </c>
      <c r="Q1903" s="354"/>
      <c r="R1903" s="354"/>
      <c r="S1903" s="354"/>
      <c r="T1903" s="354"/>
      <c r="U1903" s="354"/>
      <c r="V1903" s="354"/>
    </row>
    <row r="1904" ht="11.25" customHeight="1">
      <c r="A1904" s="170" t="s">
        <v>682</v>
      </c>
      <c r="B1904" s="348">
        <v>45890.0</v>
      </c>
      <c r="C1904" s="170" t="s">
        <v>436</v>
      </c>
      <c r="D1904" s="349" t="s">
        <v>683</v>
      </c>
      <c r="E1904" s="170">
        <v>100.0</v>
      </c>
      <c r="F1904" s="170">
        <v>677.0</v>
      </c>
      <c r="G1904" s="170">
        <v>40.0</v>
      </c>
      <c r="H1904" s="170" t="s">
        <v>85</v>
      </c>
      <c r="I1904" s="170" t="s">
        <v>684</v>
      </c>
      <c r="J1904" s="334"/>
      <c r="K1904" s="334"/>
      <c r="L1904" s="351">
        <f t="shared" si="19"/>
        <v>10.5612</v>
      </c>
      <c r="M1904" s="352" t="str">
        <f t="shared" si="18"/>
        <v>SHEARING</v>
      </c>
      <c r="N1904" s="353">
        <f t="shared" si="14"/>
        <v>21</v>
      </c>
      <c r="O1904" s="354">
        <f t="shared" si="15"/>
        <v>8</v>
      </c>
      <c r="P1904" s="354">
        <f t="shared" si="16"/>
        <v>2025</v>
      </c>
      <c r="Q1904" s="354"/>
      <c r="R1904" s="354"/>
      <c r="S1904" s="354"/>
      <c r="T1904" s="354"/>
      <c r="U1904" s="354"/>
      <c r="V1904" s="354"/>
    </row>
    <row r="1905" ht="11.25" customHeight="1">
      <c r="A1905" s="170" t="s">
        <v>682</v>
      </c>
      <c r="B1905" s="348">
        <v>45890.0</v>
      </c>
      <c r="C1905" s="170" t="s">
        <v>436</v>
      </c>
      <c r="D1905" s="349" t="s">
        <v>683</v>
      </c>
      <c r="E1905" s="170">
        <v>90.0</v>
      </c>
      <c r="F1905" s="170">
        <v>677.0</v>
      </c>
      <c r="G1905" s="170">
        <v>34.0</v>
      </c>
      <c r="H1905" s="170" t="s">
        <v>85</v>
      </c>
      <c r="I1905" s="170" t="s">
        <v>684</v>
      </c>
      <c r="J1905" s="334"/>
      <c r="K1905" s="334"/>
      <c r="L1905" s="351">
        <f t="shared" si="19"/>
        <v>8.079318</v>
      </c>
      <c r="M1905" s="352" t="str">
        <f t="shared" si="18"/>
        <v>SHEARING</v>
      </c>
      <c r="N1905" s="353">
        <f t="shared" si="14"/>
        <v>21</v>
      </c>
      <c r="O1905" s="354">
        <f t="shared" si="15"/>
        <v>8</v>
      </c>
      <c r="P1905" s="354">
        <f t="shared" si="16"/>
        <v>2025</v>
      </c>
      <c r="Q1905" s="354"/>
      <c r="R1905" s="354"/>
      <c r="S1905" s="354"/>
      <c r="T1905" s="354"/>
      <c r="U1905" s="354"/>
      <c r="V1905" s="354"/>
    </row>
    <row r="1906" ht="11.25" customHeight="1">
      <c r="A1906" s="170" t="s">
        <v>682</v>
      </c>
      <c r="B1906" s="348">
        <v>45890.0</v>
      </c>
      <c r="C1906" s="170" t="s">
        <v>436</v>
      </c>
      <c r="D1906" s="349" t="s">
        <v>683</v>
      </c>
      <c r="E1906" s="170">
        <v>77.0</v>
      </c>
      <c r="F1906" s="170">
        <v>677.0</v>
      </c>
      <c r="G1906" s="170">
        <v>32.0</v>
      </c>
      <c r="H1906" s="170" t="s">
        <v>85</v>
      </c>
      <c r="I1906" s="170" t="s">
        <v>684</v>
      </c>
      <c r="J1906" s="334"/>
      <c r="K1906" s="334"/>
      <c r="L1906" s="351">
        <f t="shared" si="19"/>
        <v>6.5056992</v>
      </c>
      <c r="M1906" s="352" t="str">
        <f t="shared" si="18"/>
        <v>SHEARING</v>
      </c>
      <c r="N1906" s="353">
        <f t="shared" si="14"/>
        <v>21</v>
      </c>
      <c r="O1906" s="354">
        <f t="shared" si="15"/>
        <v>8</v>
      </c>
      <c r="P1906" s="354">
        <f t="shared" si="16"/>
        <v>2025</v>
      </c>
      <c r="Q1906" s="354"/>
      <c r="R1906" s="354"/>
      <c r="S1906" s="354"/>
      <c r="T1906" s="354"/>
      <c r="U1906" s="354"/>
      <c r="V1906" s="354"/>
    </row>
    <row r="1907" ht="11.25" customHeight="1">
      <c r="A1907" s="170" t="s">
        <v>682</v>
      </c>
      <c r="B1907" s="348">
        <v>45890.0</v>
      </c>
      <c r="C1907" s="170" t="s">
        <v>436</v>
      </c>
      <c r="D1907" s="349" t="s">
        <v>683</v>
      </c>
      <c r="E1907" s="170">
        <v>47.0</v>
      </c>
      <c r="F1907" s="170">
        <v>677.0</v>
      </c>
      <c r="G1907" s="170">
        <v>22.0</v>
      </c>
      <c r="H1907" s="170" t="s">
        <v>85</v>
      </c>
      <c r="I1907" s="170" t="s">
        <v>684</v>
      </c>
      <c r="J1907" s="334"/>
      <c r="K1907" s="334"/>
      <c r="L1907" s="351">
        <f t="shared" si="19"/>
        <v>2.7300702</v>
      </c>
      <c r="M1907" s="352" t="str">
        <f t="shared" si="18"/>
        <v>SHEARING</v>
      </c>
      <c r="N1907" s="353">
        <f t="shared" si="14"/>
        <v>21</v>
      </c>
      <c r="O1907" s="354">
        <f t="shared" si="15"/>
        <v>8</v>
      </c>
      <c r="P1907" s="354">
        <f t="shared" si="16"/>
        <v>2025</v>
      </c>
      <c r="Q1907" s="354"/>
      <c r="R1907" s="354"/>
      <c r="S1907" s="354"/>
      <c r="T1907" s="354"/>
      <c r="U1907" s="354"/>
      <c r="V1907" s="354"/>
    </row>
    <row r="1908" ht="11.25" customHeight="1">
      <c r="A1908" s="170" t="s">
        <v>682</v>
      </c>
      <c r="B1908" s="348">
        <v>45890.0</v>
      </c>
      <c r="C1908" s="170" t="s">
        <v>436</v>
      </c>
      <c r="D1908" s="349" t="s">
        <v>683</v>
      </c>
      <c r="E1908" s="170">
        <v>27.0</v>
      </c>
      <c r="F1908" s="170">
        <v>677.0</v>
      </c>
      <c r="G1908" s="170">
        <v>16.0</v>
      </c>
      <c r="H1908" s="170" t="s">
        <v>85</v>
      </c>
      <c r="I1908" s="170" t="s">
        <v>684</v>
      </c>
      <c r="J1908" s="334"/>
      <c r="K1908" s="334"/>
      <c r="L1908" s="351">
        <f t="shared" si="19"/>
        <v>1.1406096</v>
      </c>
      <c r="M1908" s="352" t="str">
        <f t="shared" si="18"/>
        <v>SHEARING</v>
      </c>
      <c r="N1908" s="353">
        <f t="shared" si="14"/>
        <v>21</v>
      </c>
      <c r="O1908" s="354">
        <f t="shared" si="15"/>
        <v>8</v>
      </c>
      <c r="P1908" s="354">
        <f t="shared" si="16"/>
        <v>2025</v>
      </c>
      <c r="Q1908" s="354"/>
      <c r="R1908" s="354"/>
      <c r="S1908" s="354"/>
      <c r="T1908" s="354"/>
      <c r="U1908" s="354"/>
      <c r="V1908" s="354"/>
    </row>
    <row r="1909" ht="11.25" customHeight="1">
      <c r="A1909" s="170" t="s">
        <v>682</v>
      </c>
      <c r="B1909" s="348">
        <v>45890.0</v>
      </c>
      <c r="C1909" s="170" t="s">
        <v>439</v>
      </c>
      <c r="D1909" s="349" t="s">
        <v>683</v>
      </c>
      <c r="E1909" s="170">
        <v>31.0</v>
      </c>
      <c r="F1909" s="170">
        <v>584.0</v>
      </c>
      <c r="G1909" s="170">
        <v>70.0</v>
      </c>
      <c r="H1909" s="170" t="s">
        <v>85</v>
      </c>
      <c r="I1909" s="170" t="s">
        <v>684</v>
      </c>
      <c r="J1909" s="334"/>
      <c r="K1909" s="334"/>
      <c r="L1909" s="351">
        <f t="shared" si="19"/>
        <v>4.942392</v>
      </c>
      <c r="M1909" s="352" t="str">
        <f t="shared" si="18"/>
        <v>SHEARING</v>
      </c>
      <c r="N1909" s="353">
        <f t="shared" si="14"/>
        <v>21</v>
      </c>
      <c r="O1909" s="354">
        <f t="shared" si="15"/>
        <v>8</v>
      </c>
      <c r="P1909" s="354">
        <f t="shared" si="16"/>
        <v>2025</v>
      </c>
      <c r="Q1909" s="354"/>
      <c r="R1909" s="354"/>
      <c r="S1909" s="354"/>
      <c r="T1909" s="354"/>
      <c r="U1909" s="354"/>
      <c r="V1909" s="354"/>
    </row>
    <row r="1910" ht="11.25" customHeight="1">
      <c r="A1910" s="170" t="s">
        <v>682</v>
      </c>
      <c r="B1910" s="348">
        <v>45890.0</v>
      </c>
      <c r="C1910" s="170" t="s">
        <v>649</v>
      </c>
      <c r="D1910" s="349" t="s">
        <v>683</v>
      </c>
      <c r="E1910" s="170">
        <v>111.0</v>
      </c>
      <c r="F1910" s="170">
        <v>413.0</v>
      </c>
      <c r="G1910" s="170">
        <v>435.0</v>
      </c>
      <c r="H1910" s="170" t="s">
        <v>85</v>
      </c>
      <c r="I1910" s="170" t="s">
        <v>684</v>
      </c>
      <c r="J1910" s="334"/>
      <c r="K1910" s="334"/>
      <c r="L1910" s="351">
        <f t="shared" si="19"/>
        <v>77.7726495</v>
      </c>
      <c r="M1910" s="352" t="str">
        <f t="shared" si="18"/>
        <v>SHEARING</v>
      </c>
      <c r="N1910" s="353">
        <f t="shared" si="14"/>
        <v>21</v>
      </c>
      <c r="O1910" s="354">
        <f t="shared" si="15"/>
        <v>8</v>
      </c>
      <c r="P1910" s="354">
        <f t="shared" si="16"/>
        <v>2025</v>
      </c>
      <c r="Q1910" s="354"/>
      <c r="R1910" s="354"/>
      <c r="S1910" s="354"/>
      <c r="T1910" s="354"/>
      <c r="U1910" s="354"/>
      <c r="V1910" s="354"/>
    </row>
    <row r="1911" ht="11.25" customHeight="1">
      <c r="A1911" s="170" t="s">
        <v>682</v>
      </c>
      <c r="B1911" s="348">
        <v>45890.0</v>
      </c>
      <c r="C1911" s="170" t="s">
        <v>648</v>
      </c>
      <c r="D1911" s="349" t="s">
        <v>683</v>
      </c>
      <c r="E1911" s="170">
        <v>93.0</v>
      </c>
      <c r="F1911" s="170">
        <v>413.0</v>
      </c>
      <c r="G1911" s="170">
        <v>345.0</v>
      </c>
      <c r="H1911" s="170" t="s">
        <v>85</v>
      </c>
      <c r="I1911" s="170" t="s">
        <v>684</v>
      </c>
      <c r="J1911" s="334"/>
      <c r="K1911" s="334"/>
      <c r="L1911" s="351">
        <f t="shared" si="19"/>
        <v>51.6793095</v>
      </c>
      <c r="M1911" s="352" t="str">
        <f t="shared" si="18"/>
        <v>SHEARING</v>
      </c>
      <c r="N1911" s="353">
        <f t="shared" si="14"/>
        <v>21</v>
      </c>
      <c r="O1911" s="354">
        <f t="shared" si="15"/>
        <v>8</v>
      </c>
      <c r="P1911" s="354">
        <f t="shared" si="16"/>
        <v>2025</v>
      </c>
      <c r="Q1911" s="354"/>
      <c r="R1911" s="354"/>
      <c r="S1911" s="354"/>
      <c r="T1911" s="354"/>
      <c r="U1911" s="354"/>
      <c r="V1911" s="354"/>
    </row>
    <row r="1912" ht="11.25" customHeight="1">
      <c r="A1912" s="170" t="s">
        <v>682</v>
      </c>
      <c r="B1912" s="348">
        <v>45890.0</v>
      </c>
      <c r="C1912" s="170" t="s">
        <v>664</v>
      </c>
      <c r="D1912" s="349" t="s">
        <v>683</v>
      </c>
      <c r="E1912" s="170">
        <v>69.0</v>
      </c>
      <c r="F1912" s="170">
        <v>413.0</v>
      </c>
      <c r="G1912" s="170">
        <v>285.0</v>
      </c>
      <c r="H1912" s="170" t="s">
        <v>85</v>
      </c>
      <c r="I1912" s="170" t="s">
        <v>684</v>
      </c>
      <c r="J1912" s="334"/>
      <c r="K1912" s="350">
        <v>0.8333333333333334</v>
      </c>
      <c r="L1912" s="351">
        <f t="shared" si="19"/>
        <v>31.6744155</v>
      </c>
      <c r="M1912" s="352" t="str">
        <f t="shared" si="18"/>
        <v>SHEARING</v>
      </c>
      <c r="N1912" s="353">
        <f t="shared" si="14"/>
        <v>21</v>
      </c>
      <c r="O1912" s="354">
        <f t="shared" si="15"/>
        <v>8</v>
      </c>
      <c r="P1912" s="354">
        <f t="shared" si="16"/>
        <v>2025</v>
      </c>
      <c r="Q1912" s="354"/>
      <c r="R1912" s="354"/>
      <c r="S1912" s="354"/>
      <c r="T1912" s="354"/>
      <c r="U1912" s="354"/>
      <c r="V1912" s="354"/>
    </row>
    <row r="1913" ht="11.25" customHeight="1">
      <c r="A1913" s="170" t="s">
        <v>682</v>
      </c>
      <c r="B1913" s="348">
        <v>45890.0</v>
      </c>
      <c r="C1913" s="170"/>
      <c r="D1913" s="349"/>
      <c r="E1913" s="170"/>
      <c r="F1913" s="170"/>
      <c r="G1913" s="170"/>
      <c r="H1913" s="170" t="s">
        <v>689</v>
      </c>
      <c r="I1913" s="170" t="s">
        <v>718</v>
      </c>
      <c r="J1913" s="350">
        <v>0.3333333333333333</v>
      </c>
      <c r="K1913" s="350">
        <v>0.8333333333333334</v>
      </c>
      <c r="L1913" s="351">
        <f t="shared" si="19"/>
        <v>0</v>
      </c>
      <c r="M1913" s="352" t="str">
        <f t="shared" si="18"/>
        <v/>
      </c>
      <c r="N1913" s="353">
        <f t="shared" si="14"/>
        <v>21</v>
      </c>
      <c r="O1913" s="354">
        <f t="shared" si="15"/>
        <v>8</v>
      </c>
      <c r="P1913" s="354">
        <f t="shared" si="16"/>
        <v>2025</v>
      </c>
      <c r="Q1913" s="354"/>
      <c r="R1913" s="354"/>
      <c r="S1913" s="354"/>
      <c r="T1913" s="354"/>
      <c r="U1913" s="354"/>
      <c r="V1913" s="354"/>
    </row>
    <row r="1914" ht="11.25" customHeight="1">
      <c r="A1914" s="170" t="s">
        <v>682</v>
      </c>
      <c r="B1914" s="348">
        <v>45890.0</v>
      </c>
      <c r="C1914" s="170" t="s">
        <v>648</v>
      </c>
      <c r="D1914" s="349" t="s">
        <v>690</v>
      </c>
      <c r="E1914" s="170">
        <v>124.0</v>
      </c>
      <c r="F1914" s="170">
        <v>413.0</v>
      </c>
      <c r="G1914" s="170">
        <v>585.0</v>
      </c>
      <c r="H1914" s="170" t="s">
        <v>85</v>
      </c>
      <c r="I1914" s="170" t="s">
        <v>803</v>
      </c>
      <c r="J1914" s="350">
        <v>0.375</v>
      </c>
      <c r="K1914" s="334"/>
      <c r="L1914" s="351">
        <f t="shared" si="19"/>
        <v>116.840178</v>
      </c>
      <c r="M1914" s="352" t="str">
        <f t="shared" si="18"/>
        <v>SHEARING</v>
      </c>
      <c r="N1914" s="353">
        <f t="shared" si="14"/>
        <v>21</v>
      </c>
      <c r="O1914" s="354">
        <f t="shared" si="15"/>
        <v>8</v>
      </c>
      <c r="P1914" s="354">
        <f t="shared" si="16"/>
        <v>2025</v>
      </c>
      <c r="Q1914" s="354"/>
      <c r="R1914" s="354"/>
      <c r="S1914" s="354"/>
      <c r="T1914" s="354"/>
      <c r="U1914" s="354"/>
      <c r="V1914" s="354"/>
    </row>
    <row r="1915" ht="11.25" customHeight="1">
      <c r="A1915" s="170" t="s">
        <v>682</v>
      </c>
      <c r="B1915" s="348">
        <v>45890.0</v>
      </c>
      <c r="C1915" s="170" t="s">
        <v>648</v>
      </c>
      <c r="D1915" s="349" t="s">
        <v>690</v>
      </c>
      <c r="E1915" s="170">
        <v>98.0</v>
      </c>
      <c r="F1915" s="170">
        <v>345.0</v>
      </c>
      <c r="G1915" s="170">
        <v>492.0</v>
      </c>
      <c r="H1915" s="170" t="s">
        <v>85</v>
      </c>
      <c r="I1915" s="170" t="s">
        <v>803</v>
      </c>
      <c r="J1915" s="334"/>
      <c r="K1915" s="334"/>
      <c r="L1915" s="351">
        <f t="shared" si="19"/>
        <v>64.874628</v>
      </c>
      <c r="M1915" s="352" t="str">
        <f t="shared" si="18"/>
        <v>SHEARING</v>
      </c>
      <c r="N1915" s="353">
        <f t="shared" si="14"/>
        <v>21</v>
      </c>
      <c r="O1915" s="354">
        <f t="shared" si="15"/>
        <v>8</v>
      </c>
      <c r="P1915" s="354">
        <f t="shared" si="16"/>
        <v>2025</v>
      </c>
      <c r="Q1915" s="354"/>
      <c r="R1915" s="354"/>
      <c r="S1915" s="354"/>
      <c r="T1915" s="354"/>
      <c r="U1915" s="354"/>
      <c r="V1915" s="354"/>
    </row>
    <row r="1916" ht="11.25" customHeight="1">
      <c r="A1916" s="170" t="s">
        <v>682</v>
      </c>
      <c r="B1916" s="348">
        <v>45890.0</v>
      </c>
      <c r="C1916" s="170" t="s">
        <v>648</v>
      </c>
      <c r="D1916" s="349" t="s">
        <v>690</v>
      </c>
      <c r="E1916" s="170">
        <v>98.0</v>
      </c>
      <c r="F1916" s="170">
        <v>365.0</v>
      </c>
      <c r="G1916" s="170">
        <v>408.0</v>
      </c>
      <c r="H1916" s="170" t="s">
        <v>85</v>
      </c>
      <c r="I1916" s="170" t="s">
        <v>803</v>
      </c>
      <c r="J1916" s="334"/>
      <c r="K1916" s="334"/>
      <c r="L1916" s="351">
        <f t="shared" si="19"/>
        <v>56.917224</v>
      </c>
      <c r="M1916" s="352" t="str">
        <f t="shared" si="18"/>
        <v>SHEARING</v>
      </c>
      <c r="N1916" s="353">
        <f t="shared" si="14"/>
        <v>21</v>
      </c>
      <c r="O1916" s="354">
        <f t="shared" si="15"/>
        <v>8</v>
      </c>
      <c r="P1916" s="354">
        <f t="shared" si="16"/>
        <v>2025</v>
      </c>
      <c r="Q1916" s="354"/>
      <c r="R1916" s="354"/>
      <c r="S1916" s="354"/>
      <c r="T1916" s="354"/>
      <c r="U1916" s="354"/>
      <c r="V1916" s="354"/>
    </row>
    <row r="1917" ht="11.25" customHeight="1">
      <c r="A1917" s="170" t="s">
        <v>682</v>
      </c>
      <c r="B1917" s="348">
        <v>45890.0</v>
      </c>
      <c r="C1917" s="170" t="s">
        <v>756</v>
      </c>
      <c r="D1917" s="170" t="s">
        <v>783</v>
      </c>
      <c r="E1917" s="170">
        <v>44.0</v>
      </c>
      <c r="F1917" s="170">
        <v>235.0</v>
      </c>
      <c r="G1917" s="170">
        <v>310.0</v>
      </c>
      <c r="H1917" s="170" t="s">
        <v>695</v>
      </c>
      <c r="I1917" s="170" t="s">
        <v>803</v>
      </c>
      <c r="J1917" s="334"/>
      <c r="K1917" s="350">
        <v>0.7916666666666666</v>
      </c>
      <c r="L1917" s="351">
        <f t="shared" si="19"/>
        <v>12.50106</v>
      </c>
      <c r="M1917" s="352" t="str">
        <f t="shared" si="18"/>
        <v>POWERPRESS</v>
      </c>
      <c r="N1917" s="353">
        <f t="shared" si="14"/>
        <v>21</v>
      </c>
      <c r="O1917" s="354">
        <f t="shared" si="15"/>
        <v>8</v>
      </c>
      <c r="P1917" s="354">
        <f t="shared" si="16"/>
        <v>2025</v>
      </c>
      <c r="Q1917" s="354"/>
      <c r="R1917" s="354"/>
      <c r="S1917" s="354"/>
      <c r="T1917" s="354"/>
      <c r="U1917" s="354"/>
      <c r="V1917" s="354"/>
    </row>
    <row r="1918" ht="11.25" customHeight="1">
      <c r="A1918" s="170" t="s">
        <v>682</v>
      </c>
      <c r="B1918" s="348">
        <v>45890.0</v>
      </c>
      <c r="C1918" s="170" t="s">
        <v>649</v>
      </c>
      <c r="D1918" s="349" t="s">
        <v>727</v>
      </c>
      <c r="E1918" s="170">
        <v>124.0</v>
      </c>
      <c r="F1918" s="170">
        <v>413.0</v>
      </c>
      <c r="G1918" s="170">
        <v>351.0</v>
      </c>
      <c r="H1918" s="170" t="s">
        <v>723</v>
      </c>
      <c r="I1918" s="170" t="s">
        <v>692</v>
      </c>
      <c r="J1918" s="350">
        <v>0.3333333333333333</v>
      </c>
      <c r="K1918" s="334"/>
      <c r="L1918" s="351">
        <f t="shared" si="19"/>
        <v>70.1041068</v>
      </c>
      <c r="M1918" s="352" t="str">
        <f t="shared" si="18"/>
        <v>SHEARING</v>
      </c>
      <c r="N1918" s="353">
        <f t="shared" si="14"/>
        <v>21</v>
      </c>
      <c r="O1918" s="354">
        <f t="shared" si="15"/>
        <v>8</v>
      </c>
      <c r="P1918" s="354">
        <f t="shared" si="16"/>
        <v>2025</v>
      </c>
      <c r="Q1918" s="354"/>
      <c r="R1918" s="354"/>
      <c r="S1918" s="354"/>
      <c r="T1918" s="354"/>
      <c r="U1918" s="354"/>
      <c r="V1918" s="354"/>
    </row>
    <row r="1919" ht="11.25" customHeight="1">
      <c r="A1919" s="170" t="s">
        <v>682</v>
      </c>
      <c r="B1919" s="348">
        <v>45890.0</v>
      </c>
      <c r="C1919" s="170" t="s">
        <v>664</v>
      </c>
      <c r="D1919" s="349" t="s">
        <v>727</v>
      </c>
      <c r="E1919" s="170">
        <v>111.0</v>
      </c>
      <c r="F1919" s="170">
        <v>413.0</v>
      </c>
      <c r="G1919" s="170">
        <v>261.0</v>
      </c>
      <c r="H1919" s="170" t="s">
        <v>723</v>
      </c>
      <c r="I1919" s="170" t="s">
        <v>692</v>
      </c>
      <c r="J1919" s="334"/>
      <c r="K1919" s="334"/>
      <c r="L1919" s="351">
        <f t="shared" si="19"/>
        <v>46.6635897</v>
      </c>
      <c r="M1919" s="352" t="str">
        <f t="shared" si="18"/>
        <v>SHEARING</v>
      </c>
      <c r="N1919" s="353">
        <f t="shared" si="14"/>
        <v>21</v>
      </c>
      <c r="O1919" s="354">
        <f t="shared" si="15"/>
        <v>8</v>
      </c>
      <c r="P1919" s="354">
        <f t="shared" si="16"/>
        <v>2025</v>
      </c>
      <c r="Q1919" s="354"/>
      <c r="R1919" s="354"/>
      <c r="S1919" s="354"/>
      <c r="T1919" s="354"/>
      <c r="U1919" s="354"/>
      <c r="V1919" s="354"/>
    </row>
    <row r="1920" ht="11.25" customHeight="1">
      <c r="A1920" s="170" t="s">
        <v>682</v>
      </c>
      <c r="B1920" s="348">
        <v>45890.0</v>
      </c>
      <c r="C1920" s="170" t="s">
        <v>664</v>
      </c>
      <c r="D1920" s="349" t="s">
        <v>727</v>
      </c>
      <c r="E1920" s="170">
        <v>93.0</v>
      </c>
      <c r="F1920" s="170">
        <v>413.0</v>
      </c>
      <c r="G1920" s="170">
        <v>207.0</v>
      </c>
      <c r="H1920" s="170" t="s">
        <v>723</v>
      </c>
      <c r="I1920" s="170" t="s">
        <v>692</v>
      </c>
      <c r="J1920" s="334"/>
      <c r="K1920" s="334"/>
      <c r="L1920" s="351">
        <f t="shared" si="19"/>
        <v>31.0075857</v>
      </c>
      <c r="M1920" s="352" t="str">
        <f t="shared" si="18"/>
        <v>SHEARING</v>
      </c>
      <c r="N1920" s="353">
        <f t="shared" si="14"/>
        <v>21</v>
      </c>
      <c r="O1920" s="354">
        <f t="shared" si="15"/>
        <v>8</v>
      </c>
      <c r="P1920" s="354">
        <f t="shared" si="16"/>
        <v>2025</v>
      </c>
      <c r="Q1920" s="354"/>
      <c r="R1920" s="354"/>
      <c r="S1920" s="354"/>
      <c r="T1920" s="354"/>
      <c r="U1920" s="354"/>
      <c r="V1920" s="354"/>
    </row>
    <row r="1921" ht="11.25" customHeight="1">
      <c r="A1921" s="170" t="s">
        <v>682</v>
      </c>
      <c r="B1921" s="348">
        <v>45890.0</v>
      </c>
      <c r="C1921" s="170" t="s">
        <v>664</v>
      </c>
      <c r="D1921" s="349" t="s">
        <v>727</v>
      </c>
      <c r="E1921" s="170">
        <v>69.0</v>
      </c>
      <c r="F1921" s="170">
        <v>413.0</v>
      </c>
      <c r="G1921" s="170">
        <v>171.0</v>
      </c>
      <c r="H1921" s="170" t="s">
        <v>723</v>
      </c>
      <c r="I1921" s="170" t="s">
        <v>692</v>
      </c>
      <c r="J1921" s="334"/>
      <c r="K1921" s="334"/>
      <c r="L1921" s="351">
        <f t="shared" si="19"/>
        <v>19.0046493</v>
      </c>
      <c r="M1921" s="352" t="str">
        <f t="shared" si="18"/>
        <v>SHEARING</v>
      </c>
      <c r="N1921" s="353">
        <f t="shared" si="14"/>
        <v>21</v>
      </c>
      <c r="O1921" s="354">
        <f t="shared" si="15"/>
        <v>8</v>
      </c>
      <c r="P1921" s="354">
        <f t="shared" si="16"/>
        <v>2025</v>
      </c>
      <c r="Q1921" s="354"/>
      <c r="R1921" s="354"/>
      <c r="S1921" s="354"/>
      <c r="T1921" s="354"/>
      <c r="U1921" s="354"/>
      <c r="V1921" s="354"/>
    </row>
    <row r="1922" ht="11.25" customHeight="1">
      <c r="A1922" s="170" t="s">
        <v>682</v>
      </c>
      <c r="B1922" s="348">
        <v>45890.0</v>
      </c>
      <c r="C1922" s="170" t="s">
        <v>664</v>
      </c>
      <c r="D1922" s="349" t="s">
        <v>727</v>
      </c>
      <c r="E1922" s="170">
        <v>98.0</v>
      </c>
      <c r="F1922" s="170">
        <v>365.0</v>
      </c>
      <c r="G1922" s="170">
        <v>738.0</v>
      </c>
      <c r="H1922" s="170" t="s">
        <v>723</v>
      </c>
      <c r="I1922" s="170" t="s">
        <v>692</v>
      </c>
      <c r="J1922" s="334"/>
      <c r="K1922" s="334"/>
      <c r="L1922" s="351">
        <f t="shared" si="19"/>
        <v>102.953214</v>
      </c>
      <c r="M1922" s="352" t="str">
        <f t="shared" si="18"/>
        <v>SHEARING</v>
      </c>
      <c r="N1922" s="353">
        <f t="shared" si="14"/>
        <v>21</v>
      </c>
      <c r="O1922" s="354">
        <f t="shared" si="15"/>
        <v>8</v>
      </c>
      <c r="P1922" s="354">
        <f t="shared" si="16"/>
        <v>2025</v>
      </c>
      <c r="Q1922" s="354"/>
      <c r="R1922" s="354"/>
      <c r="S1922" s="354"/>
      <c r="T1922" s="354"/>
      <c r="U1922" s="354"/>
      <c r="V1922" s="354"/>
    </row>
    <row r="1923" ht="11.25" customHeight="1">
      <c r="A1923" s="170" t="s">
        <v>682</v>
      </c>
      <c r="B1923" s="348">
        <v>45890.0</v>
      </c>
      <c r="C1923" s="170"/>
      <c r="D1923" s="170"/>
      <c r="E1923" s="170"/>
      <c r="F1923" s="170"/>
      <c r="G1923" s="170"/>
      <c r="H1923" s="170" t="s">
        <v>715</v>
      </c>
      <c r="I1923" s="170" t="s">
        <v>692</v>
      </c>
      <c r="J1923" s="334"/>
      <c r="K1923" s="350">
        <v>0.8333333333333334</v>
      </c>
      <c r="L1923" s="351">
        <f t="shared" si="19"/>
        <v>0</v>
      </c>
      <c r="M1923" s="352" t="str">
        <f t="shared" si="18"/>
        <v/>
      </c>
      <c r="N1923" s="353">
        <f t="shared" si="14"/>
        <v>21</v>
      </c>
      <c r="O1923" s="354">
        <f t="shared" si="15"/>
        <v>8</v>
      </c>
      <c r="P1923" s="354">
        <f t="shared" si="16"/>
        <v>2025</v>
      </c>
      <c r="Q1923" s="354"/>
      <c r="R1923" s="354"/>
      <c r="S1923" s="354"/>
      <c r="T1923" s="354"/>
      <c r="U1923" s="354"/>
      <c r="V1923" s="354"/>
    </row>
    <row r="1924" ht="11.25" customHeight="1">
      <c r="A1924" s="170" t="s">
        <v>682</v>
      </c>
      <c r="B1924" s="348">
        <v>45890.0</v>
      </c>
      <c r="C1924" s="170" t="s">
        <v>528</v>
      </c>
      <c r="D1924" s="349" t="s">
        <v>727</v>
      </c>
      <c r="E1924" s="170">
        <v>35.0</v>
      </c>
      <c r="F1924" s="170">
        <v>125.0</v>
      </c>
      <c r="G1924" s="170">
        <v>1100.0</v>
      </c>
      <c r="H1924" s="170" t="s">
        <v>712</v>
      </c>
      <c r="I1924" s="170" t="s">
        <v>713</v>
      </c>
      <c r="J1924" s="350">
        <v>0.3333333333333333</v>
      </c>
      <c r="K1924" s="334"/>
      <c r="L1924" s="351">
        <f t="shared" si="19"/>
        <v>18.76875</v>
      </c>
      <c r="M1924" s="352" t="str">
        <f t="shared" si="18"/>
        <v>SHEARING</v>
      </c>
      <c r="N1924" s="353">
        <f t="shared" si="14"/>
        <v>21</v>
      </c>
      <c r="O1924" s="354">
        <f t="shared" si="15"/>
        <v>8</v>
      </c>
      <c r="P1924" s="354">
        <f t="shared" si="16"/>
        <v>2025</v>
      </c>
      <c r="Q1924" s="354"/>
      <c r="R1924" s="354"/>
      <c r="S1924" s="354"/>
      <c r="T1924" s="354"/>
      <c r="U1924" s="354"/>
      <c r="V1924" s="354"/>
    </row>
    <row r="1925" ht="11.25" customHeight="1">
      <c r="A1925" s="170" t="s">
        <v>682</v>
      </c>
      <c r="B1925" s="348">
        <v>45890.0</v>
      </c>
      <c r="C1925" s="170" t="s">
        <v>520</v>
      </c>
      <c r="D1925" s="349" t="s">
        <v>727</v>
      </c>
      <c r="E1925" s="170">
        <v>38.0</v>
      </c>
      <c r="F1925" s="170">
        <v>234.0</v>
      </c>
      <c r="G1925" s="170">
        <v>1600.0</v>
      </c>
      <c r="H1925" s="170" t="s">
        <v>712</v>
      </c>
      <c r="I1925" s="170" t="s">
        <v>713</v>
      </c>
      <c r="J1925" s="334"/>
      <c r="K1925" s="334"/>
      <c r="L1925" s="351">
        <f t="shared" si="19"/>
        <v>55.48608</v>
      </c>
      <c r="M1925" s="352" t="str">
        <f t="shared" si="18"/>
        <v>SHEARING</v>
      </c>
      <c r="N1925" s="353">
        <f t="shared" si="14"/>
        <v>21</v>
      </c>
      <c r="O1925" s="354">
        <f t="shared" si="15"/>
        <v>8</v>
      </c>
      <c r="P1925" s="354">
        <f t="shared" si="16"/>
        <v>2025</v>
      </c>
      <c r="Q1925" s="354"/>
      <c r="R1925" s="354"/>
      <c r="S1925" s="354"/>
      <c r="T1925" s="354"/>
      <c r="U1925" s="354"/>
      <c r="V1925" s="354"/>
    </row>
    <row r="1926" ht="11.25" customHeight="1">
      <c r="A1926" s="170" t="s">
        <v>682</v>
      </c>
      <c r="B1926" s="348">
        <v>45890.0</v>
      </c>
      <c r="C1926" s="170" t="s">
        <v>525</v>
      </c>
      <c r="D1926" s="349" t="s">
        <v>727</v>
      </c>
      <c r="E1926" s="170">
        <v>50.0</v>
      </c>
      <c r="F1926" s="170">
        <v>160.0</v>
      </c>
      <c r="G1926" s="170">
        <v>150.0</v>
      </c>
      <c r="H1926" s="170" t="s">
        <v>712</v>
      </c>
      <c r="I1926" s="170" t="s">
        <v>713</v>
      </c>
      <c r="J1926" s="334"/>
      <c r="K1926" s="350">
        <v>0.8333333333333334</v>
      </c>
      <c r="L1926" s="351">
        <f t="shared" si="19"/>
        <v>4.68</v>
      </c>
      <c r="M1926" s="352" t="str">
        <f t="shared" si="18"/>
        <v>SHEARING</v>
      </c>
      <c r="N1926" s="353">
        <f t="shared" si="14"/>
        <v>21</v>
      </c>
      <c r="O1926" s="354">
        <f t="shared" si="15"/>
        <v>8</v>
      </c>
      <c r="P1926" s="354">
        <f t="shared" si="16"/>
        <v>2025</v>
      </c>
      <c r="Q1926" s="354"/>
      <c r="R1926" s="354"/>
      <c r="S1926" s="354"/>
      <c r="T1926" s="354"/>
      <c r="U1926" s="354"/>
      <c r="V1926" s="354"/>
    </row>
    <row r="1927" ht="11.25" customHeight="1">
      <c r="A1927" s="170" t="s">
        <v>682</v>
      </c>
      <c r="B1927" s="348">
        <v>45890.0</v>
      </c>
      <c r="C1927" s="170" t="s">
        <v>436</v>
      </c>
      <c r="D1927" s="349" t="s">
        <v>699</v>
      </c>
      <c r="E1927" s="170">
        <v>27.0</v>
      </c>
      <c r="F1927" s="170">
        <v>677.0</v>
      </c>
      <c r="G1927" s="170">
        <v>16.0</v>
      </c>
      <c r="H1927" s="170" t="s">
        <v>700</v>
      </c>
      <c r="I1927" s="170" t="s">
        <v>701</v>
      </c>
      <c r="J1927" s="350">
        <v>0.3333333333333333</v>
      </c>
      <c r="K1927" s="334"/>
      <c r="L1927" s="351">
        <f t="shared" si="19"/>
        <v>1.1406096</v>
      </c>
      <c r="M1927" s="352" t="str">
        <f t="shared" si="18"/>
        <v>SHEARING</v>
      </c>
      <c r="N1927" s="353">
        <f t="shared" si="14"/>
        <v>21</v>
      </c>
      <c r="O1927" s="354">
        <f t="shared" si="15"/>
        <v>8</v>
      </c>
      <c r="P1927" s="354">
        <f t="shared" si="16"/>
        <v>2025</v>
      </c>
      <c r="Q1927" s="354"/>
      <c r="R1927" s="354"/>
      <c r="S1927" s="354"/>
      <c r="T1927" s="354"/>
      <c r="U1927" s="354"/>
      <c r="V1927" s="354"/>
    </row>
    <row r="1928" ht="11.25" customHeight="1">
      <c r="A1928" s="170" t="s">
        <v>682</v>
      </c>
      <c r="B1928" s="348">
        <v>45890.0</v>
      </c>
      <c r="C1928" s="170" t="s">
        <v>648</v>
      </c>
      <c r="D1928" s="349" t="s">
        <v>699</v>
      </c>
      <c r="E1928" s="170">
        <v>124.0</v>
      </c>
      <c r="F1928" s="170">
        <v>413.0</v>
      </c>
      <c r="G1928" s="170">
        <v>590.0</v>
      </c>
      <c r="H1928" s="170" t="s">
        <v>700</v>
      </c>
      <c r="I1928" s="170" t="s">
        <v>701</v>
      </c>
      <c r="J1928" s="334"/>
      <c r="K1928" s="334"/>
      <c r="L1928" s="351">
        <f t="shared" si="19"/>
        <v>117.838812</v>
      </c>
      <c r="M1928" s="352" t="str">
        <f t="shared" si="18"/>
        <v>SHEARING</v>
      </c>
      <c r="N1928" s="353">
        <f t="shared" si="14"/>
        <v>21</v>
      </c>
      <c r="O1928" s="354">
        <f t="shared" si="15"/>
        <v>8</v>
      </c>
      <c r="P1928" s="354">
        <f t="shared" si="16"/>
        <v>2025</v>
      </c>
      <c r="Q1928" s="354"/>
      <c r="R1928" s="354"/>
      <c r="S1928" s="354"/>
      <c r="T1928" s="354"/>
      <c r="U1928" s="354"/>
      <c r="V1928" s="354"/>
    </row>
    <row r="1929" ht="11.25" customHeight="1">
      <c r="A1929" s="170" t="s">
        <v>682</v>
      </c>
      <c r="B1929" s="348">
        <v>45890.0</v>
      </c>
      <c r="C1929" s="170" t="s">
        <v>664</v>
      </c>
      <c r="D1929" s="349" t="s">
        <v>699</v>
      </c>
      <c r="E1929" s="170">
        <v>111.0</v>
      </c>
      <c r="F1929" s="170">
        <v>413.0</v>
      </c>
      <c r="G1929" s="170">
        <v>445.0</v>
      </c>
      <c r="H1929" s="170" t="s">
        <v>700</v>
      </c>
      <c r="I1929" s="170" t="s">
        <v>701</v>
      </c>
      <c r="J1929" s="334"/>
      <c r="K1929" s="350">
        <v>0.8333333333333334</v>
      </c>
      <c r="L1929" s="351">
        <f t="shared" si="19"/>
        <v>79.5605265</v>
      </c>
      <c r="M1929" s="352" t="str">
        <f t="shared" si="18"/>
        <v>SHEARING</v>
      </c>
      <c r="N1929" s="353">
        <f t="shared" si="14"/>
        <v>21</v>
      </c>
      <c r="O1929" s="354">
        <f t="shared" si="15"/>
        <v>8</v>
      </c>
      <c r="P1929" s="354">
        <f t="shared" si="16"/>
        <v>2025</v>
      </c>
      <c r="Q1929" s="354"/>
      <c r="R1929" s="354"/>
      <c r="S1929" s="354"/>
      <c r="T1929" s="354"/>
      <c r="U1929" s="354"/>
      <c r="V1929" s="354"/>
    </row>
    <row r="1930" ht="11.25" customHeight="1">
      <c r="A1930" s="170" t="s">
        <v>682</v>
      </c>
      <c r="B1930" s="348">
        <v>45890.0</v>
      </c>
      <c r="C1930" s="170"/>
      <c r="D1930" s="349"/>
      <c r="E1930" s="170"/>
      <c r="F1930" s="170"/>
      <c r="G1930" s="170"/>
      <c r="H1930" s="170" t="s">
        <v>715</v>
      </c>
      <c r="I1930" s="170" t="s">
        <v>719</v>
      </c>
      <c r="J1930" s="334"/>
      <c r="K1930" s="334"/>
      <c r="L1930" s="351">
        <f t="shared" si="19"/>
        <v>0</v>
      </c>
      <c r="M1930" s="352" t="str">
        <f t="shared" si="18"/>
        <v/>
      </c>
      <c r="N1930" s="353">
        <f t="shared" si="14"/>
        <v>21</v>
      </c>
      <c r="O1930" s="354">
        <f t="shared" si="15"/>
        <v>8</v>
      </c>
      <c r="P1930" s="354">
        <f t="shared" si="16"/>
        <v>2025</v>
      </c>
      <c r="Q1930" s="354"/>
      <c r="R1930" s="354"/>
      <c r="S1930" s="354"/>
      <c r="T1930" s="354"/>
      <c r="U1930" s="354"/>
      <c r="V1930" s="354"/>
    </row>
    <row r="1931" ht="11.25" customHeight="1">
      <c r="A1931" s="170" t="s">
        <v>682</v>
      </c>
      <c r="B1931" s="348">
        <v>45890.0</v>
      </c>
      <c r="C1931" s="170" t="s">
        <v>425</v>
      </c>
      <c r="D1931" s="170" t="s">
        <v>783</v>
      </c>
      <c r="E1931" s="170">
        <v>234.0</v>
      </c>
      <c r="F1931" s="170">
        <v>137.5</v>
      </c>
      <c r="G1931" s="170">
        <v>1440.0</v>
      </c>
      <c r="H1931" s="170" t="s">
        <v>695</v>
      </c>
      <c r="I1931" s="170" t="s">
        <v>793</v>
      </c>
      <c r="J1931" s="350">
        <v>0.375</v>
      </c>
      <c r="K1931" s="334"/>
      <c r="L1931" s="351">
        <f t="shared" si="19"/>
        <v>180.6948</v>
      </c>
      <c r="M1931" s="352" t="str">
        <f t="shared" si="18"/>
        <v>POWERPRESS</v>
      </c>
      <c r="N1931" s="353">
        <f t="shared" si="14"/>
        <v>21</v>
      </c>
      <c r="O1931" s="354">
        <f t="shared" si="15"/>
        <v>8</v>
      </c>
      <c r="P1931" s="354">
        <f t="shared" si="16"/>
        <v>2025</v>
      </c>
      <c r="Q1931" s="354"/>
      <c r="R1931" s="354"/>
      <c r="S1931" s="354"/>
      <c r="T1931" s="354"/>
      <c r="U1931" s="354"/>
      <c r="V1931" s="354"/>
    </row>
    <row r="1932" ht="11.25" customHeight="1">
      <c r="A1932" s="170" t="s">
        <v>682</v>
      </c>
      <c r="B1932" s="348">
        <v>45890.0</v>
      </c>
      <c r="C1932" s="170" t="s">
        <v>425</v>
      </c>
      <c r="D1932" s="170"/>
      <c r="E1932" s="170"/>
      <c r="F1932" s="170"/>
      <c r="G1932" s="170"/>
      <c r="H1932" s="170" t="s">
        <v>811</v>
      </c>
      <c r="I1932" s="170" t="s">
        <v>793</v>
      </c>
      <c r="J1932" s="334"/>
      <c r="K1932" s="334"/>
      <c r="L1932" s="351">
        <f t="shared" si="19"/>
        <v>0</v>
      </c>
      <c r="M1932" s="352" t="str">
        <f t="shared" si="18"/>
        <v/>
      </c>
      <c r="N1932" s="353">
        <f t="shared" si="14"/>
        <v>21</v>
      </c>
      <c r="O1932" s="354">
        <f t="shared" si="15"/>
        <v>8</v>
      </c>
      <c r="P1932" s="354">
        <f t="shared" si="16"/>
        <v>2025</v>
      </c>
      <c r="Q1932" s="354"/>
      <c r="R1932" s="354"/>
      <c r="S1932" s="354"/>
      <c r="T1932" s="354"/>
      <c r="U1932" s="354"/>
      <c r="V1932" s="354"/>
    </row>
    <row r="1933" ht="11.25" customHeight="1">
      <c r="A1933" s="170" t="s">
        <v>682</v>
      </c>
      <c r="B1933" s="348">
        <v>45890.0</v>
      </c>
      <c r="C1933" s="170" t="s">
        <v>756</v>
      </c>
      <c r="D1933" s="170" t="s">
        <v>783</v>
      </c>
      <c r="E1933" s="170">
        <v>44.0</v>
      </c>
      <c r="F1933" s="170">
        <v>235.0</v>
      </c>
      <c r="G1933" s="170">
        <v>140.0</v>
      </c>
      <c r="H1933" s="170" t="s">
        <v>695</v>
      </c>
      <c r="I1933" s="170" t="s">
        <v>793</v>
      </c>
      <c r="J1933" s="334"/>
      <c r="K1933" s="350">
        <v>0.8333333333333334</v>
      </c>
      <c r="L1933" s="351">
        <f t="shared" si="19"/>
        <v>5.64564</v>
      </c>
      <c r="M1933" s="352" t="str">
        <f t="shared" si="18"/>
        <v>POWERPRESS</v>
      </c>
      <c r="N1933" s="353">
        <f t="shared" si="14"/>
        <v>21</v>
      </c>
      <c r="O1933" s="354">
        <f t="shared" si="15"/>
        <v>8</v>
      </c>
      <c r="P1933" s="354">
        <f t="shared" si="16"/>
        <v>2025</v>
      </c>
      <c r="Q1933" s="354"/>
      <c r="R1933" s="354"/>
      <c r="S1933" s="354"/>
      <c r="T1933" s="354"/>
      <c r="U1933" s="354"/>
      <c r="V1933" s="354"/>
    </row>
    <row r="1934" ht="11.25" customHeight="1">
      <c r="A1934" s="170" t="s">
        <v>682</v>
      </c>
      <c r="B1934" s="348">
        <v>45890.0</v>
      </c>
      <c r="C1934" s="170" t="s">
        <v>528</v>
      </c>
      <c r="D1934" s="170" t="s">
        <v>786</v>
      </c>
      <c r="E1934" s="170">
        <v>35.0</v>
      </c>
      <c r="F1934" s="170">
        <v>125.0</v>
      </c>
      <c r="G1934" s="170">
        <v>2000.0</v>
      </c>
      <c r="H1934" s="170" t="s">
        <v>695</v>
      </c>
      <c r="I1934" s="170" t="s">
        <v>703</v>
      </c>
      <c r="J1934" s="350">
        <v>0.375</v>
      </c>
      <c r="K1934" s="334"/>
      <c r="L1934" s="351">
        <f t="shared" si="19"/>
        <v>34.125</v>
      </c>
      <c r="M1934" s="352" t="str">
        <f t="shared" si="18"/>
        <v>POWERPRESS</v>
      </c>
      <c r="N1934" s="353">
        <f t="shared" si="14"/>
        <v>21</v>
      </c>
      <c r="O1934" s="354">
        <f t="shared" si="15"/>
        <v>8</v>
      </c>
      <c r="P1934" s="354">
        <f t="shared" si="16"/>
        <v>2025</v>
      </c>
      <c r="Q1934" s="354"/>
      <c r="R1934" s="354"/>
      <c r="S1934" s="354"/>
      <c r="T1934" s="354"/>
      <c r="U1934" s="354"/>
      <c r="V1934" s="354"/>
    </row>
    <row r="1935" ht="11.25" customHeight="1">
      <c r="A1935" s="170" t="s">
        <v>682</v>
      </c>
      <c r="B1935" s="348">
        <v>45890.0</v>
      </c>
      <c r="C1935" s="170"/>
      <c r="D1935" s="170"/>
      <c r="E1935" s="170"/>
      <c r="F1935" s="170"/>
      <c r="G1935" s="170"/>
      <c r="H1935" s="170" t="s">
        <v>715</v>
      </c>
      <c r="I1935" s="170" t="s">
        <v>703</v>
      </c>
      <c r="J1935" s="334"/>
      <c r="K1935" s="350">
        <v>0.8333333333333334</v>
      </c>
      <c r="L1935" s="351">
        <f t="shared" si="19"/>
        <v>0</v>
      </c>
      <c r="M1935" s="352" t="str">
        <f t="shared" si="18"/>
        <v/>
      </c>
      <c r="N1935" s="353">
        <f t="shared" si="14"/>
        <v>21</v>
      </c>
      <c r="O1935" s="354">
        <f t="shared" si="15"/>
        <v>8</v>
      </c>
      <c r="P1935" s="354">
        <f t="shared" si="16"/>
        <v>2025</v>
      </c>
      <c r="Q1935" s="354"/>
      <c r="R1935" s="354"/>
      <c r="S1935" s="354"/>
      <c r="T1935" s="354"/>
      <c r="U1935" s="354"/>
      <c r="V1935" s="354"/>
    </row>
    <row r="1936" ht="11.25" customHeight="1">
      <c r="A1936" s="170" t="s">
        <v>682</v>
      </c>
      <c r="B1936" s="348">
        <v>45890.0</v>
      </c>
      <c r="C1936" s="170" t="s">
        <v>756</v>
      </c>
      <c r="D1936" s="170"/>
      <c r="E1936" s="170"/>
      <c r="F1936" s="170"/>
      <c r="G1936" s="170"/>
      <c r="H1936" s="170" t="s">
        <v>811</v>
      </c>
      <c r="I1936" s="170" t="s">
        <v>705</v>
      </c>
      <c r="J1936" s="350">
        <v>0.375</v>
      </c>
      <c r="K1936" s="350">
        <v>0.8333333333333334</v>
      </c>
      <c r="L1936" s="351">
        <f t="shared" si="19"/>
        <v>0</v>
      </c>
      <c r="M1936" s="352" t="str">
        <f t="shared" si="18"/>
        <v/>
      </c>
      <c r="N1936" s="353">
        <f t="shared" si="14"/>
        <v>21</v>
      </c>
      <c r="O1936" s="354">
        <f t="shared" si="15"/>
        <v>8</v>
      </c>
      <c r="P1936" s="354">
        <f t="shared" si="16"/>
        <v>2025</v>
      </c>
      <c r="Q1936" s="354"/>
      <c r="R1936" s="354"/>
      <c r="S1936" s="354"/>
      <c r="T1936" s="354"/>
      <c r="U1936" s="354"/>
      <c r="V1936" s="354"/>
    </row>
    <row r="1937" ht="11.25" customHeight="1">
      <c r="A1937" s="170" t="s">
        <v>682</v>
      </c>
      <c r="B1937" s="348">
        <v>45890.0</v>
      </c>
      <c r="C1937" s="170"/>
      <c r="D1937" s="170"/>
      <c r="E1937" s="170"/>
      <c r="F1937" s="170"/>
      <c r="G1937" s="170"/>
      <c r="H1937" s="170" t="s">
        <v>689</v>
      </c>
      <c r="I1937" s="170" t="s">
        <v>801</v>
      </c>
      <c r="J1937" s="350">
        <v>0.375</v>
      </c>
      <c r="K1937" s="350">
        <v>0.75</v>
      </c>
      <c r="L1937" s="351">
        <f t="shared" si="19"/>
        <v>0</v>
      </c>
      <c r="M1937" s="352" t="str">
        <f t="shared" si="18"/>
        <v/>
      </c>
      <c r="N1937" s="353">
        <f t="shared" si="14"/>
        <v>21</v>
      </c>
      <c r="O1937" s="354">
        <f t="shared" si="15"/>
        <v>8</v>
      </c>
      <c r="P1937" s="354">
        <f t="shared" si="16"/>
        <v>2025</v>
      </c>
      <c r="Q1937" s="354"/>
      <c r="R1937" s="354"/>
      <c r="S1937" s="354"/>
      <c r="T1937" s="354"/>
      <c r="U1937" s="354"/>
      <c r="V1937" s="354"/>
    </row>
    <row r="1938" ht="11.25" customHeight="1">
      <c r="A1938" s="170" t="s">
        <v>682</v>
      </c>
      <c r="B1938" s="348">
        <v>45890.0</v>
      </c>
      <c r="C1938" s="170" t="s">
        <v>439</v>
      </c>
      <c r="D1938" s="170" t="s">
        <v>694</v>
      </c>
      <c r="E1938" s="170">
        <v>31.0</v>
      </c>
      <c r="F1938" s="170">
        <v>584.0</v>
      </c>
      <c r="G1938" s="170">
        <v>240.0</v>
      </c>
      <c r="H1938" s="170" t="s">
        <v>695</v>
      </c>
      <c r="I1938" s="170" t="s">
        <v>698</v>
      </c>
      <c r="J1938" s="350">
        <v>0.375</v>
      </c>
      <c r="K1938" s="334"/>
      <c r="L1938" s="351">
        <f t="shared" si="19"/>
        <v>16.945344</v>
      </c>
      <c r="M1938" s="352" t="str">
        <f t="shared" si="18"/>
        <v>HOLING</v>
      </c>
      <c r="N1938" s="353">
        <f t="shared" si="14"/>
        <v>21</v>
      </c>
      <c r="O1938" s="354">
        <f t="shared" si="15"/>
        <v>8</v>
      </c>
      <c r="P1938" s="354">
        <f t="shared" si="16"/>
        <v>2025</v>
      </c>
      <c r="Q1938" s="354"/>
      <c r="R1938" s="354"/>
      <c r="S1938" s="354"/>
      <c r="T1938" s="354"/>
      <c r="U1938" s="354"/>
      <c r="V1938" s="354"/>
    </row>
    <row r="1939" ht="11.25" customHeight="1">
      <c r="A1939" s="170" t="s">
        <v>682</v>
      </c>
      <c r="B1939" s="348">
        <v>45890.0</v>
      </c>
      <c r="C1939" s="170" t="s">
        <v>439</v>
      </c>
      <c r="D1939" s="170" t="s">
        <v>694</v>
      </c>
      <c r="E1939" s="170">
        <v>99.0</v>
      </c>
      <c r="F1939" s="170">
        <v>315.0</v>
      </c>
      <c r="G1939" s="170">
        <v>405.0</v>
      </c>
      <c r="H1939" s="170" t="s">
        <v>695</v>
      </c>
      <c r="I1939" s="170" t="s">
        <v>698</v>
      </c>
      <c r="J1939" s="334"/>
      <c r="K1939" s="334"/>
      <c r="L1939" s="351">
        <f t="shared" si="19"/>
        <v>49.2567075</v>
      </c>
      <c r="M1939" s="352" t="str">
        <f t="shared" si="18"/>
        <v>HOLING</v>
      </c>
      <c r="N1939" s="353">
        <f t="shared" si="14"/>
        <v>21</v>
      </c>
      <c r="O1939" s="354">
        <f t="shared" si="15"/>
        <v>8</v>
      </c>
      <c r="P1939" s="354">
        <f t="shared" si="16"/>
        <v>2025</v>
      </c>
      <c r="Q1939" s="354"/>
      <c r="R1939" s="354"/>
      <c r="S1939" s="354"/>
      <c r="T1939" s="354"/>
      <c r="U1939" s="354"/>
      <c r="V1939" s="354"/>
    </row>
    <row r="1940" ht="11.25" customHeight="1">
      <c r="A1940" s="170" t="s">
        <v>682</v>
      </c>
      <c r="B1940" s="348">
        <v>45890.0</v>
      </c>
      <c r="C1940" s="170" t="s">
        <v>439</v>
      </c>
      <c r="D1940" s="170" t="s">
        <v>694</v>
      </c>
      <c r="E1940" s="170">
        <v>99.0</v>
      </c>
      <c r="F1940" s="170">
        <v>315.0</v>
      </c>
      <c r="G1940" s="170">
        <v>470.0</v>
      </c>
      <c r="H1940" s="170" t="s">
        <v>695</v>
      </c>
      <c r="I1940" s="170" t="s">
        <v>698</v>
      </c>
      <c r="J1940" s="334"/>
      <c r="K1940" s="334"/>
      <c r="L1940" s="351">
        <f t="shared" si="19"/>
        <v>57.162105</v>
      </c>
      <c r="M1940" s="352" t="str">
        <f t="shared" si="18"/>
        <v>HOLING</v>
      </c>
      <c r="N1940" s="353">
        <f t="shared" si="14"/>
        <v>21</v>
      </c>
      <c r="O1940" s="354">
        <f t="shared" si="15"/>
        <v>8</v>
      </c>
      <c r="P1940" s="354">
        <f t="shared" si="16"/>
        <v>2025</v>
      </c>
      <c r="Q1940" s="354"/>
      <c r="R1940" s="354"/>
      <c r="S1940" s="354"/>
      <c r="T1940" s="354"/>
      <c r="U1940" s="354"/>
      <c r="V1940" s="354"/>
    </row>
    <row r="1941" ht="11.25" customHeight="1">
      <c r="A1941" s="170" t="s">
        <v>682</v>
      </c>
      <c r="B1941" s="348">
        <v>45890.0</v>
      </c>
      <c r="C1941" s="170" t="s">
        <v>439</v>
      </c>
      <c r="D1941" s="170" t="s">
        <v>694</v>
      </c>
      <c r="E1941" s="170">
        <v>99.0</v>
      </c>
      <c r="F1941" s="170">
        <v>315.0</v>
      </c>
      <c r="G1941" s="170">
        <v>45.0</v>
      </c>
      <c r="H1941" s="170" t="s">
        <v>695</v>
      </c>
      <c r="I1941" s="170" t="s">
        <v>698</v>
      </c>
      <c r="J1941" s="334"/>
      <c r="K1941" s="334"/>
      <c r="L1941" s="351">
        <f t="shared" si="19"/>
        <v>5.4729675</v>
      </c>
      <c r="M1941" s="352" t="str">
        <f t="shared" si="18"/>
        <v>HOLING</v>
      </c>
      <c r="N1941" s="353">
        <f t="shared" si="14"/>
        <v>21</v>
      </c>
      <c r="O1941" s="354">
        <f t="shared" si="15"/>
        <v>8</v>
      </c>
      <c r="P1941" s="354">
        <f t="shared" si="16"/>
        <v>2025</v>
      </c>
      <c r="Q1941" s="354"/>
      <c r="R1941" s="354"/>
      <c r="S1941" s="354"/>
      <c r="T1941" s="354"/>
      <c r="U1941" s="354"/>
      <c r="V1941" s="354"/>
    </row>
    <row r="1942" ht="11.25" customHeight="1">
      <c r="A1942" s="170" t="s">
        <v>682</v>
      </c>
      <c r="B1942" s="348">
        <v>45890.0</v>
      </c>
      <c r="C1942" s="170" t="s">
        <v>439</v>
      </c>
      <c r="D1942" s="170" t="s">
        <v>694</v>
      </c>
      <c r="E1942" s="170">
        <v>99.0</v>
      </c>
      <c r="F1942" s="170">
        <v>315.0</v>
      </c>
      <c r="G1942" s="170">
        <v>215.0</v>
      </c>
      <c r="H1942" s="170" t="s">
        <v>695</v>
      </c>
      <c r="I1942" s="170" t="s">
        <v>698</v>
      </c>
      <c r="J1942" s="334"/>
      <c r="K1942" s="350">
        <v>0.75</v>
      </c>
      <c r="L1942" s="351">
        <f t="shared" si="19"/>
        <v>26.1486225</v>
      </c>
      <c r="M1942" s="352" t="str">
        <f t="shared" si="18"/>
        <v>HOLING</v>
      </c>
      <c r="N1942" s="353">
        <f t="shared" si="14"/>
        <v>21</v>
      </c>
      <c r="O1942" s="354">
        <f t="shared" si="15"/>
        <v>8</v>
      </c>
      <c r="P1942" s="354">
        <f t="shared" si="16"/>
        <v>2025</v>
      </c>
      <c r="Q1942" s="354"/>
      <c r="R1942" s="354"/>
      <c r="S1942" s="354"/>
      <c r="T1942" s="354"/>
      <c r="U1942" s="354"/>
      <c r="V1942" s="354"/>
    </row>
    <row r="1943" ht="11.25" customHeight="1">
      <c r="A1943" s="170" t="s">
        <v>682</v>
      </c>
      <c r="B1943" s="348">
        <v>45890.0</v>
      </c>
      <c r="C1943" s="170" t="s">
        <v>482</v>
      </c>
      <c r="D1943" s="170" t="s">
        <v>787</v>
      </c>
      <c r="E1943" s="170">
        <v>50.0</v>
      </c>
      <c r="F1943" s="170">
        <v>115.0</v>
      </c>
      <c r="G1943" s="170">
        <v>220.0</v>
      </c>
      <c r="H1943" s="170" t="s">
        <v>695</v>
      </c>
      <c r="I1943" s="170" t="s">
        <v>709</v>
      </c>
      <c r="J1943" s="350">
        <v>0.375</v>
      </c>
      <c r="K1943" s="334"/>
      <c r="L1943" s="351">
        <f t="shared" si="19"/>
        <v>4.9335</v>
      </c>
      <c r="M1943" s="352" t="str">
        <f t="shared" si="18"/>
        <v>POWERPRESS</v>
      </c>
      <c r="N1943" s="353">
        <f t="shared" si="14"/>
        <v>21</v>
      </c>
      <c r="O1943" s="354">
        <f t="shared" si="15"/>
        <v>8</v>
      </c>
      <c r="P1943" s="354">
        <f t="shared" si="16"/>
        <v>2025</v>
      </c>
      <c r="Q1943" s="354"/>
      <c r="R1943" s="354"/>
      <c r="S1943" s="354"/>
      <c r="T1943" s="354"/>
      <c r="U1943" s="354"/>
      <c r="V1943" s="354"/>
    </row>
    <row r="1944" ht="11.25" customHeight="1">
      <c r="A1944" s="170" t="s">
        <v>682</v>
      </c>
      <c r="B1944" s="348">
        <v>45890.0</v>
      </c>
      <c r="C1944" s="170" t="s">
        <v>483</v>
      </c>
      <c r="D1944" s="170" t="s">
        <v>787</v>
      </c>
      <c r="E1944" s="170">
        <v>50.0</v>
      </c>
      <c r="F1944" s="170">
        <v>225.0</v>
      </c>
      <c r="G1944" s="170">
        <v>480.0</v>
      </c>
      <c r="H1944" s="170" t="s">
        <v>695</v>
      </c>
      <c r="I1944" s="170" t="s">
        <v>709</v>
      </c>
      <c r="J1944" s="334"/>
      <c r="K1944" s="334"/>
      <c r="L1944" s="351">
        <f t="shared" si="19"/>
        <v>21.06</v>
      </c>
      <c r="M1944" s="352" t="str">
        <f t="shared" si="18"/>
        <v>POWERPRESS</v>
      </c>
      <c r="N1944" s="353">
        <f t="shared" si="14"/>
        <v>21</v>
      </c>
      <c r="O1944" s="354">
        <f t="shared" si="15"/>
        <v>8</v>
      </c>
      <c r="P1944" s="354">
        <f t="shared" si="16"/>
        <v>2025</v>
      </c>
      <c r="Q1944" s="354"/>
      <c r="R1944" s="354"/>
      <c r="S1944" s="354"/>
      <c r="T1944" s="354"/>
      <c r="U1944" s="354"/>
      <c r="V1944" s="354"/>
    </row>
    <row r="1945" ht="11.25" customHeight="1">
      <c r="A1945" s="170" t="s">
        <v>682</v>
      </c>
      <c r="B1945" s="348">
        <v>45890.0</v>
      </c>
      <c r="C1945" s="170" t="s">
        <v>483</v>
      </c>
      <c r="D1945" s="170" t="s">
        <v>787</v>
      </c>
      <c r="E1945" s="170">
        <v>50.0</v>
      </c>
      <c r="F1945" s="170">
        <v>120.0</v>
      </c>
      <c r="G1945" s="170">
        <v>320.0</v>
      </c>
      <c r="H1945" s="170" t="s">
        <v>695</v>
      </c>
      <c r="I1945" s="170" t="s">
        <v>709</v>
      </c>
      <c r="J1945" s="334"/>
      <c r="K1945" s="334"/>
      <c r="L1945" s="351">
        <f t="shared" si="19"/>
        <v>7.488</v>
      </c>
      <c r="M1945" s="352" t="str">
        <f t="shared" si="18"/>
        <v>POWERPRESS</v>
      </c>
      <c r="N1945" s="353">
        <f t="shared" si="14"/>
        <v>21</v>
      </c>
      <c r="O1945" s="354">
        <f t="shared" si="15"/>
        <v>8</v>
      </c>
      <c r="P1945" s="354">
        <f t="shared" si="16"/>
        <v>2025</v>
      </c>
      <c r="Q1945" s="354"/>
      <c r="R1945" s="354"/>
      <c r="S1945" s="354"/>
      <c r="T1945" s="354"/>
      <c r="U1945" s="354"/>
      <c r="V1945" s="354"/>
    </row>
    <row r="1946" ht="11.25" customHeight="1">
      <c r="A1946" s="170" t="s">
        <v>682</v>
      </c>
      <c r="B1946" s="348">
        <v>45890.0</v>
      </c>
      <c r="C1946" s="170"/>
      <c r="D1946" s="170"/>
      <c r="E1946" s="170"/>
      <c r="F1946" s="170"/>
      <c r="G1946" s="170"/>
      <c r="H1946" s="170" t="s">
        <v>689</v>
      </c>
      <c r="I1946" s="170" t="s">
        <v>709</v>
      </c>
      <c r="J1946" s="334"/>
      <c r="K1946" s="350">
        <v>0.75</v>
      </c>
      <c r="L1946" s="351">
        <f t="shared" si="19"/>
        <v>0</v>
      </c>
      <c r="M1946" s="352" t="str">
        <f t="shared" si="18"/>
        <v/>
      </c>
      <c r="N1946" s="353">
        <f t="shared" si="14"/>
        <v>22</v>
      </c>
      <c r="O1946" s="354">
        <f t="shared" si="15"/>
        <v>8</v>
      </c>
      <c r="P1946" s="354">
        <f t="shared" si="16"/>
        <v>2025</v>
      </c>
      <c r="Q1946" s="354"/>
      <c r="R1946" s="354"/>
      <c r="S1946" s="354"/>
      <c r="T1946" s="354"/>
      <c r="U1946" s="354"/>
      <c r="V1946" s="354"/>
    </row>
    <row r="1947" ht="11.25" customHeight="1">
      <c r="A1947" s="170" t="s">
        <v>682</v>
      </c>
      <c r="B1947" s="348">
        <v>45891.0</v>
      </c>
      <c r="C1947" s="170" t="s">
        <v>648</v>
      </c>
      <c r="D1947" s="349" t="s">
        <v>727</v>
      </c>
      <c r="E1947" s="170">
        <v>689.0</v>
      </c>
      <c r="F1947" s="170">
        <v>1200.0</v>
      </c>
      <c r="G1947" s="170">
        <v>8.0</v>
      </c>
      <c r="H1947" s="170" t="s">
        <v>723</v>
      </c>
      <c r="I1947" s="170" t="s">
        <v>684</v>
      </c>
      <c r="J1947" s="350">
        <v>0.3333333333333333</v>
      </c>
      <c r="K1947" s="334"/>
      <c r="L1947" s="351">
        <f t="shared" si="19"/>
        <v>25.79616</v>
      </c>
      <c r="M1947" s="352" t="str">
        <f t="shared" si="18"/>
        <v>SHEARING</v>
      </c>
      <c r="N1947" s="353">
        <f t="shared" si="14"/>
        <v>22</v>
      </c>
      <c r="O1947" s="354">
        <f t="shared" si="15"/>
        <v>8</v>
      </c>
      <c r="P1947" s="354">
        <f t="shared" si="16"/>
        <v>2025</v>
      </c>
      <c r="Q1947" s="354"/>
      <c r="R1947" s="354"/>
      <c r="S1947" s="354"/>
      <c r="T1947" s="354"/>
      <c r="U1947" s="354"/>
      <c r="V1947" s="354"/>
    </row>
    <row r="1948" ht="11.25" customHeight="1">
      <c r="A1948" s="170" t="s">
        <v>682</v>
      </c>
      <c r="B1948" s="348">
        <v>45891.0</v>
      </c>
      <c r="C1948" s="170" t="s">
        <v>648</v>
      </c>
      <c r="D1948" s="349" t="s">
        <v>727</v>
      </c>
      <c r="E1948" s="170">
        <v>661.0</v>
      </c>
      <c r="F1948" s="170">
        <v>1200.0</v>
      </c>
      <c r="G1948" s="170">
        <v>9.0</v>
      </c>
      <c r="H1948" s="170" t="s">
        <v>723</v>
      </c>
      <c r="I1948" s="170" t="s">
        <v>684</v>
      </c>
      <c r="J1948" s="334"/>
      <c r="K1948" s="334"/>
      <c r="L1948" s="351">
        <f t="shared" si="19"/>
        <v>27.84132</v>
      </c>
      <c r="M1948" s="352" t="str">
        <f t="shared" si="18"/>
        <v>SHEARING</v>
      </c>
      <c r="N1948" s="353">
        <f t="shared" si="14"/>
        <v>22</v>
      </c>
      <c r="O1948" s="354">
        <f t="shared" si="15"/>
        <v>8</v>
      </c>
      <c r="P1948" s="354">
        <f t="shared" si="16"/>
        <v>2025</v>
      </c>
      <c r="Q1948" s="354"/>
      <c r="R1948" s="354"/>
      <c r="S1948" s="354"/>
      <c r="T1948" s="354"/>
      <c r="U1948" s="354"/>
      <c r="V1948" s="354"/>
    </row>
    <row r="1949" ht="11.25" customHeight="1">
      <c r="A1949" s="170" t="s">
        <v>682</v>
      </c>
      <c r="B1949" s="348">
        <v>45891.0</v>
      </c>
      <c r="C1949" s="170" t="s">
        <v>648</v>
      </c>
      <c r="D1949" s="349" t="s">
        <v>727</v>
      </c>
      <c r="E1949" s="170">
        <v>619.0</v>
      </c>
      <c r="F1949" s="170">
        <v>1200.0</v>
      </c>
      <c r="G1949" s="170">
        <v>14.0</v>
      </c>
      <c r="H1949" s="170" t="s">
        <v>723</v>
      </c>
      <c r="I1949" s="170" t="s">
        <v>684</v>
      </c>
      <c r="J1949" s="334"/>
      <c r="K1949" s="334"/>
      <c r="L1949" s="351">
        <f t="shared" si="19"/>
        <v>40.55688</v>
      </c>
      <c r="M1949" s="352" t="str">
        <f t="shared" si="18"/>
        <v>SHEARING</v>
      </c>
      <c r="N1949" s="353">
        <f t="shared" si="14"/>
        <v>22</v>
      </c>
      <c r="O1949" s="354">
        <f t="shared" si="15"/>
        <v>8</v>
      </c>
      <c r="P1949" s="354">
        <f t="shared" si="16"/>
        <v>2025</v>
      </c>
      <c r="Q1949" s="354"/>
      <c r="R1949" s="354"/>
      <c r="S1949" s="354"/>
      <c r="T1949" s="354"/>
      <c r="U1949" s="354"/>
      <c r="V1949" s="354"/>
    </row>
    <row r="1950" ht="11.25" customHeight="1">
      <c r="A1950" s="170" t="s">
        <v>682</v>
      </c>
      <c r="B1950" s="348">
        <v>45891.0</v>
      </c>
      <c r="C1950" s="170" t="s">
        <v>648</v>
      </c>
      <c r="D1950" s="349" t="s">
        <v>727</v>
      </c>
      <c r="E1950" s="170">
        <v>606.0</v>
      </c>
      <c r="F1950" s="170">
        <v>1200.0</v>
      </c>
      <c r="G1950" s="170">
        <v>19.0</v>
      </c>
      <c r="H1950" s="170" t="s">
        <v>723</v>
      </c>
      <c r="I1950" s="170" t="s">
        <v>684</v>
      </c>
      <c r="J1950" s="334"/>
      <c r="K1950" s="334"/>
      <c r="L1950" s="351">
        <f t="shared" si="19"/>
        <v>53.88552</v>
      </c>
      <c r="M1950" s="352" t="str">
        <f t="shared" si="18"/>
        <v>SHEARING</v>
      </c>
      <c r="N1950" s="353">
        <f t="shared" si="14"/>
        <v>22</v>
      </c>
      <c r="O1950" s="354">
        <f t="shared" si="15"/>
        <v>8</v>
      </c>
      <c r="P1950" s="354">
        <f t="shared" si="16"/>
        <v>2025</v>
      </c>
      <c r="Q1950" s="354"/>
      <c r="R1950" s="354"/>
      <c r="S1950" s="354"/>
      <c r="T1950" s="354"/>
      <c r="U1950" s="354"/>
      <c r="V1950" s="354"/>
    </row>
    <row r="1951" ht="11.25" customHeight="1">
      <c r="A1951" s="170" t="s">
        <v>682</v>
      </c>
      <c r="B1951" s="348">
        <v>45891.0</v>
      </c>
      <c r="C1951" s="170" t="s">
        <v>648</v>
      </c>
      <c r="D1951" s="349" t="s">
        <v>727</v>
      </c>
      <c r="E1951" s="170">
        <v>649.0</v>
      </c>
      <c r="F1951" s="170">
        <v>1200.0</v>
      </c>
      <c r="G1951" s="170">
        <v>5.0</v>
      </c>
      <c r="H1951" s="170" t="s">
        <v>723</v>
      </c>
      <c r="I1951" s="170" t="s">
        <v>684</v>
      </c>
      <c r="J1951" s="334"/>
      <c r="K1951" s="334"/>
      <c r="L1951" s="351">
        <f t="shared" si="19"/>
        <v>15.1866</v>
      </c>
      <c r="M1951" s="352" t="str">
        <f t="shared" si="18"/>
        <v>SHEARING</v>
      </c>
      <c r="N1951" s="353">
        <f t="shared" si="14"/>
        <v>22</v>
      </c>
      <c r="O1951" s="354">
        <f t="shared" si="15"/>
        <v>8</v>
      </c>
      <c r="P1951" s="354">
        <f t="shared" si="16"/>
        <v>2025</v>
      </c>
      <c r="Q1951" s="354"/>
      <c r="R1951" s="354"/>
      <c r="S1951" s="354"/>
      <c r="T1951" s="354"/>
      <c r="U1951" s="354"/>
      <c r="V1951" s="354"/>
    </row>
    <row r="1952" ht="11.25" customHeight="1">
      <c r="A1952" s="170" t="s">
        <v>682</v>
      </c>
      <c r="B1952" s="348">
        <v>45891.0</v>
      </c>
      <c r="C1952" s="170" t="s">
        <v>648</v>
      </c>
      <c r="D1952" s="349" t="s">
        <v>727</v>
      </c>
      <c r="E1952" s="170">
        <v>6597.0</v>
      </c>
      <c r="F1952" s="170">
        <v>1200.0</v>
      </c>
      <c r="G1952" s="170">
        <v>8.0</v>
      </c>
      <c r="H1952" s="170" t="s">
        <v>723</v>
      </c>
      <c r="I1952" s="170" t="s">
        <v>684</v>
      </c>
      <c r="J1952" s="334"/>
      <c r="K1952" s="334"/>
      <c r="L1952" s="351">
        <f t="shared" si="19"/>
        <v>246.99168</v>
      </c>
      <c r="M1952" s="352" t="str">
        <f t="shared" si="18"/>
        <v>SHEARING</v>
      </c>
      <c r="N1952" s="353">
        <f t="shared" si="14"/>
        <v>22</v>
      </c>
      <c r="O1952" s="354">
        <f t="shared" si="15"/>
        <v>8</v>
      </c>
      <c r="P1952" s="354">
        <f t="shared" si="16"/>
        <v>2025</v>
      </c>
      <c r="Q1952" s="354"/>
      <c r="R1952" s="354"/>
      <c r="S1952" s="354"/>
      <c r="T1952" s="354"/>
      <c r="U1952" s="354"/>
      <c r="V1952" s="354"/>
    </row>
    <row r="1953" ht="11.25" customHeight="1">
      <c r="A1953" s="170" t="s">
        <v>682</v>
      </c>
      <c r="B1953" s="348">
        <v>45891.0</v>
      </c>
      <c r="C1953" s="170" t="s">
        <v>648</v>
      </c>
      <c r="D1953" s="349" t="s">
        <v>727</v>
      </c>
      <c r="E1953" s="170">
        <v>579.0</v>
      </c>
      <c r="F1953" s="170">
        <v>1200.0</v>
      </c>
      <c r="G1953" s="170">
        <v>9.0</v>
      </c>
      <c r="H1953" s="170" t="s">
        <v>723</v>
      </c>
      <c r="I1953" s="170" t="s">
        <v>684</v>
      </c>
      <c r="J1953" s="334"/>
      <c r="K1953" s="334"/>
      <c r="L1953" s="351">
        <f t="shared" si="19"/>
        <v>24.38748</v>
      </c>
      <c r="M1953" s="352" t="str">
        <f t="shared" si="18"/>
        <v>SHEARING</v>
      </c>
      <c r="N1953" s="353">
        <f t="shared" si="14"/>
        <v>22</v>
      </c>
      <c r="O1953" s="354">
        <f t="shared" si="15"/>
        <v>8</v>
      </c>
      <c r="P1953" s="354">
        <f t="shared" si="16"/>
        <v>2025</v>
      </c>
      <c r="Q1953" s="354"/>
      <c r="R1953" s="354"/>
      <c r="S1953" s="354"/>
      <c r="T1953" s="354"/>
      <c r="U1953" s="354"/>
      <c r="V1953" s="354"/>
    </row>
    <row r="1954" ht="11.25" customHeight="1">
      <c r="A1954" s="170" t="s">
        <v>682</v>
      </c>
      <c r="B1954" s="348">
        <v>45891.0</v>
      </c>
      <c r="C1954" s="170" t="s">
        <v>648</v>
      </c>
      <c r="D1954" s="349" t="s">
        <v>727</v>
      </c>
      <c r="E1954" s="170">
        <v>566.0</v>
      </c>
      <c r="F1954" s="170">
        <v>1200.0</v>
      </c>
      <c r="G1954" s="170">
        <v>13.0</v>
      </c>
      <c r="H1954" s="170" t="s">
        <v>723</v>
      </c>
      <c r="I1954" s="170" t="s">
        <v>684</v>
      </c>
      <c r="J1954" s="334"/>
      <c r="K1954" s="334"/>
      <c r="L1954" s="351">
        <f t="shared" si="19"/>
        <v>34.43544</v>
      </c>
      <c r="M1954" s="352" t="str">
        <f t="shared" si="18"/>
        <v>SHEARING</v>
      </c>
      <c r="N1954" s="353">
        <f t="shared" si="14"/>
        <v>22</v>
      </c>
      <c r="O1954" s="354">
        <f t="shared" si="15"/>
        <v>8</v>
      </c>
      <c r="P1954" s="354">
        <f t="shared" si="16"/>
        <v>2025</v>
      </c>
      <c r="Q1954" s="354"/>
      <c r="R1954" s="354"/>
      <c r="S1954" s="354"/>
      <c r="T1954" s="354"/>
      <c r="U1954" s="354"/>
      <c r="V1954" s="354"/>
    </row>
    <row r="1955" ht="11.25" customHeight="1">
      <c r="A1955" s="170" t="s">
        <v>682</v>
      </c>
      <c r="B1955" s="348">
        <v>45891.0</v>
      </c>
      <c r="C1955" s="170" t="s">
        <v>521</v>
      </c>
      <c r="D1955" s="349" t="s">
        <v>727</v>
      </c>
      <c r="E1955" s="170">
        <v>50.0</v>
      </c>
      <c r="F1955" s="170">
        <v>110.0</v>
      </c>
      <c r="G1955" s="170">
        <v>200.0</v>
      </c>
      <c r="H1955" s="170" t="s">
        <v>85</v>
      </c>
      <c r="I1955" s="170" t="s">
        <v>684</v>
      </c>
      <c r="J1955" s="334"/>
      <c r="K1955" s="334"/>
      <c r="L1955" s="351">
        <f t="shared" si="19"/>
        <v>4.29</v>
      </c>
      <c r="M1955" s="352" t="str">
        <f t="shared" si="18"/>
        <v>SHEARING</v>
      </c>
      <c r="N1955" s="353">
        <f t="shared" si="14"/>
        <v>22</v>
      </c>
      <c r="O1955" s="354">
        <f t="shared" si="15"/>
        <v>8</v>
      </c>
      <c r="P1955" s="354">
        <f t="shared" si="16"/>
        <v>2025</v>
      </c>
      <c r="Q1955" s="354"/>
      <c r="R1955" s="354"/>
      <c r="S1955" s="354"/>
      <c r="T1955" s="354"/>
      <c r="U1955" s="354"/>
      <c r="V1955" s="354"/>
    </row>
    <row r="1956" ht="11.25" customHeight="1">
      <c r="A1956" s="170" t="s">
        <v>682</v>
      </c>
      <c r="B1956" s="348">
        <v>45891.0</v>
      </c>
      <c r="C1956" s="170" t="s">
        <v>521</v>
      </c>
      <c r="D1956" s="349" t="s">
        <v>727</v>
      </c>
      <c r="E1956" s="170">
        <v>50.0</v>
      </c>
      <c r="F1956" s="170">
        <v>175.0</v>
      </c>
      <c r="G1956" s="170">
        <v>300.0</v>
      </c>
      <c r="H1956" s="170" t="s">
        <v>85</v>
      </c>
      <c r="I1956" s="170" t="s">
        <v>684</v>
      </c>
      <c r="J1956" s="334"/>
      <c r="K1956" s="334"/>
      <c r="L1956" s="351">
        <f t="shared" si="19"/>
        <v>10.2375</v>
      </c>
      <c r="M1956" s="352" t="str">
        <f t="shared" si="18"/>
        <v>SHEARING</v>
      </c>
      <c r="N1956" s="353">
        <f t="shared" si="14"/>
        <v>22</v>
      </c>
      <c r="O1956" s="354">
        <f t="shared" si="15"/>
        <v>8</v>
      </c>
      <c r="P1956" s="354">
        <f t="shared" si="16"/>
        <v>2025</v>
      </c>
      <c r="Q1956" s="354"/>
      <c r="R1956" s="354"/>
      <c r="S1956" s="354"/>
      <c r="T1956" s="354"/>
      <c r="U1956" s="354"/>
      <c r="V1956" s="354"/>
    </row>
    <row r="1957" ht="11.25" customHeight="1">
      <c r="A1957" s="170" t="s">
        <v>682</v>
      </c>
      <c r="B1957" s="348">
        <v>45891.0</v>
      </c>
      <c r="C1957" s="170" t="s">
        <v>521</v>
      </c>
      <c r="D1957" s="349" t="s">
        <v>727</v>
      </c>
      <c r="E1957" s="170">
        <v>50.0</v>
      </c>
      <c r="F1957" s="170">
        <v>170.0</v>
      </c>
      <c r="G1957" s="170">
        <v>110.0</v>
      </c>
      <c r="H1957" s="170" t="s">
        <v>85</v>
      </c>
      <c r="I1957" s="170" t="s">
        <v>684</v>
      </c>
      <c r="J1957" s="334"/>
      <c r="K1957" s="334"/>
      <c r="L1957" s="351">
        <f t="shared" si="19"/>
        <v>3.6465</v>
      </c>
      <c r="M1957" s="352" t="str">
        <f t="shared" si="18"/>
        <v>SHEARING</v>
      </c>
      <c r="N1957" s="353">
        <f t="shared" si="14"/>
        <v>22</v>
      </c>
      <c r="O1957" s="354">
        <f t="shared" si="15"/>
        <v>8</v>
      </c>
      <c r="P1957" s="354">
        <f t="shared" si="16"/>
        <v>2025</v>
      </c>
      <c r="Q1957" s="354"/>
      <c r="R1957" s="354"/>
      <c r="S1957" s="354"/>
      <c r="T1957" s="354"/>
      <c r="U1957" s="354"/>
      <c r="V1957" s="354"/>
    </row>
    <row r="1958" ht="11.25" customHeight="1">
      <c r="A1958" s="170" t="s">
        <v>682</v>
      </c>
      <c r="B1958" s="348">
        <v>45891.0</v>
      </c>
      <c r="C1958" s="170" t="s">
        <v>525</v>
      </c>
      <c r="D1958" s="349" t="s">
        <v>727</v>
      </c>
      <c r="E1958" s="170">
        <v>50.0</v>
      </c>
      <c r="F1958" s="170">
        <v>160.0</v>
      </c>
      <c r="G1958" s="170">
        <v>70.0</v>
      </c>
      <c r="H1958" s="170" t="s">
        <v>85</v>
      </c>
      <c r="I1958" s="170" t="s">
        <v>684</v>
      </c>
      <c r="J1958" s="334"/>
      <c r="K1958" s="334"/>
      <c r="L1958" s="351">
        <f t="shared" si="19"/>
        <v>2.184</v>
      </c>
      <c r="M1958" s="352" t="str">
        <f t="shared" si="18"/>
        <v>SHEARING</v>
      </c>
      <c r="N1958" s="353">
        <f t="shared" si="14"/>
        <v>22</v>
      </c>
      <c r="O1958" s="354">
        <f t="shared" si="15"/>
        <v>8</v>
      </c>
      <c r="P1958" s="354">
        <f t="shared" si="16"/>
        <v>2025</v>
      </c>
      <c r="Q1958" s="354"/>
      <c r="R1958" s="354"/>
      <c r="S1958" s="354"/>
      <c r="T1958" s="354"/>
      <c r="U1958" s="354"/>
      <c r="V1958" s="354"/>
    </row>
    <row r="1959" ht="11.25" customHeight="1">
      <c r="A1959" s="170" t="s">
        <v>682</v>
      </c>
      <c r="B1959" s="348">
        <v>45891.0</v>
      </c>
      <c r="C1959" s="170" t="s">
        <v>525</v>
      </c>
      <c r="D1959" s="349" t="s">
        <v>727</v>
      </c>
      <c r="E1959" s="170">
        <v>50.0</v>
      </c>
      <c r="F1959" s="170">
        <v>105.0</v>
      </c>
      <c r="G1959" s="170">
        <v>140.0</v>
      </c>
      <c r="H1959" s="170" t="s">
        <v>85</v>
      </c>
      <c r="I1959" s="170" t="s">
        <v>684</v>
      </c>
      <c r="J1959" s="334"/>
      <c r="K1959" s="334"/>
      <c r="L1959" s="351">
        <f t="shared" si="19"/>
        <v>2.8665</v>
      </c>
      <c r="M1959" s="352" t="str">
        <f t="shared" si="18"/>
        <v>SHEARING</v>
      </c>
      <c r="N1959" s="353">
        <f t="shared" si="14"/>
        <v>22</v>
      </c>
      <c r="O1959" s="354">
        <f t="shared" si="15"/>
        <v>8</v>
      </c>
      <c r="P1959" s="354">
        <f t="shared" si="16"/>
        <v>2025</v>
      </c>
      <c r="Q1959" s="354"/>
      <c r="R1959" s="354"/>
      <c r="S1959" s="354"/>
      <c r="T1959" s="354"/>
      <c r="U1959" s="354"/>
      <c r="V1959" s="354"/>
    </row>
    <row r="1960" ht="11.25" customHeight="1">
      <c r="A1960" s="170" t="s">
        <v>682</v>
      </c>
      <c r="B1960" s="348">
        <v>45891.0</v>
      </c>
      <c r="C1960" s="170" t="s">
        <v>525</v>
      </c>
      <c r="D1960" s="349" t="s">
        <v>727</v>
      </c>
      <c r="E1960" s="170">
        <v>50.0</v>
      </c>
      <c r="F1960" s="170">
        <v>175.0</v>
      </c>
      <c r="G1960" s="170">
        <v>210.0</v>
      </c>
      <c r="H1960" s="170" t="s">
        <v>85</v>
      </c>
      <c r="I1960" s="170" t="s">
        <v>684</v>
      </c>
      <c r="J1960" s="334"/>
      <c r="K1960" s="334"/>
      <c r="L1960" s="351">
        <f t="shared" si="19"/>
        <v>7.16625</v>
      </c>
      <c r="M1960" s="352" t="str">
        <f t="shared" si="18"/>
        <v>SHEARING</v>
      </c>
      <c r="N1960" s="353">
        <f t="shared" si="14"/>
        <v>22</v>
      </c>
      <c r="O1960" s="354">
        <f t="shared" si="15"/>
        <v>8</v>
      </c>
      <c r="P1960" s="354">
        <f t="shared" si="16"/>
        <v>2025</v>
      </c>
      <c r="Q1960" s="354"/>
      <c r="R1960" s="354"/>
      <c r="S1960" s="354"/>
      <c r="T1960" s="354"/>
      <c r="U1960" s="354"/>
      <c r="V1960" s="354"/>
    </row>
    <row r="1961" ht="11.25" customHeight="1">
      <c r="A1961" s="170" t="s">
        <v>682</v>
      </c>
      <c r="B1961" s="348">
        <v>45891.0</v>
      </c>
      <c r="C1961" s="170" t="s">
        <v>520</v>
      </c>
      <c r="D1961" s="349" t="s">
        <v>727</v>
      </c>
      <c r="E1961" s="170">
        <v>38.5</v>
      </c>
      <c r="F1961" s="170">
        <v>234.0</v>
      </c>
      <c r="G1961" s="170">
        <v>1900.0</v>
      </c>
      <c r="H1961" s="170" t="s">
        <v>85</v>
      </c>
      <c r="I1961" s="170" t="s">
        <v>684</v>
      </c>
      <c r="J1961" s="334"/>
      <c r="K1961" s="350">
        <v>0.8333333333333334</v>
      </c>
      <c r="L1961" s="351">
        <f t="shared" si="19"/>
        <v>66.75669</v>
      </c>
      <c r="M1961" s="352" t="str">
        <f t="shared" si="18"/>
        <v>SHEARING</v>
      </c>
      <c r="N1961" s="353">
        <f t="shared" si="14"/>
        <v>22</v>
      </c>
      <c r="O1961" s="354">
        <f t="shared" si="15"/>
        <v>8</v>
      </c>
      <c r="P1961" s="354">
        <f t="shared" si="16"/>
        <v>2025</v>
      </c>
      <c r="Q1961" s="354"/>
      <c r="R1961" s="354"/>
      <c r="S1961" s="354"/>
      <c r="T1961" s="354"/>
      <c r="U1961" s="354"/>
      <c r="V1961" s="354"/>
    </row>
    <row r="1962" ht="11.25" customHeight="1">
      <c r="A1962" s="170" t="s">
        <v>682</v>
      </c>
      <c r="B1962" s="348">
        <v>45891.0</v>
      </c>
      <c r="C1962" s="170"/>
      <c r="D1962" s="170"/>
      <c r="E1962" s="170"/>
      <c r="F1962" s="170"/>
      <c r="G1962" s="170"/>
      <c r="H1962" s="170" t="s">
        <v>689</v>
      </c>
      <c r="I1962" s="170" t="s">
        <v>696</v>
      </c>
      <c r="J1962" s="350">
        <v>0.375</v>
      </c>
      <c r="K1962" s="350">
        <v>0.75</v>
      </c>
      <c r="L1962" s="351">
        <f t="shared" si="19"/>
        <v>0</v>
      </c>
      <c r="M1962" s="352" t="str">
        <f t="shared" si="18"/>
        <v/>
      </c>
      <c r="N1962" s="353">
        <f t="shared" si="14"/>
        <v>22</v>
      </c>
      <c r="O1962" s="354">
        <f t="shared" si="15"/>
        <v>8</v>
      </c>
      <c r="P1962" s="354">
        <f t="shared" si="16"/>
        <v>2025</v>
      </c>
      <c r="Q1962" s="354"/>
      <c r="R1962" s="354"/>
      <c r="S1962" s="354"/>
      <c r="T1962" s="354"/>
      <c r="U1962" s="354"/>
      <c r="V1962" s="354"/>
    </row>
    <row r="1963" ht="11.25" customHeight="1">
      <c r="A1963" s="170" t="s">
        <v>682</v>
      </c>
      <c r="B1963" s="348">
        <v>45891.0</v>
      </c>
      <c r="C1963" s="170" t="s">
        <v>439</v>
      </c>
      <c r="D1963" s="170" t="s">
        <v>694</v>
      </c>
      <c r="E1963" s="170">
        <v>99.0</v>
      </c>
      <c r="F1963" s="170">
        <v>315.0</v>
      </c>
      <c r="G1963" s="170">
        <v>885.0</v>
      </c>
      <c r="H1963" s="170" t="s">
        <v>695</v>
      </c>
      <c r="I1963" s="170" t="s">
        <v>698</v>
      </c>
      <c r="J1963" s="350">
        <v>0.375</v>
      </c>
      <c r="K1963" s="334"/>
      <c r="L1963" s="351">
        <f t="shared" si="19"/>
        <v>107.6350275</v>
      </c>
      <c r="M1963" s="352" t="str">
        <f t="shared" si="18"/>
        <v>HOLING</v>
      </c>
      <c r="N1963" s="353">
        <f t="shared" si="14"/>
        <v>22</v>
      </c>
      <c r="O1963" s="354">
        <f t="shared" si="15"/>
        <v>8</v>
      </c>
      <c r="P1963" s="354">
        <f t="shared" si="16"/>
        <v>2025</v>
      </c>
      <c r="Q1963" s="354"/>
      <c r="R1963" s="354"/>
      <c r="S1963" s="354"/>
      <c r="T1963" s="354"/>
      <c r="U1963" s="354"/>
      <c r="V1963" s="354"/>
    </row>
    <row r="1964" ht="11.25" customHeight="1">
      <c r="A1964" s="170" t="s">
        <v>682</v>
      </c>
      <c r="B1964" s="348">
        <v>45891.0</v>
      </c>
      <c r="C1964" s="170" t="s">
        <v>648</v>
      </c>
      <c r="D1964" s="170" t="s">
        <v>694</v>
      </c>
      <c r="E1964" s="170">
        <v>111.0</v>
      </c>
      <c r="F1964" s="170">
        <v>413.0</v>
      </c>
      <c r="G1964" s="170">
        <v>174.0</v>
      </c>
      <c r="H1964" s="170" t="s">
        <v>695</v>
      </c>
      <c r="I1964" s="170" t="s">
        <v>698</v>
      </c>
      <c r="J1964" s="334"/>
      <c r="K1964" s="334"/>
      <c r="L1964" s="351">
        <f t="shared" si="19"/>
        <v>31.1090598</v>
      </c>
      <c r="M1964" s="352" t="str">
        <f t="shared" si="18"/>
        <v>HOLING</v>
      </c>
      <c r="N1964" s="353">
        <f t="shared" si="14"/>
        <v>22</v>
      </c>
      <c r="O1964" s="354">
        <f t="shared" si="15"/>
        <v>8</v>
      </c>
      <c r="P1964" s="354">
        <f t="shared" si="16"/>
        <v>2025</v>
      </c>
      <c r="Q1964" s="354"/>
      <c r="R1964" s="354"/>
      <c r="S1964" s="354"/>
      <c r="T1964" s="354"/>
      <c r="U1964" s="354"/>
      <c r="V1964" s="354"/>
    </row>
    <row r="1965" ht="11.25" customHeight="1">
      <c r="A1965" s="170" t="s">
        <v>682</v>
      </c>
      <c r="B1965" s="348">
        <v>45891.0</v>
      </c>
      <c r="C1965" s="170" t="s">
        <v>649</v>
      </c>
      <c r="D1965" s="170" t="s">
        <v>694</v>
      </c>
      <c r="E1965" s="170">
        <v>124.0</v>
      </c>
      <c r="F1965" s="170">
        <v>413.0</v>
      </c>
      <c r="G1965" s="170">
        <v>234.0</v>
      </c>
      <c r="H1965" s="170" t="s">
        <v>695</v>
      </c>
      <c r="I1965" s="170" t="s">
        <v>698</v>
      </c>
      <c r="J1965" s="334"/>
      <c r="K1965" s="334"/>
      <c r="L1965" s="351">
        <f t="shared" si="19"/>
        <v>46.7360712</v>
      </c>
      <c r="M1965" s="352" t="str">
        <f t="shared" si="18"/>
        <v>HOLING</v>
      </c>
      <c r="N1965" s="353">
        <f t="shared" si="14"/>
        <v>22</v>
      </c>
      <c r="O1965" s="354">
        <f t="shared" si="15"/>
        <v>8</v>
      </c>
      <c r="P1965" s="354">
        <f t="shared" si="16"/>
        <v>2025</v>
      </c>
      <c r="Q1965" s="354"/>
      <c r="R1965" s="354"/>
      <c r="S1965" s="354"/>
      <c r="T1965" s="354"/>
      <c r="U1965" s="354"/>
      <c r="V1965" s="354"/>
    </row>
    <row r="1966" ht="11.25" customHeight="1">
      <c r="A1966" s="170" t="s">
        <v>682</v>
      </c>
      <c r="B1966" s="348">
        <v>45891.0</v>
      </c>
      <c r="C1966" s="170" t="s">
        <v>649</v>
      </c>
      <c r="D1966" s="170" t="s">
        <v>694</v>
      </c>
      <c r="E1966" s="170">
        <v>50.0</v>
      </c>
      <c r="F1966" s="170">
        <v>170.0</v>
      </c>
      <c r="G1966" s="170">
        <v>120.0</v>
      </c>
      <c r="H1966" s="170" t="s">
        <v>695</v>
      </c>
      <c r="I1966" s="170" t="s">
        <v>698</v>
      </c>
      <c r="J1966" s="334"/>
      <c r="K1966" s="350">
        <v>0.75</v>
      </c>
      <c r="L1966" s="351">
        <f t="shared" si="19"/>
        <v>3.978</v>
      </c>
      <c r="M1966" s="352" t="str">
        <f t="shared" si="18"/>
        <v>HOLING</v>
      </c>
      <c r="N1966" s="353">
        <f t="shared" si="14"/>
        <v>22</v>
      </c>
      <c r="O1966" s="354">
        <f t="shared" si="15"/>
        <v>8</v>
      </c>
      <c r="P1966" s="354">
        <f t="shared" si="16"/>
        <v>2025</v>
      </c>
      <c r="Q1966" s="354"/>
      <c r="R1966" s="354"/>
      <c r="S1966" s="354"/>
      <c r="T1966" s="354"/>
      <c r="U1966" s="354"/>
      <c r="V1966" s="354"/>
    </row>
    <row r="1967" ht="11.25" customHeight="1">
      <c r="A1967" s="170" t="s">
        <v>682</v>
      </c>
      <c r="B1967" s="348">
        <v>45891.0</v>
      </c>
      <c r="C1967" s="170"/>
      <c r="D1967" s="170"/>
      <c r="E1967" s="170"/>
      <c r="F1967" s="170"/>
      <c r="G1967" s="170"/>
      <c r="H1967" s="170" t="s">
        <v>689</v>
      </c>
      <c r="I1967" s="170" t="s">
        <v>801</v>
      </c>
      <c r="J1967" s="350">
        <v>0.375</v>
      </c>
      <c r="K1967" s="350">
        <v>0.75</v>
      </c>
      <c r="L1967" s="351">
        <f t="shared" si="19"/>
        <v>0</v>
      </c>
      <c r="M1967" s="352" t="str">
        <f t="shared" si="18"/>
        <v/>
      </c>
      <c r="N1967" s="353">
        <f t="shared" si="14"/>
        <v>22</v>
      </c>
      <c r="O1967" s="354">
        <f t="shared" si="15"/>
        <v>8</v>
      </c>
      <c r="P1967" s="354">
        <f t="shared" si="16"/>
        <v>2025</v>
      </c>
      <c r="Q1967" s="354"/>
      <c r="R1967" s="354"/>
      <c r="S1967" s="354"/>
      <c r="T1967" s="354"/>
      <c r="U1967" s="354"/>
      <c r="V1967" s="354"/>
    </row>
    <row r="1968" ht="11.25" customHeight="1">
      <c r="A1968" s="170" t="s">
        <v>682</v>
      </c>
      <c r="B1968" s="348">
        <v>45891.0</v>
      </c>
      <c r="C1968" s="170"/>
      <c r="D1968" s="170"/>
      <c r="E1968" s="170"/>
      <c r="F1968" s="170"/>
      <c r="G1968" s="170"/>
      <c r="H1968" s="170" t="s">
        <v>715</v>
      </c>
      <c r="I1968" s="170" t="s">
        <v>719</v>
      </c>
      <c r="J1968" s="350">
        <v>0.375</v>
      </c>
      <c r="K1968" s="350">
        <v>0.75</v>
      </c>
      <c r="L1968" s="351">
        <f t="shared" si="19"/>
        <v>0</v>
      </c>
      <c r="M1968" s="352" t="str">
        <f t="shared" si="18"/>
        <v/>
      </c>
      <c r="N1968" s="353">
        <f t="shared" si="14"/>
        <v>22</v>
      </c>
      <c r="O1968" s="354">
        <f t="shared" si="15"/>
        <v>8</v>
      </c>
      <c r="P1968" s="354">
        <f t="shared" si="16"/>
        <v>2025</v>
      </c>
      <c r="Q1968" s="354"/>
      <c r="R1968" s="354"/>
      <c r="S1968" s="354"/>
      <c r="T1968" s="354"/>
      <c r="U1968" s="354"/>
      <c r="V1968" s="354"/>
    </row>
    <row r="1969" ht="11.25" customHeight="1">
      <c r="A1969" s="170" t="s">
        <v>682</v>
      </c>
      <c r="B1969" s="348">
        <v>45891.0</v>
      </c>
      <c r="C1969" s="170" t="s">
        <v>648</v>
      </c>
      <c r="D1969" s="349" t="s">
        <v>699</v>
      </c>
      <c r="E1969" s="170">
        <v>98.0</v>
      </c>
      <c r="F1969" s="170">
        <v>365.0</v>
      </c>
      <c r="G1969" s="170">
        <v>750.0</v>
      </c>
      <c r="H1969" s="170" t="s">
        <v>700</v>
      </c>
      <c r="I1969" s="170" t="s">
        <v>701</v>
      </c>
      <c r="J1969" s="350">
        <v>0.3333333333333333</v>
      </c>
      <c r="K1969" s="334"/>
      <c r="L1969" s="351">
        <f t="shared" si="19"/>
        <v>104.62725</v>
      </c>
      <c r="M1969" s="352" t="str">
        <f t="shared" si="18"/>
        <v>SHEARING</v>
      </c>
      <c r="N1969" s="353">
        <f t="shared" si="14"/>
        <v>22</v>
      </c>
      <c r="O1969" s="354">
        <f t="shared" si="15"/>
        <v>8</v>
      </c>
      <c r="P1969" s="354">
        <f t="shared" si="16"/>
        <v>2025</v>
      </c>
      <c r="Q1969" s="354"/>
      <c r="R1969" s="354"/>
      <c r="S1969" s="354"/>
      <c r="T1969" s="354"/>
      <c r="U1969" s="354"/>
      <c r="V1969" s="354"/>
    </row>
    <row r="1970" ht="11.25" customHeight="1">
      <c r="A1970" s="170" t="s">
        <v>682</v>
      </c>
      <c r="B1970" s="348">
        <v>45891.0</v>
      </c>
      <c r="C1970" s="170" t="s">
        <v>648</v>
      </c>
      <c r="D1970" s="349" t="s">
        <v>699</v>
      </c>
      <c r="E1970" s="170">
        <v>98.0</v>
      </c>
      <c r="F1970" s="170">
        <v>345.0</v>
      </c>
      <c r="G1970" s="170">
        <v>495.0</v>
      </c>
      <c r="H1970" s="170" t="s">
        <v>700</v>
      </c>
      <c r="I1970" s="170" t="s">
        <v>701</v>
      </c>
      <c r="J1970" s="334"/>
      <c r="K1970" s="350">
        <v>0.8333333333333334</v>
      </c>
      <c r="L1970" s="351">
        <f t="shared" si="19"/>
        <v>65.270205</v>
      </c>
      <c r="M1970" s="352" t="str">
        <f t="shared" si="18"/>
        <v>SHEARING</v>
      </c>
      <c r="N1970" s="353">
        <f t="shared" si="14"/>
        <v>22</v>
      </c>
      <c r="O1970" s="354">
        <f t="shared" si="15"/>
        <v>8</v>
      </c>
      <c r="P1970" s="354">
        <f t="shared" si="16"/>
        <v>2025</v>
      </c>
      <c r="Q1970" s="354"/>
      <c r="R1970" s="354"/>
      <c r="S1970" s="354"/>
      <c r="T1970" s="354"/>
      <c r="U1970" s="354"/>
      <c r="V1970" s="354"/>
    </row>
    <row r="1971" ht="11.25" customHeight="1">
      <c r="A1971" s="170" t="s">
        <v>682</v>
      </c>
      <c r="B1971" s="348">
        <v>45891.0</v>
      </c>
      <c r="C1971" s="170" t="s">
        <v>520</v>
      </c>
      <c r="D1971" s="349" t="s">
        <v>740</v>
      </c>
      <c r="E1971" s="170">
        <v>38.5</v>
      </c>
      <c r="F1971" s="170">
        <v>234.0</v>
      </c>
      <c r="G1971" s="170">
        <v>3800.0</v>
      </c>
      <c r="H1971" s="170" t="s">
        <v>700</v>
      </c>
      <c r="I1971" s="170" t="s">
        <v>692</v>
      </c>
      <c r="J1971" s="350">
        <v>0.3333333333333333</v>
      </c>
      <c r="K1971" s="334"/>
      <c r="L1971" s="351">
        <f t="shared" si="19"/>
        <v>133.51338</v>
      </c>
      <c r="M1971" s="352" t="str">
        <f t="shared" si="18"/>
        <v>SHEARING</v>
      </c>
      <c r="N1971" s="353">
        <f t="shared" si="14"/>
        <v>22</v>
      </c>
      <c r="O1971" s="354">
        <f t="shared" si="15"/>
        <v>8</v>
      </c>
      <c r="P1971" s="354">
        <f t="shared" si="16"/>
        <v>2025</v>
      </c>
      <c r="Q1971" s="354"/>
      <c r="R1971" s="354"/>
      <c r="S1971" s="354"/>
      <c r="T1971" s="354"/>
      <c r="U1971" s="354"/>
      <c r="V1971" s="354"/>
    </row>
    <row r="1972" ht="11.25" customHeight="1">
      <c r="A1972" s="170" t="s">
        <v>682</v>
      </c>
      <c r="B1972" s="348">
        <v>45891.0</v>
      </c>
      <c r="C1972" s="170"/>
      <c r="D1972" s="170"/>
      <c r="E1972" s="170"/>
      <c r="F1972" s="170"/>
      <c r="G1972" s="170"/>
      <c r="H1972" s="170" t="s">
        <v>715</v>
      </c>
      <c r="I1972" s="170" t="s">
        <v>692</v>
      </c>
      <c r="J1972" s="334"/>
      <c r="K1972" s="350">
        <v>0.8333333333333334</v>
      </c>
      <c r="L1972" s="351">
        <f t="shared" si="19"/>
        <v>0</v>
      </c>
      <c r="M1972" s="352" t="str">
        <f t="shared" si="18"/>
        <v/>
      </c>
      <c r="N1972" s="353">
        <f t="shared" si="14"/>
        <v>22</v>
      </c>
      <c r="O1972" s="354">
        <f t="shared" si="15"/>
        <v>8</v>
      </c>
      <c r="P1972" s="354">
        <f t="shared" si="16"/>
        <v>2025</v>
      </c>
      <c r="Q1972" s="354"/>
      <c r="R1972" s="354"/>
      <c r="S1972" s="354"/>
      <c r="T1972" s="354"/>
      <c r="U1972" s="354"/>
      <c r="V1972" s="354"/>
    </row>
    <row r="1973" ht="11.25" customHeight="1">
      <c r="A1973" s="170" t="s">
        <v>682</v>
      </c>
      <c r="B1973" s="348">
        <v>45891.0</v>
      </c>
      <c r="C1973" s="170" t="s">
        <v>525</v>
      </c>
      <c r="D1973" s="349" t="s">
        <v>711</v>
      </c>
      <c r="E1973" s="170">
        <v>50.0</v>
      </c>
      <c r="F1973" s="170">
        <v>105.0</v>
      </c>
      <c r="G1973" s="170">
        <v>280.0</v>
      </c>
      <c r="H1973" s="170" t="s">
        <v>712</v>
      </c>
      <c r="I1973" s="170" t="s">
        <v>713</v>
      </c>
      <c r="J1973" s="350">
        <v>0.3333333333333333</v>
      </c>
      <c r="K1973" s="334"/>
      <c r="L1973" s="351">
        <f t="shared" si="19"/>
        <v>5.733</v>
      </c>
      <c r="M1973" s="352" t="str">
        <f t="shared" si="18"/>
        <v>SHEARING</v>
      </c>
      <c r="N1973" s="353">
        <f t="shared" si="14"/>
        <v>22</v>
      </c>
      <c r="O1973" s="354">
        <f t="shared" si="15"/>
        <v>8</v>
      </c>
      <c r="P1973" s="354">
        <f t="shared" si="16"/>
        <v>2025</v>
      </c>
      <c r="Q1973" s="354"/>
      <c r="R1973" s="354"/>
      <c r="S1973" s="354"/>
      <c r="T1973" s="354"/>
      <c r="U1973" s="354"/>
      <c r="V1973" s="354"/>
    </row>
    <row r="1974" ht="11.25" customHeight="1">
      <c r="A1974" s="170" t="s">
        <v>682</v>
      </c>
      <c r="B1974" s="348">
        <v>45891.0</v>
      </c>
      <c r="C1974" s="170" t="s">
        <v>525</v>
      </c>
      <c r="D1974" s="349" t="s">
        <v>711</v>
      </c>
      <c r="E1974" s="170">
        <v>50.0</v>
      </c>
      <c r="F1974" s="170">
        <v>175.0</v>
      </c>
      <c r="G1974" s="170">
        <v>420.0</v>
      </c>
      <c r="H1974" s="170" t="s">
        <v>712</v>
      </c>
      <c r="I1974" s="170" t="s">
        <v>713</v>
      </c>
      <c r="J1974" s="334"/>
      <c r="K1974" s="334"/>
      <c r="L1974" s="351">
        <f t="shared" si="19"/>
        <v>14.3325</v>
      </c>
      <c r="M1974" s="352" t="str">
        <f t="shared" si="18"/>
        <v>SHEARING</v>
      </c>
      <c r="N1974" s="353">
        <f t="shared" si="14"/>
        <v>22</v>
      </c>
      <c r="O1974" s="354">
        <f t="shared" si="15"/>
        <v>8</v>
      </c>
      <c r="P1974" s="354">
        <f t="shared" si="16"/>
        <v>2025</v>
      </c>
      <c r="Q1974" s="354"/>
      <c r="R1974" s="354"/>
      <c r="S1974" s="354"/>
      <c r="T1974" s="354"/>
      <c r="U1974" s="354"/>
      <c r="V1974" s="354"/>
    </row>
    <row r="1975" ht="11.25" customHeight="1">
      <c r="A1975" s="170" t="s">
        <v>682</v>
      </c>
      <c r="B1975" s="348">
        <v>45891.0</v>
      </c>
      <c r="C1975" s="170" t="s">
        <v>526</v>
      </c>
      <c r="D1975" s="349" t="s">
        <v>711</v>
      </c>
      <c r="E1975" s="170">
        <v>40.0</v>
      </c>
      <c r="F1975" s="170">
        <v>160.0</v>
      </c>
      <c r="G1975" s="170">
        <v>280.0</v>
      </c>
      <c r="H1975" s="170" t="s">
        <v>712</v>
      </c>
      <c r="I1975" s="170" t="s">
        <v>713</v>
      </c>
      <c r="J1975" s="334"/>
      <c r="K1975" s="334"/>
      <c r="L1975" s="351">
        <f t="shared" si="19"/>
        <v>6.9888</v>
      </c>
      <c r="M1975" s="352" t="str">
        <f t="shared" si="18"/>
        <v>SHEARING</v>
      </c>
      <c r="N1975" s="353">
        <f t="shared" si="14"/>
        <v>22</v>
      </c>
      <c r="O1975" s="354">
        <f t="shared" si="15"/>
        <v>8</v>
      </c>
      <c r="P1975" s="354">
        <f t="shared" si="16"/>
        <v>2025</v>
      </c>
      <c r="Q1975" s="354"/>
      <c r="R1975" s="354"/>
      <c r="S1975" s="354"/>
      <c r="T1975" s="354"/>
      <c r="U1975" s="354"/>
      <c r="V1975" s="354"/>
    </row>
    <row r="1976" ht="11.25" customHeight="1">
      <c r="A1976" s="170" t="s">
        <v>682</v>
      </c>
      <c r="B1976" s="348">
        <v>45891.0</v>
      </c>
      <c r="C1976" s="170" t="s">
        <v>526</v>
      </c>
      <c r="D1976" s="349" t="s">
        <v>711</v>
      </c>
      <c r="E1976" s="170">
        <v>40.0</v>
      </c>
      <c r="F1976" s="170">
        <v>100.0</v>
      </c>
      <c r="G1976" s="170">
        <v>560.0</v>
      </c>
      <c r="H1976" s="170" t="s">
        <v>712</v>
      </c>
      <c r="I1976" s="170" t="s">
        <v>713</v>
      </c>
      <c r="J1976" s="334"/>
      <c r="K1976" s="334"/>
      <c r="L1976" s="351">
        <f t="shared" si="19"/>
        <v>8.736</v>
      </c>
      <c r="M1976" s="352" t="str">
        <f t="shared" si="18"/>
        <v>SHEARING</v>
      </c>
      <c r="N1976" s="353">
        <f t="shared" si="14"/>
        <v>22</v>
      </c>
      <c r="O1976" s="354">
        <f t="shared" si="15"/>
        <v>8</v>
      </c>
      <c r="P1976" s="354">
        <f t="shared" si="16"/>
        <v>2025</v>
      </c>
      <c r="Q1976" s="354"/>
      <c r="R1976" s="354"/>
      <c r="S1976" s="354"/>
      <c r="T1976" s="354"/>
      <c r="U1976" s="354"/>
      <c r="V1976" s="354"/>
    </row>
    <row r="1977" ht="11.25" customHeight="1">
      <c r="A1977" s="170" t="s">
        <v>682</v>
      </c>
      <c r="B1977" s="348">
        <v>45891.0</v>
      </c>
      <c r="C1977" s="170" t="s">
        <v>526</v>
      </c>
      <c r="D1977" s="349" t="s">
        <v>711</v>
      </c>
      <c r="E1977" s="170">
        <v>40.0</v>
      </c>
      <c r="F1977" s="170">
        <v>230.0</v>
      </c>
      <c r="G1977" s="170">
        <v>840.0</v>
      </c>
      <c r="H1977" s="170" t="s">
        <v>712</v>
      </c>
      <c r="I1977" s="170" t="s">
        <v>713</v>
      </c>
      <c r="J1977" s="334"/>
      <c r="K1977" s="334"/>
      <c r="L1977" s="351">
        <f t="shared" si="19"/>
        <v>30.1392</v>
      </c>
      <c r="M1977" s="352" t="str">
        <f t="shared" si="18"/>
        <v>SHEARING</v>
      </c>
      <c r="N1977" s="353">
        <f t="shared" si="14"/>
        <v>22</v>
      </c>
      <c r="O1977" s="354">
        <f t="shared" si="15"/>
        <v>8</v>
      </c>
      <c r="P1977" s="354">
        <f t="shared" si="16"/>
        <v>2025</v>
      </c>
      <c r="Q1977" s="354"/>
      <c r="R1977" s="354"/>
      <c r="S1977" s="354"/>
      <c r="T1977" s="354"/>
      <c r="U1977" s="354"/>
      <c r="V1977" s="354"/>
    </row>
    <row r="1978" ht="11.25" customHeight="1">
      <c r="A1978" s="170" t="s">
        <v>682</v>
      </c>
      <c r="B1978" s="348">
        <v>45891.0</v>
      </c>
      <c r="C1978" s="170" t="s">
        <v>521</v>
      </c>
      <c r="D1978" s="349" t="s">
        <v>711</v>
      </c>
      <c r="E1978" s="170">
        <v>50.0</v>
      </c>
      <c r="F1978" s="170">
        <v>110.0</v>
      </c>
      <c r="G1978" s="170">
        <v>440.0</v>
      </c>
      <c r="H1978" s="170" t="s">
        <v>712</v>
      </c>
      <c r="I1978" s="170" t="s">
        <v>713</v>
      </c>
      <c r="J1978" s="334"/>
      <c r="K1978" s="334"/>
      <c r="L1978" s="351">
        <f t="shared" si="19"/>
        <v>9.438</v>
      </c>
      <c r="M1978" s="352" t="str">
        <f t="shared" si="18"/>
        <v>SHEARING</v>
      </c>
      <c r="N1978" s="353">
        <f t="shared" si="14"/>
        <v>22</v>
      </c>
      <c r="O1978" s="354">
        <f t="shared" si="15"/>
        <v>8</v>
      </c>
      <c r="P1978" s="354">
        <f t="shared" si="16"/>
        <v>2025</v>
      </c>
      <c r="Q1978" s="354"/>
      <c r="R1978" s="354"/>
      <c r="S1978" s="354"/>
      <c r="T1978" s="354"/>
      <c r="U1978" s="354"/>
      <c r="V1978" s="354"/>
    </row>
    <row r="1979" ht="11.25" customHeight="1">
      <c r="A1979" s="170" t="s">
        <v>682</v>
      </c>
      <c r="B1979" s="348">
        <v>45891.0</v>
      </c>
      <c r="C1979" s="170" t="s">
        <v>521</v>
      </c>
      <c r="D1979" s="349" t="s">
        <v>711</v>
      </c>
      <c r="E1979" s="170">
        <v>50.0</v>
      </c>
      <c r="F1979" s="170">
        <v>175.0</v>
      </c>
      <c r="G1979" s="170">
        <v>600.0</v>
      </c>
      <c r="H1979" s="170" t="s">
        <v>712</v>
      </c>
      <c r="I1979" s="170" t="s">
        <v>713</v>
      </c>
      <c r="J1979" s="334"/>
      <c r="K1979" s="334"/>
      <c r="L1979" s="351">
        <f t="shared" si="19"/>
        <v>20.475</v>
      </c>
      <c r="M1979" s="352" t="str">
        <f t="shared" si="18"/>
        <v>SHEARING</v>
      </c>
      <c r="N1979" s="353">
        <f t="shared" si="14"/>
        <v>22</v>
      </c>
      <c r="O1979" s="354">
        <f t="shared" si="15"/>
        <v>8</v>
      </c>
      <c r="P1979" s="354">
        <f t="shared" si="16"/>
        <v>2025</v>
      </c>
      <c r="Q1979" s="354"/>
      <c r="R1979" s="354"/>
      <c r="S1979" s="354"/>
      <c r="T1979" s="354"/>
      <c r="U1979" s="354"/>
      <c r="V1979" s="354"/>
    </row>
    <row r="1980" ht="11.25" customHeight="1">
      <c r="A1980" s="170" t="s">
        <v>682</v>
      </c>
      <c r="B1980" s="348">
        <v>45891.0</v>
      </c>
      <c r="C1980" s="170" t="s">
        <v>521</v>
      </c>
      <c r="D1980" s="349" t="s">
        <v>711</v>
      </c>
      <c r="E1980" s="170">
        <v>50.0</v>
      </c>
      <c r="F1980" s="170">
        <v>170.0</v>
      </c>
      <c r="G1980" s="170">
        <v>200.0</v>
      </c>
      <c r="H1980" s="170" t="s">
        <v>712</v>
      </c>
      <c r="I1980" s="170" t="s">
        <v>713</v>
      </c>
      <c r="J1980" s="334"/>
      <c r="K1980" s="350">
        <v>0.8333333333333334</v>
      </c>
      <c r="L1980" s="351">
        <f t="shared" si="19"/>
        <v>6.63</v>
      </c>
      <c r="M1980" s="352" t="str">
        <f t="shared" si="18"/>
        <v>SHEARING</v>
      </c>
      <c r="N1980" s="353">
        <f t="shared" si="14"/>
        <v>22</v>
      </c>
      <c r="O1980" s="354">
        <f t="shared" si="15"/>
        <v>8</v>
      </c>
      <c r="P1980" s="354">
        <f t="shared" si="16"/>
        <v>2025</v>
      </c>
      <c r="Q1980" s="354"/>
      <c r="R1980" s="354"/>
      <c r="S1980" s="354"/>
      <c r="T1980" s="354"/>
      <c r="U1980" s="354"/>
      <c r="V1980" s="354"/>
    </row>
    <row r="1981" ht="11.25" customHeight="1">
      <c r="A1981" s="170" t="s">
        <v>682</v>
      </c>
      <c r="B1981" s="348">
        <v>45891.0</v>
      </c>
      <c r="C1981" s="170"/>
      <c r="D1981" s="170"/>
      <c r="E1981" s="170"/>
      <c r="F1981" s="170"/>
      <c r="G1981" s="170"/>
      <c r="H1981" s="170" t="s">
        <v>689</v>
      </c>
      <c r="I1981" s="170" t="s">
        <v>709</v>
      </c>
      <c r="J1981" s="350">
        <v>0.375</v>
      </c>
      <c r="K1981" s="350">
        <v>0.75</v>
      </c>
      <c r="L1981" s="351">
        <f t="shared" si="19"/>
        <v>0</v>
      </c>
      <c r="M1981" s="352" t="str">
        <f t="shared" si="18"/>
        <v/>
      </c>
      <c r="N1981" s="353">
        <f t="shared" si="14"/>
        <v>22</v>
      </c>
      <c r="O1981" s="354">
        <f t="shared" si="15"/>
        <v>8</v>
      </c>
      <c r="P1981" s="354">
        <f t="shared" si="16"/>
        <v>2025</v>
      </c>
      <c r="Q1981" s="354"/>
      <c r="R1981" s="354"/>
      <c r="S1981" s="354"/>
      <c r="T1981" s="354"/>
      <c r="U1981" s="354"/>
      <c r="V1981" s="354"/>
    </row>
    <row r="1982" ht="11.25" customHeight="1">
      <c r="A1982" s="170" t="s">
        <v>682</v>
      </c>
      <c r="B1982" s="348">
        <v>45891.0</v>
      </c>
      <c r="C1982" s="170" t="s">
        <v>528</v>
      </c>
      <c r="D1982" s="349" t="s">
        <v>717</v>
      </c>
      <c r="E1982" s="170">
        <v>35.0</v>
      </c>
      <c r="F1982" s="170">
        <v>125.0</v>
      </c>
      <c r="G1982" s="170">
        <v>1380.0</v>
      </c>
      <c r="H1982" s="170" t="s">
        <v>85</v>
      </c>
      <c r="I1982" s="170" t="s">
        <v>718</v>
      </c>
      <c r="J1982" s="350">
        <v>0.3333333333333333</v>
      </c>
      <c r="K1982" s="334"/>
      <c r="L1982" s="351">
        <f t="shared" si="19"/>
        <v>23.54625</v>
      </c>
      <c r="M1982" s="352" t="str">
        <f t="shared" si="18"/>
        <v>SHEARING</v>
      </c>
      <c r="N1982" s="353">
        <f t="shared" si="14"/>
        <v>22</v>
      </c>
      <c r="O1982" s="354">
        <f t="shared" si="15"/>
        <v>8</v>
      </c>
      <c r="P1982" s="354">
        <f t="shared" si="16"/>
        <v>2025</v>
      </c>
      <c r="Q1982" s="354"/>
      <c r="R1982" s="354"/>
      <c r="S1982" s="354"/>
      <c r="T1982" s="354"/>
      <c r="U1982" s="354"/>
      <c r="V1982" s="354"/>
    </row>
    <row r="1983" ht="11.25" customHeight="1">
      <c r="A1983" s="170" t="s">
        <v>682</v>
      </c>
      <c r="B1983" s="348">
        <v>45891.0</v>
      </c>
      <c r="C1983" s="170" t="s">
        <v>521</v>
      </c>
      <c r="D1983" s="170" t="s">
        <v>694</v>
      </c>
      <c r="E1983" s="170">
        <v>50.0</v>
      </c>
      <c r="F1983" s="170">
        <v>170.0</v>
      </c>
      <c r="G1983" s="170">
        <v>80.0</v>
      </c>
      <c r="H1983" s="170" t="s">
        <v>695</v>
      </c>
      <c r="I1983" s="170" t="s">
        <v>718</v>
      </c>
      <c r="J1983" s="334"/>
      <c r="K1983" s="334"/>
      <c r="L1983" s="351">
        <f t="shared" si="19"/>
        <v>2.652</v>
      </c>
      <c r="M1983" s="352" t="str">
        <f t="shared" si="18"/>
        <v>HOLING</v>
      </c>
      <c r="N1983" s="353">
        <f t="shared" si="14"/>
        <v>22</v>
      </c>
      <c r="O1983" s="354">
        <f t="shared" si="15"/>
        <v>8</v>
      </c>
      <c r="P1983" s="354">
        <f t="shared" si="16"/>
        <v>2025</v>
      </c>
      <c r="Q1983" s="354"/>
      <c r="R1983" s="354"/>
      <c r="S1983" s="354"/>
      <c r="T1983" s="354"/>
      <c r="U1983" s="354"/>
      <c r="V1983" s="354"/>
    </row>
    <row r="1984" ht="11.25" customHeight="1">
      <c r="A1984" s="170" t="s">
        <v>682</v>
      </c>
      <c r="B1984" s="348">
        <v>45891.0</v>
      </c>
      <c r="C1984" s="170" t="s">
        <v>521</v>
      </c>
      <c r="D1984" s="170" t="s">
        <v>694</v>
      </c>
      <c r="E1984" s="170">
        <v>50.0</v>
      </c>
      <c r="F1984" s="170">
        <v>110.0</v>
      </c>
      <c r="G1984" s="170">
        <v>240.0</v>
      </c>
      <c r="H1984" s="170" t="s">
        <v>695</v>
      </c>
      <c r="I1984" s="170" t="s">
        <v>718</v>
      </c>
      <c r="J1984" s="334"/>
      <c r="K1984" s="334"/>
      <c r="L1984" s="351">
        <f t="shared" si="19"/>
        <v>5.148</v>
      </c>
      <c r="M1984" s="352" t="str">
        <f t="shared" si="18"/>
        <v>HOLING</v>
      </c>
      <c r="N1984" s="353">
        <f t="shared" si="14"/>
        <v>22</v>
      </c>
      <c r="O1984" s="354">
        <f t="shared" si="15"/>
        <v>8</v>
      </c>
      <c r="P1984" s="354">
        <f t="shared" si="16"/>
        <v>2025</v>
      </c>
      <c r="Q1984" s="354"/>
      <c r="R1984" s="354"/>
      <c r="S1984" s="354"/>
      <c r="T1984" s="354"/>
      <c r="U1984" s="354"/>
      <c r="V1984" s="354"/>
    </row>
    <row r="1985" ht="11.25" customHeight="1">
      <c r="A1985" s="170" t="s">
        <v>682</v>
      </c>
      <c r="B1985" s="348">
        <v>45891.0</v>
      </c>
      <c r="C1985" s="170" t="s">
        <v>521</v>
      </c>
      <c r="D1985" s="170" t="s">
        <v>694</v>
      </c>
      <c r="E1985" s="170">
        <v>0.5</v>
      </c>
      <c r="F1985" s="170">
        <v>175.0</v>
      </c>
      <c r="G1985" s="170">
        <v>170.0</v>
      </c>
      <c r="H1985" s="170" t="s">
        <v>695</v>
      </c>
      <c r="I1985" s="170" t="s">
        <v>718</v>
      </c>
      <c r="J1985" s="334"/>
      <c r="K1985" s="334"/>
      <c r="L1985" s="351">
        <f t="shared" si="19"/>
        <v>0.0580125</v>
      </c>
      <c r="M1985" s="352" t="str">
        <f t="shared" si="18"/>
        <v>HOLING</v>
      </c>
      <c r="N1985" s="353">
        <f t="shared" si="14"/>
        <v>22</v>
      </c>
      <c r="O1985" s="354">
        <f t="shared" si="15"/>
        <v>8</v>
      </c>
      <c r="P1985" s="354">
        <f t="shared" si="16"/>
        <v>2025</v>
      </c>
      <c r="Q1985" s="354"/>
      <c r="R1985" s="354"/>
      <c r="S1985" s="354"/>
      <c r="T1985" s="354"/>
      <c r="U1985" s="354"/>
      <c r="V1985" s="354"/>
    </row>
    <row r="1986" ht="11.25" customHeight="1">
      <c r="A1986" s="170" t="s">
        <v>682</v>
      </c>
      <c r="B1986" s="348">
        <v>45891.0</v>
      </c>
      <c r="C1986" s="170" t="s">
        <v>520</v>
      </c>
      <c r="D1986" s="349" t="s">
        <v>685</v>
      </c>
      <c r="E1986" s="170">
        <v>38.5</v>
      </c>
      <c r="F1986" s="170">
        <v>234.0</v>
      </c>
      <c r="G1986" s="170">
        <v>1985.0</v>
      </c>
      <c r="H1986" s="170" t="s">
        <v>85</v>
      </c>
      <c r="I1986" s="170" t="s">
        <v>718</v>
      </c>
      <c r="J1986" s="334"/>
      <c r="K1986" s="350">
        <v>0.8333333333333334</v>
      </c>
      <c r="L1986" s="351">
        <f t="shared" si="19"/>
        <v>69.7431735</v>
      </c>
      <c r="M1986" s="352" t="str">
        <f t="shared" si="18"/>
        <v>SHEARING</v>
      </c>
      <c r="N1986" s="353">
        <f t="shared" si="14"/>
        <v>22</v>
      </c>
      <c r="O1986" s="354">
        <f t="shared" si="15"/>
        <v>8</v>
      </c>
      <c r="P1986" s="354">
        <f t="shared" si="16"/>
        <v>2025</v>
      </c>
      <c r="Q1986" s="354"/>
      <c r="R1986" s="354"/>
      <c r="S1986" s="354"/>
      <c r="T1986" s="354"/>
      <c r="U1986" s="354"/>
      <c r="V1986" s="354"/>
    </row>
    <row r="1987" ht="11.25" customHeight="1">
      <c r="A1987" s="170" t="s">
        <v>682</v>
      </c>
      <c r="B1987" s="348">
        <v>45891.0</v>
      </c>
      <c r="C1987" s="170" t="s">
        <v>664</v>
      </c>
      <c r="D1987" s="349" t="s">
        <v>690</v>
      </c>
      <c r="E1987" s="170">
        <v>98.0</v>
      </c>
      <c r="F1987" s="170">
        <v>365.0</v>
      </c>
      <c r="G1987" s="170">
        <v>249.0</v>
      </c>
      <c r="H1987" s="170" t="s">
        <v>85</v>
      </c>
      <c r="I1987" s="170" t="s">
        <v>803</v>
      </c>
      <c r="J1987" s="350">
        <v>0.375</v>
      </c>
      <c r="K1987" s="334"/>
      <c r="L1987" s="351">
        <f t="shared" si="19"/>
        <v>34.736247</v>
      </c>
      <c r="M1987" s="352" t="str">
        <f t="shared" si="18"/>
        <v>SHEARING</v>
      </c>
      <c r="N1987" s="353">
        <f t="shared" si="14"/>
        <v>22</v>
      </c>
      <c r="O1987" s="354">
        <f t="shared" si="15"/>
        <v>8</v>
      </c>
      <c r="P1987" s="354">
        <f t="shared" si="16"/>
        <v>2025</v>
      </c>
      <c r="Q1987" s="354"/>
      <c r="R1987" s="354"/>
      <c r="S1987" s="354"/>
      <c r="T1987" s="354"/>
      <c r="U1987" s="354"/>
      <c r="V1987" s="354"/>
    </row>
    <row r="1988" ht="11.25" customHeight="1">
      <c r="A1988" s="170" t="s">
        <v>682</v>
      </c>
      <c r="B1988" s="348">
        <v>45891.0</v>
      </c>
      <c r="C1988" s="170" t="s">
        <v>664</v>
      </c>
      <c r="D1988" s="349" t="s">
        <v>690</v>
      </c>
      <c r="E1988" s="170">
        <v>98.0</v>
      </c>
      <c r="F1988" s="170">
        <v>689.0</v>
      </c>
      <c r="G1988" s="170">
        <v>39.0</v>
      </c>
      <c r="H1988" s="170" t="s">
        <v>85</v>
      </c>
      <c r="I1988" s="170" t="s">
        <v>803</v>
      </c>
      <c r="J1988" s="334"/>
      <c r="K1988" s="334"/>
      <c r="L1988" s="351">
        <f t="shared" si="19"/>
        <v>10.2700962</v>
      </c>
      <c r="M1988" s="352" t="str">
        <f t="shared" si="18"/>
        <v>SHEARING</v>
      </c>
      <c r="N1988" s="353">
        <f t="shared" si="14"/>
        <v>22</v>
      </c>
      <c r="O1988" s="354">
        <f t="shared" si="15"/>
        <v>8</v>
      </c>
      <c r="P1988" s="354">
        <f t="shared" si="16"/>
        <v>2025</v>
      </c>
      <c r="Q1988" s="354"/>
      <c r="R1988" s="354"/>
      <c r="S1988" s="354"/>
      <c r="T1988" s="354"/>
      <c r="U1988" s="354"/>
      <c r="V1988" s="354"/>
    </row>
    <row r="1989" ht="11.25" customHeight="1">
      <c r="A1989" s="170" t="s">
        <v>682</v>
      </c>
      <c r="B1989" s="348">
        <v>45891.0</v>
      </c>
      <c r="C1989" s="170" t="s">
        <v>664</v>
      </c>
      <c r="D1989" s="349" t="s">
        <v>690</v>
      </c>
      <c r="E1989" s="170">
        <v>98.0</v>
      </c>
      <c r="F1989" s="170">
        <v>661.0</v>
      </c>
      <c r="G1989" s="170">
        <v>58.0</v>
      </c>
      <c r="H1989" s="170" t="s">
        <v>85</v>
      </c>
      <c r="I1989" s="170" t="s">
        <v>803</v>
      </c>
      <c r="J1989" s="334"/>
      <c r="K1989" s="334"/>
      <c r="L1989" s="351">
        <f t="shared" si="19"/>
        <v>14.6527836</v>
      </c>
      <c r="M1989" s="352" t="str">
        <f t="shared" si="18"/>
        <v>SHEARING</v>
      </c>
      <c r="N1989" s="353">
        <f t="shared" si="14"/>
        <v>22</v>
      </c>
      <c r="O1989" s="354">
        <f t="shared" si="15"/>
        <v>8</v>
      </c>
      <c r="P1989" s="354">
        <f t="shared" si="16"/>
        <v>2025</v>
      </c>
      <c r="Q1989" s="354"/>
      <c r="R1989" s="354"/>
      <c r="S1989" s="354"/>
      <c r="T1989" s="354"/>
      <c r="U1989" s="354"/>
      <c r="V1989" s="354"/>
    </row>
    <row r="1990" ht="11.25" customHeight="1">
      <c r="A1990" s="170" t="s">
        <v>682</v>
      </c>
      <c r="B1990" s="348">
        <v>45891.0</v>
      </c>
      <c r="C1990" s="170" t="s">
        <v>664</v>
      </c>
      <c r="D1990" s="349" t="s">
        <v>690</v>
      </c>
      <c r="E1990" s="170">
        <v>98.0</v>
      </c>
      <c r="F1990" s="170">
        <v>649.0</v>
      </c>
      <c r="G1990" s="170">
        <v>26.0</v>
      </c>
      <c r="H1990" s="170" t="s">
        <v>85</v>
      </c>
      <c r="I1990" s="170" t="s">
        <v>803</v>
      </c>
      <c r="J1990" s="334"/>
      <c r="K1990" s="334"/>
      <c r="L1990" s="351">
        <f t="shared" si="19"/>
        <v>6.4492428</v>
      </c>
      <c r="M1990" s="352" t="str">
        <f t="shared" si="18"/>
        <v>SHEARING</v>
      </c>
      <c r="N1990" s="353">
        <f t="shared" si="14"/>
        <v>22</v>
      </c>
      <c r="O1990" s="354">
        <f t="shared" si="15"/>
        <v>8</v>
      </c>
      <c r="P1990" s="354">
        <f t="shared" si="16"/>
        <v>2025</v>
      </c>
      <c r="Q1990" s="354"/>
      <c r="R1990" s="354"/>
      <c r="S1990" s="354"/>
      <c r="T1990" s="354"/>
      <c r="U1990" s="354"/>
      <c r="V1990" s="354"/>
    </row>
    <row r="1991" ht="11.25" customHeight="1">
      <c r="A1991" s="170" t="s">
        <v>682</v>
      </c>
      <c r="B1991" s="348">
        <v>45891.0</v>
      </c>
      <c r="C1991" s="170" t="s">
        <v>664</v>
      </c>
      <c r="D1991" s="349" t="s">
        <v>690</v>
      </c>
      <c r="E1991" s="170">
        <v>98.0</v>
      </c>
      <c r="F1991" s="170">
        <v>621.0</v>
      </c>
      <c r="G1991" s="170">
        <v>38.0</v>
      </c>
      <c r="H1991" s="170" t="s">
        <v>85</v>
      </c>
      <c r="I1991" s="170" t="s">
        <v>803</v>
      </c>
      <c r="J1991" s="334"/>
      <c r="K1991" s="334"/>
      <c r="L1991" s="351">
        <f t="shared" si="19"/>
        <v>9.0191556</v>
      </c>
      <c r="M1991" s="352" t="str">
        <f t="shared" si="18"/>
        <v>SHEARING</v>
      </c>
      <c r="N1991" s="353">
        <f t="shared" si="14"/>
        <v>22</v>
      </c>
      <c r="O1991" s="354">
        <f t="shared" si="15"/>
        <v>8</v>
      </c>
      <c r="P1991" s="354">
        <f t="shared" si="16"/>
        <v>2025</v>
      </c>
      <c r="Q1991" s="354"/>
      <c r="R1991" s="354"/>
      <c r="S1991" s="354"/>
      <c r="T1991" s="354"/>
      <c r="U1991" s="354"/>
      <c r="V1991" s="354"/>
    </row>
    <row r="1992" ht="11.25" customHeight="1">
      <c r="A1992" s="170" t="s">
        <v>682</v>
      </c>
      <c r="B1992" s="348">
        <v>45891.0</v>
      </c>
      <c r="C1992" s="170" t="s">
        <v>664</v>
      </c>
      <c r="D1992" s="349" t="s">
        <v>690</v>
      </c>
      <c r="E1992" s="170">
        <v>98.0</v>
      </c>
      <c r="F1992" s="170">
        <v>597.0</v>
      </c>
      <c r="G1992" s="170">
        <v>46.0</v>
      </c>
      <c r="H1992" s="170" t="s">
        <v>85</v>
      </c>
      <c r="I1992" s="170" t="s">
        <v>803</v>
      </c>
      <c r="J1992" s="334"/>
      <c r="K1992" s="334"/>
      <c r="L1992" s="351">
        <f t="shared" si="19"/>
        <v>10.4959764</v>
      </c>
      <c r="M1992" s="352" t="str">
        <f t="shared" si="18"/>
        <v>SHEARING</v>
      </c>
      <c r="N1992" s="353">
        <f t="shared" si="14"/>
        <v>22</v>
      </c>
      <c r="O1992" s="354">
        <f t="shared" si="15"/>
        <v>8</v>
      </c>
      <c r="P1992" s="354">
        <f t="shared" si="16"/>
        <v>2025</v>
      </c>
      <c r="Q1992" s="354"/>
      <c r="R1992" s="354"/>
      <c r="S1992" s="354"/>
      <c r="T1992" s="354"/>
      <c r="U1992" s="354"/>
      <c r="V1992" s="354"/>
    </row>
    <row r="1993" ht="11.25" customHeight="1">
      <c r="A1993" s="170" t="s">
        <v>682</v>
      </c>
      <c r="B1993" s="348">
        <v>45891.0</v>
      </c>
      <c r="C1993" s="170" t="s">
        <v>664</v>
      </c>
      <c r="D1993" s="349" t="s">
        <v>690</v>
      </c>
      <c r="E1993" s="170">
        <v>98.0</v>
      </c>
      <c r="F1993" s="170">
        <v>579.0</v>
      </c>
      <c r="G1993" s="170">
        <v>58.0</v>
      </c>
      <c r="H1993" s="170" t="s">
        <v>85</v>
      </c>
      <c r="I1993" s="170" t="s">
        <v>803</v>
      </c>
      <c r="J1993" s="334"/>
      <c r="K1993" s="334"/>
      <c r="L1993" s="351">
        <f t="shared" si="19"/>
        <v>12.8350404</v>
      </c>
      <c r="M1993" s="352" t="str">
        <f t="shared" si="18"/>
        <v>SHEARING</v>
      </c>
      <c r="N1993" s="353">
        <f t="shared" si="14"/>
        <v>22</v>
      </c>
      <c r="O1993" s="354">
        <f t="shared" si="15"/>
        <v>8</v>
      </c>
      <c r="P1993" s="354">
        <f t="shared" si="16"/>
        <v>2025</v>
      </c>
      <c r="Q1993" s="354"/>
      <c r="R1993" s="354"/>
      <c r="S1993" s="354"/>
      <c r="T1993" s="354"/>
      <c r="U1993" s="354"/>
      <c r="V1993" s="354"/>
    </row>
    <row r="1994" ht="11.25" customHeight="1">
      <c r="A1994" s="170" t="s">
        <v>682</v>
      </c>
      <c r="B1994" s="348">
        <v>45891.0</v>
      </c>
      <c r="C1994" s="170" t="s">
        <v>664</v>
      </c>
      <c r="D1994" s="349" t="s">
        <v>690</v>
      </c>
      <c r="E1994" s="170">
        <v>98.0</v>
      </c>
      <c r="F1994" s="170">
        <v>566.0</v>
      </c>
      <c r="G1994" s="170">
        <v>78.0</v>
      </c>
      <c r="H1994" s="170" t="s">
        <v>85</v>
      </c>
      <c r="I1994" s="170" t="s">
        <v>803</v>
      </c>
      <c r="J1994" s="334"/>
      <c r="K1994" s="334"/>
      <c r="L1994" s="351">
        <f t="shared" si="19"/>
        <v>16.8733656</v>
      </c>
      <c r="M1994" s="352" t="str">
        <f t="shared" si="18"/>
        <v>SHEARING</v>
      </c>
      <c r="N1994" s="353">
        <f t="shared" si="14"/>
        <v>22</v>
      </c>
      <c r="O1994" s="354">
        <f t="shared" si="15"/>
        <v>8</v>
      </c>
      <c r="P1994" s="354">
        <f t="shared" si="16"/>
        <v>2025</v>
      </c>
      <c r="Q1994" s="354"/>
      <c r="R1994" s="354"/>
      <c r="S1994" s="354"/>
      <c r="T1994" s="354"/>
      <c r="U1994" s="354"/>
      <c r="V1994" s="354"/>
    </row>
    <row r="1995" ht="11.25" customHeight="1">
      <c r="A1995" s="170" t="s">
        <v>682</v>
      </c>
      <c r="B1995" s="348">
        <v>45891.0</v>
      </c>
      <c r="C1995" s="170" t="s">
        <v>756</v>
      </c>
      <c r="D1995" s="170" t="s">
        <v>783</v>
      </c>
      <c r="E1995" s="170">
        <v>44.0</v>
      </c>
      <c r="F1995" s="170">
        <v>235.0</v>
      </c>
      <c r="G1995" s="170">
        <v>600.0</v>
      </c>
      <c r="H1995" s="170" t="s">
        <v>695</v>
      </c>
      <c r="I1995" s="170" t="s">
        <v>803</v>
      </c>
      <c r="J1995" s="334"/>
      <c r="K1995" s="350">
        <v>0.7916666666666666</v>
      </c>
      <c r="L1995" s="351">
        <f t="shared" si="19"/>
        <v>24.1956</v>
      </c>
      <c r="M1995" s="352" t="str">
        <f t="shared" si="18"/>
        <v>POWERPRESS</v>
      </c>
      <c r="N1995" s="353">
        <f t="shared" si="14"/>
        <v>22</v>
      </c>
      <c r="O1995" s="354">
        <f t="shared" si="15"/>
        <v>8</v>
      </c>
      <c r="P1995" s="354">
        <f t="shared" si="16"/>
        <v>2025</v>
      </c>
      <c r="Q1995" s="354"/>
      <c r="R1995" s="354"/>
      <c r="S1995" s="354"/>
      <c r="T1995" s="354"/>
      <c r="U1995" s="354"/>
      <c r="V1995" s="354"/>
    </row>
    <row r="1996" ht="11.25" customHeight="1">
      <c r="A1996" s="170" t="s">
        <v>682</v>
      </c>
      <c r="B1996" s="348">
        <v>45891.0</v>
      </c>
      <c r="C1996" s="170" t="s">
        <v>756</v>
      </c>
      <c r="D1996" s="170" t="s">
        <v>697</v>
      </c>
      <c r="E1996" s="170">
        <v>44.0</v>
      </c>
      <c r="F1996" s="170">
        <v>235.0</v>
      </c>
      <c r="G1996" s="170">
        <v>250.0</v>
      </c>
      <c r="H1996" s="170" t="s">
        <v>695</v>
      </c>
      <c r="I1996" s="170" t="s">
        <v>793</v>
      </c>
      <c r="J1996" s="350">
        <v>0.375</v>
      </c>
      <c r="K1996" s="334"/>
      <c r="L1996" s="351">
        <f t="shared" si="19"/>
        <v>10.0815</v>
      </c>
      <c r="M1996" s="352" t="str">
        <f t="shared" si="18"/>
        <v>HOLING</v>
      </c>
      <c r="N1996" s="353">
        <f t="shared" si="14"/>
        <v>23</v>
      </c>
      <c r="O1996" s="354">
        <f t="shared" si="15"/>
        <v>8</v>
      </c>
      <c r="P1996" s="354">
        <f t="shared" si="16"/>
        <v>2025</v>
      </c>
      <c r="Q1996" s="354"/>
      <c r="R1996" s="354"/>
      <c r="S1996" s="354"/>
      <c r="T1996" s="354"/>
      <c r="U1996" s="354"/>
      <c r="V1996" s="354"/>
    </row>
    <row r="1997" ht="11.25" customHeight="1">
      <c r="A1997" s="170" t="s">
        <v>682</v>
      </c>
      <c r="B1997" s="348">
        <v>45892.0</v>
      </c>
      <c r="C1997" s="170"/>
      <c r="D1997" s="170"/>
      <c r="E1997" s="170"/>
      <c r="F1997" s="170"/>
      <c r="G1997" s="170"/>
      <c r="H1997" s="170" t="s">
        <v>689</v>
      </c>
      <c r="I1997" s="170" t="s">
        <v>801</v>
      </c>
      <c r="J1997" s="350">
        <v>0.375</v>
      </c>
      <c r="K1997" s="334"/>
      <c r="L1997" s="351">
        <f t="shared" si="19"/>
        <v>0</v>
      </c>
      <c r="M1997" s="352" t="str">
        <f t="shared" si="18"/>
        <v/>
      </c>
      <c r="N1997" s="353">
        <f t="shared" si="14"/>
        <v>23</v>
      </c>
      <c r="O1997" s="354">
        <f t="shared" si="15"/>
        <v>8</v>
      </c>
      <c r="P1997" s="354">
        <f t="shared" si="16"/>
        <v>2025</v>
      </c>
      <c r="Q1997" s="354"/>
      <c r="R1997" s="354"/>
      <c r="S1997" s="354"/>
      <c r="T1997" s="354"/>
      <c r="U1997" s="354"/>
      <c r="V1997" s="354"/>
    </row>
    <row r="1998" ht="11.25" customHeight="1">
      <c r="A1998" s="170" t="s">
        <v>682</v>
      </c>
      <c r="B1998" s="348">
        <v>45892.0</v>
      </c>
      <c r="C1998" s="170" t="s">
        <v>436</v>
      </c>
      <c r="D1998" s="170" t="s">
        <v>697</v>
      </c>
      <c r="E1998" s="170">
        <v>107.0</v>
      </c>
      <c r="F1998" s="170">
        <v>677.0</v>
      </c>
      <c r="G1998" s="170">
        <v>52.0</v>
      </c>
      <c r="H1998" s="170" t="s">
        <v>695</v>
      </c>
      <c r="I1998" s="170" t="s">
        <v>801</v>
      </c>
      <c r="J1998" s="334"/>
      <c r="K1998" s="334"/>
      <c r="L1998" s="351">
        <f t="shared" si="19"/>
        <v>14.6906292</v>
      </c>
      <c r="M1998" s="352" t="str">
        <f t="shared" si="18"/>
        <v>HOLING</v>
      </c>
      <c r="N1998" s="353">
        <f t="shared" si="14"/>
        <v>23</v>
      </c>
      <c r="O1998" s="354">
        <f t="shared" si="15"/>
        <v>8</v>
      </c>
      <c r="P1998" s="354">
        <f t="shared" si="16"/>
        <v>2025</v>
      </c>
      <c r="Q1998" s="354"/>
      <c r="R1998" s="354"/>
      <c r="S1998" s="354"/>
      <c r="T1998" s="354"/>
      <c r="U1998" s="354"/>
      <c r="V1998" s="354"/>
    </row>
    <row r="1999" ht="11.25" customHeight="1">
      <c r="A1999" s="170" t="s">
        <v>682</v>
      </c>
      <c r="B1999" s="348">
        <v>45892.0</v>
      </c>
      <c r="C1999" s="170" t="s">
        <v>436</v>
      </c>
      <c r="D1999" s="170" t="s">
        <v>697</v>
      </c>
      <c r="E1999" s="170">
        <v>77.0</v>
      </c>
      <c r="F1999" s="170">
        <v>677.0</v>
      </c>
      <c r="G1999" s="170">
        <v>32.0</v>
      </c>
      <c r="H1999" s="170" t="s">
        <v>695</v>
      </c>
      <c r="I1999" s="170" t="s">
        <v>801</v>
      </c>
      <c r="J1999" s="334"/>
      <c r="K1999" s="334"/>
      <c r="L1999" s="351">
        <f t="shared" si="19"/>
        <v>6.5056992</v>
      </c>
      <c r="M1999" s="352" t="str">
        <f t="shared" si="18"/>
        <v>HOLING</v>
      </c>
      <c r="N1999" s="353">
        <f t="shared" si="14"/>
        <v>23</v>
      </c>
      <c r="O1999" s="354">
        <f t="shared" si="15"/>
        <v>8</v>
      </c>
      <c r="P1999" s="354">
        <f t="shared" si="16"/>
        <v>2025</v>
      </c>
      <c r="Q1999" s="354"/>
      <c r="R1999" s="354"/>
      <c r="S1999" s="354"/>
      <c r="T1999" s="354"/>
      <c r="U1999" s="354"/>
      <c r="V1999" s="354"/>
    </row>
    <row r="2000" ht="11.25" customHeight="1">
      <c r="A2000" s="170" t="s">
        <v>682</v>
      </c>
      <c r="B2000" s="348">
        <v>45892.0</v>
      </c>
      <c r="C2000" s="170" t="s">
        <v>436</v>
      </c>
      <c r="D2000" s="170" t="s">
        <v>697</v>
      </c>
      <c r="E2000" s="170">
        <v>63.0</v>
      </c>
      <c r="F2000" s="170">
        <v>677.0</v>
      </c>
      <c r="G2000" s="170">
        <v>22.0</v>
      </c>
      <c r="H2000" s="170" t="s">
        <v>695</v>
      </c>
      <c r="I2000" s="170" t="s">
        <v>801</v>
      </c>
      <c r="J2000" s="334"/>
      <c r="K2000" s="334"/>
      <c r="L2000" s="351">
        <f t="shared" si="19"/>
        <v>3.6594558</v>
      </c>
      <c r="M2000" s="352" t="str">
        <f t="shared" si="18"/>
        <v>HOLING</v>
      </c>
      <c r="N2000" s="353">
        <f t="shared" si="14"/>
        <v>23</v>
      </c>
      <c r="O2000" s="354">
        <f t="shared" si="15"/>
        <v>8</v>
      </c>
      <c r="P2000" s="354">
        <f t="shared" si="16"/>
        <v>2025</v>
      </c>
      <c r="Q2000" s="354"/>
      <c r="R2000" s="354"/>
      <c r="S2000" s="354"/>
      <c r="T2000" s="354"/>
      <c r="U2000" s="354"/>
      <c r="V2000" s="354"/>
    </row>
    <row r="2001" ht="11.25" customHeight="1">
      <c r="A2001" s="170" t="s">
        <v>682</v>
      </c>
      <c r="B2001" s="348">
        <v>45892.0</v>
      </c>
      <c r="C2001" s="170" t="s">
        <v>436</v>
      </c>
      <c r="D2001" s="170" t="s">
        <v>697</v>
      </c>
      <c r="E2001" s="170">
        <v>47.0</v>
      </c>
      <c r="F2001" s="170">
        <v>677.0</v>
      </c>
      <c r="G2001" s="170">
        <v>18.0</v>
      </c>
      <c r="H2001" s="170" t="s">
        <v>695</v>
      </c>
      <c r="I2001" s="170" t="s">
        <v>801</v>
      </c>
      <c r="J2001" s="334"/>
      <c r="K2001" s="334"/>
      <c r="L2001" s="351">
        <f t="shared" si="19"/>
        <v>2.2336938</v>
      </c>
      <c r="M2001" s="352" t="str">
        <f t="shared" si="18"/>
        <v>HOLING</v>
      </c>
      <c r="N2001" s="353">
        <f t="shared" si="14"/>
        <v>23</v>
      </c>
      <c r="O2001" s="354">
        <f t="shared" si="15"/>
        <v>8</v>
      </c>
      <c r="P2001" s="354">
        <f t="shared" si="16"/>
        <v>2025</v>
      </c>
      <c r="Q2001" s="354"/>
      <c r="R2001" s="354"/>
      <c r="S2001" s="354"/>
      <c r="T2001" s="354"/>
      <c r="U2001" s="354"/>
      <c r="V2001" s="354"/>
    </row>
    <row r="2002" ht="11.25" customHeight="1">
      <c r="A2002" s="170" t="s">
        <v>682</v>
      </c>
      <c r="B2002" s="348">
        <v>45892.0</v>
      </c>
      <c r="C2002" s="170" t="s">
        <v>436</v>
      </c>
      <c r="D2002" s="170" t="s">
        <v>697</v>
      </c>
      <c r="E2002" s="170">
        <v>27.0</v>
      </c>
      <c r="F2002" s="170">
        <v>677.0</v>
      </c>
      <c r="G2002" s="170">
        <v>16.0</v>
      </c>
      <c r="H2002" s="170" t="s">
        <v>695</v>
      </c>
      <c r="I2002" s="170" t="s">
        <v>801</v>
      </c>
      <c r="J2002" s="334"/>
      <c r="K2002" s="350"/>
      <c r="L2002" s="351">
        <f t="shared" si="19"/>
        <v>1.1406096</v>
      </c>
      <c r="M2002" s="352" t="str">
        <f t="shared" si="18"/>
        <v>HOLING</v>
      </c>
      <c r="N2002" s="353">
        <f t="shared" si="14"/>
        <v>23</v>
      </c>
      <c r="O2002" s="354">
        <f t="shared" si="15"/>
        <v>8</v>
      </c>
      <c r="P2002" s="354">
        <f t="shared" si="16"/>
        <v>2025</v>
      </c>
      <c r="Q2002" s="354"/>
      <c r="R2002" s="354"/>
      <c r="S2002" s="354"/>
      <c r="T2002" s="354"/>
      <c r="U2002" s="354"/>
      <c r="V2002" s="354"/>
    </row>
    <row r="2003" ht="11.25" customHeight="1">
      <c r="A2003" s="170" t="s">
        <v>682</v>
      </c>
      <c r="B2003" s="348">
        <v>45892.0</v>
      </c>
      <c r="C2003" s="170" t="s">
        <v>648</v>
      </c>
      <c r="D2003" s="170" t="s">
        <v>697</v>
      </c>
      <c r="E2003" s="170">
        <v>93.0</v>
      </c>
      <c r="F2003" s="170">
        <v>413.0</v>
      </c>
      <c r="G2003" s="170">
        <v>350.0</v>
      </c>
      <c r="H2003" s="170" t="s">
        <v>695</v>
      </c>
      <c r="I2003" s="170" t="s">
        <v>801</v>
      </c>
      <c r="J2003" s="334"/>
      <c r="K2003" s="334"/>
      <c r="L2003" s="351">
        <f t="shared" si="19"/>
        <v>52.428285</v>
      </c>
      <c r="M2003" s="352" t="str">
        <f t="shared" si="18"/>
        <v>HOLING</v>
      </c>
      <c r="N2003" s="353">
        <f t="shared" si="14"/>
        <v>23</v>
      </c>
      <c r="O2003" s="354">
        <f t="shared" si="15"/>
        <v>8</v>
      </c>
      <c r="P2003" s="354">
        <f t="shared" si="16"/>
        <v>2025</v>
      </c>
      <c r="Q2003" s="354"/>
      <c r="R2003" s="354"/>
      <c r="S2003" s="354"/>
      <c r="T2003" s="354"/>
      <c r="U2003" s="354"/>
      <c r="V2003" s="354"/>
    </row>
    <row r="2004" ht="11.25" customHeight="1">
      <c r="A2004" s="170" t="s">
        <v>682</v>
      </c>
      <c r="B2004" s="348">
        <v>45892.0</v>
      </c>
      <c r="C2004" s="170" t="s">
        <v>648</v>
      </c>
      <c r="D2004" s="170" t="s">
        <v>697</v>
      </c>
      <c r="E2004" s="170">
        <v>69.0</v>
      </c>
      <c r="F2004" s="170">
        <v>413.0</v>
      </c>
      <c r="G2004" s="170">
        <v>290.0</v>
      </c>
      <c r="H2004" s="170" t="s">
        <v>695</v>
      </c>
      <c r="I2004" s="170" t="s">
        <v>801</v>
      </c>
      <c r="J2004" s="334"/>
      <c r="K2004" s="334"/>
      <c r="L2004" s="351">
        <f t="shared" si="19"/>
        <v>32.230107</v>
      </c>
      <c r="M2004" s="352" t="str">
        <f t="shared" si="18"/>
        <v>HOLING</v>
      </c>
      <c r="N2004" s="353">
        <f t="shared" si="14"/>
        <v>23</v>
      </c>
      <c r="O2004" s="354">
        <f t="shared" si="15"/>
        <v>8</v>
      </c>
      <c r="P2004" s="354">
        <f t="shared" si="16"/>
        <v>2025</v>
      </c>
      <c r="Q2004" s="354"/>
      <c r="R2004" s="354"/>
      <c r="S2004" s="354"/>
      <c r="T2004" s="354"/>
      <c r="U2004" s="354"/>
      <c r="V2004" s="354"/>
    </row>
    <row r="2005" ht="11.25" customHeight="1">
      <c r="A2005" s="170" t="s">
        <v>682</v>
      </c>
      <c r="B2005" s="348">
        <v>45892.0</v>
      </c>
      <c r="C2005" s="170" t="s">
        <v>648</v>
      </c>
      <c r="D2005" s="170" t="s">
        <v>697</v>
      </c>
      <c r="E2005" s="170">
        <v>41.0</v>
      </c>
      <c r="F2005" s="170">
        <v>413.0</v>
      </c>
      <c r="G2005" s="170">
        <v>200.0</v>
      </c>
      <c r="H2005" s="170" t="s">
        <v>695</v>
      </c>
      <c r="I2005" s="170" t="s">
        <v>801</v>
      </c>
      <c r="J2005" s="334"/>
      <c r="K2005" s="350">
        <v>0.75</v>
      </c>
      <c r="L2005" s="351">
        <f t="shared" si="19"/>
        <v>13.20774</v>
      </c>
      <c r="M2005" s="352" t="str">
        <f t="shared" si="18"/>
        <v>HOLING</v>
      </c>
      <c r="N2005" s="353">
        <f t="shared" si="14"/>
        <v>23</v>
      </c>
      <c r="O2005" s="354">
        <f t="shared" si="15"/>
        <v>8</v>
      </c>
      <c r="P2005" s="354">
        <f t="shared" si="16"/>
        <v>2025</v>
      </c>
      <c r="Q2005" s="354"/>
      <c r="R2005" s="354"/>
      <c r="S2005" s="354"/>
      <c r="T2005" s="354"/>
      <c r="U2005" s="354"/>
      <c r="V2005" s="354"/>
    </row>
    <row r="2006" ht="11.25" customHeight="1">
      <c r="A2006" s="170" t="s">
        <v>682</v>
      </c>
      <c r="B2006" s="348">
        <v>45892.0</v>
      </c>
      <c r="C2006" s="170" t="s">
        <v>524</v>
      </c>
      <c r="D2006" s="170" t="s">
        <v>694</v>
      </c>
      <c r="E2006" s="170">
        <v>60.0</v>
      </c>
      <c r="F2006" s="170">
        <v>240.0</v>
      </c>
      <c r="G2006" s="170">
        <v>315.0</v>
      </c>
      <c r="H2006" s="170" t="s">
        <v>695</v>
      </c>
      <c r="I2006" s="170" t="s">
        <v>696</v>
      </c>
      <c r="J2006" s="350">
        <v>0.375</v>
      </c>
      <c r="K2006" s="334"/>
      <c r="L2006" s="351">
        <f t="shared" si="19"/>
        <v>17.6904</v>
      </c>
      <c r="M2006" s="352" t="str">
        <f t="shared" si="18"/>
        <v>HOLING</v>
      </c>
      <c r="N2006" s="353">
        <f t="shared" si="14"/>
        <v>23</v>
      </c>
      <c r="O2006" s="354">
        <f t="shared" si="15"/>
        <v>8</v>
      </c>
      <c r="P2006" s="354">
        <f t="shared" si="16"/>
        <v>2025</v>
      </c>
      <c r="Q2006" s="354"/>
      <c r="R2006" s="354"/>
      <c r="S2006" s="354"/>
      <c r="T2006" s="354"/>
      <c r="U2006" s="354"/>
      <c r="V2006" s="354"/>
    </row>
    <row r="2007" ht="11.25" customHeight="1">
      <c r="A2007" s="170" t="s">
        <v>682</v>
      </c>
      <c r="B2007" s="348">
        <v>45892.0</v>
      </c>
      <c r="C2007" s="170" t="s">
        <v>524</v>
      </c>
      <c r="D2007" s="170" t="s">
        <v>694</v>
      </c>
      <c r="E2007" s="170">
        <v>60.0</v>
      </c>
      <c r="F2007" s="170">
        <v>130.0</v>
      </c>
      <c r="G2007" s="170">
        <v>210.0</v>
      </c>
      <c r="H2007" s="170" t="s">
        <v>695</v>
      </c>
      <c r="I2007" s="170" t="s">
        <v>696</v>
      </c>
      <c r="J2007" s="334"/>
      <c r="K2007" s="334"/>
      <c r="L2007" s="351">
        <f t="shared" si="19"/>
        <v>6.3882</v>
      </c>
      <c r="M2007" s="352" t="str">
        <f t="shared" si="18"/>
        <v>HOLING</v>
      </c>
      <c r="N2007" s="353">
        <f t="shared" si="14"/>
        <v>23</v>
      </c>
      <c r="O2007" s="354">
        <f t="shared" si="15"/>
        <v>8</v>
      </c>
      <c r="P2007" s="354">
        <f t="shared" si="16"/>
        <v>2025</v>
      </c>
      <c r="Q2007" s="354"/>
      <c r="R2007" s="354"/>
      <c r="S2007" s="354"/>
      <c r="T2007" s="354"/>
      <c r="U2007" s="354"/>
      <c r="V2007" s="354"/>
    </row>
    <row r="2008" ht="11.25" customHeight="1">
      <c r="A2008" s="170" t="s">
        <v>682</v>
      </c>
      <c r="B2008" s="348">
        <v>45892.0</v>
      </c>
      <c r="C2008" s="170" t="s">
        <v>526</v>
      </c>
      <c r="D2008" s="170" t="s">
        <v>694</v>
      </c>
      <c r="E2008" s="170">
        <v>40.0</v>
      </c>
      <c r="F2008" s="170">
        <v>160.0</v>
      </c>
      <c r="G2008" s="170">
        <v>140.0</v>
      </c>
      <c r="H2008" s="170" t="s">
        <v>695</v>
      </c>
      <c r="I2008" s="170" t="s">
        <v>696</v>
      </c>
      <c r="J2008" s="334"/>
      <c r="K2008" s="334"/>
      <c r="L2008" s="351">
        <f t="shared" si="19"/>
        <v>3.4944</v>
      </c>
      <c r="M2008" s="352" t="str">
        <f t="shared" si="18"/>
        <v>HOLING</v>
      </c>
      <c r="N2008" s="353">
        <f t="shared" si="14"/>
        <v>23</v>
      </c>
      <c r="O2008" s="354">
        <f t="shared" si="15"/>
        <v>8</v>
      </c>
      <c r="P2008" s="354">
        <f t="shared" si="16"/>
        <v>2025</v>
      </c>
      <c r="Q2008" s="354"/>
      <c r="R2008" s="354"/>
      <c r="S2008" s="354"/>
      <c r="T2008" s="354"/>
      <c r="U2008" s="354"/>
      <c r="V2008" s="354"/>
    </row>
    <row r="2009" ht="11.25" customHeight="1">
      <c r="A2009" s="170" t="s">
        <v>682</v>
      </c>
      <c r="B2009" s="348">
        <v>45892.0</v>
      </c>
      <c r="C2009" s="170" t="s">
        <v>524</v>
      </c>
      <c r="D2009" s="170" t="s">
        <v>694</v>
      </c>
      <c r="E2009" s="170">
        <v>60.0</v>
      </c>
      <c r="F2009" s="170">
        <v>200.0</v>
      </c>
      <c r="G2009" s="170">
        <v>105.0</v>
      </c>
      <c r="H2009" s="170" t="s">
        <v>695</v>
      </c>
      <c r="I2009" s="170" t="s">
        <v>696</v>
      </c>
      <c r="J2009" s="334"/>
      <c r="K2009" s="350">
        <v>0.75</v>
      </c>
      <c r="L2009" s="351">
        <f t="shared" si="19"/>
        <v>4.914</v>
      </c>
      <c r="M2009" s="352" t="str">
        <f t="shared" si="18"/>
        <v>HOLING</v>
      </c>
      <c r="N2009" s="353">
        <f t="shared" si="14"/>
        <v>23</v>
      </c>
      <c r="O2009" s="354">
        <f t="shared" si="15"/>
        <v>8</v>
      </c>
      <c r="P2009" s="354">
        <f t="shared" si="16"/>
        <v>2025</v>
      </c>
      <c r="Q2009" s="354"/>
      <c r="R2009" s="354"/>
      <c r="S2009" s="354"/>
      <c r="T2009" s="354"/>
      <c r="U2009" s="354"/>
      <c r="V2009" s="354"/>
    </row>
    <row r="2010" ht="11.25" customHeight="1">
      <c r="A2010" s="170" t="s">
        <v>682</v>
      </c>
      <c r="B2010" s="348">
        <v>45892.0</v>
      </c>
      <c r="C2010" s="170"/>
      <c r="D2010" s="170"/>
      <c r="E2010" s="170"/>
      <c r="F2010" s="170"/>
      <c r="G2010" s="170"/>
      <c r="H2010" s="170" t="s">
        <v>689</v>
      </c>
      <c r="I2010" s="170" t="s">
        <v>709</v>
      </c>
      <c r="J2010" s="350">
        <v>0.375</v>
      </c>
      <c r="K2010" s="350">
        <v>0.75</v>
      </c>
      <c r="L2010" s="351">
        <f t="shared" si="19"/>
        <v>0</v>
      </c>
      <c r="M2010" s="352" t="str">
        <f t="shared" si="18"/>
        <v/>
      </c>
      <c r="N2010" s="353">
        <f t="shared" si="14"/>
        <v>23</v>
      </c>
      <c r="O2010" s="354">
        <f t="shared" si="15"/>
        <v>8</v>
      </c>
      <c r="P2010" s="354">
        <f t="shared" si="16"/>
        <v>2025</v>
      </c>
      <c r="Q2010" s="354"/>
      <c r="R2010" s="354"/>
      <c r="S2010" s="354"/>
      <c r="T2010" s="354"/>
      <c r="U2010" s="354"/>
      <c r="V2010" s="354"/>
    </row>
    <row r="2011" ht="11.25" customHeight="1">
      <c r="A2011" s="170" t="s">
        <v>682</v>
      </c>
      <c r="B2011" s="348">
        <v>45892.0</v>
      </c>
      <c r="C2011" s="170" t="s">
        <v>529</v>
      </c>
      <c r="D2011" s="349" t="s">
        <v>727</v>
      </c>
      <c r="E2011" s="170">
        <v>502.0</v>
      </c>
      <c r="F2011" s="170">
        <v>1200.0</v>
      </c>
      <c r="G2011" s="170">
        <v>271.0</v>
      </c>
      <c r="H2011" s="170" t="s">
        <v>723</v>
      </c>
      <c r="I2011" s="170" t="s">
        <v>684</v>
      </c>
      <c r="J2011" s="350">
        <v>0.3333333333333333</v>
      </c>
      <c r="K2011" s="334"/>
      <c r="L2011" s="351">
        <f t="shared" si="19"/>
        <v>636.67656</v>
      </c>
      <c r="M2011" s="352" t="str">
        <f t="shared" si="18"/>
        <v>SHEARING</v>
      </c>
      <c r="N2011" s="353">
        <f t="shared" si="14"/>
        <v>23</v>
      </c>
      <c r="O2011" s="354">
        <f t="shared" si="15"/>
        <v>8</v>
      </c>
      <c r="P2011" s="354">
        <f t="shared" si="16"/>
        <v>2025</v>
      </c>
      <c r="Q2011" s="354"/>
      <c r="R2011" s="354"/>
      <c r="S2011" s="354"/>
      <c r="T2011" s="354"/>
      <c r="U2011" s="354"/>
      <c r="V2011" s="354"/>
    </row>
    <row r="2012" ht="11.25" customHeight="1">
      <c r="A2012" s="170" t="s">
        <v>682</v>
      </c>
      <c r="B2012" s="348">
        <v>45892.0</v>
      </c>
      <c r="C2012" s="170" t="s">
        <v>530</v>
      </c>
      <c r="D2012" s="349" t="s">
        <v>727</v>
      </c>
      <c r="E2012" s="170">
        <v>443.0</v>
      </c>
      <c r="F2012" s="170">
        <v>1200.0</v>
      </c>
      <c r="G2012" s="170">
        <v>68.0</v>
      </c>
      <c r="H2012" s="170" t="s">
        <v>723</v>
      </c>
      <c r="I2012" s="170" t="s">
        <v>684</v>
      </c>
      <c r="J2012" s="334"/>
      <c r="K2012" s="334"/>
      <c r="L2012" s="351">
        <f t="shared" si="19"/>
        <v>140.98032</v>
      </c>
      <c r="M2012" s="352" t="str">
        <f t="shared" si="18"/>
        <v>SHEARING</v>
      </c>
      <c r="N2012" s="353">
        <f t="shared" si="14"/>
        <v>23</v>
      </c>
      <c r="O2012" s="354">
        <f t="shared" si="15"/>
        <v>8</v>
      </c>
      <c r="P2012" s="354">
        <f t="shared" si="16"/>
        <v>2025</v>
      </c>
      <c r="Q2012" s="354"/>
      <c r="R2012" s="354"/>
      <c r="S2012" s="354"/>
      <c r="T2012" s="354"/>
      <c r="U2012" s="354"/>
      <c r="V2012" s="354"/>
    </row>
    <row r="2013" ht="11.25" customHeight="1">
      <c r="A2013" s="170" t="s">
        <v>682</v>
      </c>
      <c r="B2013" s="348">
        <v>45892.0</v>
      </c>
      <c r="C2013" s="170" t="s">
        <v>524</v>
      </c>
      <c r="D2013" s="349" t="s">
        <v>683</v>
      </c>
      <c r="E2013" s="170">
        <v>60.0</v>
      </c>
      <c r="F2013" s="170">
        <v>200.0</v>
      </c>
      <c r="G2013" s="170">
        <v>105.0</v>
      </c>
      <c r="H2013" s="170" t="s">
        <v>85</v>
      </c>
      <c r="I2013" s="170" t="s">
        <v>684</v>
      </c>
      <c r="J2013" s="334"/>
      <c r="K2013" s="334"/>
      <c r="L2013" s="351">
        <f t="shared" si="19"/>
        <v>4.914</v>
      </c>
      <c r="M2013" s="352" t="str">
        <f t="shared" si="18"/>
        <v>SHEARING</v>
      </c>
      <c r="N2013" s="353">
        <f t="shared" si="14"/>
        <v>23</v>
      </c>
      <c r="O2013" s="354">
        <f t="shared" si="15"/>
        <v>8</v>
      </c>
      <c r="P2013" s="354">
        <f t="shared" si="16"/>
        <v>2025</v>
      </c>
      <c r="Q2013" s="354"/>
      <c r="R2013" s="354"/>
      <c r="S2013" s="354"/>
      <c r="T2013" s="354"/>
      <c r="U2013" s="354"/>
      <c r="V2013" s="354"/>
    </row>
    <row r="2014" ht="11.25" customHeight="1">
      <c r="A2014" s="170" t="s">
        <v>682</v>
      </c>
      <c r="B2014" s="348">
        <v>45892.0</v>
      </c>
      <c r="C2014" s="170" t="s">
        <v>524</v>
      </c>
      <c r="D2014" s="349" t="s">
        <v>683</v>
      </c>
      <c r="E2014" s="170">
        <v>60.0</v>
      </c>
      <c r="F2014" s="170">
        <v>130.0</v>
      </c>
      <c r="G2014" s="170">
        <v>210.0</v>
      </c>
      <c r="H2014" s="170" t="s">
        <v>85</v>
      </c>
      <c r="I2014" s="170" t="s">
        <v>684</v>
      </c>
      <c r="J2014" s="334"/>
      <c r="K2014" s="334"/>
      <c r="L2014" s="351">
        <f t="shared" si="19"/>
        <v>6.3882</v>
      </c>
      <c r="M2014" s="352" t="str">
        <f t="shared" si="18"/>
        <v>SHEARING</v>
      </c>
      <c r="N2014" s="353">
        <f t="shared" si="14"/>
        <v>23</v>
      </c>
      <c r="O2014" s="354">
        <f t="shared" si="15"/>
        <v>8</v>
      </c>
      <c r="P2014" s="354">
        <f t="shared" si="16"/>
        <v>2025</v>
      </c>
      <c r="Q2014" s="354"/>
      <c r="R2014" s="354"/>
      <c r="S2014" s="354"/>
      <c r="T2014" s="354"/>
      <c r="U2014" s="354"/>
      <c r="V2014" s="354"/>
    </row>
    <row r="2015" ht="11.25" customHeight="1">
      <c r="A2015" s="170" t="s">
        <v>682</v>
      </c>
      <c r="B2015" s="348">
        <v>45892.0</v>
      </c>
      <c r="C2015" s="170" t="s">
        <v>524</v>
      </c>
      <c r="D2015" s="349" t="s">
        <v>683</v>
      </c>
      <c r="E2015" s="170">
        <v>60.0</v>
      </c>
      <c r="F2015" s="170">
        <v>240.0</v>
      </c>
      <c r="G2015" s="170">
        <v>315.0</v>
      </c>
      <c r="H2015" s="170" t="s">
        <v>85</v>
      </c>
      <c r="I2015" s="170" t="s">
        <v>684</v>
      </c>
      <c r="J2015" s="334"/>
      <c r="K2015" s="334"/>
      <c r="L2015" s="351">
        <f t="shared" si="19"/>
        <v>17.6904</v>
      </c>
      <c r="M2015" s="352" t="str">
        <f t="shared" si="18"/>
        <v>SHEARING</v>
      </c>
      <c r="N2015" s="353">
        <f t="shared" si="14"/>
        <v>23</v>
      </c>
      <c r="O2015" s="354">
        <f t="shared" si="15"/>
        <v>8</v>
      </c>
      <c r="P2015" s="354">
        <f t="shared" si="16"/>
        <v>2025</v>
      </c>
      <c r="Q2015" s="354"/>
      <c r="R2015" s="354"/>
      <c r="S2015" s="354"/>
      <c r="T2015" s="354"/>
      <c r="U2015" s="354"/>
      <c r="V2015" s="354"/>
    </row>
    <row r="2016" ht="11.25" customHeight="1">
      <c r="A2016" s="170" t="s">
        <v>682</v>
      </c>
      <c r="B2016" s="348">
        <v>45892.0</v>
      </c>
      <c r="C2016" s="170" t="s">
        <v>526</v>
      </c>
      <c r="D2016" s="349" t="s">
        <v>683</v>
      </c>
      <c r="E2016" s="170">
        <v>40.0</v>
      </c>
      <c r="F2016" s="170">
        <v>160.0</v>
      </c>
      <c r="G2016" s="170">
        <v>140.0</v>
      </c>
      <c r="H2016" s="170" t="s">
        <v>85</v>
      </c>
      <c r="I2016" s="170" t="s">
        <v>684</v>
      </c>
      <c r="J2016" s="334"/>
      <c r="K2016" s="334"/>
      <c r="L2016" s="351">
        <f t="shared" si="19"/>
        <v>3.4944</v>
      </c>
      <c r="M2016" s="352" t="str">
        <f t="shared" si="18"/>
        <v>SHEARING</v>
      </c>
      <c r="N2016" s="353">
        <f t="shared" si="14"/>
        <v>23</v>
      </c>
      <c r="O2016" s="354">
        <f t="shared" si="15"/>
        <v>8</v>
      </c>
      <c r="P2016" s="354">
        <f t="shared" si="16"/>
        <v>2025</v>
      </c>
      <c r="Q2016" s="354"/>
      <c r="R2016" s="354"/>
      <c r="S2016" s="354"/>
      <c r="T2016" s="354"/>
      <c r="U2016" s="354"/>
      <c r="V2016" s="354"/>
    </row>
    <row r="2017" ht="11.25" customHeight="1">
      <c r="A2017" s="170" t="s">
        <v>682</v>
      </c>
      <c r="B2017" s="348">
        <v>45892.0</v>
      </c>
      <c r="C2017" s="170" t="s">
        <v>526</v>
      </c>
      <c r="D2017" s="349" t="s">
        <v>683</v>
      </c>
      <c r="E2017" s="170">
        <v>40.0</v>
      </c>
      <c r="F2017" s="170">
        <v>100.0</v>
      </c>
      <c r="G2017" s="170">
        <v>280.0</v>
      </c>
      <c r="H2017" s="170" t="s">
        <v>85</v>
      </c>
      <c r="I2017" s="170" t="s">
        <v>684</v>
      </c>
      <c r="J2017" s="334"/>
      <c r="K2017" s="334"/>
      <c r="L2017" s="351">
        <f t="shared" si="19"/>
        <v>4.368</v>
      </c>
      <c r="M2017" s="352" t="str">
        <f t="shared" si="18"/>
        <v>SHEARING</v>
      </c>
      <c r="N2017" s="353">
        <f t="shared" si="14"/>
        <v>23</v>
      </c>
      <c r="O2017" s="354">
        <f t="shared" si="15"/>
        <v>8</v>
      </c>
      <c r="P2017" s="354">
        <f t="shared" si="16"/>
        <v>2025</v>
      </c>
      <c r="Q2017" s="354"/>
      <c r="R2017" s="354"/>
      <c r="S2017" s="354"/>
      <c r="T2017" s="354"/>
      <c r="U2017" s="354"/>
      <c r="V2017" s="354"/>
    </row>
    <row r="2018" ht="11.25" customHeight="1">
      <c r="A2018" s="170" t="s">
        <v>682</v>
      </c>
      <c r="B2018" s="348">
        <v>45892.0</v>
      </c>
      <c r="C2018" s="170" t="s">
        <v>526</v>
      </c>
      <c r="D2018" s="349" t="s">
        <v>683</v>
      </c>
      <c r="E2018" s="170">
        <v>40.0</v>
      </c>
      <c r="F2018" s="170">
        <v>230.0</v>
      </c>
      <c r="G2018" s="170">
        <v>420.0</v>
      </c>
      <c r="H2018" s="170" t="s">
        <v>85</v>
      </c>
      <c r="I2018" s="170" t="s">
        <v>684</v>
      </c>
      <c r="J2018" s="334"/>
      <c r="K2018" s="350">
        <v>0.8333333333333334</v>
      </c>
      <c r="L2018" s="351">
        <f t="shared" si="19"/>
        <v>15.0696</v>
      </c>
      <c r="M2018" s="352" t="str">
        <f t="shared" si="18"/>
        <v>SHEARING</v>
      </c>
      <c r="N2018" s="353">
        <f t="shared" si="14"/>
        <v>23</v>
      </c>
      <c r="O2018" s="354">
        <f t="shared" si="15"/>
        <v>8</v>
      </c>
      <c r="P2018" s="354">
        <f t="shared" si="16"/>
        <v>2025</v>
      </c>
      <c r="Q2018" s="354"/>
      <c r="R2018" s="354"/>
      <c r="S2018" s="354"/>
      <c r="T2018" s="354"/>
      <c r="U2018" s="354"/>
      <c r="V2018" s="354"/>
    </row>
    <row r="2019" ht="11.25" customHeight="1">
      <c r="A2019" s="170" t="s">
        <v>682</v>
      </c>
      <c r="B2019" s="348">
        <v>45892.0</v>
      </c>
      <c r="C2019" s="170" t="s">
        <v>528</v>
      </c>
      <c r="D2019" s="170" t="s">
        <v>787</v>
      </c>
      <c r="E2019" s="170">
        <v>35.0</v>
      </c>
      <c r="F2019" s="170">
        <v>125.0</v>
      </c>
      <c r="G2019" s="170">
        <v>1140.0</v>
      </c>
      <c r="H2019" s="170" t="s">
        <v>695</v>
      </c>
      <c r="I2019" s="170" t="s">
        <v>716</v>
      </c>
      <c r="J2019" s="350">
        <v>0.375</v>
      </c>
      <c r="K2019" s="334"/>
      <c r="L2019" s="351">
        <f t="shared" si="19"/>
        <v>19.45125</v>
      </c>
      <c r="M2019" s="352" t="str">
        <f t="shared" si="18"/>
        <v>POWERPRESS</v>
      </c>
      <c r="N2019" s="353">
        <f t="shared" si="14"/>
        <v>23</v>
      </c>
      <c r="O2019" s="354">
        <f t="shared" si="15"/>
        <v>8</v>
      </c>
      <c r="P2019" s="354">
        <f t="shared" si="16"/>
        <v>2025</v>
      </c>
      <c r="Q2019" s="354"/>
      <c r="R2019" s="354"/>
      <c r="S2019" s="354"/>
      <c r="T2019" s="354"/>
      <c r="U2019" s="354"/>
      <c r="V2019" s="354"/>
    </row>
    <row r="2020" ht="11.25" customHeight="1">
      <c r="A2020" s="170" t="s">
        <v>682</v>
      </c>
      <c r="B2020" s="348">
        <v>45892.0</v>
      </c>
      <c r="C2020" s="170"/>
      <c r="D2020" s="170"/>
      <c r="E2020" s="170"/>
      <c r="F2020" s="170"/>
      <c r="G2020" s="170"/>
      <c r="H2020" s="170" t="s">
        <v>689</v>
      </c>
      <c r="I2020" s="170" t="s">
        <v>716</v>
      </c>
      <c r="J2020" s="334"/>
      <c r="K2020" s="350">
        <v>0.75</v>
      </c>
      <c r="L2020" s="351">
        <f t="shared" si="19"/>
        <v>0</v>
      </c>
      <c r="M2020" s="352" t="str">
        <f t="shared" si="18"/>
        <v/>
      </c>
      <c r="N2020" s="353">
        <f t="shared" si="14"/>
        <v>23</v>
      </c>
      <c r="O2020" s="354">
        <f t="shared" si="15"/>
        <v>8</v>
      </c>
      <c r="P2020" s="354">
        <f t="shared" si="16"/>
        <v>2025</v>
      </c>
      <c r="Q2020" s="354"/>
      <c r="R2020" s="354"/>
      <c r="S2020" s="354"/>
      <c r="T2020" s="354"/>
      <c r="U2020" s="354"/>
      <c r="V2020" s="354"/>
    </row>
    <row r="2021" ht="11.25" customHeight="1">
      <c r="A2021" s="170" t="s">
        <v>682</v>
      </c>
      <c r="B2021" s="348">
        <v>45892.0</v>
      </c>
      <c r="C2021" s="170"/>
      <c r="D2021" s="170"/>
      <c r="E2021" s="170"/>
      <c r="F2021" s="170"/>
      <c r="G2021" s="170"/>
      <c r="H2021" s="170" t="s">
        <v>715</v>
      </c>
      <c r="I2021" s="170" t="s">
        <v>719</v>
      </c>
      <c r="J2021" s="350">
        <v>0.375</v>
      </c>
      <c r="K2021" s="350">
        <v>0.75</v>
      </c>
      <c r="L2021" s="351">
        <f t="shared" si="19"/>
        <v>0</v>
      </c>
      <c r="M2021" s="352" t="str">
        <f t="shared" si="18"/>
        <v/>
      </c>
      <c r="N2021" s="353">
        <f t="shared" si="14"/>
        <v>23</v>
      </c>
      <c r="O2021" s="354">
        <f t="shared" si="15"/>
        <v>8</v>
      </c>
      <c r="P2021" s="354">
        <f t="shared" si="16"/>
        <v>2025</v>
      </c>
      <c r="Q2021" s="354"/>
      <c r="R2021" s="354"/>
      <c r="S2021" s="354"/>
      <c r="T2021" s="354"/>
      <c r="U2021" s="354"/>
      <c r="V2021" s="354"/>
    </row>
    <row r="2022" ht="11.25" customHeight="1">
      <c r="A2022" s="170" t="s">
        <v>682</v>
      </c>
      <c r="B2022" s="348">
        <v>45892.0</v>
      </c>
      <c r="C2022" s="170" t="s">
        <v>664</v>
      </c>
      <c r="D2022" s="349" t="s">
        <v>699</v>
      </c>
      <c r="E2022" s="170">
        <v>98.0</v>
      </c>
      <c r="F2022" s="170">
        <v>365.0</v>
      </c>
      <c r="G2022" s="170">
        <v>750.0</v>
      </c>
      <c r="H2022" s="170" t="s">
        <v>700</v>
      </c>
      <c r="I2022" s="170" t="s">
        <v>701</v>
      </c>
      <c r="J2022" s="350">
        <v>0.3333333333333333</v>
      </c>
      <c r="K2022" s="334"/>
      <c r="L2022" s="351">
        <f t="shared" si="19"/>
        <v>104.62725</v>
      </c>
      <c r="M2022" s="352" t="str">
        <f t="shared" si="18"/>
        <v>SHEARING</v>
      </c>
      <c r="N2022" s="353">
        <f t="shared" si="14"/>
        <v>23</v>
      </c>
      <c r="O2022" s="354">
        <f t="shared" si="15"/>
        <v>8</v>
      </c>
      <c r="P2022" s="354">
        <f t="shared" si="16"/>
        <v>2025</v>
      </c>
      <c r="Q2022" s="354"/>
      <c r="R2022" s="354"/>
      <c r="S2022" s="354"/>
      <c r="T2022" s="354"/>
      <c r="U2022" s="354"/>
      <c r="V2022" s="354"/>
    </row>
    <row r="2023" ht="11.25" customHeight="1">
      <c r="A2023" s="170" t="s">
        <v>682</v>
      </c>
      <c r="B2023" s="348">
        <v>45892.0</v>
      </c>
      <c r="C2023" s="170" t="s">
        <v>648</v>
      </c>
      <c r="D2023" s="349" t="s">
        <v>699</v>
      </c>
      <c r="E2023" s="170">
        <v>98.0</v>
      </c>
      <c r="F2023" s="170">
        <v>345.0</v>
      </c>
      <c r="G2023" s="170">
        <v>495.0</v>
      </c>
      <c r="H2023" s="170" t="s">
        <v>700</v>
      </c>
      <c r="I2023" s="170" t="s">
        <v>701</v>
      </c>
      <c r="J2023" s="334"/>
      <c r="K2023" s="334"/>
      <c r="L2023" s="351">
        <f t="shared" si="19"/>
        <v>65.270205</v>
      </c>
      <c r="M2023" s="352" t="str">
        <f t="shared" si="18"/>
        <v>SHEARING</v>
      </c>
      <c r="N2023" s="353">
        <f t="shared" si="14"/>
        <v>23</v>
      </c>
      <c r="O2023" s="354">
        <f t="shared" si="15"/>
        <v>8</v>
      </c>
      <c r="P2023" s="354">
        <f t="shared" si="16"/>
        <v>2025</v>
      </c>
      <c r="Q2023" s="354"/>
      <c r="R2023" s="354"/>
      <c r="S2023" s="354"/>
      <c r="T2023" s="354"/>
      <c r="U2023" s="354"/>
      <c r="V2023" s="354"/>
    </row>
    <row r="2024" ht="11.25" customHeight="1">
      <c r="A2024" s="170" t="s">
        <v>682</v>
      </c>
      <c r="B2024" s="348">
        <v>45892.0</v>
      </c>
      <c r="C2024" s="170" t="s">
        <v>648</v>
      </c>
      <c r="D2024" s="349" t="s">
        <v>699</v>
      </c>
      <c r="E2024" s="170">
        <v>98.0</v>
      </c>
      <c r="F2024" s="170">
        <v>566.0</v>
      </c>
      <c r="G2024" s="170">
        <v>78.0</v>
      </c>
      <c r="H2024" s="170" t="s">
        <v>700</v>
      </c>
      <c r="I2024" s="170" t="s">
        <v>701</v>
      </c>
      <c r="J2024" s="334"/>
      <c r="K2024" s="334"/>
      <c r="L2024" s="351">
        <f t="shared" si="19"/>
        <v>16.8733656</v>
      </c>
      <c r="M2024" s="352" t="str">
        <f t="shared" si="18"/>
        <v>SHEARING</v>
      </c>
      <c r="N2024" s="353">
        <f t="shared" si="14"/>
        <v>23</v>
      </c>
      <c r="O2024" s="354">
        <f t="shared" si="15"/>
        <v>8</v>
      </c>
      <c r="P2024" s="354">
        <f t="shared" si="16"/>
        <v>2025</v>
      </c>
      <c r="Q2024" s="354"/>
      <c r="R2024" s="354"/>
      <c r="S2024" s="354"/>
      <c r="T2024" s="354"/>
      <c r="U2024" s="354"/>
      <c r="V2024" s="354"/>
    </row>
    <row r="2025" ht="11.25" customHeight="1">
      <c r="A2025" s="170" t="s">
        <v>682</v>
      </c>
      <c r="B2025" s="348">
        <v>45892.0</v>
      </c>
      <c r="C2025" s="170" t="s">
        <v>648</v>
      </c>
      <c r="D2025" s="349" t="s">
        <v>699</v>
      </c>
      <c r="E2025" s="170">
        <v>98.0</v>
      </c>
      <c r="F2025" s="170">
        <v>579.0</v>
      </c>
      <c r="G2025" s="170">
        <v>58.0</v>
      </c>
      <c r="H2025" s="170" t="s">
        <v>700</v>
      </c>
      <c r="I2025" s="170" t="s">
        <v>701</v>
      </c>
      <c r="J2025" s="334"/>
      <c r="K2025" s="334"/>
      <c r="L2025" s="351">
        <f t="shared" si="19"/>
        <v>12.8350404</v>
      </c>
      <c r="M2025" s="352" t="str">
        <f t="shared" si="18"/>
        <v>SHEARING</v>
      </c>
      <c r="N2025" s="353">
        <f t="shared" si="14"/>
        <v>23</v>
      </c>
      <c r="O2025" s="354">
        <f t="shared" si="15"/>
        <v>8</v>
      </c>
      <c r="P2025" s="354">
        <f t="shared" si="16"/>
        <v>2025</v>
      </c>
      <c r="Q2025" s="354"/>
      <c r="R2025" s="354"/>
      <c r="S2025" s="354"/>
      <c r="T2025" s="354"/>
      <c r="U2025" s="354"/>
      <c r="V2025" s="354"/>
    </row>
    <row r="2026" ht="11.25" customHeight="1">
      <c r="A2026" s="170" t="s">
        <v>682</v>
      </c>
      <c r="B2026" s="348">
        <v>45892.0</v>
      </c>
      <c r="C2026" s="170" t="s">
        <v>648</v>
      </c>
      <c r="D2026" s="349" t="s">
        <v>699</v>
      </c>
      <c r="E2026" s="170">
        <v>98.0</v>
      </c>
      <c r="F2026" s="170">
        <v>597.0</v>
      </c>
      <c r="G2026" s="170">
        <v>46.0</v>
      </c>
      <c r="H2026" s="170" t="s">
        <v>700</v>
      </c>
      <c r="I2026" s="170" t="s">
        <v>701</v>
      </c>
      <c r="J2026" s="334"/>
      <c r="K2026" s="334"/>
      <c r="L2026" s="351">
        <f t="shared" si="19"/>
        <v>10.4959764</v>
      </c>
      <c r="M2026" s="352" t="str">
        <f t="shared" si="18"/>
        <v>SHEARING</v>
      </c>
      <c r="N2026" s="353">
        <f t="shared" si="14"/>
        <v>23</v>
      </c>
      <c r="O2026" s="354">
        <f t="shared" si="15"/>
        <v>8</v>
      </c>
      <c r="P2026" s="354">
        <f t="shared" si="16"/>
        <v>2025</v>
      </c>
      <c r="Q2026" s="354"/>
      <c r="R2026" s="354"/>
      <c r="S2026" s="354"/>
      <c r="T2026" s="354"/>
      <c r="U2026" s="354"/>
      <c r="V2026" s="354"/>
    </row>
    <row r="2027" ht="11.25" customHeight="1">
      <c r="A2027" s="170" t="s">
        <v>682</v>
      </c>
      <c r="B2027" s="348">
        <v>45892.0</v>
      </c>
      <c r="C2027" s="170" t="s">
        <v>648</v>
      </c>
      <c r="D2027" s="349" t="s">
        <v>699</v>
      </c>
      <c r="E2027" s="170">
        <v>98.0</v>
      </c>
      <c r="F2027" s="170">
        <v>621.0</v>
      </c>
      <c r="G2027" s="170">
        <v>38.0</v>
      </c>
      <c r="H2027" s="170" t="s">
        <v>700</v>
      </c>
      <c r="I2027" s="170" t="s">
        <v>701</v>
      </c>
      <c r="J2027" s="334"/>
      <c r="K2027" s="334"/>
      <c r="L2027" s="351">
        <f t="shared" si="19"/>
        <v>9.0191556</v>
      </c>
      <c r="M2027" s="352" t="str">
        <f t="shared" si="18"/>
        <v>SHEARING</v>
      </c>
      <c r="N2027" s="353">
        <f t="shared" si="14"/>
        <v>23</v>
      </c>
      <c r="O2027" s="354">
        <f t="shared" si="15"/>
        <v>8</v>
      </c>
      <c r="P2027" s="354">
        <f t="shared" si="16"/>
        <v>2025</v>
      </c>
      <c r="Q2027" s="354"/>
      <c r="R2027" s="354"/>
      <c r="S2027" s="354"/>
      <c r="T2027" s="354"/>
      <c r="U2027" s="354"/>
      <c r="V2027" s="354"/>
    </row>
    <row r="2028" ht="11.25" customHeight="1">
      <c r="A2028" s="170" t="s">
        <v>682</v>
      </c>
      <c r="B2028" s="348">
        <v>45892.0</v>
      </c>
      <c r="C2028" s="170" t="s">
        <v>648</v>
      </c>
      <c r="D2028" s="349" t="s">
        <v>699</v>
      </c>
      <c r="E2028" s="170">
        <v>98.0</v>
      </c>
      <c r="F2028" s="170">
        <v>649.0</v>
      </c>
      <c r="G2028" s="170">
        <v>26.0</v>
      </c>
      <c r="H2028" s="170" t="s">
        <v>700</v>
      </c>
      <c r="I2028" s="170" t="s">
        <v>701</v>
      </c>
      <c r="J2028" s="334"/>
      <c r="K2028" s="334"/>
      <c r="L2028" s="351">
        <f t="shared" si="19"/>
        <v>6.4492428</v>
      </c>
      <c r="M2028" s="352" t="str">
        <f t="shared" si="18"/>
        <v>SHEARING</v>
      </c>
      <c r="N2028" s="353">
        <f t="shared" si="14"/>
        <v>23</v>
      </c>
      <c r="O2028" s="354">
        <f t="shared" si="15"/>
        <v>8</v>
      </c>
      <c r="P2028" s="354">
        <f t="shared" si="16"/>
        <v>2025</v>
      </c>
      <c r="Q2028" s="354"/>
      <c r="R2028" s="354"/>
      <c r="S2028" s="354"/>
      <c r="T2028" s="354"/>
      <c r="U2028" s="354"/>
      <c r="V2028" s="354"/>
    </row>
    <row r="2029" ht="11.25" customHeight="1">
      <c r="A2029" s="170" t="s">
        <v>682</v>
      </c>
      <c r="B2029" s="348">
        <v>45892.0</v>
      </c>
      <c r="C2029" s="170" t="s">
        <v>648</v>
      </c>
      <c r="D2029" s="349" t="s">
        <v>699</v>
      </c>
      <c r="E2029" s="170">
        <v>98.0</v>
      </c>
      <c r="F2029" s="170">
        <v>606.0</v>
      </c>
      <c r="G2029" s="170">
        <v>117.0</v>
      </c>
      <c r="H2029" s="170" t="s">
        <v>700</v>
      </c>
      <c r="I2029" s="170" t="s">
        <v>701</v>
      </c>
      <c r="J2029" s="334"/>
      <c r="K2029" s="334"/>
      <c r="L2029" s="351">
        <f t="shared" si="19"/>
        <v>27.0987444</v>
      </c>
      <c r="M2029" s="352" t="str">
        <f t="shared" si="18"/>
        <v>SHEARING</v>
      </c>
      <c r="N2029" s="353">
        <f t="shared" si="14"/>
        <v>23</v>
      </c>
      <c r="O2029" s="354">
        <f t="shared" si="15"/>
        <v>8</v>
      </c>
      <c r="P2029" s="354">
        <f t="shared" si="16"/>
        <v>2025</v>
      </c>
      <c r="Q2029" s="354"/>
      <c r="R2029" s="354"/>
      <c r="S2029" s="354"/>
      <c r="T2029" s="354"/>
      <c r="U2029" s="354"/>
      <c r="V2029" s="354"/>
    </row>
    <row r="2030" ht="11.25" customHeight="1">
      <c r="A2030" s="170" t="s">
        <v>682</v>
      </c>
      <c r="B2030" s="348">
        <v>45892.0</v>
      </c>
      <c r="C2030" s="170" t="s">
        <v>648</v>
      </c>
      <c r="D2030" s="349" t="s">
        <v>699</v>
      </c>
      <c r="E2030" s="170">
        <v>98.0</v>
      </c>
      <c r="F2030" s="170">
        <v>619.0</v>
      </c>
      <c r="G2030" s="170">
        <v>87.0</v>
      </c>
      <c r="H2030" s="170" t="s">
        <v>700</v>
      </c>
      <c r="I2030" s="170" t="s">
        <v>701</v>
      </c>
      <c r="J2030" s="334"/>
      <c r="K2030" s="334"/>
      <c r="L2030" s="351">
        <f t="shared" si="19"/>
        <v>20.5826166</v>
      </c>
      <c r="M2030" s="352" t="str">
        <f t="shared" si="18"/>
        <v>SHEARING</v>
      </c>
      <c r="N2030" s="353">
        <f t="shared" si="14"/>
        <v>23</v>
      </c>
      <c r="O2030" s="354">
        <f t="shared" si="15"/>
        <v>8</v>
      </c>
      <c r="P2030" s="354">
        <f t="shared" si="16"/>
        <v>2025</v>
      </c>
      <c r="Q2030" s="354"/>
      <c r="R2030" s="354"/>
      <c r="S2030" s="354"/>
      <c r="T2030" s="354"/>
      <c r="U2030" s="354"/>
      <c r="V2030" s="354"/>
    </row>
    <row r="2031" ht="11.25" customHeight="1">
      <c r="A2031" s="170" t="s">
        <v>682</v>
      </c>
      <c r="B2031" s="348">
        <v>45892.0</v>
      </c>
      <c r="C2031" s="170" t="s">
        <v>648</v>
      </c>
      <c r="D2031" s="349" t="s">
        <v>699</v>
      </c>
      <c r="E2031" s="170">
        <v>98.0</v>
      </c>
      <c r="F2031" s="170">
        <v>637.0</v>
      </c>
      <c r="G2031" s="170">
        <v>69.0</v>
      </c>
      <c r="H2031" s="170" t="s">
        <v>700</v>
      </c>
      <c r="I2031" s="170" t="s">
        <v>701</v>
      </c>
      <c r="J2031" s="334"/>
      <c r="K2031" s="334"/>
      <c r="L2031" s="351">
        <f t="shared" si="19"/>
        <v>16.7988366</v>
      </c>
      <c r="M2031" s="352" t="str">
        <f t="shared" si="18"/>
        <v>SHEARING</v>
      </c>
      <c r="N2031" s="353">
        <f t="shared" si="14"/>
        <v>23</v>
      </c>
      <c r="O2031" s="354">
        <f t="shared" si="15"/>
        <v>8</v>
      </c>
      <c r="P2031" s="354">
        <f t="shared" si="16"/>
        <v>2025</v>
      </c>
      <c r="Q2031" s="354"/>
      <c r="R2031" s="354"/>
      <c r="S2031" s="354"/>
      <c r="T2031" s="354"/>
      <c r="U2031" s="354"/>
      <c r="V2031" s="354"/>
    </row>
    <row r="2032" ht="11.25" customHeight="1">
      <c r="A2032" s="170" t="s">
        <v>682</v>
      </c>
      <c r="B2032" s="348">
        <v>45892.0</v>
      </c>
      <c r="C2032" s="170" t="s">
        <v>648</v>
      </c>
      <c r="D2032" s="349" t="s">
        <v>699</v>
      </c>
      <c r="E2032" s="170">
        <v>98.0</v>
      </c>
      <c r="F2032" s="170">
        <v>661.0</v>
      </c>
      <c r="G2032" s="170">
        <v>57.0</v>
      </c>
      <c r="H2032" s="170" t="s">
        <v>700</v>
      </c>
      <c r="I2032" s="170" t="s">
        <v>701</v>
      </c>
      <c r="J2032" s="334"/>
      <c r="K2032" s="334"/>
      <c r="L2032" s="351">
        <f t="shared" si="19"/>
        <v>14.4001494</v>
      </c>
      <c r="M2032" s="352" t="str">
        <f t="shared" si="18"/>
        <v>SHEARING</v>
      </c>
      <c r="N2032" s="353">
        <f t="shared" si="14"/>
        <v>23</v>
      </c>
      <c r="O2032" s="354">
        <f t="shared" si="15"/>
        <v>8</v>
      </c>
      <c r="P2032" s="354">
        <f t="shared" si="16"/>
        <v>2025</v>
      </c>
      <c r="Q2032" s="354"/>
      <c r="R2032" s="354"/>
      <c r="S2032" s="354"/>
      <c r="T2032" s="354"/>
      <c r="U2032" s="354"/>
      <c r="V2032" s="354"/>
    </row>
    <row r="2033" ht="11.25" customHeight="1">
      <c r="A2033" s="170" t="s">
        <v>682</v>
      </c>
      <c r="B2033" s="348">
        <v>45892.0</v>
      </c>
      <c r="C2033" s="170" t="s">
        <v>648</v>
      </c>
      <c r="D2033" s="349" t="s">
        <v>699</v>
      </c>
      <c r="E2033" s="170">
        <v>98.0</v>
      </c>
      <c r="F2033" s="170">
        <v>689.0</v>
      </c>
      <c r="G2033" s="170">
        <v>39.0</v>
      </c>
      <c r="H2033" s="170" t="s">
        <v>700</v>
      </c>
      <c r="I2033" s="170" t="s">
        <v>701</v>
      </c>
      <c r="J2033" s="334"/>
      <c r="K2033" s="350">
        <v>0.8333333333333334</v>
      </c>
      <c r="L2033" s="351">
        <f t="shared" si="19"/>
        <v>10.2700962</v>
      </c>
      <c r="M2033" s="352" t="str">
        <f t="shared" si="18"/>
        <v>SHEARING</v>
      </c>
      <c r="N2033" s="353">
        <f t="shared" si="14"/>
        <v>23</v>
      </c>
      <c r="O2033" s="354">
        <f t="shared" si="15"/>
        <v>8</v>
      </c>
      <c r="P2033" s="354">
        <f t="shared" si="16"/>
        <v>2025</v>
      </c>
      <c r="Q2033" s="354"/>
      <c r="R2033" s="354"/>
      <c r="S2033" s="354"/>
      <c r="T2033" s="354"/>
      <c r="U2033" s="354"/>
      <c r="V2033" s="354"/>
    </row>
    <row r="2034" ht="11.25" customHeight="1">
      <c r="A2034" s="170" t="s">
        <v>682</v>
      </c>
      <c r="B2034" s="348">
        <v>45892.0</v>
      </c>
      <c r="C2034" s="170" t="s">
        <v>439</v>
      </c>
      <c r="D2034" s="170"/>
      <c r="E2034" s="170"/>
      <c r="F2034" s="170"/>
      <c r="G2034" s="170"/>
      <c r="H2034" s="170" t="s">
        <v>746</v>
      </c>
      <c r="I2034" s="170" t="s">
        <v>705</v>
      </c>
      <c r="J2034" s="350">
        <v>0.375</v>
      </c>
      <c r="K2034" s="334"/>
      <c r="L2034" s="351">
        <f t="shared" si="19"/>
        <v>0</v>
      </c>
      <c r="M2034" s="352" t="str">
        <f t="shared" si="18"/>
        <v/>
      </c>
      <c r="N2034" s="353">
        <f t="shared" si="14"/>
        <v>23</v>
      </c>
      <c r="O2034" s="354">
        <f t="shared" si="15"/>
        <v>8</v>
      </c>
      <c r="P2034" s="354">
        <f t="shared" si="16"/>
        <v>2025</v>
      </c>
      <c r="Q2034" s="354"/>
      <c r="R2034" s="354"/>
      <c r="S2034" s="354"/>
      <c r="T2034" s="354"/>
      <c r="U2034" s="354"/>
      <c r="V2034" s="354"/>
    </row>
    <row r="2035" ht="11.25" customHeight="1">
      <c r="A2035" s="170" t="s">
        <v>682</v>
      </c>
      <c r="B2035" s="348">
        <v>45892.0</v>
      </c>
      <c r="C2035" s="170" t="s">
        <v>521</v>
      </c>
      <c r="D2035" s="170"/>
      <c r="E2035" s="170"/>
      <c r="F2035" s="170"/>
      <c r="G2035" s="170"/>
      <c r="H2035" s="170" t="s">
        <v>746</v>
      </c>
      <c r="I2035" s="170" t="s">
        <v>705</v>
      </c>
      <c r="J2035" s="334"/>
      <c r="K2035" s="350">
        <v>0.8333333333333334</v>
      </c>
      <c r="L2035" s="351">
        <f t="shared" si="19"/>
        <v>0</v>
      </c>
      <c r="M2035" s="352" t="str">
        <f t="shared" si="18"/>
        <v/>
      </c>
      <c r="N2035" s="353">
        <f t="shared" si="14"/>
        <v>23</v>
      </c>
      <c r="O2035" s="354">
        <f t="shared" si="15"/>
        <v>8</v>
      </c>
      <c r="P2035" s="354">
        <f t="shared" si="16"/>
        <v>2025</v>
      </c>
      <c r="Q2035" s="354"/>
      <c r="R2035" s="354"/>
      <c r="S2035" s="354"/>
      <c r="T2035" s="354"/>
      <c r="U2035" s="354"/>
      <c r="V2035" s="354"/>
    </row>
    <row r="2036" ht="11.25" customHeight="1">
      <c r="A2036" s="170" t="s">
        <v>682</v>
      </c>
      <c r="B2036" s="348">
        <v>45892.0</v>
      </c>
      <c r="C2036" s="170"/>
      <c r="D2036" s="170"/>
      <c r="E2036" s="170"/>
      <c r="F2036" s="170"/>
      <c r="G2036" s="170"/>
      <c r="H2036" s="170"/>
      <c r="I2036" s="170"/>
      <c r="J2036" s="334"/>
      <c r="K2036" s="334"/>
      <c r="L2036" s="351">
        <f t="shared" si="19"/>
        <v>0</v>
      </c>
      <c r="M2036" s="352" t="str">
        <f t="shared" si="18"/>
        <v/>
      </c>
      <c r="N2036" s="353">
        <f t="shared" si="14"/>
        <v>23</v>
      </c>
      <c r="O2036" s="354">
        <f t="shared" si="15"/>
        <v>8</v>
      </c>
      <c r="P2036" s="354">
        <f t="shared" si="16"/>
        <v>2025</v>
      </c>
      <c r="Q2036" s="354"/>
      <c r="R2036" s="354"/>
      <c r="S2036" s="354"/>
      <c r="T2036" s="354"/>
      <c r="U2036" s="354"/>
      <c r="V2036" s="354"/>
    </row>
    <row r="2037" ht="11.25" customHeight="1">
      <c r="A2037" s="170" t="s">
        <v>682</v>
      </c>
      <c r="B2037" s="348">
        <v>45892.0</v>
      </c>
      <c r="C2037" s="170"/>
      <c r="D2037" s="170"/>
      <c r="E2037" s="170"/>
      <c r="F2037" s="170"/>
      <c r="G2037" s="170"/>
      <c r="H2037" s="170"/>
      <c r="I2037" s="170"/>
      <c r="J2037" s="334"/>
      <c r="K2037" s="334"/>
      <c r="L2037" s="351">
        <f t="shared" si="19"/>
        <v>0</v>
      </c>
      <c r="M2037" s="352" t="str">
        <f t="shared" si="18"/>
        <v/>
      </c>
      <c r="N2037" s="353">
        <f t="shared" si="14"/>
        <v>23</v>
      </c>
      <c r="O2037" s="354">
        <f t="shared" si="15"/>
        <v>8</v>
      </c>
      <c r="P2037" s="354">
        <f t="shared" si="16"/>
        <v>2025</v>
      </c>
      <c r="Q2037" s="354"/>
      <c r="R2037" s="354"/>
      <c r="S2037" s="354"/>
      <c r="T2037" s="354"/>
      <c r="U2037" s="354"/>
      <c r="V2037" s="354"/>
    </row>
    <row r="2038" ht="11.25" customHeight="1">
      <c r="A2038" s="170" t="s">
        <v>682</v>
      </c>
      <c r="B2038" s="348">
        <v>45892.0</v>
      </c>
      <c r="C2038" s="170"/>
      <c r="D2038" s="170"/>
      <c r="E2038" s="170"/>
      <c r="F2038" s="170"/>
      <c r="G2038" s="170"/>
      <c r="H2038" s="170"/>
      <c r="I2038" s="170"/>
      <c r="J2038" s="334"/>
      <c r="K2038" s="334"/>
      <c r="L2038" s="351">
        <f t="shared" si="19"/>
        <v>0</v>
      </c>
      <c r="M2038" s="352" t="str">
        <f t="shared" si="18"/>
        <v/>
      </c>
      <c r="N2038" s="353">
        <f t="shared" si="14"/>
        <v>23</v>
      </c>
      <c r="O2038" s="354">
        <f t="shared" si="15"/>
        <v>8</v>
      </c>
      <c r="P2038" s="354">
        <f t="shared" si="16"/>
        <v>2025</v>
      </c>
      <c r="Q2038" s="354"/>
      <c r="R2038" s="354"/>
      <c r="S2038" s="354"/>
      <c r="T2038" s="354"/>
      <c r="U2038" s="354"/>
      <c r="V2038" s="354"/>
    </row>
    <row r="2039" ht="11.25" customHeight="1">
      <c r="A2039" s="170" t="s">
        <v>682</v>
      </c>
      <c r="B2039" s="348">
        <v>45892.0</v>
      </c>
      <c r="C2039" s="170"/>
      <c r="D2039" s="170"/>
      <c r="E2039" s="170"/>
      <c r="F2039" s="170"/>
      <c r="G2039" s="170"/>
      <c r="H2039" s="170"/>
      <c r="I2039" s="170"/>
      <c r="J2039" s="334"/>
      <c r="K2039" s="334"/>
      <c r="L2039" s="351">
        <f t="shared" si="19"/>
        <v>0</v>
      </c>
      <c r="M2039" s="352" t="str">
        <f t="shared" si="18"/>
        <v/>
      </c>
      <c r="N2039" s="353">
        <f t="shared" si="14"/>
        <v>23</v>
      </c>
      <c r="O2039" s="354">
        <f t="shared" si="15"/>
        <v>8</v>
      </c>
      <c r="P2039" s="354">
        <f t="shared" si="16"/>
        <v>2025</v>
      </c>
      <c r="Q2039" s="354"/>
      <c r="R2039" s="354"/>
      <c r="S2039" s="354"/>
      <c r="T2039" s="354"/>
      <c r="U2039" s="354"/>
      <c r="V2039" s="354"/>
    </row>
    <row r="2040" ht="11.25" customHeight="1">
      <c r="A2040" s="170" t="s">
        <v>682</v>
      </c>
      <c r="B2040" s="348">
        <v>45892.0</v>
      </c>
      <c r="C2040" s="170"/>
      <c r="D2040" s="170"/>
      <c r="E2040" s="170"/>
      <c r="F2040" s="170"/>
      <c r="G2040" s="170"/>
      <c r="H2040" s="170"/>
      <c r="I2040" s="170"/>
      <c r="J2040" s="334"/>
      <c r="K2040" s="334"/>
      <c r="L2040" s="351">
        <f t="shared" si="19"/>
        <v>0</v>
      </c>
      <c r="M2040" s="352" t="str">
        <f t="shared" si="18"/>
        <v/>
      </c>
      <c r="N2040" s="353">
        <f t="shared" si="14"/>
        <v>23</v>
      </c>
      <c r="O2040" s="354">
        <f t="shared" si="15"/>
        <v>8</v>
      </c>
      <c r="P2040" s="354">
        <f t="shared" si="16"/>
        <v>2025</v>
      </c>
      <c r="Q2040" s="354"/>
      <c r="R2040" s="354"/>
      <c r="S2040" s="354"/>
      <c r="T2040" s="354"/>
      <c r="U2040" s="354"/>
      <c r="V2040" s="354"/>
    </row>
    <row r="2041" ht="11.25" customHeight="1">
      <c r="A2041" s="170" t="s">
        <v>682</v>
      </c>
      <c r="B2041" s="348">
        <v>45892.0</v>
      </c>
      <c r="C2041" s="170"/>
      <c r="D2041" s="170"/>
      <c r="E2041" s="170"/>
      <c r="F2041" s="170"/>
      <c r="G2041" s="170"/>
      <c r="H2041" s="170"/>
      <c r="I2041" s="170"/>
      <c r="J2041" s="334"/>
      <c r="K2041" s="334"/>
      <c r="L2041" s="351">
        <f t="shared" si="19"/>
        <v>0</v>
      </c>
      <c r="M2041" s="352" t="str">
        <f t="shared" si="18"/>
        <v/>
      </c>
      <c r="N2041" s="353">
        <f t="shared" si="14"/>
        <v>23</v>
      </c>
      <c r="O2041" s="354">
        <f t="shared" si="15"/>
        <v>8</v>
      </c>
      <c r="P2041" s="354">
        <f t="shared" si="16"/>
        <v>2025</v>
      </c>
      <c r="Q2041" s="354"/>
      <c r="R2041" s="354"/>
      <c r="S2041" s="354"/>
      <c r="T2041" s="354"/>
      <c r="U2041" s="354"/>
      <c r="V2041" s="354"/>
    </row>
    <row r="2042" ht="11.25" customHeight="1">
      <c r="A2042" s="170" t="s">
        <v>682</v>
      </c>
      <c r="B2042" s="348">
        <v>45892.0</v>
      </c>
      <c r="C2042" s="170"/>
      <c r="D2042" s="170"/>
      <c r="E2042" s="170"/>
      <c r="F2042" s="170"/>
      <c r="G2042" s="170"/>
      <c r="H2042" s="170"/>
      <c r="I2042" s="170"/>
      <c r="J2042" s="334"/>
      <c r="K2042" s="350"/>
      <c r="L2042" s="351">
        <f t="shared" si="19"/>
        <v>0</v>
      </c>
      <c r="M2042" s="352" t="str">
        <f t="shared" si="18"/>
        <v/>
      </c>
      <c r="N2042" s="353">
        <f t="shared" si="14"/>
        <v>23</v>
      </c>
      <c r="O2042" s="354">
        <f t="shared" si="15"/>
        <v>8</v>
      </c>
      <c r="P2042" s="354">
        <f t="shared" si="16"/>
        <v>2025</v>
      </c>
      <c r="Q2042" s="354"/>
      <c r="R2042" s="354"/>
      <c r="S2042" s="354"/>
      <c r="T2042" s="354"/>
      <c r="U2042" s="354"/>
      <c r="V2042" s="354"/>
    </row>
    <row r="2043" ht="11.25" customHeight="1">
      <c r="A2043" s="170" t="s">
        <v>682</v>
      </c>
      <c r="B2043" s="348">
        <v>45892.0</v>
      </c>
      <c r="C2043" s="170"/>
      <c r="D2043" s="170" t="s">
        <v>786</v>
      </c>
      <c r="E2043" s="170"/>
      <c r="F2043" s="170"/>
      <c r="G2043" s="170"/>
      <c r="H2043" s="170"/>
      <c r="I2043" s="170" t="s">
        <v>793</v>
      </c>
      <c r="J2043" s="350">
        <v>0.375</v>
      </c>
      <c r="K2043" s="350">
        <v>0.8333333333333334</v>
      </c>
      <c r="L2043" s="351">
        <f t="shared" si="19"/>
        <v>0</v>
      </c>
      <c r="M2043" s="352" t="str">
        <f t="shared" si="18"/>
        <v>POWERPRESS</v>
      </c>
      <c r="N2043" s="353">
        <f t="shared" si="14"/>
        <v>23</v>
      </c>
      <c r="O2043" s="354">
        <f t="shared" si="15"/>
        <v>8</v>
      </c>
      <c r="P2043" s="354">
        <f t="shared" si="16"/>
        <v>2025</v>
      </c>
      <c r="Q2043" s="354"/>
      <c r="R2043" s="354"/>
      <c r="S2043" s="354"/>
      <c r="T2043" s="354"/>
      <c r="U2043" s="354"/>
      <c r="V2043" s="354"/>
    </row>
    <row r="2044" ht="11.25" customHeight="1">
      <c r="A2044" s="170" t="s">
        <v>682</v>
      </c>
      <c r="B2044" s="348">
        <v>45892.0</v>
      </c>
      <c r="C2044" s="170" t="s">
        <v>648</v>
      </c>
      <c r="D2044" s="349" t="s">
        <v>727</v>
      </c>
      <c r="E2044" s="170">
        <v>124.0</v>
      </c>
      <c r="F2044" s="170">
        <v>413.0</v>
      </c>
      <c r="G2044" s="170">
        <v>234.0</v>
      </c>
      <c r="H2044" s="170" t="s">
        <v>723</v>
      </c>
      <c r="I2044" s="170" t="s">
        <v>692</v>
      </c>
      <c r="J2044" s="350">
        <v>0.3333333333333333</v>
      </c>
      <c r="K2044" s="334"/>
      <c r="L2044" s="351">
        <f t="shared" si="19"/>
        <v>46.7360712</v>
      </c>
      <c r="M2044" s="352" t="str">
        <f t="shared" si="18"/>
        <v>SHEARING</v>
      </c>
      <c r="N2044" s="353">
        <f t="shared" si="14"/>
        <v>23</v>
      </c>
      <c r="O2044" s="354">
        <f t="shared" si="15"/>
        <v>8</v>
      </c>
      <c r="P2044" s="354">
        <f t="shared" si="16"/>
        <v>2025</v>
      </c>
      <c r="Q2044" s="354"/>
      <c r="R2044" s="354"/>
      <c r="S2044" s="354"/>
      <c r="T2044" s="354"/>
      <c r="U2044" s="354"/>
      <c r="V2044" s="354"/>
    </row>
    <row r="2045" ht="11.25" customHeight="1">
      <c r="A2045" s="170" t="s">
        <v>682</v>
      </c>
      <c r="B2045" s="348">
        <v>45892.0</v>
      </c>
      <c r="C2045" s="170" t="s">
        <v>648</v>
      </c>
      <c r="D2045" s="349" t="s">
        <v>727</v>
      </c>
      <c r="E2045" s="170">
        <v>111.0</v>
      </c>
      <c r="F2045" s="170">
        <v>413.0</v>
      </c>
      <c r="G2045" s="170">
        <v>174.0</v>
      </c>
      <c r="H2045" s="170" t="s">
        <v>723</v>
      </c>
      <c r="I2045" s="170" t="s">
        <v>692</v>
      </c>
      <c r="J2045" s="334"/>
      <c r="K2045" s="334"/>
      <c r="L2045" s="351">
        <f t="shared" si="19"/>
        <v>31.1090598</v>
      </c>
      <c r="M2045" s="352" t="str">
        <f t="shared" si="18"/>
        <v>SHEARING</v>
      </c>
      <c r="N2045" s="353">
        <f t="shared" si="14"/>
        <v>23</v>
      </c>
      <c r="O2045" s="354">
        <f t="shared" si="15"/>
        <v>8</v>
      </c>
      <c r="P2045" s="354">
        <f t="shared" si="16"/>
        <v>2025</v>
      </c>
      <c r="Q2045" s="354"/>
      <c r="R2045" s="354"/>
      <c r="S2045" s="354"/>
      <c r="T2045" s="354"/>
      <c r="U2045" s="354"/>
      <c r="V2045" s="354"/>
    </row>
    <row r="2046" ht="11.25" customHeight="1">
      <c r="A2046" s="170" t="s">
        <v>682</v>
      </c>
      <c r="B2046" s="348">
        <v>45892.0</v>
      </c>
      <c r="C2046" s="170" t="s">
        <v>648</v>
      </c>
      <c r="D2046" s="349" t="s">
        <v>727</v>
      </c>
      <c r="E2046" s="170">
        <v>93.0</v>
      </c>
      <c r="F2046" s="170">
        <v>413.0</v>
      </c>
      <c r="G2046" s="170">
        <v>138.0</v>
      </c>
      <c r="H2046" s="170" t="s">
        <v>723</v>
      </c>
      <c r="I2046" s="170" t="s">
        <v>692</v>
      </c>
      <c r="J2046" s="334"/>
      <c r="K2046" s="334"/>
      <c r="L2046" s="351">
        <f t="shared" si="19"/>
        <v>20.6717238</v>
      </c>
      <c r="M2046" s="352" t="str">
        <f t="shared" si="18"/>
        <v>SHEARING</v>
      </c>
      <c r="N2046" s="353">
        <f t="shared" si="14"/>
        <v>23</v>
      </c>
      <c r="O2046" s="354">
        <f t="shared" si="15"/>
        <v>8</v>
      </c>
      <c r="P2046" s="354">
        <f t="shared" si="16"/>
        <v>2025</v>
      </c>
      <c r="Q2046" s="354"/>
      <c r="R2046" s="354"/>
      <c r="S2046" s="354"/>
      <c r="T2046" s="354"/>
      <c r="U2046" s="354"/>
      <c r="V2046" s="354"/>
    </row>
    <row r="2047" ht="11.25" customHeight="1">
      <c r="A2047" s="170" t="s">
        <v>682</v>
      </c>
      <c r="B2047" s="348">
        <v>45892.0</v>
      </c>
      <c r="C2047" s="170" t="s">
        <v>648</v>
      </c>
      <c r="D2047" s="349" t="s">
        <v>727</v>
      </c>
      <c r="E2047" s="170">
        <v>69.0</v>
      </c>
      <c r="F2047" s="170">
        <v>413.0</v>
      </c>
      <c r="G2047" s="170">
        <v>114.0</v>
      </c>
      <c r="H2047" s="170" t="s">
        <v>723</v>
      </c>
      <c r="I2047" s="170" t="s">
        <v>692</v>
      </c>
      <c r="J2047" s="334"/>
      <c r="K2047" s="334"/>
      <c r="L2047" s="351">
        <f t="shared" si="19"/>
        <v>12.6697662</v>
      </c>
      <c r="M2047" s="352" t="str">
        <f t="shared" si="18"/>
        <v>SHEARING</v>
      </c>
      <c r="N2047" s="353">
        <f t="shared" si="14"/>
        <v>23</v>
      </c>
      <c r="O2047" s="354">
        <f t="shared" si="15"/>
        <v>8</v>
      </c>
      <c r="P2047" s="354">
        <f t="shared" si="16"/>
        <v>2025</v>
      </c>
      <c r="Q2047" s="354"/>
      <c r="R2047" s="354"/>
      <c r="S2047" s="354"/>
      <c r="T2047" s="354"/>
      <c r="U2047" s="354"/>
      <c r="V2047" s="354"/>
    </row>
    <row r="2048" ht="11.25" customHeight="1">
      <c r="A2048" s="170" t="s">
        <v>682</v>
      </c>
      <c r="B2048" s="348">
        <v>45892.0</v>
      </c>
      <c r="C2048" s="170" t="s">
        <v>648</v>
      </c>
      <c r="D2048" s="349" t="s">
        <v>727</v>
      </c>
      <c r="E2048" s="170">
        <v>98.0</v>
      </c>
      <c r="F2048" s="170">
        <v>345.0</v>
      </c>
      <c r="G2048" s="170">
        <v>390.0</v>
      </c>
      <c r="H2048" s="170" t="s">
        <v>723</v>
      </c>
      <c r="I2048" s="170" t="s">
        <v>692</v>
      </c>
      <c r="J2048" s="334"/>
      <c r="K2048" s="334"/>
      <c r="L2048" s="351">
        <f t="shared" si="19"/>
        <v>51.42501</v>
      </c>
      <c r="M2048" s="352" t="str">
        <f t="shared" si="18"/>
        <v>SHEARING</v>
      </c>
      <c r="N2048" s="353">
        <f t="shared" si="14"/>
        <v>23</v>
      </c>
      <c r="O2048" s="354">
        <f t="shared" si="15"/>
        <v>8</v>
      </c>
      <c r="P2048" s="354">
        <f t="shared" si="16"/>
        <v>2025</v>
      </c>
      <c r="Q2048" s="354"/>
      <c r="R2048" s="354"/>
      <c r="S2048" s="354"/>
      <c r="T2048" s="354"/>
      <c r="U2048" s="354"/>
      <c r="V2048" s="354"/>
    </row>
    <row r="2049" ht="11.25" customHeight="1">
      <c r="A2049" s="170" t="s">
        <v>682</v>
      </c>
      <c r="B2049" s="348">
        <v>45892.0</v>
      </c>
      <c r="C2049" s="170" t="s">
        <v>524</v>
      </c>
      <c r="D2049" s="349" t="s">
        <v>740</v>
      </c>
      <c r="E2049" s="170">
        <v>60.0</v>
      </c>
      <c r="F2049" s="170">
        <v>200.0</v>
      </c>
      <c r="G2049" s="170">
        <v>105.0</v>
      </c>
      <c r="H2049" s="170" t="s">
        <v>700</v>
      </c>
      <c r="I2049" s="170" t="s">
        <v>692</v>
      </c>
      <c r="J2049" s="334"/>
      <c r="K2049" s="334"/>
      <c r="L2049" s="351">
        <f t="shared" si="19"/>
        <v>4.914</v>
      </c>
      <c r="M2049" s="352" t="str">
        <f t="shared" si="18"/>
        <v>SHEARING</v>
      </c>
      <c r="N2049" s="353">
        <f t="shared" si="14"/>
        <v>23</v>
      </c>
      <c r="O2049" s="354">
        <f t="shared" si="15"/>
        <v>8</v>
      </c>
      <c r="P2049" s="354">
        <f t="shared" si="16"/>
        <v>2025</v>
      </c>
      <c r="Q2049" s="354"/>
      <c r="R2049" s="354"/>
      <c r="S2049" s="354"/>
      <c r="T2049" s="354"/>
      <c r="U2049" s="354"/>
      <c r="V2049" s="354"/>
    </row>
    <row r="2050" ht="11.25" customHeight="1">
      <c r="A2050" s="170" t="s">
        <v>682</v>
      </c>
      <c r="B2050" s="348">
        <v>45892.0</v>
      </c>
      <c r="C2050" s="170" t="s">
        <v>524</v>
      </c>
      <c r="D2050" s="349" t="s">
        <v>740</v>
      </c>
      <c r="E2050" s="170">
        <v>60.0</v>
      </c>
      <c r="F2050" s="170">
        <v>130.0</v>
      </c>
      <c r="G2050" s="170">
        <v>210.0</v>
      </c>
      <c r="H2050" s="170" t="s">
        <v>700</v>
      </c>
      <c r="I2050" s="170" t="s">
        <v>692</v>
      </c>
      <c r="J2050" s="334"/>
      <c r="K2050" s="334"/>
      <c r="L2050" s="351">
        <f t="shared" si="19"/>
        <v>6.3882</v>
      </c>
      <c r="M2050" s="352" t="str">
        <f t="shared" si="18"/>
        <v>SHEARING</v>
      </c>
      <c r="N2050" s="353">
        <f t="shared" si="14"/>
        <v>23</v>
      </c>
      <c r="O2050" s="354">
        <f t="shared" si="15"/>
        <v>8</v>
      </c>
      <c r="P2050" s="354">
        <f t="shared" si="16"/>
        <v>2025</v>
      </c>
      <c r="Q2050" s="354"/>
      <c r="R2050" s="354"/>
      <c r="S2050" s="354"/>
      <c r="T2050" s="354"/>
      <c r="U2050" s="354"/>
      <c r="V2050" s="354"/>
    </row>
    <row r="2051" ht="11.25" customHeight="1">
      <c r="A2051" s="170" t="s">
        <v>682</v>
      </c>
      <c r="B2051" s="348">
        <v>45892.0</v>
      </c>
      <c r="C2051" s="170" t="s">
        <v>524</v>
      </c>
      <c r="D2051" s="349" t="s">
        <v>740</v>
      </c>
      <c r="E2051" s="170">
        <v>60.0</v>
      </c>
      <c r="F2051" s="170">
        <v>240.0</v>
      </c>
      <c r="G2051" s="170">
        <v>315.0</v>
      </c>
      <c r="H2051" s="170" t="s">
        <v>700</v>
      </c>
      <c r="I2051" s="170" t="s">
        <v>692</v>
      </c>
      <c r="J2051" s="334"/>
      <c r="K2051" s="334"/>
      <c r="L2051" s="351">
        <f t="shared" si="19"/>
        <v>17.6904</v>
      </c>
      <c r="M2051" s="352" t="str">
        <f t="shared" si="18"/>
        <v>SHEARING</v>
      </c>
      <c r="N2051" s="353">
        <f t="shared" si="14"/>
        <v>23</v>
      </c>
      <c r="O2051" s="354">
        <f t="shared" si="15"/>
        <v>8</v>
      </c>
      <c r="P2051" s="354">
        <f t="shared" si="16"/>
        <v>2025</v>
      </c>
      <c r="Q2051" s="354"/>
      <c r="R2051" s="354"/>
      <c r="S2051" s="354"/>
      <c r="T2051" s="354"/>
      <c r="U2051" s="354"/>
      <c r="V2051" s="354"/>
    </row>
    <row r="2052" ht="11.25" customHeight="1">
      <c r="A2052" s="170" t="s">
        <v>682</v>
      </c>
      <c r="B2052" s="348">
        <v>45892.0</v>
      </c>
      <c r="C2052" s="170" t="s">
        <v>667</v>
      </c>
      <c r="D2052" s="349" t="s">
        <v>740</v>
      </c>
      <c r="E2052" s="170">
        <v>110.0</v>
      </c>
      <c r="F2052" s="170">
        <v>490.0</v>
      </c>
      <c r="G2052" s="170">
        <v>220.0</v>
      </c>
      <c r="H2052" s="170" t="s">
        <v>700</v>
      </c>
      <c r="I2052" s="170" t="s">
        <v>692</v>
      </c>
      <c r="J2052" s="334"/>
      <c r="K2052" s="334"/>
      <c r="L2052" s="351">
        <f t="shared" si="19"/>
        <v>46.2462</v>
      </c>
      <c r="M2052" s="352" t="str">
        <f t="shared" si="18"/>
        <v>SHEARING</v>
      </c>
      <c r="N2052" s="353">
        <f t="shared" si="14"/>
        <v>23</v>
      </c>
      <c r="O2052" s="354">
        <f t="shared" si="15"/>
        <v>8</v>
      </c>
      <c r="P2052" s="354">
        <f t="shared" si="16"/>
        <v>2025</v>
      </c>
      <c r="Q2052" s="354"/>
      <c r="R2052" s="354"/>
      <c r="S2052" s="354"/>
      <c r="T2052" s="354"/>
      <c r="U2052" s="354"/>
      <c r="V2052" s="354"/>
    </row>
    <row r="2053" ht="11.25" customHeight="1">
      <c r="A2053" s="170" t="s">
        <v>682</v>
      </c>
      <c r="B2053" s="348">
        <v>45892.0</v>
      </c>
      <c r="C2053" s="170" t="s">
        <v>667</v>
      </c>
      <c r="D2053" s="349" t="s">
        <v>740</v>
      </c>
      <c r="E2053" s="170">
        <v>110.0</v>
      </c>
      <c r="F2053" s="170">
        <v>47.5</v>
      </c>
      <c r="G2053" s="170">
        <v>660.0</v>
      </c>
      <c r="H2053" s="170" t="s">
        <v>700</v>
      </c>
      <c r="I2053" s="170" t="s">
        <v>692</v>
      </c>
      <c r="J2053" s="334"/>
      <c r="K2053" s="350"/>
      <c r="L2053" s="351">
        <f t="shared" si="19"/>
        <v>13.44915</v>
      </c>
      <c r="M2053" s="352" t="str">
        <f t="shared" si="18"/>
        <v>SHEARING</v>
      </c>
      <c r="N2053" s="353">
        <f t="shared" si="14"/>
        <v>23</v>
      </c>
      <c r="O2053" s="354">
        <f t="shared" si="15"/>
        <v>8</v>
      </c>
      <c r="P2053" s="354">
        <f t="shared" si="16"/>
        <v>2025</v>
      </c>
      <c r="Q2053" s="354"/>
      <c r="R2053" s="354"/>
      <c r="S2053" s="354"/>
      <c r="T2053" s="354"/>
      <c r="U2053" s="354"/>
      <c r="V2053" s="354"/>
    </row>
    <row r="2054" ht="11.25" customHeight="1">
      <c r="A2054" s="170" t="s">
        <v>682</v>
      </c>
      <c r="B2054" s="348">
        <v>45892.0</v>
      </c>
      <c r="C2054" s="170"/>
      <c r="D2054" s="170"/>
      <c r="E2054" s="170"/>
      <c r="F2054" s="170"/>
      <c r="G2054" s="170"/>
      <c r="H2054" s="170" t="s">
        <v>797</v>
      </c>
      <c r="I2054" s="170" t="s">
        <v>692</v>
      </c>
      <c r="J2054" s="334"/>
      <c r="K2054" s="350">
        <v>0.8333333333333334</v>
      </c>
      <c r="L2054" s="351">
        <f t="shared" si="19"/>
        <v>0</v>
      </c>
      <c r="M2054" s="352" t="str">
        <f t="shared" si="18"/>
        <v/>
      </c>
      <c r="N2054" s="353">
        <f t="shared" si="14"/>
        <v>23</v>
      </c>
      <c r="O2054" s="354">
        <f t="shared" si="15"/>
        <v>8</v>
      </c>
      <c r="P2054" s="354">
        <f t="shared" si="16"/>
        <v>2025</v>
      </c>
      <c r="Q2054" s="354"/>
      <c r="R2054" s="354"/>
      <c r="S2054" s="354"/>
      <c r="T2054" s="354"/>
      <c r="U2054" s="354"/>
      <c r="V2054" s="354"/>
    </row>
    <row r="2055" ht="11.25" customHeight="1">
      <c r="A2055" s="170" t="s">
        <v>682</v>
      </c>
      <c r="B2055" s="348">
        <v>45892.0</v>
      </c>
      <c r="C2055" s="170" t="s">
        <v>756</v>
      </c>
      <c r="D2055" s="349" t="s">
        <v>711</v>
      </c>
      <c r="E2055" s="170">
        <v>44.0</v>
      </c>
      <c r="F2055" s="170">
        <v>235.0</v>
      </c>
      <c r="G2055" s="170">
        <v>1660.0</v>
      </c>
      <c r="H2055" s="170" t="s">
        <v>85</v>
      </c>
      <c r="I2055" s="170" t="s">
        <v>713</v>
      </c>
      <c r="J2055" s="350">
        <v>0.3333333333333333</v>
      </c>
      <c r="K2055" s="334"/>
      <c r="L2055" s="351">
        <f t="shared" si="19"/>
        <v>66.94116</v>
      </c>
      <c r="M2055" s="352" t="str">
        <f t="shared" si="18"/>
        <v>SHEARING</v>
      </c>
      <c r="N2055" s="353">
        <f t="shared" si="14"/>
        <v>23</v>
      </c>
      <c r="O2055" s="354">
        <f t="shared" si="15"/>
        <v>8</v>
      </c>
      <c r="P2055" s="354">
        <f t="shared" si="16"/>
        <v>2025</v>
      </c>
      <c r="Q2055" s="354"/>
      <c r="R2055" s="354"/>
      <c r="S2055" s="354"/>
      <c r="T2055" s="354"/>
      <c r="U2055" s="354"/>
      <c r="V2055" s="354"/>
    </row>
    <row r="2056" ht="11.25" customHeight="1">
      <c r="A2056" s="170" t="s">
        <v>682</v>
      </c>
      <c r="B2056" s="348">
        <v>45892.0</v>
      </c>
      <c r="C2056" s="170" t="s">
        <v>756</v>
      </c>
      <c r="D2056" s="349" t="s">
        <v>711</v>
      </c>
      <c r="E2056" s="170">
        <v>38.0</v>
      </c>
      <c r="F2056" s="170">
        <v>205.0</v>
      </c>
      <c r="G2056" s="170">
        <v>100.0</v>
      </c>
      <c r="H2056" s="170" t="s">
        <v>85</v>
      </c>
      <c r="I2056" s="170" t="s">
        <v>713</v>
      </c>
      <c r="J2056" s="334"/>
      <c r="K2056" s="334"/>
      <c r="L2056" s="351">
        <f t="shared" si="19"/>
        <v>3.0381</v>
      </c>
      <c r="M2056" s="352" t="str">
        <f t="shared" si="18"/>
        <v>SHEARING</v>
      </c>
      <c r="N2056" s="353">
        <f t="shared" si="14"/>
        <v>23</v>
      </c>
      <c r="O2056" s="354">
        <f t="shared" si="15"/>
        <v>8</v>
      </c>
      <c r="P2056" s="354">
        <f t="shared" si="16"/>
        <v>2025</v>
      </c>
      <c r="Q2056" s="354"/>
      <c r="R2056" s="354"/>
      <c r="S2056" s="354"/>
      <c r="T2056" s="354"/>
      <c r="U2056" s="354"/>
      <c r="V2056" s="354"/>
    </row>
    <row r="2057" ht="11.25" customHeight="1">
      <c r="A2057" s="170" t="s">
        <v>682</v>
      </c>
      <c r="B2057" s="348">
        <v>45892.0</v>
      </c>
      <c r="C2057" s="170" t="s">
        <v>756</v>
      </c>
      <c r="D2057" s="349" t="s">
        <v>711</v>
      </c>
      <c r="E2057" s="170">
        <v>38.0</v>
      </c>
      <c r="F2057" s="170">
        <v>113.0</v>
      </c>
      <c r="G2057" s="170">
        <v>100.0</v>
      </c>
      <c r="H2057" s="170" t="s">
        <v>85</v>
      </c>
      <c r="I2057" s="170" t="s">
        <v>713</v>
      </c>
      <c r="J2057" s="334"/>
      <c r="K2057" s="334"/>
      <c r="L2057" s="351">
        <f t="shared" si="19"/>
        <v>1.67466</v>
      </c>
      <c r="M2057" s="352" t="str">
        <f t="shared" si="18"/>
        <v>SHEARING</v>
      </c>
      <c r="N2057" s="353">
        <f t="shared" si="14"/>
        <v>23</v>
      </c>
      <c r="O2057" s="354">
        <f t="shared" si="15"/>
        <v>8</v>
      </c>
      <c r="P2057" s="354">
        <f t="shared" si="16"/>
        <v>2025</v>
      </c>
      <c r="Q2057" s="354"/>
      <c r="R2057" s="354"/>
      <c r="S2057" s="354"/>
      <c r="T2057" s="354"/>
      <c r="U2057" s="354"/>
      <c r="V2057" s="354"/>
    </row>
    <row r="2058" ht="11.25" customHeight="1">
      <c r="A2058" s="170" t="s">
        <v>682</v>
      </c>
      <c r="B2058" s="348">
        <v>45892.0</v>
      </c>
      <c r="C2058" s="170"/>
      <c r="D2058" s="349" t="s">
        <v>711</v>
      </c>
      <c r="E2058" s="170">
        <v>31.0</v>
      </c>
      <c r="F2058" s="170">
        <v>67.0</v>
      </c>
      <c r="G2058" s="170">
        <v>100.0</v>
      </c>
      <c r="H2058" s="170" t="s">
        <v>85</v>
      </c>
      <c r="I2058" s="170" t="s">
        <v>713</v>
      </c>
      <c r="J2058" s="334"/>
      <c r="K2058" s="350">
        <v>0.8333333333333334</v>
      </c>
      <c r="L2058" s="351">
        <f t="shared" si="19"/>
        <v>0.81003</v>
      </c>
      <c r="M2058" s="352" t="str">
        <f t="shared" si="18"/>
        <v>SHEARING</v>
      </c>
      <c r="N2058" s="353">
        <f t="shared" si="14"/>
        <v>23</v>
      </c>
      <c r="O2058" s="354">
        <f t="shared" si="15"/>
        <v>8</v>
      </c>
      <c r="P2058" s="354">
        <f t="shared" si="16"/>
        <v>2025</v>
      </c>
      <c r="Q2058" s="354"/>
      <c r="R2058" s="354"/>
      <c r="S2058" s="354"/>
      <c r="T2058" s="354"/>
      <c r="U2058" s="354"/>
      <c r="V2058" s="354"/>
    </row>
    <row r="2059" ht="11.25" customHeight="1">
      <c r="A2059" s="170" t="s">
        <v>682</v>
      </c>
      <c r="B2059" s="348">
        <v>45892.0</v>
      </c>
      <c r="C2059" s="170" t="s">
        <v>664</v>
      </c>
      <c r="D2059" s="349" t="s">
        <v>685</v>
      </c>
      <c r="E2059" s="170">
        <v>41.0</v>
      </c>
      <c r="F2059" s="170">
        <v>413.0</v>
      </c>
      <c r="G2059" s="170">
        <v>200.0</v>
      </c>
      <c r="H2059" s="170" t="s">
        <v>85</v>
      </c>
      <c r="I2059" s="170" t="s">
        <v>718</v>
      </c>
      <c r="J2059" s="350">
        <v>0.3333333333333333</v>
      </c>
      <c r="K2059" s="334"/>
      <c r="L2059" s="351">
        <f t="shared" si="19"/>
        <v>13.20774</v>
      </c>
      <c r="M2059" s="352" t="str">
        <f t="shared" si="18"/>
        <v>SHEARING</v>
      </c>
      <c r="N2059" s="353">
        <f t="shared" si="14"/>
        <v>23</v>
      </c>
      <c r="O2059" s="354">
        <f t="shared" si="15"/>
        <v>8</v>
      </c>
      <c r="P2059" s="354">
        <f t="shared" si="16"/>
        <v>2025</v>
      </c>
      <c r="Q2059" s="354"/>
      <c r="R2059" s="354"/>
      <c r="S2059" s="354"/>
      <c r="T2059" s="354"/>
      <c r="U2059" s="354"/>
      <c r="V2059" s="354"/>
    </row>
    <row r="2060" ht="11.25" customHeight="1">
      <c r="A2060" s="170" t="s">
        <v>682</v>
      </c>
      <c r="B2060" s="348">
        <v>45892.0</v>
      </c>
      <c r="C2060" s="170"/>
      <c r="D2060" s="170"/>
      <c r="E2060" s="170"/>
      <c r="F2060" s="170"/>
      <c r="G2060" s="170"/>
      <c r="H2060" s="170" t="s">
        <v>689</v>
      </c>
      <c r="I2060" s="170" t="s">
        <v>718</v>
      </c>
      <c r="J2060" s="334"/>
      <c r="K2060" s="334"/>
      <c r="L2060" s="351">
        <f t="shared" si="19"/>
        <v>0</v>
      </c>
      <c r="M2060" s="352" t="str">
        <f t="shared" si="18"/>
        <v/>
      </c>
      <c r="N2060" s="353">
        <f t="shared" si="14"/>
        <v>23</v>
      </c>
      <c r="O2060" s="354">
        <f t="shared" si="15"/>
        <v>8</v>
      </c>
      <c r="P2060" s="354">
        <f t="shared" si="16"/>
        <v>2025</v>
      </c>
      <c r="Q2060" s="354"/>
      <c r="R2060" s="354"/>
      <c r="S2060" s="354"/>
      <c r="T2060" s="354"/>
      <c r="U2060" s="354"/>
      <c r="V2060" s="354"/>
    </row>
    <row r="2061" ht="11.25" customHeight="1">
      <c r="A2061" s="170" t="s">
        <v>682</v>
      </c>
      <c r="B2061" s="348">
        <v>45892.0</v>
      </c>
      <c r="C2061" s="170" t="s">
        <v>756</v>
      </c>
      <c r="D2061" s="170" t="s">
        <v>783</v>
      </c>
      <c r="E2061" s="170">
        <v>44.0</v>
      </c>
      <c r="F2061" s="170">
        <v>235.0</v>
      </c>
      <c r="G2061" s="170">
        <v>1000.0</v>
      </c>
      <c r="H2061" s="170" t="s">
        <v>695</v>
      </c>
      <c r="I2061" s="170" t="s">
        <v>718</v>
      </c>
      <c r="J2061" s="334"/>
      <c r="K2061" s="350">
        <v>0.8333333333333334</v>
      </c>
      <c r="L2061" s="351">
        <f t="shared" si="19"/>
        <v>40.326</v>
      </c>
      <c r="M2061" s="352" t="str">
        <f t="shared" si="18"/>
        <v>POWERPRESS</v>
      </c>
      <c r="N2061" s="353">
        <f t="shared" si="14"/>
        <v>23</v>
      </c>
      <c r="O2061" s="354">
        <f t="shared" si="15"/>
        <v>8</v>
      </c>
      <c r="P2061" s="354">
        <f t="shared" si="16"/>
        <v>2025</v>
      </c>
      <c r="Q2061" s="354"/>
      <c r="R2061" s="354"/>
      <c r="S2061" s="354"/>
      <c r="T2061" s="354"/>
      <c r="U2061" s="354"/>
      <c r="V2061" s="354"/>
    </row>
    <row r="2062" ht="11.25" customHeight="1">
      <c r="A2062" s="170" t="s">
        <v>682</v>
      </c>
      <c r="B2062" s="348">
        <v>45892.0</v>
      </c>
      <c r="C2062" s="170" t="s">
        <v>529</v>
      </c>
      <c r="D2062" s="349" t="s">
        <v>690</v>
      </c>
      <c r="E2062" s="170">
        <v>143.0</v>
      </c>
      <c r="F2062" s="170">
        <v>502.0</v>
      </c>
      <c r="G2062" s="170">
        <v>225.0</v>
      </c>
      <c r="H2062" s="170" t="s">
        <v>85</v>
      </c>
      <c r="I2062" s="170" t="s">
        <v>803</v>
      </c>
      <c r="J2062" s="350">
        <v>0.375</v>
      </c>
      <c r="K2062" s="334"/>
      <c r="L2062" s="351">
        <f t="shared" si="19"/>
        <v>62.992215</v>
      </c>
      <c r="M2062" s="352" t="str">
        <f t="shared" si="18"/>
        <v>SHEARING</v>
      </c>
      <c r="N2062" s="353">
        <f t="shared" si="14"/>
        <v>23</v>
      </c>
      <c r="O2062" s="354">
        <f t="shared" si="15"/>
        <v>8</v>
      </c>
      <c r="P2062" s="354">
        <f t="shared" si="16"/>
        <v>2025</v>
      </c>
      <c r="Q2062" s="354"/>
      <c r="R2062" s="354"/>
      <c r="S2062" s="354"/>
      <c r="T2062" s="354"/>
      <c r="U2062" s="354"/>
      <c r="V2062" s="354"/>
    </row>
    <row r="2063" ht="11.25" customHeight="1">
      <c r="A2063" s="170" t="s">
        <v>682</v>
      </c>
      <c r="B2063" s="348">
        <v>45892.0</v>
      </c>
      <c r="C2063" s="170" t="s">
        <v>530</v>
      </c>
      <c r="D2063" s="349" t="s">
        <v>690</v>
      </c>
      <c r="E2063" s="170">
        <v>128.0</v>
      </c>
      <c r="F2063" s="170">
        <v>502.0</v>
      </c>
      <c r="G2063" s="170">
        <v>165.0</v>
      </c>
      <c r="H2063" s="170" t="s">
        <v>85</v>
      </c>
      <c r="I2063" s="170" t="s">
        <v>803</v>
      </c>
      <c r="J2063" s="334"/>
      <c r="K2063" s="334"/>
      <c r="L2063" s="351">
        <f t="shared" si="19"/>
        <v>41.348736</v>
      </c>
      <c r="M2063" s="352" t="str">
        <f t="shared" si="18"/>
        <v>SHEARING</v>
      </c>
      <c r="N2063" s="353">
        <f t="shared" si="14"/>
        <v>23</v>
      </c>
      <c r="O2063" s="354">
        <f t="shared" si="15"/>
        <v>8</v>
      </c>
      <c r="P2063" s="354">
        <f t="shared" si="16"/>
        <v>2025</v>
      </c>
      <c r="Q2063" s="354"/>
      <c r="R2063" s="354"/>
      <c r="S2063" s="354"/>
      <c r="T2063" s="354"/>
      <c r="U2063" s="354"/>
      <c r="V2063" s="354"/>
    </row>
    <row r="2064" ht="11.25" customHeight="1">
      <c r="A2064" s="170" t="s">
        <v>682</v>
      </c>
      <c r="B2064" s="348">
        <v>45892.0</v>
      </c>
      <c r="C2064" s="170" t="s">
        <v>530</v>
      </c>
      <c r="D2064" s="349" t="s">
        <v>690</v>
      </c>
      <c r="E2064" s="170">
        <v>107.0</v>
      </c>
      <c r="F2064" s="170">
        <v>502.0</v>
      </c>
      <c r="G2064" s="170">
        <v>135.0</v>
      </c>
      <c r="H2064" s="170" t="s">
        <v>85</v>
      </c>
      <c r="I2064" s="170" t="s">
        <v>803</v>
      </c>
      <c r="J2064" s="334"/>
      <c r="K2064" s="334"/>
      <c r="L2064" s="351">
        <f t="shared" si="19"/>
        <v>28.280421</v>
      </c>
      <c r="M2064" s="352" t="str">
        <f t="shared" si="18"/>
        <v>SHEARING</v>
      </c>
      <c r="N2064" s="353">
        <f t="shared" si="14"/>
        <v>23</v>
      </c>
      <c r="O2064" s="354">
        <f t="shared" si="15"/>
        <v>8</v>
      </c>
      <c r="P2064" s="354">
        <f t="shared" si="16"/>
        <v>2025</v>
      </c>
      <c r="Q2064" s="354"/>
      <c r="R2064" s="354"/>
      <c r="S2064" s="354"/>
      <c r="T2064" s="354"/>
      <c r="U2064" s="354"/>
      <c r="V2064" s="354"/>
    </row>
    <row r="2065" ht="11.25" customHeight="1">
      <c r="A2065" s="170" t="s">
        <v>682</v>
      </c>
      <c r="B2065" s="348">
        <v>45892.0</v>
      </c>
      <c r="C2065" s="170" t="s">
        <v>530</v>
      </c>
      <c r="D2065" s="349" t="s">
        <v>690</v>
      </c>
      <c r="E2065" s="170">
        <v>80.0</v>
      </c>
      <c r="F2065" s="170">
        <v>502.0</v>
      </c>
      <c r="G2065" s="170">
        <v>110.0</v>
      </c>
      <c r="H2065" s="170" t="s">
        <v>85</v>
      </c>
      <c r="I2065" s="170" t="s">
        <v>803</v>
      </c>
      <c r="J2065" s="334"/>
      <c r="K2065" s="334"/>
      <c r="L2065" s="351">
        <f t="shared" si="19"/>
        <v>17.22864</v>
      </c>
      <c r="M2065" s="352" t="str">
        <f t="shared" si="18"/>
        <v>SHEARING</v>
      </c>
      <c r="N2065" s="353">
        <f t="shared" si="14"/>
        <v>23</v>
      </c>
      <c r="O2065" s="354">
        <f t="shared" si="15"/>
        <v>8</v>
      </c>
      <c r="P2065" s="354">
        <f t="shared" si="16"/>
        <v>2025</v>
      </c>
      <c r="Q2065" s="354"/>
      <c r="R2065" s="354"/>
      <c r="S2065" s="354"/>
      <c r="T2065" s="354"/>
      <c r="U2065" s="354"/>
      <c r="V2065" s="354"/>
    </row>
    <row r="2066" ht="11.25" customHeight="1">
      <c r="A2066" s="170" t="s">
        <v>682</v>
      </c>
      <c r="B2066" s="348">
        <v>45892.0</v>
      </c>
      <c r="C2066" s="170" t="s">
        <v>530</v>
      </c>
      <c r="D2066" s="349" t="s">
        <v>690</v>
      </c>
      <c r="E2066" s="170">
        <v>98.0</v>
      </c>
      <c r="F2066" s="170">
        <v>637.0</v>
      </c>
      <c r="G2066" s="170">
        <v>87.0</v>
      </c>
      <c r="H2066" s="170" t="s">
        <v>85</v>
      </c>
      <c r="I2066" s="170" t="s">
        <v>803</v>
      </c>
      <c r="J2066" s="334"/>
      <c r="K2066" s="334"/>
      <c r="L2066" s="351">
        <f t="shared" si="19"/>
        <v>21.1811418</v>
      </c>
      <c r="M2066" s="352" t="str">
        <f t="shared" si="18"/>
        <v>SHEARING</v>
      </c>
      <c r="N2066" s="353">
        <f t="shared" si="14"/>
        <v>23</v>
      </c>
      <c r="O2066" s="354">
        <f t="shared" si="15"/>
        <v>8</v>
      </c>
      <c r="P2066" s="354">
        <f t="shared" si="16"/>
        <v>2025</v>
      </c>
      <c r="Q2066" s="354"/>
      <c r="R2066" s="354"/>
      <c r="S2066" s="354"/>
      <c r="T2066" s="354"/>
      <c r="U2066" s="354"/>
      <c r="V2066" s="354"/>
    </row>
    <row r="2067" ht="11.25" customHeight="1">
      <c r="A2067" s="170" t="s">
        <v>682</v>
      </c>
      <c r="B2067" s="348">
        <v>45892.0</v>
      </c>
      <c r="C2067" s="170" t="s">
        <v>530</v>
      </c>
      <c r="D2067" s="349" t="s">
        <v>690</v>
      </c>
      <c r="E2067" s="170">
        <v>98.0</v>
      </c>
      <c r="F2067" s="170">
        <v>619.0</v>
      </c>
      <c r="G2067" s="170">
        <v>87.0</v>
      </c>
      <c r="H2067" s="170" t="s">
        <v>85</v>
      </c>
      <c r="I2067" s="170" t="s">
        <v>803</v>
      </c>
      <c r="J2067" s="334"/>
      <c r="K2067" s="334"/>
      <c r="L2067" s="351">
        <f t="shared" si="19"/>
        <v>20.5826166</v>
      </c>
      <c r="M2067" s="352" t="str">
        <f t="shared" si="18"/>
        <v>SHEARING</v>
      </c>
      <c r="N2067" s="353">
        <f t="shared" si="14"/>
        <v>23</v>
      </c>
      <c r="O2067" s="354">
        <f t="shared" si="15"/>
        <v>8</v>
      </c>
      <c r="P2067" s="354">
        <f t="shared" si="16"/>
        <v>2025</v>
      </c>
      <c r="Q2067" s="354"/>
      <c r="R2067" s="354"/>
      <c r="S2067" s="354"/>
      <c r="T2067" s="354"/>
      <c r="U2067" s="354"/>
      <c r="V2067" s="354"/>
    </row>
    <row r="2068" ht="11.25" customHeight="1">
      <c r="A2068" s="170" t="s">
        <v>682</v>
      </c>
      <c r="B2068" s="348">
        <v>45892.0</v>
      </c>
      <c r="C2068" s="170" t="s">
        <v>530</v>
      </c>
      <c r="D2068" s="349" t="s">
        <v>690</v>
      </c>
      <c r="E2068" s="170">
        <v>98.0</v>
      </c>
      <c r="F2068" s="170">
        <v>606.0</v>
      </c>
      <c r="G2068" s="170">
        <v>117.0</v>
      </c>
      <c r="H2068" s="170" t="s">
        <v>85</v>
      </c>
      <c r="I2068" s="170" t="s">
        <v>803</v>
      </c>
      <c r="J2068" s="334"/>
      <c r="K2068" s="334"/>
      <c r="L2068" s="351">
        <f t="shared" si="19"/>
        <v>27.0987444</v>
      </c>
      <c r="M2068" s="352" t="str">
        <f t="shared" si="18"/>
        <v>SHEARING</v>
      </c>
      <c r="N2068" s="353">
        <f t="shared" si="14"/>
        <v>23</v>
      </c>
      <c r="O2068" s="354">
        <f t="shared" si="15"/>
        <v>8</v>
      </c>
      <c r="P2068" s="354">
        <f t="shared" si="16"/>
        <v>2025</v>
      </c>
      <c r="Q2068" s="354"/>
      <c r="R2068" s="354"/>
      <c r="S2068" s="354"/>
      <c r="T2068" s="354"/>
      <c r="U2068" s="354"/>
      <c r="V2068" s="354"/>
    </row>
    <row r="2069" ht="11.25" customHeight="1">
      <c r="A2069" s="170" t="s">
        <v>682</v>
      </c>
      <c r="B2069" s="348">
        <v>45892.0</v>
      </c>
      <c r="C2069" s="170" t="s">
        <v>756</v>
      </c>
      <c r="D2069" s="170" t="s">
        <v>783</v>
      </c>
      <c r="E2069" s="170">
        <v>44.0</v>
      </c>
      <c r="F2069" s="170">
        <v>235.0</v>
      </c>
      <c r="G2069" s="170">
        <v>90.0</v>
      </c>
      <c r="H2069" s="170" t="s">
        <v>695</v>
      </c>
      <c r="I2069" s="170" t="s">
        <v>803</v>
      </c>
      <c r="J2069" s="334"/>
      <c r="K2069" s="350">
        <v>0.7916666666666666</v>
      </c>
      <c r="L2069" s="351">
        <f t="shared" si="19"/>
        <v>3.62934</v>
      </c>
      <c r="M2069" s="352" t="str">
        <f t="shared" si="18"/>
        <v>POWERPRESS</v>
      </c>
      <c r="N2069" s="353">
        <f t="shared" si="14"/>
        <v>23</v>
      </c>
      <c r="O2069" s="354">
        <f t="shared" si="15"/>
        <v>8</v>
      </c>
      <c r="P2069" s="354">
        <f t="shared" si="16"/>
        <v>2025</v>
      </c>
      <c r="Q2069" s="354"/>
      <c r="R2069" s="354"/>
      <c r="S2069" s="354"/>
      <c r="T2069" s="354"/>
      <c r="U2069" s="354"/>
      <c r="V2069" s="354"/>
    </row>
    <row r="2070" ht="11.25" customHeight="1">
      <c r="A2070" s="170" t="s">
        <v>682</v>
      </c>
      <c r="B2070" s="348">
        <v>45892.0</v>
      </c>
      <c r="C2070" s="170" t="s">
        <v>439</v>
      </c>
      <c r="D2070" s="170"/>
      <c r="E2070" s="170"/>
      <c r="F2070" s="170"/>
      <c r="G2070" s="170"/>
      <c r="H2070" s="170" t="s">
        <v>746</v>
      </c>
      <c r="I2070" s="170" t="s">
        <v>703</v>
      </c>
      <c r="J2070" s="350">
        <v>0.375</v>
      </c>
      <c r="K2070" s="334"/>
      <c r="L2070" s="351">
        <f t="shared" si="19"/>
        <v>0</v>
      </c>
      <c r="M2070" s="352" t="str">
        <f t="shared" si="18"/>
        <v/>
      </c>
      <c r="N2070" s="353">
        <f t="shared" si="14"/>
        <v>23</v>
      </c>
      <c r="O2070" s="354">
        <f t="shared" si="15"/>
        <v>8</v>
      </c>
      <c r="P2070" s="354">
        <f t="shared" si="16"/>
        <v>2025</v>
      </c>
      <c r="Q2070" s="354"/>
      <c r="R2070" s="354"/>
      <c r="S2070" s="354"/>
      <c r="T2070" s="354"/>
      <c r="U2070" s="354"/>
      <c r="V2070" s="354"/>
    </row>
    <row r="2071" ht="11.25" customHeight="1">
      <c r="A2071" s="170" t="s">
        <v>682</v>
      </c>
      <c r="B2071" s="348">
        <v>45892.0</v>
      </c>
      <c r="C2071" s="170" t="s">
        <v>521</v>
      </c>
      <c r="D2071" s="170"/>
      <c r="E2071" s="170"/>
      <c r="F2071" s="170"/>
      <c r="G2071" s="170"/>
      <c r="H2071" s="170" t="s">
        <v>746</v>
      </c>
      <c r="I2071" s="170" t="s">
        <v>703</v>
      </c>
      <c r="J2071" s="334"/>
      <c r="K2071" s="350">
        <v>0.8333333333333334</v>
      </c>
      <c r="L2071" s="351">
        <f t="shared" si="19"/>
        <v>0</v>
      </c>
      <c r="M2071" s="352" t="str">
        <f t="shared" si="18"/>
        <v/>
      </c>
      <c r="N2071" s="353">
        <f t="shared" si="14"/>
        <v>25</v>
      </c>
      <c r="O2071" s="354">
        <f t="shared" si="15"/>
        <v>8</v>
      </c>
      <c r="P2071" s="354">
        <f t="shared" si="16"/>
        <v>2025</v>
      </c>
      <c r="Q2071" s="354"/>
      <c r="R2071" s="354"/>
      <c r="S2071" s="354"/>
      <c r="T2071" s="354"/>
      <c r="U2071" s="354"/>
      <c r="V2071" s="354"/>
    </row>
    <row r="2072" ht="11.25" customHeight="1">
      <c r="A2072" s="170" t="s">
        <v>682</v>
      </c>
      <c r="B2072" s="348">
        <v>45894.0</v>
      </c>
      <c r="C2072" s="170" t="s">
        <v>530</v>
      </c>
      <c r="D2072" s="349" t="s">
        <v>690</v>
      </c>
      <c r="E2072" s="170">
        <v>114.0</v>
      </c>
      <c r="F2072" s="170">
        <v>502.0</v>
      </c>
      <c r="G2072" s="170">
        <v>661.0</v>
      </c>
      <c r="H2072" s="170" t="s">
        <v>85</v>
      </c>
      <c r="I2072" s="170" t="s">
        <v>803</v>
      </c>
      <c r="J2072" s="350">
        <v>0.3333333333333333</v>
      </c>
      <c r="K2072" s="334"/>
      <c r="L2072" s="351">
        <f t="shared" si="19"/>
        <v>147.5280612</v>
      </c>
      <c r="M2072" s="352" t="str">
        <f t="shared" si="18"/>
        <v>SHEARING</v>
      </c>
      <c r="N2072" s="353">
        <f t="shared" si="14"/>
        <v>25</v>
      </c>
      <c r="O2072" s="354">
        <f t="shared" si="15"/>
        <v>8</v>
      </c>
      <c r="P2072" s="354">
        <f t="shared" si="16"/>
        <v>2025</v>
      </c>
      <c r="Q2072" s="354"/>
      <c r="R2072" s="354"/>
      <c r="S2072" s="354"/>
      <c r="T2072" s="354"/>
      <c r="U2072" s="354"/>
      <c r="V2072" s="354"/>
    </row>
    <row r="2073" ht="11.25" customHeight="1">
      <c r="A2073" s="170" t="s">
        <v>682</v>
      </c>
      <c r="B2073" s="348">
        <v>45894.0</v>
      </c>
      <c r="C2073" s="170" t="s">
        <v>529</v>
      </c>
      <c r="D2073" s="349" t="s">
        <v>690</v>
      </c>
      <c r="E2073" s="170">
        <v>114.0</v>
      </c>
      <c r="F2073" s="170">
        <v>443.0</v>
      </c>
      <c r="G2073" s="170">
        <v>352.0</v>
      </c>
      <c r="H2073" s="170" t="s">
        <v>85</v>
      </c>
      <c r="I2073" s="170" t="s">
        <v>803</v>
      </c>
      <c r="J2073" s="334"/>
      <c r="K2073" s="334"/>
      <c r="L2073" s="351">
        <f t="shared" si="19"/>
        <v>69.3291456</v>
      </c>
      <c r="M2073" s="352" t="str">
        <f t="shared" si="18"/>
        <v>SHEARING</v>
      </c>
      <c r="N2073" s="353">
        <f t="shared" si="14"/>
        <v>25</v>
      </c>
      <c r="O2073" s="354">
        <f t="shared" si="15"/>
        <v>8</v>
      </c>
      <c r="P2073" s="354">
        <f t="shared" si="16"/>
        <v>2025</v>
      </c>
      <c r="Q2073" s="354"/>
      <c r="R2073" s="354"/>
      <c r="S2073" s="354"/>
      <c r="T2073" s="354"/>
      <c r="U2073" s="354"/>
      <c r="V2073" s="354"/>
    </row>
    <row r="2074" ht="11.25" customHeight="1">
      <c r="A2074" s="170" t="s">
        <v>682</v>
      </c>
      <c r="B2074" s="348">
        <v>45894.0</v>
      </c>
      <c r="C2074" s="170" t="s">
        <v>529</v>
      </c>
      <c r="D2074" s="349" t="s">
        <v>690</v>
      </c>
      <c r="E2074" s="170">
        <v>114.0</v>
      </c>
      <c r="F2074" s="170">
        <v>255.0</v>
      </c>
      <c r="G2074" s="170">
        <v>75.0</v>
      </c>
      <c r="H2074" s="170" t="s">
        <v>85</v>
      </c>
      <c r="I2074" s="170" t="s">
        <v>803</v>
      </c>
      <c r="J2074" s="334"/>
      <c r="K2074" s="334"/>
      <c r="L2074" s="351">
        <f t="shared" si="19"/>
        <v>8.502975</v>
      </c>
      <c r="M2074" s="352" t="str">
        <f t="shared" si="18"/>
        <v>SHEARING</v>
      </c>
      <c r="N2074" s="353">
        <f t="shared" si="14"/>
        <v>25</v>
      </c>
      <c r="O2074" s="354">
        <f t="shared" si="15"/>
        <v>8</v>
      </c>
      <c r="P2074" s="354">
        <f t="shared" si="16"/>
        <v>2025</v>
      </c>
      <c r="Q2074" s="354"/>
      <c r="R2074" s="354"/>
      <c r="S2074" s="354"/>
      <c r="T2074" s="354"/>
      <c r="U2074" s="354"/>
      <c r="V2074" s="354"/>
    </row>
    <row r="2075" ht="11.25" customHeight="1">
      <c r="A2075" s="170" t="s">
        <v>682</v>
      </c>
      <c r="B2075" s="348">
        <v>45894.0</v>
      </c>
      <c r="C2075" s="170" t="s">
        <v>529</v>
      </c>
      <c r="D2075" s="349" t="s">
        <v>690</v>
      </c>
      <c r="E2075" s="170">
        <v>114.0</v>
      </c>
      <c r="F2075" s="170">
        <v>238.5</v>
      </c>
      <c r="G2075" s="170">
        <v>110.0</v>
      </c>
      <c r="H2075" s="170" t="s">
        <v>85</v>
      </c>
      <c r="I2075" s="170" t="s">
        <v>803</v>
      </c>
      <c r="J2075" s="334"/>
      <c r="K2075" s="334"/>
      <c r="L2075" s="351">
        <f t="shared" si="19"/>
        <v>11.664081</v>
      </c>
      <c r="M2075" s="352" t="str">
        <f t="shared" si="18"/>
        <v>SHEARING</v>
      </c>
      <c r="N2075" s="353">
        <f t="shared" si="14"/>
        <v>25</v>
      </c>
      <c r="O2075" s="354">
        <f t="shared" si="15"/>
        <v>8</v>
      </c>
      <c r="P2075" s="354">
        <f t="shared" si="16"/>
        <v>2025</v>
      </c>
      <c r="Q2075" s="354"/>
      <c r="R2075" s="354"/>
      <c r="S2075" s="354"/>
      <c r="T2075" s="354"/>
      <c r="U2075" s="354"/>
      <c r="V2075" s="354"/>
    </row>
    <row r="2076" ht="11.25" customHeight="1">
      <c r="A2076" s="170" t="s">
        <v>682</v>
      </c>
      <c r="B2076" s="348">
        <v>45894.0</v>
      </c>
      <c r="C2076" s="170" t="s">
        <v>529</v>
      </c>
      <c r="D2076" s="349" t="s">
        <v>690</v>
      </c>
      <c r="E2076" s="170">
        <v>114.0</v>
      </c>
      <c r="F2076" s="170">
        <v>225.0</v>
      </c>
      <c r="G2076" s="170">
        <v>135.0</v>
      </c>
      <c r="H2076" s="170" t="s">
        <v>85</v>
      </c>
      <c r="I2076" s="170" t="s">
        <v>803</v>
      </c>
      <c r="J2076" s="334"/>
      <c r="K2076" s="334"/>
      <c r="L2076" s="351">
        <f t="shared" si="19"/>
        <v>13.504725</v>
      </c>
      <c r="M2076" s="352" t="str">
        <f t="shared" si="18"/>
        <v>SHEARING</v>
      </c>
      <c r="N2076" s="353">
        <f t="shared" si="14"/>
        <v>25</v>
      </c>
      <c r="O2076" s="354">
        <f t="shared" si="15"/>
        <v>8</v>
      </c>
      <c r="P2076" s="354">
        <f t="shared" si="16"/>
        <v>2025</v>
      </c>
      <c r="Q2076" s="354"/>
      <c r="R2076" s="354"/>
      <c r="S2076" s="354"/>
      <c r="T2076" s="354"/>
      <c r="U2076" s="354"/>
      <c r="V2076" s="354"/>
    </row>
    <row r="2077" ht="11.25" customHeight="1">
      <c r="A2077" s="170" t="s">
        <v>682</v>
      </c>
      <c r="B2077" s="348">
        <v>45894.0</v>
      </c>
      <c r="C2077" s="170" t="s">
        <v>529</v>
      </c>
      <c r="D2077" s="349" t="s">
        <v>690</v>
      </c>
      <c r="E2077" s="170">
        <v>114.0</v>
      </c>
      <c r="F2077" s="170">
        <v>214.5</v>
      </c>
      <c r="G2077" s="170">
        <v>166.0</v>
      </c>
      <c r="H2077" s="170" t="s">
        <v>85</v>
      </c>
      <c r="I2077" s="170" t="s">
        <v>803</v>
      </c>
      <c r="J2077" s="334"/>
      <c r="K2077" s="334"/>
      <c r="L2077" s="351">
        <f t="shared" si="19"/>
        <v>15.8308722</v>
      </c>
      <c r="M2077" s="352" t="str">
        <f t="shared" si="18"/>
        <v>SHEARING</v>
      </c>
      <c r="N2077" s="353">
        <f t="shared" si="14"/>
        <v>25</v>
      </c>
      <c r="O2077" s="354">
        <f t="shared" si="15"/>
        <v>8</v>
      </c>
      <c r="P2077" s="354">
        <f t="shared" si="16"/>
        <v>2025</v>
      </c>
      <c r="Q2077" s="354"/>
      <c r="R2077" s="354"/>
      <c r="S2077" s="354"/>
      <c r="T2077" s="354"/>
      <c r="U2077" s="354"/>
      <c r="V2077" s="354"/>
    </row>
    <row r="2078" ht="11.25" customHeight="1">
      <c r="A2078" s="170" t="s">
        <v>682</v>
      </c>
      <c r="B2078" s="348">
        <v>45894.0</v>
      </c>
      <c r="C2078" s="170" t="s">
        <v>529</v>
      </c>
      <c r="D2078" s="349" t="s">
        <v>690</v>
      </c>
      <c r="E2078" s="170">
        <v>114.0</v>
      </c>
      <c r="F2078" s="170">
        <v>207.0</v>
      </c>
      <c r="G2078" s="170">
        <v>225.0</v>
      </c>
      <c r="H2078" s="170" t="s">
        <v>85</v>
      </c>
      <c r="I2078" s="170" t="s">
        <v>803</v>
      </c>
      <c r="J2078" s="334"/>
      <c r="K2078" s="334"/>
      <c r="L2078" s="351">
        <f t="shared" si="19"/>
        <v>20.707245</v>
      </c>
      <c r="M2078" s="352" t="str">
        <f t="shared" si="18"/>
        <v>SHEARING</v>
      </c>
      <c r="N2078" s="353">
        <f t="shared" si="14"/>
        <v>25</v>
      </c>
      <c r="O2078" s="354">
        <f t="shared" si="15"/>
        <v>8</v>
      </c>
      <c r="P2078" s="354">
        <f t="shared" si="16"/>
        <v>2025</v>
      </c>
      <c r="Q2078" s="354"/>
      <c r="R2078" s="354"/>
      <c r="S2078" s="354"/>
      <c r="T2078" s="354"/>
      <c r="U2078" s="354"/>
      <c r="V2078" s="354"/>
    </row>
    <row r="2079" ht="11.25" customHeight="1">
      <c r="A2079" s="170" t="s">
        <v>682</v>
      </c>
      <c r="B2079" s="348">
        <v>45894.0</v>
      </c>
      <c r="C2079" s="170" t="s">
        <v>455</v>
      </c>
      <c r="D2079" s="349" t="s">
        <v>690</v>
      </c>
      <c r="E2079" s="170">
        <v>507.0</v>
      </c>
      <c r="F2079" s="170">
        <v>1200.0</v>
      </c>
      <c r="G2079" s="170">
        <v>450.0</v>
      </c>
      <c r="H2079" s="170" t="s">
        <v>723</v>
      </c>
      <c r="I2079" s="170" t="s">
        <v>803</v>
      </c>
      <c r="J2079" s="334"/>
      <c r="K2079" s="350">
        <v>0.7916666666666666</v>
      </c>
      <c r="L2079" s="351">
        <f t="shared" si="19"/>
        <v>1067.742</v>
      </c>
      <c r="M2079" s="352" t="str">
        <f t="shared" si="18"/>
        <v>SHEARING</v>
      </c>
      <c r="N2079" s="353">
        <f t="shared" si="14"/>
        <v>25</v>
      </c>
      <c r="O2079" s="354">
        <f t="shared" si="15"/>
        <v>8</v>
      </c>
      <c r="P2079" s="354">
        <f t="shared" si="16"/>
        <v>2025</v>
      </c>
      <c r="Q2079" s="354"/>
      <c r="R2079" s="354"/>
      <c r="S2079" s="354"/>
      <c r="T2079" s="354"/>
      <c r="U2079" s="354"/>
      <c r="V2079" s="354"/>
    </row>
    <row r="2080" ht="11.25" customHeight="1">
      <c r="A2080" s="170" t="s">
        <v>682</v>
      </c>
      <c r="B2080" s="348">
        <v>45894.0</v>
      </c>
      <c r="C2080" s="170" t="s">
        <v>756</v>
      </c>
      <c r="D2080" s="170" t="s">
        <v>783</v>
      </c>
      <c r="E2080" s="170">
        <v>44.0</v>
      </c>
      <c r="F2080" s="170">
        <v>235.0</v>
      </c>
      <c r="G2080" s="170">
        <v>915.0</v>
      </c>
      <c r="H2080" s="170" t="s">
        <v>695</v>
      </c>
      <c r="I2080" s="170" t="s">
        <v>718</v>
      </c>
      <c r="J2080" s="350">
        <v>0.3333333333333333</v>
      </c>
      <c r="K2080" s="334"/>
      <c r="L2080" s="351">
        <f t="shared" si="19"/>
        <v>36.89829</v>
      </c>
      <c r="M2080" s="352" t="str">
        <f t="shared" si="18"/>
        <v>POWERPRESS</v>
      </c>
      <c r="N2080" s="353">
        <f t="shared" si="14"/>
        <v>25</v>
      </c>
      <c r="O2080" s="354">
        <f t="shared" si="15"/>
        <v>8</v>
      </c>
      <c r="P2080" s="354">
        <f t="shared" si="16"/>
        <v>2025</v>
      </c>
      <c r="Q2080" s="354"/>
      <c r="R2080" s="354"/>
      <c r="S2080" s="354"/>
      <c r="T2080" s="354"/>
      <c r="U2080" s="354"/>
      <c r="V2080" s="354"/>
    </row>
    <row r="2081" ht="11.25" customHeight="1">
      <c r="A2081" s="170" t="s">
        <v>682</v>
      </c>
      <c r="B2081" s="348">
        <v>45894.0</v>
      </c>
      <c r="C2081" s="170"/>
      <c r="D2081" s="170" t="s">
        <v>786</v>
      </c>
      <c r="E2081" s="170">
        <v>184.0</v>
      </c>
      <c r="F2081" s="170">
        <v>292.0</v>
      </c>
      <c r="G2081" s="170">
        <v>1260.0</v>
      </c>
      <c r="H2081" s="170" t="s">
        <v>461</v>
      </c>
      <c r="I2081" s="170" t="s">
        <v>718</v>
      </c>
      <c r="J2081" s="334"/>
      <c r="K2081" s="334"/>
      <c r="L2081" s="351">
        <f t="shared" si="19"/>
        <v>264.019392</v>
      </c>
      <c r="M2081" s="352" t="str">
        <f t="shared" si="18"/>
        <v>POWERPRESS</v>
      </c>
      <c r="N2081" s="353">
        <f t="shared" si="14"/>
        <v>25</v>
      </c>
      <c r="O2081" s="354">
        <f t="shared" si="15"/>
        <v>8</v>
      </c>
      <c r="P2081" s="354">
        <f t="shared" si="16"/>
        <v>2025</v>
      </c>
      <c r="Q2081" s="354"/>
      <c r="R2081" s="354"/>
      <c r="S2081" s="354"/>
      <c r="T2081" s="354"/>
      <c r="U2081" s="354"/>
      <c r="V2081" s="354"/>
    </row>
    <row r="2082" ht="11.25" customHeight="1">
      <c r="A2082" s="170" t="s">
        <v>682</v>
      </c>
      <c r="B2082" s="348">
        <v>45894.0</v>
      </c>
      <c r="C2082" s="170"/>
      <c r="D2082" s="170"/>
      <c r="E2082" s="170"/>
      <c r="F2082" s="170"/>
      <c r="G2082" s="170"/>
      <c r="H2082" s="170" t="s">
        <v>689</v>
      </c>
      <c r="I2082" s="170" t="s">
        <v>718</v>
      </c>
      <c r="J2082" s="334"/>
      <c r="K2082" s="350">
        <v>0.8333333333333334</v>
      </c>
      <c r="L2082" s="351">
        <f t="shared" si="19"/>
        <v>0</v>
      </c>
      <c r="M2082" s="352" t="str">
        <f t="shared" si="18"/>
        <v/>
      </c>
      <c r="N2082" s="353">
        <f t="shared" si="14"/>
        <v>25</v>
      </c>
      <c r="O2082" s="354">
        <f t="shared" si="15"/>
        <v>8</v>
      </c>
      <c r="P2082" s="354">
        <f t="shared" si="16"/>
        <v>2025</v>
      </c>
      <c r="Q2082" s="354"/>
      <c r="R2082" s="354"/>
      <c r="S2082" s="354"/>
      <c r="T2082" s="354"/>
      <c r="U2082" s="354"/>
      <c r="V2082" s="354"/>
    </row>
    <row r="2083" ht="11.25" customHeight="1">
      <c r="A2083" s="170" t="s">
        <v>682</v>
      </c>
      <c r="B2083" s="348">
        <v>45894.0</v>
      </c>
      <c r="C2083" s="170" t="s">
        <v>527</v>
      </c>
      <c r="D2083" s="349" t="s">
        <v>711</v>
      </c>
      <c r="E2083" s="170">
        <v>25.0</v>
      </c>
      <c r="F2083" s="170">
        <v>155.0</v>
      </c>
      <c r="G2083" s="170">
        <v>850.0</v>
      </c>
      <c r="H2083" s="170" t="s">
        <v>712</v>
      </c>
      <c r="I2083" s="170" t="s">
        <v>713</v>
      </c>
      <c r="J2083" s="350">
        <v>0.3333333333333333</v>
      </c>
      <c r="K2083" s="334"/>
      <c r="L2083" s="351">
        <f t="shared" si="19"/>
        <v>12.845625</v>
      </c>
      <c r="M2083" s="352" t="str">
        <f t="shared" si="18"/>
        <v>SHEARING</v>
      </c>
      <c r="N2083" s="353">
        <f t="shared" si="14"/>
        <v>25</v>
      </c>
      <c r="O2083" s="354">
        <f t="shared" si="15"/>
        <v>8</v>
      </c>
      <c r="P2083" s="354">
        <f t="shared" si="16"/>
        <v>2025</v>
      </c>
      <c r="Q2083" s="354"/>
      <c r="R2083" s="354"/>
      <c r="S2083" s="354"/>
      <c r="T2083" s="354"/>
      <c r="U2083" s="354"/>
      <c r="V2083" s="354"/>
    </row>
    <row r="2084" ht="11.25" customHeight="1">
      <c r="A2084" s="170" t="s">
        <v>682</v>
      </c>
      <c r="B2084" s="348">
        <v>45894.0</v>
      </c>
      <c r="C2084" s="170" t="s">
        <v>527</v>
      </c>
      <c r="D2084" s="349" t="s">
        <v>711</v>
      </c>
      <c r="E2084" s="170">
        <v>35.0</v>
      </c>
      <c r="F2084" s="170">
        <v>140.0</v>
      </c>
      <c r="G2084" s="170">
        <v>1660.0</v>
      </c>
      <c r="H2084" s="170" t="s">
        <v>712</v>
      </c>
      <c r="I2084" s="170" t="s">
        <v>713</v>
      </c>
      <c r="J2084" s="334"/>
      <c r="K2084" s="350">
        <v>0.8333333333333334</v>
      </c>
      <c r="L2084" s="351">
        <f t="shared" si="19"/>
        <v>31.7226</v>
      </c>
      <c r="M2084" s="352" t="str">
        <f t="shared" si="18"/>
        <v>SHEARING</v>
      </c>
      <c r="N2084" s="353">
        <f t="shared" si="14"/>
        <v>25</v>
      </c>
      <c r="O2084" s="354">
        <f t="shared" si="15"/>
        <v>8</v>
      </c>
      <c r="P2084" s="354">
        <f t="shared" si="16"/>
        <v>2025</v>
      </c>
      <c r="Q2084" s="354"/>
      <c r="R2084" s="354"/>
      <c r="S2084" s="354"/>
      <c r="T2084" s="354"/>
      <c r="U2084" s="354"/>
      <c r="V2084" s="354"/>
    </row>
    <row r="2085" ht="11.25" customHeight="1">
      <c r="A2085" s="170" t="s">
        <v>682</v>
      </c>
      <c r="B2085" s="348">
        <v>45894.0</v>
      </c>
      <c r="C2085" s="170" t="s">
        <v>667</v>
      </c>
      <c r="D2085" s="349" t="s">
        <v>740</v>
      </c>
      <c r="E2085" s="170">
        <v>110.0</v>
      </c>
      <c r="F2085" s="170">
        <v>47.5</v>
      </c>
      <c r="G2085" s="170">
        <v>660.0</v>
      </c>
      <c r="H2085" s="170" t="s">
        <v>85</v>
      </c>
      <c r="I2085" s="170" t="s">
        <v>692</v>
      </c>
      <c r="J2085" s="350">
        <v>0.3333333333333333</v>
      </c>
      <c r="K2085" s="334"/>
      <c r="L2085" s="351">
        <f t="shared" si="19"/>
        <v>13.44915</v>
      </c>
      <c r="M2085" s="352" t="str">
        <f t="shared" si="18"/>
        <v>SHEARING</v>
      </c>
      <c r="N2085" s="353">
        <f t="shared" si="14"/>
        <v>25</v>
      </c>
      <c r="O2085" s="354">
        <f t="shared" si="15"/>
        <v>8</v>
      </c>
      <c r="P2085" s="354">
        <f t="shared" si="16"/>
        <v>2025</v>
      </c>
      <c r="Q2085" s="354"/>
      <c r="R2085" s="354"/>
      <c r="S2085" s="354"/>
      <c r="T2085" s="354"/>
      <c r="U2085" s="354"/>
      <c r="V2085" s="354"/>
    </row>
    <row r="2086" ht="11.25" customHeight="1">
      <c r="A2086" s="170" t="s">
        <v>682</v>
      </c>
      <c r="B2086" s="348">
        <v>45894.0</v>
      </c>
      <c r="C2086" s="170" t="s">
        <v>527</v>
      </c>
      <c r="D2086" s="349" t="s">
        <v>740</v>
      </c>
      <c r="E2086" s="170">
        <v>35.0</v>
      </c>
      <c r="F2086" s="170">
        <v>140.0</v>
      </c>
      <c r="G2086" s="170">
        <v>1500.0</v>
      </c>
      <c r="H2086" s="170" t="s">
        <v>85</v>
      </c>
      <c r="I2086" s="170" t="s">
        <v>692</v>
      </c>
      <c r="J2086" s="334"/>
      <c r="K2086" s="334"/>
      <c r="L2086" s="351">
        <f t="shared" si="19"/>
        <v>28.665</v>
      </c>
      <c r="M2086" s="352" t="str">
        <f t="shared" si="18"/>
        <v>SHEARING</v>
      </c>
      <c r="N2086" s="353">
        <f t="shared" si="14"/>
        <v>25</v>
      </c>
      <c r="O2086" s="354">
        <f t="shared" si="15"/>
        <v>8</v>
      </c>
      <c r="P2086" s="354">
        <f t="shared" si="16"/>
        <v>2025</v>
      </c>
      <c r="Q2086" s="354"/>
      <c r="R2086" s="354"/>
      <c r="S2086" s="354"/>
      <c r="T2086" s="354"/>
      <c r="U2086" s="354"/>
      <c r="V2086" s="354"/>
    </row>
    <row r="2087" ht="11.25" customHeight="1">
      <c r="A2087" s="170" t="s">
        <v>682</v>
      </c>
      <c r="B2087" s="348">
        <v>45894.0</v>
      </c>
      <c r="C2087" s="170" t="s">
        <v>527</v>
      </c>
      <c r="D2087" s="349" t="s">
        <v>740</v>
      </c>
      <c r="E2087" s="170">
        <v>25.0</v>
      </c>
      <c r="F2087" s="170">
        <v>155.0</v>
      </c>
      <c r="G2087" s="170">
        <v>800.0</v>
      </c>
      <c r="H2087" s="170" t="s">
        <v>85</v>
      </c>
      <c r="I2087" s="170" t="s">
        <v>692</v>
      </c>
      <c r="J2087" s="334"/>
      <c r="K2087" s="350"/>
      <c r="L2087" s="351">
        <f t="shared" si="19"/>
        <v>12.09</v>
      </c>
      <c r="M2087" s="352" t="str">
        <f t="shared" si="18"/>
        <v>SHEARING</v>
      </c>
      <c r="N2087" s="353">
        <f t="shared" si="14"/>
        <v>25</v>
      </c>
      <c r="O2087" s="354">
        <f t="shared" si="15"/>
        <v>8</v>
      </c>
      <c r="P2087" s="354">
        <f t="shared" si="16"/>
        <v>2025</v>
      </c>
      <c r="Q2087" s="354"/>
      <c r="R2087" s="354"/>
      <c r="S2087" s="354"/>
      <c r="T2087" s="354"/>
      <c r="U2087" s="354"/>
      <c r="V2087" s="354"/>
    </row>
    <row r="2088" ht="11.25" customHeight="1">
      <c r="A2088" s="170" t="s">
        <v>682</v>
      </c>
      <c r="B2088" s="348">
        <v>45894.0</v>
      </c>
      <c r="C2088" s="170"/>
      <c r="D2088" s="170"/>
      <c r="E2088" s="170"/>
      <c r="F2088" s="170"/>
      <c r="G2088" s="170"/>
      <c r="H2088" s="170" t="s">
        <v>715</v>
      </c>
      <c r="I2088" s="170" t="s">
        <v>692</v>
      </c>
      <c r="J2088" s="334"/>
      <c r="K2088" s="350">
        <v>0.8333333333333334</v>
      </c>
      <c r="L2088" s="351">
        <f t="shared" si="19"/>
        <v>0</v>
      </c>
      <c r="M2088" s="352" t="str">
        <f t="shared" si="18"/>
        <v/>
      </c>
      <c r="N2088" s="353">
        <f t="shared" si="14"/>
        <v>25</v>
      </c>
      <c r="O2088" s="354">
        <f t="shared" si="15"/>
        <v>8</v>
      </c>
      <c r="P2088" s="354">
        <f t="shared" si="16"/>
        <v>2025</v>
      </c>
      <c r="Q2088" s="354"/>
      <c r="R2088" s="354"/>
      <c r="S2088" s="354"/>
      <c r="T2088" s="354"/>
      <c r="U2088" s="354"/>
      <c r="V2088" s="354"/>
    </row>
    <row r="2089" ht="11.25" customHeight="1">
      <c r="A2089" s="170" t="s">
        <v>682</v>
      </c>
      <c r="B2089" s="348">
        <v>45894.0</v>
      </c>
      <c r="C2089" s="170"/>
      <c r="D2089" s="170"/>
      <c r="E2089" s="170"/>
      <c r="F2089" s="170">
        <v>180.0</v>
      </c>
      <c r="G2089" s="170">
        <v>840.0</v>
      </c>
      <c r="H2089" s="170" t="s">
        <v>812</v>
      </c>
      <c r="I2089" s="170" t="s">
        <v>793</v>
      </c>
      <c r="J2089" s="350">
        <v>0.375</v>
      </c>
      <c r="K2089" s="334"/>
      <c r="L2089" s="351">
        <f t="shared" si="19"/>
        <v>0</v>
      </c>
      <c r="M2089" s="352" t="str">
        <f t="shared" si="18"/>
        <v/>
      </c>
      <c r="N2089" s="353">
        <f t="shared" si="14"/>
        <v>25</v>
      </c>
      <c r="O2089" s="354">
        <f t="shared" si="15"/>
        <v>8</v>
      </c>
      <c r="P2089" s="354">
        <f t="shared" si="16"/>
        <v>2025</v>
      </c>
      <c r="Q2089" s="354"/>
      <c r="R2089" s="354"/>
      <c r="S2089" s="354"/>
      <c r="T2089" s="354"/>
      <c r="U2089" s="354"/>
      <c r="V2089" s="354"/>
    </row>
    <row r="2090" ht="11.25" customHeight="1">
      <c r="A2090" s="170" t="s">
        <v>682</v>
      </c>
      <c r="B2090" s="348">
        <v>45894.0</v>
      </c>
      <c r="C2090" s="170"/>
      <c r="D2090" s="170"/>
      <c r="E2090" s="170"/>
      <c r="F2090" s="170">
        <v>180.0</v>
      </c>
      <c r="G2090" s="170">
        <v>400.0</v>
      </c>
      <c r="H2090" s="170" t="s">
        <v>812</v>
      </c>
      <c r="I2090" s="170" t="s">
        <v>793</v>
      </c>
      <c r="J2090" s="334"/>
      <c r="K2090" s="350"/>
      <c r="L2090" s="351">
        <f t="shared" si="19"/>
        <v>0</v>
      </c>
      <c r="M2090" s="352" t="str">
        <f t="shared" si="18"/>
        <v/>
      </c>
      <c r="N2090" s="353">
        <f t="shared" si="14"/>
        <v>25</v>
      </c>
      <c r="O2090" s="354">
        <f t="shared" si="15"/>
        <v>8</v>
      </c>
      <c r="P2090" s="354">
        <f t="shared" si="16"/>
        <v>2025</v>
      </c>
      <c r="Q2090" s="354"/>
      <c r="R2090" s="354"/>
      <c r="S2090" s="354"/>
      <c r="T2090" s="354"/>
      <c r="U2090" s="354"/>
      <c r="V2090" s="354"/>
    </row>
    <row r="2091" ht="11.25" customHeight="1">
      <c r="A2091" s="170" t="s">
        <v>682</v>
      </c>
      <c r="B2091" s="348">
        <v>45894.0</v>
      </c>
      <c r="C2091" s="170"/>
      <c r="D2091" s="170"/>
      <c r="E2091" s="170"/>
      <c r="F2091" s="170"/>
      <c r="G2091" s="170"/>
      <c r="H2091" s="170" t="s">
        <v>715</v>
      </c>
      <c r="I2091" s="170" t="s">
        <v>793</v>
      </c>
      <c r="J2091" s="334"/>
      <c r="K2091" s="350">
        <v>0.8333333333333334</v>
      </c>
      <c r="L2091" s="351">
        <f t="shared" si="19"/>
        <v>0</v>
      </c>
      <c r="M2091" s="352" t="str">
        <f t="shared" si="18"/>
        <v/>
      </c>
      <c r="N2091" s="353">
        <f t="shared" si="14"/>
        <v>25</v>
      </c>
      <c r="O2091" s="354">
        <f t="shared" si="15"/>
        <v>8</v>
      </c>
      <c r="P2091" s="354">
        <f t="shared" si="16"/>
        <v>2025</v>
      </c>
      <c r="Q2091" s="354"/>
      <c r="R2091" s="354"/>
      <c r="S2091" s="354"/>
      <c r="T2091" s="354"/>
      <c r="U2091" s="354"/>
      <c r="V2091" s="354"/>
    </row>
    <row r="2092" ht="11.25" customHeight="1">
      <c r="A2092" s="170" t="s">
        <v>682</v>
      </c>
      <c r="B2092" s="348">
        <v>45894.0</v>
      </c>
      <c r="C2092" s="170" t="s">
        <v>530</v>
      </c>
      <c r="D2092" s="349" t="s">
        <v>699</v>
      </c>
      <c r="E2092" s="170">
        <v>143.0</v>
      </c>
      <c r="F2092" s="170">
        <v>502.0</v>
      </c>
      <c r="G2092" s="170">
        <v>225.0</v>
      </c>
      <c r="H2092" s="170" t="s">
        <v>700</v>
      </c>
      <c r="I2092" s="170" t="s">
        <v>701</v>
      </c>
      <c r="J2092" s="350">
        <v>0.375</v>
      </c>
      <c r="K2092" s="334"/>
      <c r="L2092" s="351">
        <f t="shared" si="19"/>
        <v>62.992215</v>
      </c>
      <c r="M2092" s="352" t="str">
        <f t="shared" si="18"/>
        <v>SHEARING</v>
      </c>
      <c r="N2092" s="353">
        <f t="shared" si="14"/>
        <v>25</v>
      </c>
      <c r="O2092" s="354">
        <f t="shared" si="15"/>
        <v>8</v>
      </c>
      <c r="P2092" s="354">
        <f t="shared" si="16"/>
        <v>2025</v>
      </c>
      <c r="Q2092" s="354"/>
      <c r="R2092" s="354"/>
      <c r="S2092" s="354"/>
      <c r="T2092" s="354"/>
      <c r="U2092" s="354"/>
      <c r="V2092" s="354"/>
    </row>
    <row r="2093" ht="11.25" customHeight="1">
      <c r="A2093" s="170" t="s">
        <v>682</v>
      </c>
      <c r="B2093" s="348">
        <v>45894.0</v>
      </c>
      <c r="C2093" s="170" t="s">
        <v>529</v>
      </c>
      <c r="D2093" s="349" t="s">
        <v>699</v>
      </c>
      <c r="E2093" s="170">
        <v>128.0</v>
      </c>
      <c r="F2093" s="170">
        <v>502.0</v>
      </c>
      <c r="G2093" s="170">
        <v>165.0</v>
      </c>
      <c r="H2093" s="170" t="s">
        <v>700</v>
      </c>
      <c r="I2093" s="170" t="s">
        <v>701</v>
      </c>
      <c r="J2093" s="334"/>
      <c r="K2093" s="334"/>
      <c r="L2093" s="351">
        <f t="shared" si="19"/>
        <v>41.348736</v>
      </c>
      <c r="M2093" s="352" t="str">
        <f t="shared" si="18"/>
        <v>SHEARING</v>
      </c>
      <c r="N2093" s="353">
        <f t="shared" si="14"/>
        <v>25</v>
      </c>
      <c r="O2093" s="354">
        <f t="shared" si="15"/>
        <v>8</v>
      </c>
      <c r="P2093" s="354">
        <f t="shared" si="16"/>
        <v>2025</v>
      </c>
      <c r="Q2093" s="354"/>
      <c r="R2093" s="354"/>
      <c r="S2093" s="354"/>
      <c r="T2093" s="354"/>
      <c r="U2093" s="354"/>
      <c r="V2093" s="354"/>
    </row>
    <row r="2094" ht="11.25" customHeight="1">
      <c r="A2094" s="170" t="s">
        <v>682</v>
      </c>
      <c r="B2094" s="348">
        <v>45894.0</v>
      </c>
      <c r="C2094" s="170" t="s">
        <v>529</v>
      </c>
      <c r="D2094" s="349" t="s">
        <v>699</v>
      </c>
      <c r="E2094" s="170">
        <v>107.0</v>
      </c>
      <c r="F2094" s="170">
        <v>502.0</v>
      </c>
      <c r="G2094" s="170">
        <v>135.0</v>
      </c>
      <c r="H2094" s="170" t="s">
        <v>700</v>
      </c>
      <c r="I2094" s="170" t="s">
        <v>701</v>
      </c>
      <c r="J2094" s="334"/>
      <c r="K2094" s="334"/>
      <c r="L2094" s="351">
        <f t="shared" si="19"/>
        <v>28.280421</v>
      </c>
      <c r="M2094" s="352" t="str">
        <f t="shared" si="18"/>
        <v>SHEARING</v>
      </c>
      <c r="N2094" s="353">
        <f t="shared" si="14"/>
        <v>25</v>
      </c>
      <c r="O2094" s="354">
        <f t="shared" si="15"/>
        <v>8</v>
      </c>
      <c r="P2094" s="354">
        <f t="shared" si="16"/>
        <v>2025</v>
      </c>
      <c r="Q2094" s="354"/>
      <c r="R2094" s="354"/>
      <c r="S2094" s="354"/>
      <c r="T2094" s="354"/>
      <c r="U2094" s="354"/>
      <c r="V2094" s="354"/>
    </row>
    <row r="2095" ht="11.25" customHeight="1">
      <c r="A2095" s="170" t="s">
        <v>682</v>
      </c>
      <c r="B2095" s="348">
        <v>45894.0</v>
      </c>
      <c r="C2095" s="170" t="s">
        <v>529</v>
      </c>
      <c r="D2095" s="349" t="s">
        <v>699</v>
      </c>
      <c r="E2095" s="170">
        <v>80.0</v>
      </c>
      <c r="F2095" s="170">
        <v>502.0</v>
      </c>
      <c r="G2095" s="170">
        <v>110.0</v>
      </c>
      <c r="H2095" s="170" t="s">
        <v>700</v>
      </c>
      <c r="I2095" s="170" t="s">
        <v>701</v>
      </c>
      <c r="J2095" s="334"/>
      <c r="K2095" s="334"/>
      <c r="L2095" s="351">
        <f t="shared" si="19"/>
        <v>17.22864</v>
      </c>
      <c r="M2095" s="352" t="str">
        <f t="shared" si="18"/>
        <v>SHEARING</v>
      </c>
      <c r="N2095" s="353">
        <f t="shared" si="14"/>
        <v>25</v>
      </c>
      <c r="O2095" s="354">
        <f t="shared" si="15"/>
        <v>8</v>
      </c>
      <c r="P2095" s="354">
        <f t="shared" si="16"/>
        <v>2025</v>
      </c>
      <c r="Q2095" s="354"/>
      <c r="R2095" s="354"/>
      <c r="S2095" s="354"/>
      <c r="T2095" s="354"/>
      <c r="U2095" s="354"/>
      <c r="V2095" s="354"/>
    </row>
    <row r="2096" ht="11.25" customHeight="1">
      <c r="A2096" s="170" t="s">
        <v>682</v>
      </c>
      <c r="B2096" s="348">
        <v>45894.0</v>
      </c>
      <c r="C2096" s="170" t="s">
        <v>529</v>
      </c>
      <c r="D2096" s="349" t="s">
        <v>699</v>
      </c>
      <c r="E2096" s="170">
        <v>47.0</v>
      </c>
      <c r="F2096" s="170">
        <v>502.0</v>
      </c>
      <c r="G2096" s="170">
        <v>75.0</v>
      </c>
      <c r="H2096" s="170" t="s">
        <v>700</v>
      </c>
      <c r="I2096" s="170" t="s">
        <v>701</v>
      </c>
      <c r="J2096" s="334"/>
      <c r="K2096" s="334"/>
      <c r="L2096" s="351">
        <f t="shared" si="19"/>
        <v>6.901245</v>
      </c>
      <c r="M2096" s="352" t="str">
        <f t="shared" si="18"/>
        <v>SHEARING</v>
      </c>
      <c r="N2096" s="353">
        <f t="shared" si="14"/>
        <v>25</v>
      </c>
      <c r="O2096" s="354">
        <f t="shared" si="15"/>
        <v>8</v>
      </c>
      <c r="P2096" s="354">
        <f t="shared" si="16"/>
        <v>2025</v>
      </c>
      <c r="Q2096" s="354"/>
      <c r="R2096" s="354"/>
      <c r="S2096" s="354"/>
      <c r="T2096" s="354"/>
      <c r="U2096" s="354"/>
      <c r="V2096" s="354"/>
    </row>
    <row r="2097" ht="11.25" customHeight="1">
      <c r="A2097" s="170" t="s">
        <v>682</v>
      </c>
      <c r="B2097" s="348">
        <v>45894.0</v>
      </c>
      <c r="C2097" s="170" t="s">
        <v>529</v>
      </c>
      <c r="D2097" s="349" t="s">
        <v>699</v>
      </c>
      <c r="E2097" s="170">
        <v>57.0</v>
      </c>
      <c r="F2097" s="170">
        <v>502.0</v>
      </c>
      <c r="G2097" s="170">
        <v>1430.0</v>
      </c>
      <c r="H2097" s="170" t="s">
        <v>700</v>
      </c>
      <c r="I2097" s="170" t="s">
        <v>701</v>
      </c>
      <c r="J2097" s="334"/>
      <c r="K2097" s="350">
        <v>0.8333333333333334</v>
      </c>
      <c r="L2097" s="351">
        <f t="shared" si="19"/>
        <v>159.580278</v>
      </c>
      <c r="M2097" s="352" t="str">
        <f t="shared" si="18"/>
        <v>SHEARING</v>
      </c>
      <c r="N2097" s="353">
        <f t="shared" si="14"/>
        <v>25</v>
      </c>
      <c r="O2097" s="354">
        <f t="shared" si="15"/>
        <v>8</v>
      </c>
      <c r="P2097" s="354">
        <f t="shared" si="16"/>
        <v>2025</v>
      </c>
      <c r="Q2097" s="354"/>
      <c r="R2097" s="354"/>
      <c r="S2097" s="354"/>
      <c r="T2097" s="354"/>
      <c r="U2097" s="354"/>
      <c r="V2097" s="354"/>
    </row>
    <row r="2098" ht="11.25" customHeight="1">
      <c r="A2098" s="170" t="s">
        <v>682</v>
      </c>
      <c r="B2098" s="348">
        <v>45894.0</v>
      </c>
      <c r="C2098" s="170"/>
      <c r="D2098" s="170"/>
      <c r="E2098" s="170"/>
      <c r="F2098" s="170"/>
      <c r="G2098" s="170"/>
      <c r="H2098" s="170" t="s">
        <v>715</v>
      </c>
      <c r="I2098" s="170" t="s">
        <v>719</v>
      </c>
      <c r="J2098" s="350">
        <v>0.375</v>
      </c>
      <c r="K2098" s="350">
        <v>0.75</v>
      </c>
      <c r="L2098" s="351">
        <f t="shared" si="19"/>
        <v>0</v>
      </c>
      <c r="M2098" s="352" t="str">
        <f t="shared" si="18"/>
        <v/>
      </c>
      <c r="N2098" s="353">
        <f t="shared" si="14"/>
        <v>25</v>
      </c>
      <c r="O2098" s="354">
        <f t="shared" si="15"/>
        <v>8</v>
      </c>
      <c r="P2098" s="354">
        <f t="shared" si="16"/>
        <v>2025</v>
      </c>
      <c r="Q2098" s="354"/>
      <c r="R2098" s="354"/>
      <c r="S2098" s="354"/>
      <c r="T2098" s="354"/>
      <c r="U2098" s="354"/>
      <c r="V2098" s="354"/>
    </row>
    <row r="2099" ht="11.25" customHeight="1">
      <c r="A2099" s="170" t="s">
        <v>682</v>
      </c>
      <c r="B2099" s="348">
        <v>45894.0</v>
      </c>
      <c r="C2099" s="170" t="s">
        <v>756</v>
      </c>
      <c r="D2099" s="170" t="s">
        <v>777</v>
      </c>
      <c r="E2099" s="170">
        <v>38.0</v>
      </c>
      <c r="F2099" s="170">
        <v>205.0</v>
      </c>
      <c r="G2099" s="170">
        <v>280.0</v>
      </c>
      <c r="H2099" s="170" t="s">
        <v>695</v>
      </c>
      <c r="I2099" s="170" t="s">
        <v>698</v>
      </c>
      <c r="J2099" s="350">
        <v>0.375</v>
      </c>
      <c r="K2099" s="334"/>
      <c r="L2099" s="351">
        <f t="shared" si="19"/>
        <v>8.50668</v>
      </c>
      <c r="M2099" s="352" t="str">
        <f t="shared" si="18"/>
        <v>POWERPRESS</v>
      </c>
      <c r="N2099" s="353">
        <f t="shared" si="14"/>
        <v>25</v>
      </c>
      <c r="O2099" s="354">
        <f t="shared" si="15"/>
        <v>8</v>
      </c>
      <c r="P2099" s="354">
        <f t="shared" si="16"/>
        <v>2025</v>
      </c>
      <c r="Q2099" s="354"/>
      <c r="R2099" s="354"/>
      <c r="S2099" s="354"/>
      <c r="T2099" s="354"/>
      <c r="U2099" s="354"/>
      <c r="V2099" s="354"/>
    </row>
    <row r="2100" ht="11.25" customHeight="1">
      <c r="A2100" s="170" t="s">
        <v>682</v>
      </c>
      <c r="B2100" s="348">
        <v>45894.0</v>
      </c>
      <c r="C2100" s="170"/>
      <c r="D2100" s="170"/>
      <c r="E2100" s="170"/>
      <c r="F2100" s="170"/>
      <c r="G2100" s="170"/>
      <c r="H2100" s="170" t="s">
        <v>715</v>
      </c>
      <c r="I2100" s="170" t="s">
        <v>698</v>
      </c>
      <c r="J2100" s="334"/>
      <c r="K2100" s="334"/>
      <c r="L2100" s="351">
        <f t="shared" si="19"/>
        <v>0</v>
      </c>
      <c r="M2100" s="352" t="str">
        <f t="shared" si="18"/>
        <v/>
      </c>
      <c r="N2100" s="353">
        <f t="shared" si="14"/>
        <v>25</v>
      </c>
      <c r="O2100" s="354">
        <f t="shared" si="15"/>
        <v>8</v>
      </c>
      <c r="P2100" s="354">
        <f t="shared" si="16"/>
        <v>2025</v>
      </c>
      <c r="Q2100" s="354"/>
      <c r="R2100" s="354"/>
      <c r="S2100" s="354"/>
      <c r="T2100" s="354"/>
      <c r="U2100" s="354"/>
      <c r="V2100" s="354"/>
    </row>
    <row r="2101" ht="11.25" customHeight="1">
      <c r="A2101" s="170" t="s">
        <v>682</v>
      </c>
      <c r="B2101" s="348">
        <v>45894.0</v>
      </c>
      <c r="C2101" s="170"/>
      <c r="D2101" s="170"/>
      <c r="E2101" s="170"/>
      <c r="F2101" s="170"/>
      <c r="G2101" s="170"/>
      <c r="H2101" s="170" t="s">
        <v>689</v>
      </c>
      <c r="I2101" s="170" t="s">
        <v>698</v>
      </c>
      <c r="J2101" s="334"/>
      <c r="K2101" s="350">
        <v>0.75</v>
      </c>
      <c r="L2101" s="351">
        <f t="shared" si="19"/>
        <v>0</v>
      </c>
      <c r="M2101" s="352" t="str">
        <f t="shared" si="18"/>
        <v/>
      </c>
      <c r="N2101" s="353">
        <f t="shared" si="14"/>
        <v>25</v>
      </c>
      <c r="O2101" s="354">
        <f t="shared" si="15"/>
        <v>8</v>
      </c>
      <c r="P2101" s="354">
        <f t="shared" si="16"/>
        <v>2025</v>
      </c>
      <c r="Q2101" s="354"/>
      <c r="R2101" s="354"/>
      <c r="S2101" s="354"/>
      <c r="T2101" s="354"/>
      <c r="U2101" s="354"/>
      <c r="V2101" s="354"/>
    </row>
    <row r="2102" ht="11.25" customHeight="1">
      <c r="A2102" s="170" t="s">
        <v>682</v>
      </c>
      <c r="B2102" s="348">
        <v>45894.0</v>
      </c>
      <c r="C2102" s="170" t="s">
        <v>527</v>
      </c>
      <c r="D2102" s="170" t="s">
        <v>787</v>
      </c>
      <c r="E2102" s="170">
        <v>25.0</v>
      </c>
      <c r="F2102" s="170">
        <v>155.0</v>
      </c>
      <c r="G2102" s="170">
        <v>1460.0</v>
      </c>
      <c r="H2102" s="170" t="s">
        <v>695</v>
      </c>
      <c r="I2102" s="170" t="s">
        <v>716</v>
      </c>
      <c r="J2102" s="350">
        <v>0.375</v>
      </c>
      <c r="K2102" s="334"/>
      <c r="L2102" s="351">
        <f t="shared" si="19"/>
        <v>22.06425</v>
      </c>
      <c r="M2102" s="352" t="str">
        <f t="shared" si="18"/>
        <v>POWERPRESS</v>
      </c>
      <c r="N2102" s="353">
        <f t="shared" si="14"/>
        <v>25</v>
      </c>
      <c r="O2102" s="354">
        <f t="shared" si="15"/>
        <v>8</v>
      </c>
      <c r="P2102" s="354">
        <f t="shared" si="16"/>
        <v>2025</v>
      </c>
      <c r="Q2102" s="354"/>
      <c r="R2102" s="354"/>
      <c r="S2102" s="354"/>
      <c r="T2102" s="354"/>
      <c r="U2102" s="354"/>
      <c r="V2102" s="354"/>
    </row>
    <row r="2103" ht="11.25" customHeight="1">
      <c r="A2103" s="170" t="s">
        <v>682</v>
      </c>
      <c r="B2103" s="348">
        <v>45894.0</v>
      </c>
      <c r="C2103" s="170" t="s">
        <v>527</v>
      </c>
      <c r="D2103" s="170" t="s">
        <v>787</v>
      </c>
      <c r="E2103" s="170">
        <v>35.0</v>
      </c>
      <c r="F2103" s="170">
        <v>140.0</v>
      </c>
      <c r="G2103" s="170">
        <v>340.0</v>
      </c>
      <c r="H2103" s="170" t="s">
        <v>695</v>
      </c>
      <c r="I2103" s="170" t="s">
        <v>716</v>
      </c>
      <c r="J2103" s="334"/>
      <c r="K2103" s="350">
        <v>0.75</v>
      </c>
      <c r="L2103" s="351">
        <f t="shared" si="19"/>
        <v>6.4974</v>
      </c>
      <c r="M2103" s="352" t="str">
        <f t="shared" si="18"/>
        <v>POWERPRESS</v>
      </c>
      <c r="N2103" s="353">
        <f t="shared" si="14"/>
        <v>25</v>
      </c>
      <c r="O2103" s="354">
        <f t="shared" si="15"/>
        <v>8</v>
      </c>
      <c r="P2103" s="354">
        <f t="shared" si="16"/>
        <v>2025</v>
      </c>
      <c r="Q2103" s="354"/>
      <c r="R2103" s="354"/>
      <c r="S2103" s="354"/>
      <c r="T2103" s="354"/>
      <c r="U2103" s="354"/>
      <c r="V2103" s="354"/>
    </row>
    <row r="2104" ht="11.25" customHeight="1">
      <c r="A2104" s="170" t="s">
        <v>682</v>
      </c>
      <c r="B2104" s="348">
        <v>45894.0</v>
      </c>
      <c r="C2104" s="170" t="s">
        <v>529</v>
      </c>
      <c r="D2104" s="349" t="s">
        <v>683</v>
      </c>
      <c r="E2104" s="170">
        <v>47.0</v>
      </c>
      <c r="F2104" s="170">
        <v>502.0</v>
      </c>
      <c r="G2104" s="170">
        <v>75.0</v>
      </c>
      <c r="H2104" s="170" t="s">
        <v>85</v>
      </c>
      <c r="I2104" s="170" t="s">
        <v>684</v>
      </c>
      <c r="J2104" s="350">
        <v>0.3333333333333333</v>
      </c>
      <c r="K2104" s="334"/>
      <c r="L2104" s="351">
        <f t="shared" si="19"/>
        <v>6.901245</v>
      </c>
      <c r="M2104" s="352" t="str">
        <f t="shared" si="18"/>
        <v>SHEARING</v>
      </c>
      <c r="N2104" s="353">
        <f t="shared" si="14"/>
        <v>25</v>
      </c>
      <c r="O2104" s="354">
        <f t="shared" si="15"/>
        <v>8</v>
      </c>
      <c r="P2104" s="354">
        <f t="shared" si="16"/>
        <v>2025</v>
      </c>
      <c r="Q2104" s="354"/>
      <c r="R2104" s="354"/>
      <c r="S2104" s="354"/>
      <c r="T2104" s="354"/>
      <c r="U2104" s="354"/>
      <c r="V2104" s="354"/>
    </row>
    <row r="2105" ht="11.25" customHeight="1">
      <c r="A2105" s="170" t="s">
        <v>682</v>
      </c>
      <c r="B2105" s="348">
        <v>45894.0</v>
      </c>
      <c r="C2105" s="170" t="s">
        <v>530</v>
      </c>
      <c r="D2105" s="349" t="s">
        <v>683</v>
      </c>
      <c r="E2105" s="170">
        <v>57.0</v>
      </c>
      <c r="F2105" s="170">
        <v>502.0</v>
      </c>
      <c r="G2105" s="170">
        <v>1430.0</v>
      </c>
      <c r="H2105" s="170" t="s">
        <v>85</v>
      </c>
      <c r="I2105" s="170" t="s">
        <v>684</v>
      </c>
      <c r="J2105" s="334"/>
      <c r="K2105" s="334"/>
      <c r="L2105" s="351">
        <f t="shared" si="19"/>
        <v>159.580278</v>
      </c>
      <c r="M2105" s="352" t="str">
        <f t="shared" si="18"/>
        <v>SHEARING</v>
      </c>
      <c r="N2105" s="353">
        <f t="shared" si="14"/>
        <v>25</v>
      </c>
      <c r="O2105" s="354">
        <f t="shared" si="15"/>
        <v>8</v>
      </c>
      <c r="P2105" s="354">
        <f t="shared" si="16"/>
        <v>2025</v>
      </c>
      <c r="Q2105" s="354"/>
      <c r="R2105" s="354"/>
      <c r="S2105" s="354"/>
      <c r="T2105" s="354"/>
      <c r="U2105" s="354"/>
      <c r="V2105" s="354"/>
    </row>
    <row r="2106" ht="11.25" customHeight="1">
      <c r="A2106" s="170" t="s">
        <v>682</v>
      </c>
      <c r="B2106" s="348">
        <v>45894.0</v>
      </c>
      <c r="C2106" s="170" t="s">
        <v>530</v>
      </c>
      <c r="D2106" s="349" t="s">
        <v>683</v>
      </c>
      <c r="E2106" s="170">
        <v>35.0</v>
      </c>
      <c r="F2106" s="170">
        <v>140.0</v>
      </c>
      <c r="G2106" s="170">
        <v>500.0</v>
      </c>
      <c r="H2106" s="170" t="s">
        <v>85</v>
      </c>
      <c r="I2106" s="170" t="s">
        <v>684</v>
      </c>
      <c r="J2106" s="334"/>
      <c r="K2106" s="334"/>
      <c r="L2106" s="351">
        <f t="shared" si="19"/>
        <v>9.555</v>
      </c>
      <c r="M2106" s="352" t="str">
        <f t="shared" si="18"/>
        <v>SHEARING</v>
      </c>
      <c r="N2106" s="353">
        <f t="shared" si="14"/>
        <v>25</v>
      </c>
      <c r="O2106" s="354">
        <f t="shared" si="15"/>
        <v>8</v>
      </c>
      <c r="P2106" s="354">
        <f t="shared" si="16"/>
        <v>2025</v>
      </c>
      <c r="Q2106" s="354"/>
      <c r="R2106" s="354"/>
      <c r="S2106" s="354"/>
      <c r="T2106" s="354"/>
      <c r="U2106" s="354"/>
      <c r="V2106" s="354"/>
    </row>
    <row r="2107" ht="11.25" customHeight="1">
      <c r="A2107" s="170" t="s">
        <v>682</v>
      </c>
      <c r="B2107" s="348">
        <v>45894.0</v>
      </c>
      <c r="C2107" s="170"/>
      <c r="D2107" s="349" t="s">
        <v>727</v>
      </c>
      <c r="E2107" s="170">
        <v>515.0</v>
      </c>
      <c r="F2107" s="170">
        <v>1200.0</v>
      </c>
      <c r="G2107" s="170">
        <v>8.0</v>
      </c>
      <c r="H2107" s="170" t="s">
        <v>723</v>
      </c>
      <c r="I2107" s="170" t="s">
        <v>684</v>
      </c>
      <c r="J2107" s="334"/>
      <c r="K2107" s="334"/>
      <c r="L2107" s="351">
        <f t="shared" si="19"/>
        <v>19.2816</v>
      </c>
      <c r="M2107" s="352" t="str">
        <f t="shared" si="18"/>
        <v>SHEARING</v>
      </c>
      <c r="N2107" s="353">
        <f t="shared" si="14"/>
        <v>25</v>
      </c>
      <c r="O2107" s="354">
        <f t="shared" si="15"/>
        <v>8</v>
      </c>
      <c r="P2107" s="354">
        <f t="shared" si="16"/>
        <v>2025</v>
      </c>
      <c r="Q2107" s="354"/>
      <c r="R2107" s="354"/>
      <c r="S2107" s="354"/>
      <c r="T2107" s="354"/>
      <c r="U2107" s="354"/>
      <c r="V2107" s="354"/>
    </row>
    <row r="2108" ht="11.25" customHeight="1">
      <c r="A2108" s="170" t="s">
        <v>682</v>
      </c>
      <c r="B2108" s="348">
        <v>45894.0</v>
      </c>
      <c r="C2108" s="170"/>
      <c r="D2108" s="349" t="s">
        <v>727</v>
      </c>
      <c r="E2108" s="170">
        <v>580.0</v>
      </c>
      <c r="F2108" s="170">
        <v>1200.0</v>
      </c>
      <c r="G2108" s="170">
        <v>11.0</v>
      </c>
      <c r="H2108" s="170" t="s">
        <v>723</v>
      </c>
      <c r="I2108" s="170" t="s">
        <v>684</v>
      </c>
      <c r="J2108" s="334"/>
      <c r="K2108" s="334"/>
      <c r="L2108" s="351">
        <f t="shared" si="19"/>
        <v>29.8584</v>
      </c>
      <c r="M2108" s="352" t="str">
        <f t="shared" si="18"/>
        <v>SHEARING</v>
      </c>
      <c r="N2108" s="353">
        <f t="shared" si="14"/>
        <v>25</v>
      </c>
      <c r="O2108" s="354">
        <f t="shared" si="15"/>
        <v>8</v>
      </c>
      <c r="P2108" s="354">
        <f t="shared" si="16"/>
        <v>2025</v>
      </c>
      <c r="Q2108" s="354"/>
      <c r="R2108" s="354"/>
      <c r="S2108" s="354"/>
      <c r="T2108" s="354"/>
      <c r="U2108" s="354"/>
      <c r="V2108" s="354"/>
    </row>
    <row r="2109" ht="11.25" customHeight="1">
      <c r="A2109" s="170" t="s">
        <v>682</v>
      </c>
      <c r="B2109" s="348">
        <v>45894.0</v>
      </c>
      <c r="C2109" s="170"/>
      <c r="D2109" s="349" t="s">
        <v>727</v>
      </c>
      <c r="E2109" s="170">
        <v>455.0</v>
      </c>
      <c r="F2109" s="170">
        <v>1200.0</v>
      </c>
      <c r="G2109" s="170">
        <v>13.0</v>
      </c>
      <c r="H2109" s="170" t="s">
        <v>723</v>
      </c>
      <c r="I2109" s="170" t="s">
        <v>684</v>
      </c>
      <c r="J2109" s="334"/>
      <c r="K2109" s="334"/>
      <c r="L2109" s="351">
        <f t="shared" si="19"/>
        <v>27.6822</v>
      </c>
      <c r="M2109" s="352" t="str">
        <f t="shared" si="18"/>
        <v>SHEARING</v>
      </c>
      <c r="N2109" s="353">
        <f t="shared" si="14"/>
        <v>25</v>
      </c>
      <c r="O2109" s="354">
        <f t="shared" si="15"/>
        <v>8</v>
      </c>
      <c r="P2109" s="354">
        <f t="shared" si="16"/>
        <v>2025</v>
      </c>
      <c r="Q2109" s="354"/>
      <c r="R2109" s="354"/>
      <c r="S2109" s="354"/>
      <c r="T2109" s="354"/>
      <c r="U2109" s="354"/>
      <c r="V2109" s="354"/>
    </row>
    <row r="2110" ht="11.25" customHeight="1">
      <c r="A2110" s="170" t="s">
        <v>682</v>
      </c>
      <c r="B2110" s="348">
        <v>45894.0</v>
      </c>
      <c r="C2110" s="170"/>
      <c r="D2110" s="349" t="s">
        <v>727</v>
      </c>
      <c r="E2110" s="170">
        <v>435.0</v>
      </c>
      <c r="F2110" s="170">
        <v>1200.0</v>
      </c>
      <c r="G2110" s="170">
        <v>15.0</v>
      </c>
      <c r="H2110" s="170" t="s">
        <v>723</v>
      </c>
      <c r="I2110" s="170" t="s">
        <v>684</v>
      </c>
      <c r="J2110" s="334"/>
      <c r="K2110" s="334"/>
      <c r="L2110" s="351">
        <f t="shared" si="19"/>
        <v>30.537</v>
      </c>
      <c r="M2110" s="352" t="str">
        <f t="shared" si="18"/>
        <v>SHEARING</v>
      </c>
      <c r="N2110" s="353">
        <f t="shared" si="14"/>
        <v>25</v>
      </c>
      <c r="O2110" s="354">
        <f t="shared" si="15"/>
        <v>8</v>
      </c>
      <c r="P2110" s="354">
        <f t="shared" si="16"/>
        <v>2025</v>
      </c>
      <c r="Q2110" s="354"/>
      <c r="R2110" s="354"/>
      <c r="S2110" s="354"/>
      <c r="T2110" s="354"/>
      <c r="U2110" s="354"/>
      <c r="V2110" s="354"/>
    </row>
    <row r="2111" ht="11.25" customHeight="1">
      <c r="A2111" s="170" t="s">
        <v>682</v>
      </c>
      <c r="B2111" s="348">
        <v>45894.0</v>
      </c>
      <c r="C2111" s="170"/>
      <c r="D2111" s="349" t="s">
        <v>727</v>
      </c>
      <c r="E2111" s="170">
        <v>419.0</v>
      </c>
      <c r="F2111" s="170">
        <v>1200.0</v>
      </c>
      <c r="G2111" s="170">
        <v>21.0</v>
      </c>
      <c r="H2111" s="170" t="s">
        <v>723</v>
      </c>
      <c r="I2111" s="170" t="s">
        <v>684</v>
      </c>
      <c r="J2111" s="334"/>
      <c r="K2111" s="350">
        <v>0.8333333333333334</v>
      </c>
      <c r="L2111" s="351">
        <f t="shared" si="19"/>
        <v>41.17932</v>
      </c>
      <c r="M2111" s="352" t="str">
        <f t="shared" si="18"/>
        <v>SHEARING</v>
      </c>
      <c r="N2111" s="353">
        <f t="shared" si="14"/>
        <v>25</v>
      </c>
      <c r="O2111" s="354">
        <f t="shared" si="15"/>
        <v>8</v>
      </c>
      <c r="P2111" s="354">
        <f t="shared" si="16"/>
        <v>2025</v>
      </c>
      <c r="Q2111" s="354"/>
      <c r="R2111" s="354"/>
      <c r="S2111" s="354"/>
      <c r="T2111" s="354"/>
      <c r="U2111" s="354"/>
      <c r="V2111" s="354"/>
    </row>
    <row r="2112" ht="11.25" customHeight="1">
      <c r="A2112" s="170" t="s">
        <v>682</v>
      </c>
      <c r="B2112" s="348">
        <v>45894.0</v>
      </c>
      <c r="C2112" s="170" t="s">
        <v>664</v>
      </c>
      <c r="D2112" s="170" t="s">
        <v>697</v>
      </c>
      <c r="E2112" s="170">
        <v>98.0</v>
      </c>
      <c r="F2112" s="170">
        <v>365.0</v>
      </c>
      <c r="G2112" s="170">
        <v>400.0</v>
      </c>
      <c r="H2112" s="170" t="s">
        <v>695</v>
      </c>
      <c r="I2112" s="170" t="s">
        <v>709</v>
      </c>
      <c r="J2112" s="350">
        <v>0.375</v>
      </c>
      <c r="K2112" s="334"/>
      <c r="L2112" s="351">
        <f t="shared" si="19"/>
        <v>55.8012</v>
      </c>
      <c r="M2112" s="352" t="str">
        <f t="shared" si="18"/>
        <v>HOLING</v>
      </c>
      <c r="N2112" s="353">
        <f t="shared" si="14"/>
        <v>25</v>
      </c>
      <c r="O2112" s="354">
        <f t="shared" si="15"/>
        <v>8</v>
      </c>
      <c r="P2112" s="354">
        <f t="shared" si="16"/>
        <v>2025</v>
      </c>
      <c r="Q2112" s="354"/>
      <c r="R2112" s="354"/>
      <c r="S2112" s="354"/>
      <c r="T2112" s="354"/>
      <c r="U2112" s="354"/>
      <c r="V2112" s="354"/>
    </row>
    <row r="2113" ht="11.25" customHeight="1">
      <c r="A2113" s="170" t="s">
        <v>682</v>
      </c>
      <c r="B2113" s="348">
        <v>45894.0</v>
      </c>
      <c r="C2113" s="170" t="s">
        <v>649</v>
      </c>
      <c r="D2113" s="170" t="s">
        <v>697</v>
      </c>
      <c r="E2113" s="170">
        <v>98.0</v>
      </c>
      <c r="F2113" s="170">
        <v>345.0</v>
      </c>
      <c r="G2113" s="170">
        <v>300.0</v>
      </c>
      <c r="H2113" s="170" t="s">
        <v>695</v>
      </c>
      <c r="I2113" s="170" t="s">
        <v>709</v>
      </c>
      <c r="J2113" s="334"/>
      <c r="K2113" s="334"/>
      <c r="L2113" s="351">
        <f t="shared" si="19"/>
        <v>39.5577</v>
      </c>
      <c r="M2113" s="352" t="str">
        <f t="shared" si="18"/>
        <v>HOLING</v>
      </c>
      <c r="N2113" s="353">
        <f t="shared" si="14"/>
        <v>25</v>
      </c>
      <c r="O2113" s="354">
        <f t="shared" si="15"/>
        <v>8</v>
      </c>
      <c r="P2113" s="354">
        <f t="shared" si="16"/>
        <v>2025</v>
      </c>
      <c r="Q2113" s="354"/>
      <c r="R2113" s="354"/>
      <c r="S2113" s="354"/>
      <c r="T2113" s="354"/>
      <c r="U2113" s="354"/>
      <c r="V2113" s="354"/>
    </row>
    <row r="2114" ht="11.25" customHeight="1">
      <c r="A2114" s="170" t="s">
        <v>682</v>
      </c>
      <c r="B2114" s="348">
        <v>45894.0</v>
      </c>
      <c r="C2114" s="170" t="s">
        <v>648</v>
      </c>
      <c r="D2114" s="170" t="s">
        <v>697</v>
      </c>
      <c r="E2114" s="170">
        <v>98.0</v>
      </c>
      <c r="F2114" s="170">
        <v>579.0</v>
      </c>
      <c r="G2114" s="170">
        <v>70.0</v>
      </c>
      <c r="H2114" s="170" t="s">
        <v>695</v>
      </c>
      <c r="I2114" s="170" t="s">
        <v>709</v>
      </c>
      <c r="J2114" s="334"/>
      <c r="K2114" s="334"/>
      <c r="L2114" s="351">
        <f t="shared" si="19"/>
        <v>15.490566</v>
      </c>
      <c r="M2114" s="352" t="str">
        <f t="shared" si="18"/>
        <v>HOLING</v>
      </c>
      <c r="N2114" s="353">
        <f t="shared" si="14"/>
        <v>25</v>
      </c>
      <c r="O2114" s="354">
        <f t="shared" si="15"/>
        <v>8</v>
      </c>
      <c r="P2114" s="354">
        <f t="shared" si="16"/>
        <v>2025</v>
      </c>
      <c r="Q2114" s="354"/>
      <c r="R2114" s="354"/>
      <c r="S2114" s="354"/>
      <c r="T2114" s="354"/>
      <c r="U2114" s="354"/>
      <c r="V2114" s="354"/>
    </row>
    <row r="2115" ht="11.25" customHeight="1">
      <c r="A2115" s="170" t="s">
        <v>682</v>
      </c>
      <c r="B2115" s="348">
        <v>45894.0</v>
      </c>
      <c r="C2115" s="170" t="s">
        <v>648</v>
      </c>
      <c r="D2115" s="170" t="s">
        <v>697</v>
      </c>
      <c r="E2115" s="170">
        <v>98.0</v>
      </c>
      <c r="F2115" s="170">
        <v>597.0</v>
      </c>
      <c r="G2115" s="170">
        <v>78.0</v>
      </c>
      <c r="H2115" s="170" t="s">
        <v>695</v>
      </c>
      <c r="I2115" s="170" t="s">
        <v>709</v>
      </c>
      <c r="J2115" s="334"/>
      <c r="K2115" s="350">
        <v>0.75</v>
      </c>
      <c r="L2115" s="351">
        <f t="shared" si="19"/>
        <v>17.7975252</v>
      </c>
      <c r="M2115" s="352" t="str">
        <f t="shared" si="18"/>
        <v>HOLING</v>
      </c>
      <c r="N2115" s="353">
        <f t="shared" si="14"/>
        <v>25</v>
      </c>
      <c r="O2115" s="354">
        <f t="shared" si="15"/>
        <v>8</v>
      </c>
      <c r="P2115" s="354">
        <f t="shared" si="16"/>
        <v>2025</v>
      </c>
      <c r="Q2115" s="354"/>
      <c r="R2115" s="354"/>
      <c r="S2115" s="354"/>
      <c r="T2115" s="354"/>
      <c r="U2115" s="354"/>
      <c r="V2115" s="354"/>
    </row>
    <row r="2116" ht="11.25" customHeight="1">
      <c r="A2116" s="170" t="s">
        <v>682</v>
      </c>
      <c r="B2116" s="348">
        <v>45894.0</v>
      </c>
      <c r="C2116" s="170" t="s">
        <v>526</v>
      </c>
      <c r="D2116" s="170" t="s">
        <v>694</v>
      </c>
      <c r="E2116" s="170">
        <v>40.0</v>
      </c>
      <c r="F2116" s="170">
        <v>100.0</v>
      </c>
      <c r="G2116" s="170">
        <v>280.0</v>
      </c>
      <c r="H2116" s="170" t="s">
        <v>695</v>
      </c>
      <c r="I2116" s="170" t="s">
        <v>696</v>
      </c>
      <c r="J2116" s="350">
        <v>0.375</v>
      </c>
      <c r="K2116" s="334"/>
      <c r="L2116" s="351">
        <f t="shared" si="19"/>
        <v>4.368</v>
      </c>
      <c r="M2116" s="352" t="str">
        <f t="shared" si="18"/>
        <v>HOLING</v>
      </c>
      <c r="N2116" s="353">
        <f t="shared" si="14"/>
        <v>25</v>
      </c>
      <c r="O2116" s="354">
        <f t="shared" si="15"/>
        <v>8</v>
      </c>
      <c r="P2116" s="354">
        <f t="shared" si="16"/>
        <v>2025</v>
      </c>
      <c r="Q2116" s="354"/>
      <c r="R2116" s="354"/>
      <c r="S2116" s="354"/>
      <c r="T2116" s="354"/>
      <c r="U2116" s="354"/>
      <c r="V2116" s="354"/>
    </row>
    <row r="2117" ht="11.25" customHeight="1">
      <c r="A2117" s="170" t="s">
        <v>682</v>
      </c>
      <c r="B2117" s="348">
        <v>45894.0</v>
      </c>
      <c r="C2117" s="170" t="s">
        <v>526</v>
      </c>
      <c r="D2117" s="170" t="s">
        <v>694</v>
      </c>
      <c r="E2117" s="170">
        <v>40.0</v>
      </c>
      <c r="F2117" s="170">
        <v>230.0</v>
      </c>
      <c r="G2117" s="170">
        <v>420.0</v>
      </c>
      <c r="H2117" s="170" t="s">
        <v>695</v>
      </c>
      <c r="I2117" s="170" t="s">
        <v>696</v>
      </c>
      <c r="J2117" s="334"/>
      <c r="K2117" s="334"/>
      <c r="L2117" s="351">
        <f t="shared" si="19"/>
        <v>15.0696</v>
      </c>
      <c r="M2117" s="352" t="str">
        <f t="shared" si="18"/>
        <v>HOLING</v>
      </c>
      <c r="N2117" s="353">
        <f t="shared" si="14"/>
        <v>25</v>
      </c>
      <c r="O2117" s="354">
        <f t="shared" si="15"/>
        <v>8</v>
      </c>
      <c r="P2117" s="354">
        <f t="shared" si="16"/>
        <v>2025</v>
      </c>
      <c r="Q2117" s="354"/>
      <c r="R2117" s="354"/>
      <c r="S2117" s="354"/>
      <c r="T2117" s="354"/>
      <c r="U2117" s="354"/>
      <c r="V2117" s="354"/>
    </row>
    <row r="2118" ht="11.25" customHeight="1">
      <c r="A2118" s="170" t="s">
        <v>682</v>
      </c>
      <c r="B2118" s="348">
        <v>45894.0</v>
      </c>
      <c r="C2118" s="170" t="s">
        <v>664</v>
      </c>
      <c r="D2118" s="170" t="s">
        <v>694</v>
      </c>
      <c r="E2118" s="170">
        <v>98.0</v>
      </c>
      <c r="F2118" s="170">
        <v>365.0</v>
      </c>
      <c r="G2118" s="170">
        <v>300.0</v>
      </c>
      <c r="H2118" s="170" t="s">
        <v>695</v>
      </c>
      <c r="I2118" s="170" t="s">
        <v>696</v>
      </c>
      <c r="J2118" s="334"/>
      <c r="K2118" s="334"/>
      <c r="L2118" s="351">
        <f t="shared" si="19"/>
        <v>41.8509</v>
      </c>
      <c r="M2118" s="352" t="str">
        <f t="shared" si="18"/>
        <v>HOLING</v>
      </c>
      <c r="N2118" s="353">
        <f t="shared" si="14"/>
        <v>25</v>
      </c>
      <c r="O2118" s="354">
        <f t="shared" si="15"/>
        <v>8</v>
      </c>
      <c r="P2118" s="354">
        <f t="shared" si="16"/>
        <v>2025</v>
      </c>
      <c r="Q2118" s="354"/>
      <c r="R2118" s="354"/>
      <c r="S2118" s="354"/>
      <c r="T2118" s="354"/>
      <c r="U2118" s="354"/>
      <c r="V2118" s="354"/>
    </row>
    <row r="2119" ht="11.25" customHeight="1">
      <c r="A2119" s="170" t="s">
        <v>682</v>
      </c>
      <c r="B2119" s="348">
        <v>45894.0</v>
      </c>
      <c r="C2119" s="170" t="s">
        <v>664</v>
      </c>
      <c r="D2119" s="170" t="s">
        <v>694</v>
      </c>
      <c r="E2119" s="170">
        <v>98.0</v>
      </c>
      <c r="F2119" s="170">
        <v>345.0</v>
      </c>
      <c r="G2119" s="170">
        <v>200.0</v>
      </c>
      <c r="H2119" s="170" t="s">
        <v>695</v>
      </c>
      <c r="I2119" s="170" t="s">
        <v>696</v>
      </c>
      <c r="J2119" s="334"/>
      <c r="K2119" s="350">
        <v>0.75</v>
      </c>
      <c r="L2119" s="351">
        <f t="shared" si="19"/>
        <v>26.3718</v>
      </c>
      <c r="M2119" s="352" t="str">
        <f t="shared" si="18"/>
        <v>HOLING</v>
      </c>
      <c r="N2119" s="353">
        <f t="shared" si="14"/>
        <v>30</v>
      </c>
      <c r="O2119" s="354">
        <f t="shared" si="15"/>
        <v>12</v>
      </c>
      <c r="P2119" s="354">
        <f t="shared" si="16"/>
        <v>1899</v>
      </c>
      <c r="Q2119" s="354"/>
      <c r="R2119" s="354"/>
      <c r="S2119" s="354"/>
      <c r="T2119" s="354"/>
      <c r="U2119" s="354"/>
      <c r="V2119" s="354"/>
    </row>
    <row r="2120" ht="11.25" customHeight="1">
      <c r="A2120" s="170"/>
      <c r="B2120" s="170"/>
      <c r="C2120" s="170"/>
      <c r="D2120" s="170"/>
      <c r="E2120" s="170"/>
      <c r="F2120" s="170"/>
      <c r="G2120" s="170"/>
      <c r="H2120" s="170" t="s">
        <v>811</v>
      </c>
      <c r="I2120" s="170" t="s">
        <v>801</v>
      </c>
      <c r="J2120" s="350">
        <v>0.375</v>
      </c>
      <c r="K2120" s="350">
        <v>0.75</v>
      </c>
      <c r="L2120" s="351">
        <f t="shared" si="19"/>
        <v>0</v>
      </c>
      <c r="M2120" s="352" t="str">
        <f t="shared" si="18"/>
        <v/>
      </c>
      <c r="N2120" s="353">
        <f t="shared" si="14"/>
        <v>26</v>
      </c>
      <c r="O2120" s="354">
        <f t="shared" si="15"/>
        <v>8</v>
      </c>
      <c r="P2120" s="354">
        <f t="shared" si="16"/>
        <v>2025</v>
      </c>
      <c r="Q2120" s="354"/>
      <c r="R2120" s="354"/>
      <c r="S2120" s="354"/>
      <c r="T2120" s="354"/>
      <c r="U2120" s="354"/>
      <c r="V2120" s="354"/>
    </row>
    <row r="2121" ht="11.25" customHeight="1">
      <c r="A2121" s="170" t="s">
        <v>682</v>
      </c>
      <c r="B2121" s="348">
        <v>45895.0</v>
      </c>
      <c r="C2121" s="170" t="s">
        <v>529</v>
      </c>
      <c r="D2121" s="349" t="s">
        <v>683</v>
      </c>
      <c r="E2121" s="170">
        <v>57.0</v>
      </c>
      <c r="F2121" s="170">
        <v>443.0</v>
      </c>
      <c r="G2121" s="170">
        <v>712.0</v>
      </c>
      <c r="H2121" s="170" t="s">
        <v>85</v>
      </c>
      <c r="I2121" s="170" t="s">
        <v>684</v>
      </c>
      <c r="J2121" s="350">
        <v>0.375</v>
      </c>
      <c r="K2121" s="334"/>
      <c r="L2121" s="351">
        <f t="shared" si="19"/>
        <v>70.1169768</v>
      </c>
      <c r="M2121" s="352" t="str">
        <f t="shared" si="18"/>
        <v>SHEARING</v>
      </c>
      <c r="N2121" s="353">
        <f t="shared" si="14"/>
        <v>26</v>
      </c>
      <c r="O2121" s="354">
        <f t="shared" si="15"/>
        <v>8</v>
      </c>
      <c r="P2121" s="354">
        <f t="shared" si="16"/>
        <v>2025</v>
      </c>
      <c r="Q2121" s="354"/>
      <c r="R2121" s="354"/>
      <c r="S2121" s="354"/>
      <c r="T2121" s="354"/>
      <c r="U2121" s="354"/>
      <c r="V2121" s="354"/>
    </row>
    <row r="2122" ht="11.25" customHeight="1">
      <c r="A2122" s="170" t="s">
        <v>682</v>
      </c>
      <c r="B2122" s="348">
        <v>45895.0</v>
      </c>
      <c r="C2122" s="170" t="s">
        <v>530</v>
      </c>
      <c r="D2122" s="349" t="s">
        <v>683</v>
      </c>
      <c r="E2122" s="170">
        <v>57.0</v>
      </c>
      <c r="F2122" s="170">
        <v>238.5</v>
      </c>
      <c r="G2122" s="170">
        <v>220.0</v>
      </c>
      <c r="H2122" s="170" t="s">
        <v>85</v>
      </c>
      <c r="I2122" s="170" t="s">
        <v>684</v>
      </c>
      <c r="J2122" s="334"/>
      <c r="K2122" s="334"/>
      <c r="L2122" s="351">
        <f t="shared" si="19"/>
        <v>11.664081</v>
      </c>
      <c r="M2122" s="352" t="str">
        <f t="shared" si="18"/>
        <v>SHEARING</v>
      </c>
      <c r="N2122" s="353">
        <f t="shared" si="14"/>
        <v>26</v>
      </c>
      <c r="O2122" s="354">
        <f t="shared" si="15"/>
        <v>8</v>
      </c>
      <c r="P2122" s="354">
        <f t="shared" si="16"/>
        <v>2025</v>
      </c>
      <c r="Q2122" s="354"/>
      <c r="R2122" s="354"/>
      <c r="S2122" s="354"/>
      <c r="T2122" s="354"/>
      <c r="U2122" s="354"/>
      <c r="V2122" s="354"/>
    </row>
    <row r="2123" ht="11.25" customHeight="1">
      <c r="A2123" s="170" t="s">
        <v>682</v>
      </c>
      <c r="B2123" s="348">
        <v>45895.0</v>
      </c>
      <c r="C2123" s="170" t="s">
        <v>455</v>
      </c>
      <c r="D2123" s="349" t="s">
        <v>683</v>
      </c>
      <c r="E2123" s="170">
        <v>52.0</v>
      </c>
      <c r="F2123" s="170">
        <v>507.0</v>
      </c>
      <c r="G2123" s="170">
        <v>136.0</v>
      </c>
      <c r="H2123" s="170" t="s">
        <v>85</v>
      </c>
      <c r="I2123" s="170" t="s">
        <v>684</v>
      </c>
      <c r="J2123" s="334"/>
      <c r="K2123" s="334"/>
      <c r="L2123" s="351">
        <f t="shared" si="19"/>
        <v>13.9834656</v>
      </c>
      <c r="M2123" s="352" t="str">
        <f t="shared" si="18"/>
        <v>SHEARING</v>
      </c>
      <c r="N2123" s="353">
        <f t="shared" si="14"/>
        <v>26</v>
      </c>
      <c r="O2123" s="354">
        <f t="shared" si="15"/>
        <v>8</v>
      </c>
      <c r="P2123" s="354">
        <f t="shared" si="16"/>
        <v>2025</v>
      </c>
      <c r="Q2123" s="354"/>
      <c r="R2123" s="354"/>
      <c r="S2123" s="354"/>
      <c r="T2123" s="354"/>
      <c r="U2123" s="354"/>
      <c r="V2123" s="354"/>
    </row>
    <row r="2124" ht="11.25" customHeight="1">
      <c r="A2124" s="170" t="s">
        <v>682</v>
      </c>
      <c r="B2124" s="348">
        <v>45895.0</v>
      </c>
      <c r="C2124" s="170" t="s">
        <v>455</v>
      </c>
      <c r="D2124" s="349" t="s">
        <v>683</v>
      </c>
      <c r="E2124" s="170">
        <v>124.0</v>
      </c>
      <c r="F2124" s="170">
        <v>507.0</v>
      </c>
      <c r="G2124" s="170">
        <v>220.0</v>
      </c>
      <c r="H2124" s="170" t="s">
        <v>85</v>
      </c>
      <c r="I2124" s="170" t="s">
        <v>684</v>
      </c>
      <c r="J2124" s="334"/>
      <c r="K2124" s="334"/>
      <c r="L2124" s="351">
        <f t="shared" si="19"/>
        <v>53.940744</v>
      </c>
      <c r="M2124" s="352" t="str">
        <f t="shared" si="18"/>
        <v>SHEARING</v>
      </c>
      <c r="N2124" s="353">
        <f t="shared" si="14"/>
        <v>26</v>
      </c>
      <c r="O2124" s="354">
        <f t="shared" si="15"/>
        <v>8</v>
      </c>
      <c r="P2124" s="354">
        <f t="shared" si="16"/>
        <v>2025</v>
      </c>
      <c r="Q2124" s="354"/>
      <c r="R2124" s="354"/>
      <c r="S2124" s="354"/>
      <c r="T2124" s="354"/>
      <c r="U2124" s="354"/>
      <c r="V2124" s="354"/>
    </row>
    <row r="2125" ht="11.25" customHeight="1">
      <c r="A2125" s="170" t="s">
        <v>682</v>
      </c>
      <c r="B2125" s="348">
        <v>45895.0</v>
      </c>
      <c r="C2125" s="170" t="s">
        <v>455</v>
      </c>
      <c r="D2125" s="349" t="s">
        <v>683</v>
      </c>
      <c r="E2125" s="170">
        <v>25.0</v>
      </c>
      <c r="F2125" s="170">
        <v>100.0</v>
      </c>
      <c r="G2125" s="170">
        <v>300.0</v>
      </c>
      <c r="H2125" s="170" t="s">
        <v>85</v>
      </c>
      <c r="I2125" s="170" t="s">
        <v>684</v>
      </c>
      <c r="J2125" s="334"/>
      <c r="K2125" s="334"/>
      <c r="L2125" s="351">
        <f t="shared" si="19"/>
        <v>2.925</v>
      </c>
      <c r="M2125" s="352" t="str">
        <f t="shared" si="18"/>
        <v>SHEARING</v>
      </c>
      <c r="N2125" s="353">
        <f t="shared" si="14"/>
        <v>26</v>
      </c>
      <c r="O2125" s="354">
        <f t="shared" si="15"/>
        <v>8</v>
      </c>
      <c r="P2125" s="354">
        <f t="shared" si="16"/>
        <v>2025</v>
      </c>
      <c r="Q2125" s="354"/>
      <c r="R2125" s="354"/>
      <c r="S2125" s="354"/>
      <c r="T2125" s="354"/>
      <c r="U2125" s="354"/>
      <c r="V2125" s="354"/>
    </row>
    <row r="2126" ht="11.25" customHeight="1">
      <c r="A2126" s="170" t="s">
        <v>682</v>
      </c>
      <c r="B2126" s="348">
        <v>45895.0</v>
      </c>
      <c r="C2126" s="170"/>
      <c r="D2126" s="170"/>
      <c r="E2126" s="170"/>
      <c r="F2126" s="170"/>
      <c r="G2126" s="170"/>
      <c r="H2126" s="170" t="s">
        <v>715</v>
      </c>
      <c r="I2126" s="170" t="s">
        <v>684</v>
      </c>
      <c r="J2126" s="334"/>
      <c r="K2126" s="350">
        <v>0.8333333333333334</v>
      </c>
      <c r="L2126" s="351">
        <f t="shared" si="19"/>
        <v>0</v>
      </c>
      <c r="M2126" s="352" t="str">
        <f t="shared" si="18"/>
        <v/>
      </c>
      <c r="N2126" s="353">
        <f t="shared" si="14"/>
        <v>26</v>
      </c>
      <c r="O2126" s="354">
        <f t="shared" si="15"/>
        <v>8</v>
      </c>
      <c r="P2126" s="354">
        <f t="shared" si="16"/>
        <v>2025</v>
      </c>
      <c r="Q2126" s="354"/>
      <c r="R2126" s="354"/>
      <c r="S2126" s="354"/>
      <c r="T2126" s="354"/>
      <c r="U2126" s="354"/>
      <c r="V2126" s="354"/>
    </row>
    <row r="2127" ht="11.25" customHeight="1">
      <c r="A2127" s="170" t="s">
        <v>682</v>
      </c>
      <c r="B2127" s="348">
        <v>45895.0</v>
      </c>
      <c r="C2127" s="170"/>
      <c r="D2127" s="170"/>
      <c r="E2127" s="170"/>
      <c r="F2127" s="170"/>
      <c r="G2127" s="170"/>
      <c r="H2127" s="170" t="s">
        <v>811</v>
      </c>
      <c r="I2127" s="170" t="s">
        <v>801</v>
      </c>
      <c r="J2127" s="350">
        <v>0.375</v>
      </c>
      <c r="K2127" s="350">
        <v>0.75</v>
      </c>
      <c r="L2127" s="351">
        <f t="shared" si="19"/>
        <v>0</v>
      </c>
      <c r="M2127" s="352" t="str">
        <f t="shared" si="18"/>
        <v/>
      </c>
      <c r="N2127" s="353">
        <f t="shared" si="14"/>
        <v>26</v>
      </c>
      <c r="O2127" s="354">
        <f t="shared" si="15"/>
        <v>8</v>
      </c>
      <c r="P2127" s="354">
        <f t="shared" si="16"/>
        <v>2025</v>
      </c>
      <c r="Q2127" s="354"/>
      <c r="R2127" s="354"/>
      <c r="S2127" s="354"/>
      <c r="T2127" s="354"/>
      <c r="U2127" s="354"/>
      <c r="V2127" s="354"/>
    </row>
    <row r="2128" ht="11.25" customHeight="1">
      <c r="A2128" s="170" t="s">
        <v>682</v>
      </c>
      <c r="B2128" s="348">
        <v>45895.0</v>
      </c>
      <c r="C2128" s="170"/>
      <c r="D2128" s="170"/>
      <c r="E2128" s="170"/>
      <c r="F2128" s="170"/>
      <c r="G2128" s="170"/>
      <c r="H2128" s="170" t="s">
        <v>746</v>
      </c>
      <c r="I2128" s="170" t="s">
        <v>703</v>
      </c>
      <c r="J2128" s="350">
        <v>0.375</v>
      </c>
      <c r="K2128" s="350">
        <v>0.8333333333333334</v>
      </c>
      <c r="L2128" s="351">
        <f t="shared" si="19"/>
        <v>0</v>
      </c>
      <c r="M2128" s="352" t="str">
        <f t="shared" si="18"/>
        <v/>
      </c>
      <c r="N2128" s="353">
        <f t="shared" si="14"/>
        <v>26</v>
      </c>
      <c r="O2128" s="354">
        <f t="shared" si="15"/>
        <v>8</v>
      </c>
      <c r="P2128" s="354">
        <f t="shared" si="16"/>
        <v>2025</v>
      </c>
      <c r="Q2128" s="354"/>
      <c r="R2128" s="354"/>
      <c r="S2128" s="354"/>
      <c r="T2128" s="354"/>
      <c r="U2128" s="354"/>
      <c r="V2128" s="354"/>
    </row>
    <row r="2129" ht="11.25" customHeight="1">
      <c r="A2129" s="170" t="s">
        <v>682</v>
      </c>
      <c r="B2129" s="348">
        <v>45895.0</v>
      </c>
      <c r="C2129" s="170" t="s">
        <v>530</v>
      </c>
      <c r="D2129" s="170"/>
      <c r="E2129" s="170"/>
      <c r="F2129" s="170"/>
      <c r="G2129" s="170"/>
      <c r="H2129" s="170" t="s">
        <v>813</v>
      </c>
      <c r="I2129" s="170" t="s">
        <v>705</v>
      </c>
      <c r="J2129" s="334"/>
      <c r="K2129" s="334"/>
      <c r="L2129" s="351">
        <f t="shared" si="19"/>
        <v>0</v>
      </c>
      <c r="M2129" s="352" t="str">
        <f t="shared" si="18"/>
        <v/>
      </c>
      <c r="N2129" s="353">
        <f t="shared" si="14"/>
        <v>26</v>
      </c>
      <c r="O2129" s="354">
        <f t="shared" si="15"/>
        <v>8</v>
      </c>
      <c r="P2129" s="354">
        <f t="shared" si="16"/>
        <v>2025</v>
      </c>
      <c r="Q2129" s="354"/>
      <c r="R2129" s="354"/>
      <c r="S2129" s="354"/>
      <c r="T2129" s="354"/>
      <c r="U2129" s="354"/>
      <c r="V2129" s="354"/>
    </row>
    <row r="2130" ht="11.25" customHeight="1">
      <c r="A2130" s="170" t="s">
        <v>682</v>
      </c>
      <c r="B2130" s="348">
        <v>45895.0</v>
      </c>
      <c r="C2130" s="170" t="s">
        <v>529</v>
      </c>
      <c r="D2130" s="170"/>
      <c r="E2130" s="170"/>
      <c r="F2130" s="170"/>
      <c r="G2130" s="170"/>
      <c r="H2130" s="170" t="s">
        <v>813</v>
      </c>
      <c r="I2130" s="170" t="s">
        <v>705</v>
      </c>
      <c r="J2130" s="334"/>
      <c r="K2130" s="334"/>
      <c r="L2130" s="351">
        <f t="shared" si="19"/>
        <v>0</v>
      </c>
      <c r="M2130" s="352" t="str">
        <f t="shared" si="18"/>
        <v/>
      </c>
      <c r="N2130" s="353">
        <f t="shared" si="14"/>
        <v>26</v>
      </c>
      <c r="O2130" s="354">
        <f t="shared" si="15"/>
        <v>8</v>
      </c>
      <c r="P2130" s="354">
        <f t="shared" si="16"/>
        <v>2025</v>
      </c>
      <c r="Q2130" s="354"/>
      <c r="R2130" s="354"/>
      <c r="S2130" s="354"/>
      <c r="T2130" s="354"/>
      <c r="U2130" s="354"/>
      <c r="V2130" s="354"/>
    </row>
    <row r="2131" ht="11.25" customHeight="1">
      <c r="A2131" s="170" t="s">
        <v>682</v>
      </c>
      <c r="B2131" s="348">
        <v>45895.0</v>
      </c>
      <c r="C2131" s="170" t="s">
        <v>649</v>
      </c>
      <c r="D2131" s="170"/>
      <c r="E2131" s="170"/>
      <c r="F2131" s="170"/>
      <c r="G2131" s="170"/>
      <c r="H2131" s="170" t="s">
        <v>813</v>
      </c>
      <c r="I2131" s="170" t="s">
        <v>705</v>
      </c>
      <c r="J2131" s="334"/>
      <c r="K2131" s="334"/>
      <c r="L2131" s="351">
        <f t="shared" si="19"/>
        <v>0</v>
      </c>
      <c r="M2131" s="352" t="str">
        <f t="shared" si="18"/>
        <v/>
      </c>
      <c r="N2131" s="353">
        <f t="shared" si="14"/>
        <v>26</v>
      </c>
      <c r="O2131" s="354">
        <f t="shared" si="15"/>
        <v>8</v>
      </c>
      <c r="P2131" s="354">
        <f t="shared" si="16"/>
        <v>2025</v>
      </c>
      <c r="Q2131" s="354"/>
      <c r="R2131" s="354"/>
      <c r="S2131" s="354"/>
      <c r="T2131" s="354"/>
      <c r="U2131" s="354"/>
      <c r="V2131" s="354"/>
    </row>
    <row r="2132" ht="11.25" customHeight="1">
      <c r="A2132" s="170" t="s">
        <v>682</v>
      </c>
      <c r="B2132" s="348">
        <v>45895.0</v>
      </c>
      <c r="C2132" s="170" t="s">
        <v>648</v>
      </c>
      <c r="D2132" s="170"/>
      <c r="E2132" s="170"/>
      <c r="F2132" s="170"/>
      <c r="G2132" s="170"/>
      <c r="H2132" s="170" t="s">
        <v>813</v>
      </c>
      <c r="I2132" s="170" t="s">
        <v>705</v>
      </c>
      <c r="J2132" s="334"/>
      <c r="K2132" s="334"/>
      <c r="L2132" s="351">
        <f t="shared" si="19"/>
        <v>0</v>
      </c>
      <c r="M2132" s="352" t="str">
        <f t="shared" si="18"/>
        <v/>
      </c>
      <c r="N2132" s="353">
        <f t="shared" si="14"/>
        <v>26</v>
      </c>
      <c r="O2132" s="354">
        <f t="shared" si="15"/>
        <v>8</v>
      </c>
      <c r="P2132" s="354">
        <f t="shared" si="16"/>
        <v>2025</v>
      </c>
      <c r="Q2132" s="354"/>
      <c r="R2132" s="354"/>
      <c r="S2132" s="354"/>
      <c r="T2132" s="354"/>
      <c r="U2132" s="354"/>
      <c r="V2132" s="354"/>
    </row>
    <row r="2133" ht="11.25" customHeight="1">
      <c r="A2133" s="170" t="s">
        <v>682</v>
      </c>
      <c r="B2133" s="348">
        <v>45895.0</v>
      </c>
      <c r="C2133" s="170" t="s">
        <v>455</v>
      </c>
      <c r="D2133" s="170" t="s">
        <v>694</v>
      </c>
      <c r="E2133" s="170">
        <v>157.0</v>
      </c>
      <c r="F2133" s="170">
        <v>507.0</v>
      </c>
      <c r="G2133" s="170">
        <v>260.0</v>
      </c>
      <c r="H2133" s="170" t="s">
        <v>695</v>
      </c>
      <c r="I2133" s="170" t="s">
        <v>696</v>
      </c>
      <c r="J2133" s="350">
        <v>0.375</v>
      </c>
      <c r="K2133" s="350">
        <v>0.75</v>
      </c>
      <c r="L2133" s="351">
        <f t="shared" si="19"/>
        <v>80.713386</v>
      </c>
      <c r="M2133" s="352" t="str">
        <f t="shared" si="18"/>
        <v>HOLING</v>
      </c>
      <c r="N2133" s="353">
        <f t="shared" si="14"/>
        <v>26</v>
      </c>
      <c r="O2133" s="354">
        <f t="shared" si="15"/>
        <v>8</v>
      </c>
      <c r="P2133" s="354">
        <f t="shared" si="16"/>
        <v>2025</v>
      </c>
      <c r="Q2133" s="354"/>
      <c r="R2133" s="354"/>
      <c r="S2133" s="354"/>
      <c r="T2133" s="354"/>
      <c r="U2133" s="354"/>
      <c r="V2133" s="354"/>
    </row>
    <row r="2134" ht="11.25" customHeight="1">
      <c r="A2134" s="170" t="s">
        <v>682</v>
      </c>
      <c r="B2134" s="348">
        <v>45895.0</v>
      </c>
      <c r="C2134" s="170"/>
      <c r="D2134" s="170"/>
      <c r="E2134" s="170"/>
      <c r="F2134" s="170"/>
      <c r="G2134" s="170"/>
      <c r="H2134" s="170" t="s">
        <v>715</v>
      </c>
      <c r="I2134" s="170" t="s">
        <v>719</v>
      </c>
      <c r="J2134" s="350">
        <v>0.375</v>
      </c>
      <c r="K2134" s="350">
        <v>0.75</v>
      </c>
      <c r="L2134" s="351">
        <f t="shared" si="19"/>
        <v>0</v>
      </c>
      <c r="M2134" s="352" t="str">
        <f t="shared" si="18"/>
        <v/>
      </c>
      <c r="N2134" s="353">
        <f t="shared" si="14"/>
        <v>26</v>
      </c>
      <c r="O2134" s="354">
        <f t="shared" si="15"/>
        <v>8</v>
      </c>
      <c r="P2134" s="354">
        <f t="shared" si="16"/>
        <v>2025</v>
      </c>
      <c r="Q2134" s="354"/>
      <c r="R2134" s="354"/>
      <c r="S2134" s="354"/>
      <c r="T2134" s="354"/>
      <c r="U2134" s="354"/>
      <c r="V2134" s="354"/>
    </row>
    <row r="2135" ht="11.25" customHeight="1">
      <c r="A2135" s="170" t="s">
        <v>682</v>
      </c>
      <c r="B2135" s="348">
        <v>45895.0</v>
      </c>
      <c r="C2135" s="170" t="s">
        <v>528</v>
      </c>
      <c r="D2135" s="170" t="s">
        <v>786</v>
      </c>
      <c r="E2135" s="170">
        <v>35.0</v>
      </c>
      <c r="F2135" s="170">
        <v>125.0</v>
      </c>
      <c r="G2135" s="170">
        <v>3000.0</v>
      </c>
      <c r="H2135" s="170" t="s">
        <v>695</v>
      </c>
      <c r="I2135" s="170" t="s">
        <v>718</v>
      </c>
      <c r="J2135" s="350">
        <v>0.3333333333333333</v>
      </c>
      <c r="K2135" s="334"/>
      <c r="L2135" s="351">
        <f t="shared" si="19"/>
        <v>51.1875</v>
      </c>
      <c r="M2135" s="352" t="str">
        <f t="shared" si="18"/>
        <v>POWERPRESS</v>
      </c>
      <c r="N2135" s="353">
        <f t="shared" si="14"/>
        <v>26</v>
      </c>
      <c r="O2135" s="354">
        <f t="shared" si="15"/>
        <v>8</v>
      </c>
      <c r="P2135" s="354">
        <f t="shared" si="16"/>
        <v>2025</v>
      </c>
      <c r="Q2135" s="354"/>
      <c r="R2135" s="354"/>
      <c r="S2135" s="354"/>
      <c r="T2135" s="354"/>
      <c r="U2135" s="354"/>
      <c r="V2135" s="354"/>
    </row>
    <row r="2136" ht="11.25" customHeight="1">
      <c r="A2136" s="170" t="s">
        <v>682</v>
      </c>
      <c r="B2136" s="348">
        <v>45895.0</v>
      </c>
      <c r="C2136" s="170" t="s">
        <v>528</v>
      </c>
      <c r="D2136" s="170" t="s">
        <v>786</v>
      </c>
      <c r="E2136" s="170">
        <v>35.0</v>
      </c>
      <c r="F2136" s="170">
        <v>140.0</v>
      </c>
      <c r="G2136" s="170">
        <v>1500.0</v>
      </c>
      <c r="H2136" s="170" t="s">
        <v>695</v>
      </c>
      <c r="I2136" s="170" t="s">
        <v>718</v>
      </c>
      <c r="J2136" s="334"/>
      <c r="K2136" s="334"/>
      <c r="L2136" s="351">
        <f t="shared" si="19"/>
        <v>28.665</v>
      </c>
      <c r="M2136" s="352" t="str">
        <f t="shared" si="18"/>
        <v>POWERPRESS</v>
      </c>
      <c r="N2136" s="353">
        <f t="shared" si="14"/>
        <v>26</v>
      </c>
      <c r="O2136" s="354">
        <f t="shared" si="15"/>
        <v>8</v>
      </c>
      <c r="P2136" s="354">
        <f t="shared" si="16"/>
        <v>2025</v>
      </c>
      <c r="Q2136" s="354"/>
      <c r="R2136" s="354"/>
      <c r="S2136" s="354"/>
      <c r="T2136" s="354"/>
      <c r="U2136" s="354"/>
      <c r="V2136" s="354"/>
    </row>
    <row r="2137" ht="11.25" customHeight="1">
      <c r="A2137" s="170" t="s">
        <v>682</v>
      </c>
      <c r="B2137" s="348">
        <v>45895.0</v>
      </c>
      <c r="C2137" s="170"/>
      <c r="D2137" s="170"/>
      <c r="E2137" s="170"/>
      <c r="F2137" s="170"/>
      <c r="G2137" s="170"/>
      <c r="H2137" s="170" t="s">
        <v>689</v>
      </c>
      <c r="I2137" s="170" t="s">
        <v>718</v>
      </c>
      <c r="J2137" s="334"/>
      <c r="K2137" s="350">
        <v>0.8333333333333334</v>
      </c>
      <c r="L2137" s="351">
        <f t="shared" si="19"/>
        <v>0</v>
      </c>
      <c r="M2137" s="352" t="str">
        <f t="shared" si="18"/>
        <v/>
      </c>
      <c r="N2137" s="353">
        <f t="shared" si="14"/>
        <v>26</v>
      </c>
      <c r="O2137" s="354">
        <f t="shared" si="15"/>
        <v>8</v>
      </c>
      <c r="P2137" s="354">
        <f t="shared" si="16"/>
        <v>2025</v>
      </c>
      <c r="Q2137" s="354"/>
      <c r="R2137" s="354"/>
      <c r="S2137" s="354"/>
      <c r="T2137" s="354"/>
      <c r="U2137" s="354"/>
      <c r="V2137" s="354"/>
    </row>
    <row r="2138" ht="11.25" customHeight="1">
      <c r="A2138" s="170" t="s">
        <v>682</v>
      </c>
      <c r="B2138" s="348">
        <v>45895.0</v>
      </c>
      <c r="C2138" s="170" t="s">
        <v>530</v>
      </c>
      <c r="D2138" s="349" t="s">
        <v>699</v>
      </c>
      <c r="E2138" s="170">
        <v>57.0</v>
      </c>
      <c r="F2138" s="170">
        <v>443.0</v>
      </c>
      <c r="G2138" s="170">
        <v>710.0</v>
      </c>
      <c r="H2138" s="170" t="s">
        <v>700</v>
      </c>
      <c r="I2138" s="170" t="s">
        <v>701</v>
      </c>
      <c r="J2138" s="350">
        <v>0.3333333333333333</v>
      </c>
      <c r="K2138" s="334"/>
      <c r="L2138" s="351">
        <f t="shared" si="19"/>
        <v>69.920019</v>
      </c>
      <c r="M2138" s="352" t="str">
        <f t="shared" si="18"/>
        <v>SHEARING</v>
      </c>
      <c r="N2138" s="353">
        <f t="shared" si="14"/>
        <v>26</v>
      </c>
      <c r="O2138" s="354">
        <f t="shared" si="15"/>
        <v>8</v>
      </c>
      <c r="P2138" s="354">
        <f t="shared" si="16"/>
        <v>2025</v>
      </c>
      <c r="Q2138" s="354"/>
      <c r="R2138" s="354"/>
      <c r="S2138" s="354"/>
      <c r="T2138" s="354"/>
      <c r="U2138" s="354"/>
      <c r="V2138" s="354"/>
    </row>
    <row r="2139" ht="11.25" customHeight="1">
      <c r="A2139" s="170" t="s">
        <v>682</v>
      </c>
      <c r="B2139" s="348">
        <v>45895.0</v>
      </c>
      <c r="C2139" s="170" t="s">
        <v>455</v>
      </c>
      <c r="D2139" s="349" t="s">
        <v>699</v>
      </c>
      <c r="E2139" s="170">
        <v>157.0</v>
      </c>
      <c r="F2139" s="170">
        <v>507.0</v>
      </c>
      <c r="G2139" s="170">
        <v>408.0</v>
      </c>
      <c r="H2139" s="170" t="s">
        <v>700</v>
      </c>
      <c r="I2139" s="170" t="s">
        <v>701</v>
      </c>
      <c r="J2139" s="334"/>
      <c r="K2139" s="334"/>
      <c r="L2139" s="351">
        <f t="shared" si="19"/>
        <v>126.6579288</v>
      </c>
      <c r="M2139" s="352" t="str">
        <f t="shared" si="18"/>
        <v>SHEARING</v>
      </c>
      <c r="N2139" s="353">
        <f t="shared" si="14"/>
        <v>26</v>
      </c>
      <c r="O2139" s="354">
        <f t="shared" si="15"/>
        <v>8</v>
      </c>
      <c r="P2139" s="354">
        <f t="shared" si="16"/>
        <v>2025</v>
      </c>
      <c r="Q2139" s="354"/>
      <c r="R2139" s="354"/>
      <c r="S2139" s="354"/>
      <c r="T2139" s="354"/>
      <c r="U2139" s="354"/>
      <c r="V2139" s="354"/>
    </row>
    <row r="2140" ht="11.25" customHeight="1">
      <c r="A2140" s="170" t="s">
        <v>682</v>
      </c>
      <c r="B2140" s="348">
        <v>45895.0</v>
      </c>
      <c r="C2140" s="170" t="s">
        <v>455</v>
      </c>
      <c r="D2140" s="349" t="s">
        <v>699</v>
      </c>
      <c r="E2140" s="170">
        <v>141.0</v>
      </c>
      <c r="F2140" s="170">
        <v>507.0</v>
      </c>
      <c r="G2140" s="170">
        <v>280.0</v>
      </c>
      <c r="H2140" s="170" t="s">
        <v>700</v>
      </c>
      <c r="I2140" s="170" t="s">
        <v>701</v>
      </c>
      <c r="J2140" s="334"/>
      <c r="K2140" s="334"/>
      <c r="L2140" s="351">
        <f t="shared" si="19"/>
        <v>78.063804</v>
      </c>
      <c r="M2140" s="352" t="str">
        <f t="shared" si="18"/>
        <v>SHEARING</v>
      </c>
      <c r="N2140" s="353">
        <f t="shared" si="14"/>
        <v>26</v>
      </c>
      <c r="O2140" s="354">
        <f t="shared" si="15"/>
        <v>8</v>
      </c>
      <c r="P2140" s="354">
        <f t="shared" si="16"/>
        <v>2025</v>
      </c>
      <c r="Q2140" s="354"/>
      <c r="R2140" s="354"/>
      <c r="S2140" s="354"/>
      <c r="T2140" s="354"/>
      <c r="U2140" s="354"/>
      <c r="V2140" s="354"/>
    </row>
    <row r="2141" ht="11.25" customHeight="1">
      <c r="A2141" s="170" t="s">
        <v>682</v>
      </c>
      <c r="B2141" s="348">
        <v>45895.0</v>
      </c>
      <c r="C2141" s="170" t="s">
        <v>455</v>
      </c>
      <c r="D2141" s="349" t="s">
        <v>699</v>
      </c>
      <c r="E2141" s="170">
        <v>118.0</v>
      </c>
      <c r="F2141" s="170">
        <v>507.0</v>
      </c>
      <c r="G2141" s="170">
        <v>232.0</v>
      </c>
      <c r="H2141" s="170" t="s">
        <v>700</v>
      </c>
      <c r="I2141" s="170" t="s">
        <v>701</v>
      </c>
      <c r="J2141" s="334"/>
      <c r="K2141" s="334"/>
      <c r="L2141" s="351">
        <f t="shared" si="19"/>
        <v>54.1305648</v>
      </c>
      <c r="M2141" s="352" t="str">
        <f t="shared" si="18"/>
        <v>SHEARING</v>
      </c>
      <c r="N2141" s="353">
        <f t="shared" si="14"/>
        <v>26</v>
      </c>
      <c r="O2141" s="354">
        <f t="shared" si="15"/>
        <v>8</v>
      </c>
      <c r="P2141" s="354">
        <f t="shared" si="16"/>
        <v>2025</v>
      </c>
      <c r="Q2141" s="354"/>
      <c r="R2141" s="354"/>
      <c r="S2141" s="354"/>
      <c r="T2141" s="354"/>
      <c r="U2141" s="354"/>
      <c r="V2141" s="354"/>
    </row>
    <row r="2142" ht="11.25" customHeight="1">
      <c r="A2142" s="170" t="s">
        <v>682</v>
      </c>
      <c r="B2142" s="348">
        <v>45895.0</v>
      </c>
      <c r="C2142" s="170" t="s">
        <v>455</v>
      </c>
      <c r="D2142" s="349" t="s">
        <v>699</v>
      </c>
      <c r="E2142" s="170">
        <v>88.0</v>
      </c>
      <c r="F2142" s="170">
        <v>507.0</v>
      </c>
      <c r="G2142" s="170">
        <v>200.0</v>
      </c>
      <c r="H2142" s="170" t="s">
        <v>700</v>
      </c>
      <c r="I2142" s="170" t="s">
        <v>701</v>
      </c>
      <c r="J2142" s="334"/>
      <c r="K2142" s="334"/>
      <c r="L2142" s="351">
        <f t="shared" si="19"/>
        <v>34.80048</v>
      </c>
      <c r="M2142" s="352" t="str">
        <f t="shared" si="18"/>
        <v>SHEARING</v>
      </c>
      <c r="N2142" s="353">
        <f t="shared" si="14"/>
        <v>26</v>
      </c>
      <c r="O2142" s="354">
        <f t="shared" si="15"/>
        <v>8</v>
      </c>
      <c r="P2142" s="354">
        <f t="shared" si="16"/>
        <v>2025</v>
      </c>
      <c r="Q2142" s="354"/>
      <c r="R2142" s="354"/>
      <c r="S2142" s="354"/>
      <c r="T2142" s="354"/>
      <c r="U2142" s="354"/>
      <c r="V2142" s="354"/>
    </row>
    <row r="2143" ht="11.25" customHeight="1">
      <c r="A2143" s="170" t="s">
        <v>682</v>
      </c>
      <c r="B2143" s="348">
        <v>45895.0</v>
      </c>
      <c r="C2143" s="170" t="s">
        <v>455</v>
      </c>
      <c r="D2143" s="349" t="s">
        <v>699</v>
      </c>
      <c r="E2143" s="170">
        <v>52.0</v>
      </c>
      <c r="F2143" s="170">
        <v>507.0</v>
      </c>
      <c r="G2143" s="170">
        <v>136.0</v>
      </c>
      <c r="H2143" s="170" t="s">
        <v>700</v>
      </c>
      <c r="I2143" s="170" t="s">
        <v>701</v>
      </c>
      <c r="J2143" s="334"/>
      <c r="K2143" s="350">
        <v>0.8333333333333334</v>
      </c>
      <c r="L2143" s="351">
        <f t="shared" si="19"/>
        <v>13.9834656</v>
      </c>
      <c r="M2143" s="352" t="str">
        <f t="shared" si="18"/>
        <v>SHEARING</v>
      </c>
      <c r="N2143" s="353">
        <f t="shared" si="14"/>
        <v>26</v>
      </c>
      <c r="O2143" s="354">
        <f t="shared" si="15"/>
        <v>8</v>
      </c>
      <c r="P2143" s="354">
        <f t="shared" si="16"/>
        <v>2025</v>
      </c>
      <c r="Q2143" s="354"/>
      <c r="R2143" s="354"/>
      <c r="S2143" s="354"/>
      <c r="T2143" s="354"/>
      <c r="U2143" s="354"/>
      <c r="V2143" s="354"/>
    </row>
    <row r="2144" ht="11.25" customHeight="1">
      <c r="A2144" s="170" t="s">
        <v>682</v>
      </c>
      <c r="B2144" s="348">
        <v>45895.0</v>
      </c>
      <c r="C2144" s="170" t="s">
        <v>530</v>
      </c>
      <c r="D2144" s="349" t="s">
        <v>711</v>
      </c>
      <c r="E2144" s="170">
        <v>57.0</v>
      </c>
      <c r="F2144" s="170">
        <v>207.0</v>
      </c>
      <c r="G2144" s="170">
        <v>900.0</v>
      </c>
      <c r="H2144" s="170" t="s">
        <v>712</v>
      </c>
      <c r="I2144" s="170" t="s">
        <v>713</v>
      </c>
      <c r="J2144" s="350">
        <v>0.3333333333333333</v>
      </c>
      <c r="K2144" s="334"/>
      <c r="L2144" s="351">
        <f t="shared" si="19"/>
        <v>41.41449</v>
      </c>
      <c r="M2144" s="352" t="str">
        <f t="shared" si="18"/>
        <v>SHEARING</v>
      </c>
      <c r="N2144" s="353">
        <f t="shared" si="14"/>
        <v>26</v>
      </c>
      <c r="O2144" s="354">
        <f t="shared" si="15"/>
        <v>8</v>
      </c>
      <c r="P2144" s="354">
        <f t="shared" si="16"/>
        <v>2025</v>
      </c>
      <c r="Q2144" s="354"/>
      <c r="R2144" s="354"/>
      <c r="S2144" s="354"/>
      <c r="T2144" s="354"/>
      <c r="U2144" s="354"/>
      <c r="V2144" s="354"/>
    </row>
    <row r="2145" ht="11.25" customHeight="1">
      <c r="A2145" s="170" t="s">
        <v>682</v>
      </c>
      <c r="B2145" s="348">
        <v>45895.0</v>
      </c>
      <c r="C2145" s="170" t="s">
        <v>529</v>
      </c>
      <c r="D2145" s="349" t="s">
        <v>711</v>
      </c>
      <c r="E2145" s="170">
        <v>57.0</v>
      </c>
      <c r="F2145" s="170">
        <v>214.5</v>
      </c>
      <c r="G2145" s="170">
        <v>660.0</v>
      </c>
      <c r="H2145" s="170" t="s">
        <v>712</v>
      </c>
      <c r="I2145" s="170" t="s">
        <v>713</v>
      </c>
      <c r="J2145" s="334"/>
      <c r="K2145" s="334"/>
      <c r="L2145" s="351">
        <f t="shared" si="19"/>
        <v>31.471011</v>
      </c>
      <c r="M2145" s="352" t="str">
        <f t="shared" si="18"/>
        <v>SHEARING</v>
      </c>
      <c r="N2145" s="353">
        <f t="shared" si="14"/>
        <v>26</v>
      </c>
      <c r="O2145" s="354">
        <f t="shared" si="15"/>
        <v>8</v>
      </c>
      <c r="P2145" s="354">
        <f t="shared" si="16"/>
        <v>2025</v>
      </c>
      <c r="Q2145" s="354"/>
      <c r="R2145" s="354"/>
      <c r="S2145" s="354"/>
      <c r="T2145" s="354"/>
      <c r="U2145" s="354"/>
      <c r="V2145" s="354"/>
    </row>
    <row r="2146" ht="11.25" customHeight="1">
      <c r="A2146" s="170" t="s">
        <v>682</v>
      </c>
      <c r="B2146" s="348">
        <v>45895.0</v>
      </c>
      <c r="C2146" s="170" t="s">
        <v>529</v>
      </c>
      <c r="D2146" s="349" t="s">
        <v>711</v>
      </c>
      <c r="E2146" s="170">
        <v>57.0</v>
      </c>
      <c r="F2146" s="170">
        <v>225.0</v>
      </c>
      <c r="G2146" s="170">
        <v>540.0</v>
      </c>
      <c r="H2146" s="170" t="s">
        <v>712</v>
      </c>
      <c r="I2146" s="170" t="s">
        <v>713</v>
      </c>
      <c r="J2146" s="334"/>
      <c r="K2146" s="334"/>
      <c r="L2146" s="351">
        <f t="shared" si="19"/>
        <v>27.00945</v>
      </c>
      <c r="M2146" s="352" t="str">
        <f t="shared" si="18"/>
        <v>SHEARING</v>
      </c>
      <c r="N2146" s="353">
        <f t="shared" si="14"/>
        <v>26</v>
      </c>
      <c r="O2146" s="354">
        <f t="shared" si="15"/>
        <v>8</v>
      </c>
      <c r="P2146" s="354">
        <f t="shared" si="16"/>
        <v>2025</v>
      </c>
      <c r="Q2146" s="354"/>
      <c r="R2146" s="354"/>
      <c r="S2146" s="354"/>
      <c r="T2146" s="354"/>
      <c r="U2146" s="354"/>
      <c r="V2146" s="354"/>
    </row>
    <row r="2147" ht="11.25" customHeight="1">
      <c r="A2147" s="170" t="s">
        <v>682</v>
      </c>
      <c r="B2147" s="348">
        <v>45895.0</v>
      </c>
      <c r="C2147" s="170" t="s">
        <v>529</v>
      </c>
      <c r="D2147" s="349" t="s">
        <v>711</v>
      </c>
      <c r="E2147" s="170">
        <v>57.0</v>
      </c>
      <c r="F2147" s="170">
        <v>238.5</v>
      </c>
      <c r="G2147" s="170">
        <v>440.0</v>
      </c>
      <c r="H2147" s="170" t="s">
        <v>712</v>
      </c>
      <c r="I2147" s="170" t="s">
        <v>713</v>
      </c>
      <c r="J2147" s="334"/>
      <c r="K2147" s="334"/>
      <c r="L2147" s="351">
        <f t="shared" si="19"/>
        <v>23.328162</v>
      </c>
      <c r="M2147" s="352" t="str">
        <f t="shared" si="18"/>
        <v>SHEARING</v>
      </c>
      <c r="N2147" s="353">
        <f t="shared" si="14"/>
        <v>26</v>
      </c>
      <c r="O2147" s="354">
        <f t="shared" si="15"/>
        <v>8</v>
      </c>
      <c r="P2147" s="354">
        <f t="shared" si="16"/>
        <v>2025</v>
      </c>
      <c r="Q2147" s="354"/>
      <c r="R2147" s="354"/>
      <c r="S2147" s="354"/>
      <c r="T2147" s="354"/>
      <c r="U2147" s="354"/>
      <c r="V2147" s="354"/>
    </row>
    <row r="2148" ht="11.25" customHeight="1">
      <c r="A2148" s="170" t="s">
        <v>682</v>
      </c>
      <c r="B2148" s="348">
        <v>45895.0</v>
      </c>
      <c r="C2148" s="170" t="s">
        <v>529</v>
      </c>
      <c r="D2148" s="349" t="s">
        <v>711</v>
      </c>
      <c r="E2148" s="170">
        <v>57.0</v>
      </c>
      <c r="F2148" s="170">
        <v>255.0</v>
      </c>
      <c r="G2148" s="170">
        <v>300.0</v>
      </c>
      <c r="H2148" s="170" t="s">
        <v>712</v>
      </c>
      <c r="I2148" s="170" t="s">
        <v>713</v>
      </c>
      <c r="J2148" s="334"/>
      <c r="K2148" s="334"/>
      <c r="L2148" s="351">
        <f t="shared" si="19"/>
        <v>17.00595</v>
      </c>
      <c r="M2148" s="352" t="str">
        <f t="shared" si="18"/>
        <v>SHEARING</v>
      </c>
      <c r="N2148" s="353">
        <f t="shared" si="14"/>
        <v>26</v>
      </c>
      <c r="O2148" s="354">
        <f t="shared" si="15"/>
        <v>8</v>
      </c>
      <c r="P2148" s="354">
        <f t="shared" si="16"/>
        <v>2025</v>
      </c>
      <c r="Q2148" s="354"/>
      <c r="R2148" s="354"/>
      <c r="S2148" s="354"/>
      <c r="T2148" s="354"/>
      <c r="U2148" s="354"/>
      <c r="V2148" s="354"/>
    </row>
    <row r="2149" ht="11.25" customHeight="1">
      <c r="A2149" s="170" t="s">
        <v>682</v>
      </c>
      <c r="B2149" s="348">
        <v>45895.0</v>
      </c>
      <c r="C2149" s="170" t="s">
        <v>673</v>
      </c>
      <c r="D2149" s="349" t="s">
        <v>711</v>
      </c>
      <c r="E2149" s="170">
        <v>25.0</v>
      </c>
      <c r="F2149" s="170">
        <v>50.0</v>
      </c>
      <c r="G2149" s="170">
        <v>500.0</v>
      </c>
      <c r="H2149" s="170" t="s">
        <v>712</v>
      </c>
      <c r="I2149" s="170" t="s">
        <v>713</v>
      </c>
      <c r="J2149" s="334"/>
      <c r="K2149" s="350">
        <v>0.8333333333333334</v>
      </c>
      <c r="L2149" s="351">
        <f t="shared" si="19"/>
        <v>2.4375</v>
      </c>
      <c r="M2149" s="352" t="str">
        <f t="shared" si="18"/>
        <v>SHEARING</v>
      </c>
      <c r="N2149" s="353">
        <f t="shared" si="14"/>
        <v>26</v>
      </c>
      <c r="O2149" s="354">
        <f t="shared" si="15"/>
        <v>8</v>
      </c>
      <c r="P2149" s="354">
        <f t="shared" si="16"/>
        <v>2025</v>
      </c>
      <c r="Q2149" s="354"/>
      <c r="R2149" s="354"/>
      <c r="S2149" s="354"/>
      <c r="T2149" s="354"/>
      <c r="U2149" s="354"/>
      <c r="V2149" s="354"/>
    </row>
    <row r="2150" ht="11.25" customHeight="1">
      <c r="A2150" s="170" t="s">
        <v>682</v>
      </c>
      <c r="B2150" s="348">
        <v>45895.0</v>
      </c>
      <c r="C2150" s="170" t="s">
        <v>530</v>
      </c>
      <c r="D2150" s="349" t="s">
        <v>740</v>
      </c>
      <c r="E2150" s="170">
        <v>57.0</v>
      </c>
      <c r="F2150" s="170">
        <v>207.0</v>
      </c>
      <c r="G2150" s="170">
        <v>450.0</v>
      </c>
      <c r="H2150" s="170" t="s">
        <v>85</v>
      </c>
      <c r="I2150" s="170" t="s">
        <v>692</v>
      </c>
      <c r="J2150" s="350">
        <v>0.3333333333333333</v>
      </c>
      <c r="K2150" s="334"/>
      <c r="L2150" s="351">
        <f t="shared" si="19"/>
        <v>20.707245</v>
      </c>
      <c r="M2150" s="352" t="str">
        <f t="shared" si="18"/>
        <v>SHEARING</v>
      </c>
      <c r="N2150" s="353">
        <f t="shared" si="14"/>
        <v>26</v>
      </c>
      <c r="O2150" s="354">
        <f t="shared" si="15"/>
        <v>8</v>
      </c>
      <c r="P2150" s="354">
        <f t="shared" si="16"/>
        <v>2025</v>
      </c>
      <c r="Q2150" s="354"/>
      <c r="R2150" s="354"/>
      <c r="S2150" s="354"/>
      <c r="T2150" s="354"/>
      <c r="U2150" s="354"/>
      <c r="V2150" s="354"/>
    </row>
    <row r="2151" ht="11.25" customHeight="1">
      <c r="A2151" s="170" t="s">
        <v>682</v>
      </c>
      <c r="B2151" s="348">
        <v>45895.0</v>
      </c>
      <c r="C2151" s="170" t="s">
        <v>529</v>
      </c>
      <c r="D2151" s="349" t="s">
        <v>740</v>
      </c>
      <c r="E2151" s="170">
        <v>57.0</v>
      </c>
      <c r="F2151" s="170">
        <v>214.5</v>
      </c>
      <c r="G2151" s="170">
        <v>330.0</v>
      </c>
      <c r="H2151" s="170" t="s">
        <v>85</v>
      </c>
      <c r="I2151" s="170" t="s">
        <v>692</v>
      </c>
      <c r="J2151" s="334"/>
      <c r="K2151" s="334"/>
      <c r="L2151" s="351">
        <f t="shared" si="19"/>
        <v>15.7355055</v>
      </c>
      <c r="M2151" s="352" t="str">
        <f t="shared" si="18"/>
        <v>SHEARING</v>
      </c>
      <c r="N2151" s="353">
        <f t="shared" si="14"/>
        <v>26</v>
      </c>
      <c r="O2151" s="354">
        <f t="shared" si="15"/>
        <v>8</v>
      </c>
      <c r="P2151" s="354">
        <f t="shared" si="16"/>
        <v>2025</v>
      </c>
      <c r="Q2151" s="354"/>
      <c r="R2151" s="354"/>
      <c r="S2151" s="354"/>
      <c r="T2151" s="354"/>
      <c r="U2151" s="354"/>
      <c r="V2151" s="354"/>
    </row>
    <row r="2152" ht="11.25" customHeight="1">
      <c r="A2152" s="170" t="s">
        <v>682</v>
      </c>
      <c r="B2152" s="348">
        <v>45895.0</v>
      </c>
      <c r="C2152" s="170" t="s">
        <v>529</v>
      </c>
      <c r="D2152" s="349" t="s">
        <v>740</v>
      </c>
      <c r="E2152" s="170">
        <v>57.0</v>
      </c>
      <c r="F2152" s="170">
        <v>225.5</v>
      </c>
      <c r="G2152" s="170">
        <v>270.0</v>
      </c>
      <c r="H2152" s="170" t="s">
        <v>85</v>
      </c>
      <c r="I2152" s="170" t="s">
        <v>692</v>
      </c>
      <c r="J2152" s="334"/>
      <c r="K2152" s="334"/>
      <c r="L2152" s="351">
        <f t="shared" si="19"/>
        <v>13.5347355</v>
      </c>
      <c r="M2152" s="352" t="str">
        <f t="shared" si="18"/>
        <v>SHEARING</v>
      </c>
      <c r="N2152" s="353">
        <f t="shared" si="14"/>
        <v>26</v>
      </c>
      <c r="O2152" s="354">
        <f t="shared" si="15"/>
        <v>8</v>
      </c>
      <c r="P2152" s="354">
        <f t="shared" si="16"/>
        <v>2025</v>
      </c>
      <c r="Q2152" s="354"/>
      <c r="R2152" s="354"/>
      <c r="S2152" s="354"/>
      <c r="T2152" s="354"/>
      <c r="U2152" s="354"/>
      <c r="V2152" s="354"/>
    </row>
    <row r="2153" ht="11.25" customHeight="1">
      <c r="A2153" s="170" t="s">
        <v>682</v>
      </c>
      <c r="B2153" s="348">
        <v>45895.0</v>
      </c>
      <c r="C2153" s="170" t="s">
        <v>529</v>
      </c>
      <c r="D2153" s="349" t="s">
        <v>740</v>
      </c>
      <c r="E2153" s="170">
        <v>57.0</v>
      </c>
      <c r="F2153" s="170">
        <v>238.5</v>
      </c>
      <c r="G2153" s="170">
        <v>220.0</v>
      </c>
      <c r="H2153" s="170" t="s">
        <v>85</v>
      </c>
      <c r="I2153" s="170" t="s">
        <v>692</v>
      </c>
      <c r="J2153" s="334"/>
      <c r="K2153" s="334"/>
      <c r="L2153" s="351">
        <f t="shared" si="19"/>
        <v>11.664081</v>
      </c>
      <c r="M2153" s="352" t="str">
        <f t="shared" si="18"/>
        <v>SHEARING</v>
      </c>
      <c r="N2153" s="353">
        <f t="shared" si="14"/>
        <v>26</v>
      </c>
      <c r="O2153" s="354">
        <f t="shared" si="15"/>
        <v>8</v>
      </c>
      <c r="P2153" s="354">
        <f t="shared" si="16"/>
        <v>2025</v>
      </c>
      <c r="Q2153" s="354"/>
      <c r="R2153" s="354"/>
      <c r="S2153" s="354"/>
      <c r="T2153" s="354"/>
      <c r="U2153" s="354"/>
      <c r="V2153" s="354"/>
    </row>
    <row r="2154" ht="11.25" customHeight="1">
      <c r="A2154" s="170" t="s">
        <v>682</v>
      </c>
      <c r="B2154" s="348">
        <v>45895.0</v>
      </c>
      <c r="C2154" s="170" t="s">
        <v>529</v>
      </c>
      <c r="D2154" s="349" t="s">
        <v>740</v>
      </c>
      <c r="E2154" s="170">
        <v>57.0</v>
      </c>
      <c r="F2154" s="170">
        <v>255.0</v>
      </c>
      <c r="G2154" s="170">
        <v>150.0</v>
      </c>
      <c r="H2154" s="170" t="s">
        <v>85</v>
      </c>
      <c r="I2154" s="170" t="s">
        <v>692</v>
      </c>
      <c r="J2154" s="334"/>
      <c r="K2154" s="350">
        <v>0.8333333333333334</v>
      </c>
      <c r="L2154" s="351">
        <f t="shared" si="19"/>
        <v>8.502975</v>
      </c>
      <c r="M2154" s="352" t="str">
        <f t="shared" si="18"/>
        <v>SHEARING</v>
      </c>
      <c r="N2154" s="353">
        <f t="shared" si="14"/>
        <v>26</v>
      </c>
      <c r="O2154" s="354">
        <f t="shared" si="15"/>
        <v>8</v>
      </c>
      <c r="P2154" s="354">
        <f t="shared" si="16"/>
        <v>2025</v>
      </c>
      <c r="Q2154" s="354"/>
      <c r="R2154" s="354"/>
      <c r="S2154" s="354"/>
      <c r="T2154" s="354"/>
      <c r="U2154" s="354"/>
      <c r="V2154" s="354"/>
    </row>
    <row r="2155" ht="11.25" customHeight="1">
      <c r="A2155" s="170" t="s">
        <v>682</v>
      </c>
      <c r="B2155" s="348">
        <v>45895.0</v>
      </c>
      <c r="C2155" s="170" t="s">
        <v>455</v>
      </c>
      <c r="D2155" s="349" t="s">
        <v>690</v>
      </c>
      <c r="E2155" s="170">
        <v>157.0</v>
      </c>
      <c r="F2155" s="170">
        <v>507.0</v>
      </c>
      <c r="G2155" s="170">
        <v>408.0</v>
      </c>
      <c r="H2155" s="170" t="s">
        <v>85</v>
      </c>
      <c r="I2155" s="170" t="s">
        <v>803</v>
      </c>
      <c r="J2155" s="350">
        <v>0.3333333333333333</v>
      </c>
      <c r="K2155" s="334"/>
      <c r="L2155" s="351">
        <f t="shared" si="19"/>
        <v>126.6579288</v>
      </c>
      <c r="M2155" s="352" t="str">
        <f t="shared" si="18"/>
        <v>SHEARING</v>
      </c>
      <c r="N2155" s="353">
        <f t="shared" si="14"/>
        <v>26</v>
      </c>
      <c r="O2155" s="354">
        <f t="shared" si="15"/>
        <v>8</v>
      </c>
      <c r="P2155" s="354">
        <f t="shared" si="16"/>
        <v>2025</v>
      </c>
      <c r="Q2155" s="354"/>
      <c r="R2155" s="354"/>
      <c r="S2155" s="354"/>
      <c r="T2155" s="354"/>
      <c r="U2155" s="354"/>
      <c r="V2155" s="354"/>
    </row>
    <row r="2156" ht="11.25" customHeight="1">
      <c r="A2156" s="170" t="s">
        <v>682</v>
      </c>
      <c r="B2156" s="348">
        <v>45895.0</v>
      </c>
      <c r="C2156" s="170" t="s">
        <v>455</v>
      </c>
      <c r="D2156" s="349" t="s">
        <v>690</v>
      </c>
      <c r="E2156" s="170">
        <v>141.0</v>
      </c>
      <c r="F2156" s="170">
        <v>507.0</v>
      </c>
      <c r="G2156" s="170">
        <v>280.0</v>
      </c>
      <c r="H2156" s="170" t="s">
        <v>85</v>
      </c>
      <c r="I2156" s="170" t="s">
        <v>803</v>
      </c>
      <c r="J2156" s="334"/>
      <c r="K2156" s="334"/>
      <c r="L2156" s="351">
        <f t="shared" si="19"/>
        <v>78.063804</v>
      </c>
      <c r="M2156" s="352" t="str">
        <f t="shared" si="18"/>
        <v>SHEARING</v>
      </c>
      <c r="N2156" s="353">
        <f t="shared" si="14"/>
        <v>26</v>
      </c>
      <c r="O2156" s="354">
        <f t="shared" si="15"/>
        <v>8</v>
      </c>
      <c r="P2156" s="354">
        <f t="shared" si="16"/>
        <v>2025</v>
      </c>
      <c r="Q2156" s="354"/>
      <c r="R2156" s="354"/>
      <c r="S2156" s="354"/>
      <c r="T2156" s="354"/>
      <c r="U2156" s="354"/>
      <c r="V2156" s="354"/>
    </row>
    <row r="2157" ht="11.25" customHeight="1">
      <c r="A2157" s="170" t="s">
        <v>682</v>
      </c>
      <c r="B2157" s="348">
        <v>45895.0</v>
      </c>
      <c r="C2157" s="170" t="s">
        <v>455</v>
      </c>
      <c r="D2157" s="349" t="s">
        <v>690</v>
      </c>
      <c r="E2157" s="170">
        <v>118.0</v>
      </c>
      <c r="F2157" s="170">
        <v>507.0</v>
      </c>
      <c r="G2157" s="170">
        <v>232.0</v>
      </c>
      <c r="H2157" s="170" t="s">
        <v>85</v>
      </c>
      <c r="I2157" s="170" t="s">
        <v>803</v>
      </c>
      <c r="J2157" s="334"/>
      <c r="K2157" s="334"/>
      <c r="L2157" s="351">
        <f t="shared" si="19"/>
        <v>54.1305648</v>
      </c>
      <c r="M2157" s="352" t="str">
        <f t="shared" si="18"/>
        <v>SHEARING</v>
      </c>
      <c r="N2157" s="353">
        <f t="shared" si="14"/>
        <v>26</v>
      </c>
      <c r="O2157" s="354">
        <f t="shared" si="15"/>
        <v>8</v>
      </c>
      <c r="P2157" s="354">
        <f t="shared" si="16"/>
        <v>2025</v>
      </c>
      <c r="Q2157" s="354"/>
      <c r="R2157" s="354"/>
      <c r="S2157" s="354"/>
      <c r="T2157" s="354"/>
      <c r="U2157" s="354"/>
      <c r="V2157" s="354"/>
    </row>
    <row r="2158" ht="11.25" customHeight="1">
      <c r="A2158" s="170" t="s">
        <v>682</v>
      </c>
      <c r="B2158" s="348">
        <v>45895.0</v>
      </c>
      <c r="C2158" s="170" t="s">
        <v>455</v>
      </c>
      <c r="D2158" s="349" t="s">
        <v>690</v>
      </c>
      <c r="E2158" s="170">
        <v>88.0</v>
      </c>
      <c r="F2158" s="170">
        <v>507.0</v>
      </c>
      <c r="G2158" s="170">
        <v>200.0</v>
      </c>
      <c r="H2158" s="170" t="s">
        <v>85</v>
      </c>
      <c r="I2158" s="170" t="s">
        <v>803</v>
      </c>
      <c r="J2158" s="334"/>
      <c r="K2158" s="350">
        <v>0.8333333333333334</v>
      </c>
      <c r="L2158" s="351">
        <f t="shared" si="19"/>
        <v>34.80048</v>
      </c>
      <c r="M2158" s="352" t="str">
        <f t="shared" si="18"/>
        <v>SHEARING</v>
      </c>
      <c r="N2158" s="353">
        <f t="shared" si="14"/>
        <v>26</v>
      </c>
      <c r="O2158" s="354">
        <f t="shared" si="15"/>
        <v>8</v>
      </c>
      <c r="P2158" s="354">
        <f t="shared" si="16"/>
        <v>2025</v>
      </c>
      <c r="Q2158" s="354"/>
      <c r="R2158" s="354"/>
      <c r="S2158" s="354"/>
      <c r="T2158" s="354"/>
      <c r="U2158" s="354"/>
      <c r="V2158" s="354"/>
    </row>
    <row r="2159" ht="11.25" customHeight="1">
      <c r="A2159" s="170" t="s">
        <v>682</v>
      </c>
      <c r="B2159" s="348">
        <v>45895.0</v>
      </c>
      <c r="C2159" s="170" t="s">
        <v>527</v>
      </c>
      <c r="D2159" s="170" t="s">
        <v>794</v>
      </c>
      <c r="E2159" s="170">
        <v>35.0</v>
      </c>
      <c r="F2159" s="170">
        <v>140.0</v>
      </c>
      <c r="G2159" s="170">
        <v>3000.0</v>
      </c>
      <c r="H2159" s="170" t="s">
        <v>695</v>
      </c>
      <c r="I2159" s="170" t="s">
        <v>793</v>
      </c>
      <c r="J2159" s="350">
        <v>0.375</v>
      </c>
      <c r="K2159" s="334"/>
      <c r="L2159" s="351">
        <f t="shared" si="19"/>
        <v>57.33</v>
      </c>
      <c r="M2159" s="352" t="str">
        <f t="shared" si="18"/>
        <v>POWERPRESS</v>
      </c>
      <c r="N2159" s="353">
        <f t="shared" si="14"/>
        <v>26</v>
      </c>
      <c r="O2159" s="354">
        <f t="shared" si="15"/>
        <v>8</v>
      </c>
      <c r="P2159" s="354">
        <f t="shared" si="16"/>
        <v>2025</v>
      </c>
      <c r="Q2159" s="354"/>
      <c r="R2159" s="354"/>
      <c r="S2159" s="354"/>
      <c r="T2159" s="354"/>
      <c r="U2159" s="354"/>
      <c r="V2159" s="354"/>
    </row>
    <row r="2160" ht="11.25" customHeight="1">
      <c r="A2160" s="170" t="s">
        <v>682</v>
      </c>
      <c r="B2160" s="348">
        <v>45895.0</v>
      </c>
      <c r="C2160" s="170"/>
      <c r="D2160" s="170"/>
      <c r="E2160" s="170"/>
      <c r="F2160" s="170"/>
      <c r="G2160" s="170"/>
      <c r="H2160" s="170" t="s">
        <v>715</v>
      </c>
      <c r="I2160" s="170" t="s">
        <v>793</v>
      </c>
      <c r="J2160" s="334"/>
      <c r="K2160" s="350">
        <v>0.75</v>
      </c>
      <c r="L2160" s="351">
        <f t="shared" si="19"/>
        <v>0</v>
      </c>
      <c r="M2160" s="352" t="str">
        <f t="shared" si="18"/>
        <v/>
      </c>
      <c r="N2160" s="353">
        <f t="shared" si="14"/>
        <v>26</v>
      </c>
      <c r="O2160" s="354">
        <f t="shared" si="15"/>
        <v>8</v>
      </c>
      <c r="P2160" s="354">
        <f t="shared" si="16"/>
        <v>2025</v>
      </c>
      <c r="Q2160" s="354"/>
      <c r="R2160" s="354"/>
      <c r="S2160" s="354"/>
      <c r="T2160" s="354"/>
      <c r="U2160" s="354"/>
      <c r="V2160" s="354"/>
    </row>
    <row r="2161" ht="11.25" customHeight="1">
      <c r="A2161" s="170" t="s">
        <v>682</v>
      </c>
      <c r="B2161" s="348">
        <v>45895.0</v>
      </c>
      <c r="C2161" s="170" t="s">
        <v>648</v>
      </c>
      <c r="D2161" s="170" t="s">
        <v>804</v>
      </c>
      <c r="E2161" s="170">
        <v>98.0</v>
      </c>
      <c r="F2161" s="170">
        <v>566.0</v>
      </c>
      <c r="G2161" s="170">
        <v>28.0</v>
      </c>
      <c r="H2161" s="170" t="s">
        <v>695</v>
      </c>
      <c r="I2161" s="170" t="s">
        <v>709</v>
      </c>
      <c r="J2161" s="350">
        <v>0.375</v>
      </c>
      <c r="K2161" s="334"/>
      <c r="L2161" s="351">
        <f t="shared" si="19"/>
        <v>6.0571056</v>
      </c>
      <c r="M2161" s="352" t="str">
        <f t="shared" si="18"/>
        <v>POWERPRESS</v>
      </c>
      <c r="N2161" s="353">
        <f t="shared" si="14"/>
        <v>26</v>
      </c>
      <c r="O2161" s="354">
        <f t="shared" si="15"/>
        <v>8</v>
      </c>
      <c r="P2161" s="354">
        <f t="shared" si="16"/>
        <v>2025</v>
      </c>
      <c r="Q2161" s="354"/>
      <c r="R2161" s="354"/>
      <c r="S2161" s="354"/>
      <c r="T2161" s="354"/>
      <c r="U2161" s="354"/>
      <c r="V2161" s="354"/>
    </row>
    <row r="2162" ht="11.25" customHeight="1">
      <c r="A2162" s="170" t="s">
        <v>682</v>
      </c>
      <c r="B2162" s="348">
        <v>45895.0</v>
      </c>
      <c r="C2162" s="170" t="s">
        <v>648</v>
      </c>
      <c r="D2162" s="170" t="s">
        <v>804</v>
      </c>
      <c r="E2162" s="170">
        <v>98.0</v>
      </c>
      <c r="F2162" s="170">
        <v>621.0</v>
      </c>
      <c r="G2162" s="170">
        <v>38.0</v>
      </c>
      <c r="H2162" s="170" t="s">
        <v>695</v>
      </c>
      <c r="I2162" s="170" t="s">
        <v>709</v>
      </c>
      <c r="J2162" s="334"/>
      <c r="K2162" s="334"/>
      <c r="L2162" s="351">
        <f t="shared" si="19"/>
        <v>9.0191556</v>
      </c>
      <c r="M2162" s="352" t="str">
        <f t="shared" si="18"/>
        <v>POWERPRESS</v>
      </c>
      <c r="N2162" s="353">
        <f t="shared" si="14"/>
        <v>26</v>
      </c>
      <c r="O2162" s="354">
        <f t="shared" si="15"/>
        <v>8</v>
      </c>
      <c r="P2162" s="354">
        <f t="shared" si="16"/>
        <v>2025</v>
      </c>
      <c r="Q2162" s="354"/>
      <c r="R2162" s="354"/>
      <c r="S2162" s="354"/>
      <c r="T2162" s="354"/>
      <c r="U2162" s="354"/>
      <c r="V2162" s="354"/>
    </row>
    <row r="2163" ht="11.25" customHeight="1">
      <c r="A2163" s="170" t="s">
        <v>682</v>
      </c>
      <c r="B2163" s="348">
        <v>45895.0</v>
      </c>
      <c r="C2163" s="170" t="s">
        <v>648</v>
      </c>
      <c r="D2163" s="170" t="s">
        <v>804</v>
      </c>
      <c r="E2163" s="170">
        <v>98.0</v>
      </c>
      <c r="F2163" s="170">
        <v>649.0</v>
      </c>
      <c r="G2163" s="170">
        <v>26.0</v>
      </c>
      <c r="H2163" s="170" t="s">
        <v>695</v>
      </c>
      <c r="I2163" s="170" t="s">
        <v>709</v>
      </c>
      <c r="J2163" s="334"/>
      <c r="K2163" s="334"/>
      <c r="L2163" s="351">
        <f t="shared" si="19"/>
        <v>6.4492428</v>
      </c>
      <c r="M2163" s="352" t="str">
        <f t="shared" si="18"/>
        <v>POWERPRESS</v>
      </c>
      <c r="N2163" s="353">
        <f t="shared" si="14"/>
        <v>26</v>
      </c>
      <c r="O2163" s="354">
        <f t="shared" si="15"/>
        <v>8</v>
      </c>
      <c r="P2163" s="354">
        <f t="shared" si="16"/>
        <v>2025</v>
      </c>
      <c r="Q2163" s="354"/>
      <c r="R2163" s="354"/>
      <c r="S2163" s="354"/>
      <c r="T2163" s="354"/>
      <c r="U2163" s="354"/>
      <c r="V2163" s="354"/>
    </row>
    <row r="2164" ht="11.25" customHeight="1">
      <c r="A2164" s="170" t="s">
        <v>682</v>
      </c>
      <c r="B2164" s="348">
        <v>45895.0</v>
      </c>
      <c r="C2164" s="170" t="s">
        <v>648</v>
      </c>
      <c r="D2164" s="170" t="s">
        <v>804</v>
      </c>
      <c r="E2164" s="170">
        <v>98.0</v>
      </c>
      <c r="F2164" s="170">
        <v>661.0</v>
      </c>
      <c r="G2164" s="170">
        <v>57.0</v>
      </c>
      <c r="H2164" s="170" t="s">
        <v>695</v>
      </c>
      <c r="I2164" s="170" t="s">
        <v>709</v>
      </c>
      <c r="J2164" s="334"/>
      <c r="K2164" s="334"/>
      <c r="L2164" s="351">
        <f t="shared" si="19"/>
        <v>14.4001494</v>
      </c>
      <c r="M2164" s="352" t="str">
        <f t="shared" si="18"/>
        <v>POWERPRESS</v>
      </c>
      <c r="N2164" s="353">
        <f t="shared" si="14"/>
        <v>26</v>
      </c>
      <c r="O2164" s="354">
        <f t="shared" si="15"/>
        <v>8</v>
      </c>
      <c r="P2164" s="354">
        <f t="shared" si="16"/>
        <v>2025</v>
      </c>
      <c r="Q2164" s="354"/>
      <c r="R2164" s="354"/>
      <c r="S2164" s="354"/>
      <c r="T2164" s="354"/>
      <c r="U2164" s="354"/>
      <c r="V2164" s="354"/>
    </row>
    <row r="2165" ht="11.25" customHeight="1">
      <c r="A2165" s="170" t="s">
        <v>682</v>
      </c>
      <c r="B2165" s="348">
        <v>45895.0</v>
      </c>
      <c r="C2165" s="170" t="s">
        <v>648</v>
      </c>
      <c r="D2165" s="170" t="s">
        <v>804</v>
      </c>
      <c r="E2165" s="170">
        <v>57.0</v>
      </c>
      <c r="F2165" s="170">
        <v>443.0</v>
      </c>
      <c r="G2165" s="170">
        <v>100.0</v>
      </c>
      <c r="H2165" s="170" t="s">
        <v>695</v>
      </c>
      <c r="I2165" s="170" t="s">
        <v>709</v>
      </c>
      <c r="J2165" s="334"/>
      <c r="K2165" s="350">
        <v>0.75</v>
      </c>
      <c r="L2165" s="351">
        <f t="shared" si="19"/>
        <v>9.84789</v>
      </c>
      <c r="M2165" s="352" t="str">
        <f t="shared" si="18"/>
        <v>POWERPRESS</v>
      </c>
      <c r="N2165" s="353">
        <f t="shared" si="14"/>
        <v>26</v>
      </c>
      <c r="O2165" s="354">
        <f t="shared" si="15"/>
        <v>8</v>
      </c>
      <c r="P2165" s="354">
        <f t="shared" si="16"/>
        <v>2025</v>
      </c>
      <c r="Q2165" s="354"/>
      <c r="R2165" s="354"/>
      <c r="S2165" s="354"/>
      <c r="T2165" s="354"/>
      <c r="U2165" s="354"/>
      <c r="V2165" s="354"/>
    </row>
    <row r="2166" ht="11.25" customHeight="1">
      <c r="A2166" s="170" t="s">
        <v>682</v>
      </c>
      <c r="B2166" s="348">
        <v>45895.0</v>
      </c>
      <c r="C2166" s="170"/>
      <c r="D2166" s="170"/>
      <c r="E2166" s="170"/>
      <c r="F2166" s="170"/>
      <c r="G2166" s="170"/>
      <c r="H2166" s="170" t="s">
        <v>689</v>
      </c>
      <c r="I2166" s="170" t="s">
        <v>716</v>
      </c>
      <c r="J2166" s="350">
        <v>0.375</v>
      </c>
      <c r="K2166" s="350">
        <v>0.75</v>
      </c>
      <c r="L2166" s="351">
        <f t="shared" si="19"/>
        <v>0</v>
      </c>
      <c r="M2166" s="352" t="str">
        <f t="shared" si="18"/>
        <v/>
      </c>
      <c r="N2166" s="353">
        <f t="shared" si="14"/>
        <v>26</v>
      </c>
      <c r="O2166" s="354">
        <f t="shared" si="15"/>
        <v>8</v>
      </c>
      <c r="P2166" s="354">
        <f t="shared" si="16"/>
        <v>2025</v>
      </c>
      <c r="Q2166" s="354"/>
      <c r="R2166" s="354"/>
      <c r="S2166" s="354"/>
      <c r="T2166" s="354"/>
      <c r="U2166" s="354"/>
      <c r="V2166" s="354"/>
    </row>
    <row r="2167" ht="11.25" customHeight="1">
      <c r="A2167" s="170" t="s">
        <v>682</v>
      </c>
      <c r="B2167" s="348">
        <v>45895.0</v>
      </c>
      <c r="C2167" s="170"/>
      <c r="D2167" s="170"/>
      <c r="E2167" s="170"/>
      <c r="F2167" s="170"/>
      <c r="G2167" s="170"/>
      <c r="H2167" s="170" t="s">
        <v>811</v>
      </c>
      <c r="I2167" s="170" t="s">
        <v>698</v>
      </c>
      <c r="J2167" s="350">
        <v>0.375</v>
      </c>
      <c r="K2167" s="350">
        <v>0.75</v>
      </c>
      <c r="L2167" s="351">
        <f t="shared" si="19"/>
        <v>0</v>
      </c>
      <c r="M2167" s="352" t="str">
        <f t="shared" si="18"/>
        <v/>
      </c>
      <c r="N2167" s="353">
        <f t="shared" si="14"/>
        <v>27</v>
      </c>
      <c r="O2167" s="354">
        <f t="shared" si="15"/>
        <v>8</v>
      </c>
      <c r="P2167" s="354">
        <f t="shared" si="16"/>
        <v>2025</v>
      </c>
      <c r="Q2167" s="354"/>
      <c r="R2167" s="354"/>
      <c r="S2167" s="354"/>
      <c r="T2167" s="354"/>
      <c r="U2167" s="354"/>
      <c r="V2167" s="354"/>
    </row>
    <row r="2168" ht="11.25" customHeight="1">
      <c r="A2168" s="170" t="s">
        <v>682</v>
      </c>
      <c r="B2168" s="348">
        <v>45896.0</v>
      </c>
      <c r="C2168" s="170" t="s">
        <v>416</v>
      </c>
      <c r="D2168" s="170" t="s">
        <v>804</v>
      </c>
      <c r="E2168" s="170">
        <v>57.0</v>
      </c>
      <c r="F2168" s="170">
        <v>443.0</v>
      </c>
      <c r="G2168" s="170">
        <v>752.0</v>
      </c>
      <c r="H2168" s="170" t="s">
        <v>695</v>
      </c>
      <c r="I2168" s="170" t="s">
        <v>709</v>
      </c>
      <c r="J2168" s="350">
        <v>0.375</v>
      </c>
      <c r="K2168" s="350"/>
      <c r="L2168" s="351">
        <f t="shared" si="19"/>
        <v>74.0561328</v>
      </c>
      <c r="M2168" s="352" t="str">
        <f t="shared" si="18"/>
        <v>POWERPRESS</v>
      </c>
      <c r="N2168" s="353">
        <f t="shared" si="14"/>
        <v>27</v>
      </c>
      <c r="O2168" s="354">
        <f t="shared" si="15"/>
        <v>8</v>
      </c>
      <c r="P2168" s="354">
        <f t="shared" si="16"/>
        <v>2025</v>
      </c>
      <c r="Q2168" s="354"/>
      <c r="R2168" s="354"/>
      <c r="S2168" s="354"/>
      <c r="T2168" s="354"/>
      <c r="U2168" s="354"/>
      <c r="V2168" s="354"/>
    </row>
    <row r="2169" ht="11.25" customHeight="1">
      <c r="A2169" s="170" t="s">
        <v>682</v>
      </c>
      <c r="B2169" s="348">
        <v>45896.0</v>
      </c>
      <c r="C2169" s="170"/>
      <c r="D2169" s="170"/>
      <c r="E2169" s="170"/>
      <c r="F2169" s="170"/>
      <c r="G2169" s="170"/>
      <c r="H2169" s="170" t="s">
        <v>689</v>
      </c>
      <c r="I2169" s="170" t="s">
        <v>709</v>
      </c>
      <c r="J2169" s="334"/>
      <c r="K2169" s="350">
        <v>0.75</v>
      </c>
      <c r="L2169" s="351">
        <f t="shared" si="19"/>
        <v>0</v>
      </c>
      <c r="M2169" s="352" t="str">
        <f t="shared" si="18"/>
        <v/>
      </c>
      <c r="N2169" s="353">
        <f t="shared" si="14"/>
        <v>27</v>
      </c>
      <c r="O2169" s="354">
        <f t="shared" si="15"/>
        <v>8</v>
      </c>
      <c r="P2169" s="354">
        <f t="shared" si="16"/>
        <v>2025</v>
      </c>
      <c r="Q2169" s="354"/>
      <c r="R2169" s="354"/>
      <c r="S2169" s="354"/>
      <c r="T2169" s="354"/>
      <c r="U2169" s="354"/>
      <c r="V2169" s="354"/>
    </row>
    <row r="2170" ht="11.25" customHeight="1">
      <c r="A2170" s="170" t="s">
        <v>682</v>
      </c>
      <c r="B2170" s="348">
        <v>45896.0</v>
      </c>
      <c r="C2170" s="170" t="s">
        <v>648</v>
      </c>
      <c r="D2170" s="170"/>
      <c r="E2170" s="170"/>
      <c r="F2170" s="170"/>
      <c r="G2170" s="170"/>
      <c r="H2170" s="170" t="s">
        <v>811</v>
      </c>
      <c r="I2170" s="170" t="s">
        <v>793</v>
      </c>
      <c r="J2170" s="350">
        <v>0.375</v>
      </c>
      <c r="K2170" s="334"/>
      <c r="L2170" s="351">
        <f t="shared" si="19"/>
        <v>0</v>
      </c>
      <c r="M2170" s="352" t="str">
        <f t="shared" si="18"/>
        <v/>
      </c>
      <c r="N2170" s="353">
        <f t="shared" si="14"/>
        <v>27</v>
      </c>
      <c r="O2170" s="354">
        <f t="shared" si="15"/>
        <v>8</v>
      </c>
      <c r="P2170" s="354">
        <f t="shared" si="16"/>
        <v>2025</v>
      </c>
      <c r="Q2170" s="354"/>
      <c r="R2170" s="354"/>
      <c r="S2170" s="354"/>
      <c r="T2170" s="354"/>
      <c r="U2170" s="354"/>
      <c r="V2170" s="354"/>
    </row>
    <row r="2171" ht="11.25" customHeight="1">
      <c r="A2171" s="170" t="s">
        <v>682</v>
      </c>
      <c r="B2171" s="348">
        <v>45896.0</v>
      </c>
      <c r="C2171" s="170" t="s">
        <v>664</v>
      </c>
      <c r="D2171" s="170"/>
      <c r="E2171" s="170"/>
      <c r="F2171" s="170"/>
      <c r="G2171" s="170"/>
      <c r="H2171" s="170" t="s">
        <v>811</v>
      </c>
      <c r="I2171" s="170" t="s">
        <v>793</v>
      </c>
      <c r="J2171" s="334"/>
      <c r="K2171" s="334"/>
      <c r="L2171" s="351">
        <f t="shared" si="19"/>
        <v>0</v>
      </c>
      <c r="M2171" s="352" t="str">
        <f t="shared" si="18"/>
        <v/>
      </c>
      <c r="N2171" s="353">
        <f t="shared" si="14"/>
        <v>27</v>
      </c>
      <c r="O2171" s="354">
        <f t="shared" si="15"/>
        <v>8</v>
      </c>
      <c r="P2171" s="354">
        <f t="shared" si="16"/>
        <v>2025</v>
      </c>
      <c r="Q2171" s="354"/>
      <c r="R2171" s="354"/>
      <c r="S2171" s="354"/>
      <c r="T2171" s="354"/>
      <c r="U2171" s="354"/>
      <c r="V2171" s="354"/>
    </row>
    <row r="2172" ht="11.25" customHeight="1">
      <c r="A2172" s="170" t="s">
        <v>682</v>
      </c>
      <c r="B2172" s="348">
        <v>45896.0</v>
      </c>
      <c r="C2172" s="170" t="s">
        <v>649</v>
      </c>
      <c r="D2172" s="170"/>
      <c r="E2172" s="170"/>
      <c r="F2172" s="170"/>
      <c r="G2172" s="170"/>
      <c r="H2172" s="170" t="s">
        <v>811</v>
      </c>
      <c r="I2172" s="170" t="s">
        <v>793</v>
      </c>
      <c r="J2172" s="334"/>
      <c r="K2172" s="334"/>
      <c r="L2172" s="351">
        <f t="shared" si="19"/>
        <v>0</v>
      </c>
      <c r="M2172" s="352" t="str">
        <f t="shared" si="18"/>
        <v/>
      </c>
      <c r="N2172" s="353">
        <f t="shared" si="14"/>
        <v>27</v>
      </c>
      <c r="O2172" s="354">
        <f t="shared" si="15"/>
        <v>8</v>
      </c>
      <c r="P2172" s="354">
        <f t="shared" si="16"/>
        <v>2025</v>
      </c>
      <c r="Q2172" s="354"/>
      <c r="R2172" s="354"/>
      <c r="S2172" s="354"/>
      <c r="T2172" s="354"/>
      <c r="U2172" s="354"/>
      <c r="V2172" s="354"/>
    </row>
    <row r="2173" ht="11.25" customHeight="1">
      <c r="A2173" s="170" t="s">
        <v>682</v>
      </c>
      <c r="B2173" s="348">
        <v>45896.0</v>
      </c>
      <c r="C2173" s="170" t="s">
        <v>648</v>
      </c>
      <c r="D2173" s="170"/>
      <c r="E2173" s="170"/>
      <c r="F2173" s="170"/>
      <c r="G2173" s="170"/>
      <c r="H2173" s="170" t="s">
        <v>811</v>
      </c>
      <c r="I2173" s="170" t="s">
        <v>793</v>
      </c>
      <c r="J2173" s="334"/>
      <c r="K2173" s="334"/>
      <c r="L2173" s="351">
        <f t="shared" si="19"/>
        <v>0</v>
      </c>
      <c r="M2173" s="352" t="str">
        <f t="shared" si="18"/>
        <v/>
      </c>
      <c r="N2173" s="353">
        <f t="shared" si="14"/>
        <v>27</v>
      </c>
      <c r="O2173" s="354">
        <f t="shared" si="15"/>
        <v>8</v>
      </c>
      <c r="P2173" s="354">
        <f t="shared" si="16"/>
        <v>2025</v>
      </c>
      <c r="Q2173" s="354"/>
      <c r="R2173" s="354"/>
      <c r="S2173" s="354"/>
      <c r="T2173" s="354"/>
      <c r="U2173" s="354"/>
      <c r="V2173" s="354"/>
    </row>
    <row r="2174" ht="11.25" customHeight="1">
      <c r="A2174" s="170" t="s">
        <v>682</v>
      </c>
      <c r="B2174" s="348">
        <v>45896.0</v>
      </c>
      <c r="C2174" s="170" t="s">
        <v>530</v>
      </c>
      <c r="D2174" s="170"/>
      <c r="E2174" s="170"/>
      <c r="F2174" s="170"/>
      <c r="G2174" s="170"/>
      <c r="H2174" s="170" t="s">
        <v>811</v>
      </c>
      <c r="I2174" s="170" t="s">
        <v>793</v>
      </c>
      <c r="J2174" s="334"/>
      <c r="K2174" s="350">
        <v>0.75</v>
      </c>
      <c r="L2174" s="351">
        <f t="shared" si="19"/>
        <v>0</v>
      </c>
      <c r="M2174" s="352" t="str">
        <f t="shared" si="18"/>
        <v/>
      </c>
      <c r="N2174" s="353">
        <f t="shared" si="14"/>
        <v>27</v>
      </c>
      <c r="O2174" s="354">
        <f t="shared" si="15"/>
        <v>8</v>
      </c>
      <c r="P2174" s="354">
        <f t="shared" si="16"/>
        <v>2025</v>
      </c>
      <c r="Q2174" s="354"/>
      <c r="R2174" s="354"/>
      <c r="S2174" s="354"/>
      <c r="T2174" s="354"/>
      <c r="U2174" s="354"/>
      <c r="V2174" s="354"/>
    </row>
    <row r="2175" ht="11.25" customHeight="1">
      <c r="A2175" s="170" t="s">
        <v>682</v>
      </c>
      <c r="B2175" s="348">
        <v>45896.0</v>
      </c>
      <c r="C2175" s="170" t="s">
        <v>455</v>
      </c>
      <c r="D2175" s="349" t="s">
        <v>690</v>
      </c>
      <c r="E2175" s="170">
        <v>62.0</v>
      </c>
      <c r="F2175" s="170">
        <v>507.0</v>
      </c>
      <c r="G2175" s="170">
        <v>840.0</v>
      </c>
      <c r="H2175" s="170" t="s">
        <v>85</v>
      </c>
      <c r="I2175" s="170" t="s">
        <v>803</v>
      </c>
      <c r="J2175" s="350">
        <v>0.375</v>
      </c>
      <c r="K2175" s="334"/>
      <c r="L2175" s="351">
        <f t="shared" si="19"/>
        <v>102.977784</v>
      </c>
      <c r="M2175" s="352" t="str">
        <f t="shared" si="18"/>
        <v>SHEARING</v>
      </c>
      <c r="N2175" s="353">
        <f t="shared" si="14"/>
        <v>27</v>
      </c>
      <c r="O2175" s="354">
        <f t="shared" si="15"/>
        <v>8</v>
      </c>
      <c r="P2175" s="354">
        <f t="shared" si="16"/>
        <v>2025</v>
      </c>
      <c r="Q2175" s="354"/>
      <c r="R2175" s="354"/>
      <c r="S2175" s="354"/>
      <c r="T2175" s="354"/>
      <c r="U2175" s="354"/>
      <c r="V2175" s="354"/>
    </row>
    <row r="2176" ht="11.25" customHeight="1">
      <c r="A2176" s="170" t="s">
        <v>682</v>
      </c>
      <c r="B2176" s="348">
        <v>45896.0</v>
      </c>
      <c r="C2176" s="170"/>
      <c r="D2176" s="170"/>
      <c r="E2176" s="170">
        <v>62.0</v>
      </c>
      <c r="F2176" s="170">
        <v>528.0</v>
      </c>
      <c r="G2176" s="170">
        <v>270.0</v>
      </c>
      <c r="H2176" s="170" t="s">
        <v>85</v>
      </c>
      <c r="I2176" s="170" t="s">
        <v>803</v>
      </c>
      <c r="J2176" s="334"/>
      <c r="K2176" s="350">
        <v>0.7916666666666666</v>
      </c>
      <c r="L2176" s="351">
        <f t="shared" si="19"/>
        <v>34.471008</v>
      </c>
      <c r="M2176" s="352" t="str">
        <f t="shared" si="18"/>
        <v/>
      </c>
      <c r="N2176" s="353">
        <f t="shared" si="14"/>
        <v>27</v>
      </c>
      <c r="O2176" s="354">
        <f t="shared" si="15"/>
        <v>8</v>
      </c>
      <c r="P2176" s="354">
        <f t="shared" si="16"/>
        <v>2025</v>
      </c>
      <c r="Q2176" s="354"/>
      <c r="R2176" s="354"/>
      <c r="S2176" s="354"/>
      <c r="T2176" s="354"/>
      <c r="U2176" s="354"/>
      <c r="V2176" s="354"/>
    </row>
    <row r="2177" ht="11.25" customHeight="1">
      <c r="A2177" s="170" t="s">
        <v>682</v>
      </c>
      <c r="B2177" s="348">
        <v>45896.0</v>
      </c>
      <c r="C2177" s="170"/>
      <c r="D2177" s="170"/>
      <c r="E2177" s="170"/>
      <c r="F2177" s="170"/>
      <c r="G2177" s="170"/>
      <c r="H2177" s="170" t="s">
        <v>811</v>
      </c>
      <c r="I2177" s="170" t="s">
        <v>801</v>
      </c>
      <c r="J2177" s="350">
        <v>0.375</v>
      </c>
      <c r="K2177" s="350">
        <v>0.75</v>
      </c>
      <c r="L2177" s="351">
        <f t="shared" si="19"/>
        <v>0</v>
      </c>
      <c r="M2177" s="352" t="str">
        <f t="shared" si="18"/>
        <v/>
      </c>
      <c r="N2177" s="353">
        <f t="shared" si="14"/>
        <v>27</v>
      </c>
      <c r="O2177" s="354">
        <f t="shared" si="15"/>
        <v>8</v>
      </c>
      <c r="P2177" s="354">
        <f t="shared" si="16"/>
        <v>2025</v>
      </c>
      <c r="Q2177" s="354"/>
      <c r="R2177" s="354"/>
      <c r="S2177" s="354"/>
      <c r="T2177" s="354"/>
      <c r="U2177" s="354"/>
      <c r="V2177" s="354"/>
    </row>
    <row r="2178" ht="11.25" customHeight="1">
      <c r="A2178" s="170" t="s">
        <v>682</v>
      </c>
      <c r="B2178" s="348">
        <v>45896.0</v>
      </c>
      <c r="C2178" s="170" t="s">
        <v>455</v>
      </c>
      <c r="D2178" s="170" t="s">
        <v>694</v>
      </c>
      <c r="E2178" s="170">
        <v>157.0</v>
      </c>
      <c r="F2178" s="170">
        <v>507.0</v>
      </c>
      <c r="G2178" s="170">
        <v>155.0</v>
      </c>
      <c r="H2178" s="170" t="s">
        <v>695</v>
      </c>
      <c r="I2178" s="170" t="s">
        <v>696</v>
      </c>
      <c r="J2178" s="350">
        <v>0.375</v>
      </c>
      <c r="K2178" s="334"/>
      <c r="L2178" s="351">
        <f t="shared" si="19"/>
        <v>48.1175955</v>
      </c>
      <c r="M2178" s="352" t="str">
        <f t="shared" si="18"/>
        <v>HOLING</v>
      </c>
      <c r="N2178" s="353">
        <f t="shared" si="14"/>
        <v>27</v>
      </c>
      <c r="O2178" s="354">
        <f t="shared" si="15"/>
        <v>8</v>
      </c>
      <c r="P2178" s="354">
        <f t="shared" si="16"/>
        <v>2025</v>
      </c>
      <c r="Q2178" s="354"/>
      <c r="R2178" s="354"/>
      <c r="S2178" s="354"/>
      <c r="T2178" s="354"/>
      <c r="U2178" s="354"/>
      <c r="V2178" s="354"/>
    </row>
    <row r="2179" ht="11.25" customHeight="1">
      <c r="A2179" s="170" t="s">
        <v>682</v>
      </c>
      <c r="B2179" s="348">
        <v>45896.0</v>
      </c>
      <c r="C2179" s="170" t="s">
        <v>455</v>
      </c>
      <c r="D2179" s="170" t="s">
        <v>694</v>
      </c>
      <c r="E2179" s="170">
        <v>141.0</v>
      </c>
      <c r="F2179" s="170">
        <v>507.0</v>
      </c>
      <c r="G2179" s="170">
        <v>280.0</v>
      </c>
      <c r="H2179" s="170" t="s">
        <v>695</v>
      </c>
      <c r="I2179" s="170" t="s">
        <v>696</v>
      </c>
      <c r="J2179" s="334"/>
      <c r="K2179" s="334"/>
      <c r="L2179" s="351">
        <f t="shared" si="19"/>
        <v>78.063804</v>
      </c>
      <c r="M2179" s="352" t="str">
        <f t="shared" si="18"/>
        <v>HOLING</v>
      </c>
      <c r="N2179" s="353">
        <f t="shared" si="14"/>
        <v>27</v>
      </c>
      <c r="O2179" s="354">
        <f t="shared" si="15"/>
        <v>8</v>
      </c>
      <c r="P2179" s="354">
        <f t="shared" si="16"/>
        <v>2025</v>
      </c>
      <c r="Q2179" s="354"/>
      <c r="R2179" s="354"/>
      <c r="S2179" s="354"/>
      <c r="T2179" s="354"/>
      <c r="U2179" s="354"/>
      <c r="V2179" s="354"/>
    </row>
    <row r="2180" ht="11.25" customHeight="1">
      <c r="A2180" s="170" t="s">
        <v>682</v>
      </c>
      <c r="B2180" s="348">
        <v>45896.0</v>
      </c>
      <c r="C2180" s="170" t="s">
        <v>455</v>
      </c>
      <c r="D2180" s="170" t="s">
        <v>694</v>
      </c>
      <c r="E2180" s="170">
        <v>118.0</v>
      </c>
      <c r="F2180" s="170">
        <v>507.0</v>
      </c>
      <c r="G2180" s="170">
        <v>232.0</v>
      </c>
      <c r="H2180" s="170" t="s">
        <v>695</v>
      </c>
      <c r="I2180" s="170" t="s">
        <v>696</v>
      </c>
      <c r="J2180" s="334"/>
      <c r="K2180" s="334"/>
      <c r="L2180" s="351">
        <f t="shared" si="19"/>
        <v>54.1305648</v>
      </c>
      <c r="M2180" s="352" t="str">
        <f t="shared" si="18"/>
        <v>HOLING</v>
      </c>
      <c r="N2180" s="353">
        <f t="shared" si="14"/>
        <v>27</v>
      </c>
      <c r="O2180" s="354">
        <f t="shared" si="15"/>
        <v>8</v>
      </c>
      <c r="P2180" s="354">
        <f t="shared" si="16"/>
        <v>2025</v>
      </c>
      <c r="Q2180" s="354"/>
      <c r="R2180" s="354"/>
      <c r="S2180" s="354"/>
      <c r="T2180" s="354"/>
      <c r="U2180" s="354"/>
      <c r="V2180" s="354"/>
    </row>
    <row r="2181" ht="11.25" customHeight="1">
      <c r="A2181" s="170" t="s">
        <v>682</v>
      </c>
      <c r="B2181" s="348">
        <v>45896.0</v>
      </c>
      <c r="C2181" s="170" t="s">
        <v>455</v>
      </c>
      <c r="D2181" s="170" t="s">
        <v>694</v>
      </c>
      <c r="E2181" s="170">
        <v>88.0</v>
      </c>
      <c r="F2181" s="170">
        <v>507.0</v>
      </c>
      <c r="G2181" s="170">
        <v>200.0</v>
      </c>
      <c r="H2181" s="170" t="s">
        <v>695</v>
      </c>
      <c r="I2181" s="170" t="s">
        <v>696</v>
      </c>
      <c r="J2181" s="334"/>
      <c r="K2181" s="334"/>
      <c r="L2181" s="351">
        <f t="shared" si="19"/>
        <v>34.80048</v>
      </c>
      <c r="M2181" s="352" t="str">
        <f t="shared" si="18"/>
        <v>HOLING</v>
      </c>
      <c r="N2181" s="353">
        <f t="shared" si="14"/>
        <v>27</v>
      </c>
      <c r="O2181" s="354">
        <f t="shared" si="15"/>
        <v>8</v>
      </c>
      <c r="P2181" s="354">
        <f t="shared" si="16"/>
        <v>2025</v>
      </c>
      <c r="Q2181" s="354"/>
      <c r="R2181" s="354"/>
      <c r="S2181" s="354"/>
      <c r="T2181" s="354"/>
      <c r="U2181" s="354"/>
      <c r="V2181" s="354"/>
    </row>
    <row r="2182" ht="11.25" customHeight="1">
      <c r="A2182" s="170" t="s">
        <v>682</v>
      </c>
      <c r="B2182" s="348">
        <v>45896.0</v>
      </c>
      <c r="C2182" s="170" t="s">
        <v>455</v>
      </c>
      <c r="D2182" s="170" t="s">
        <v>694</v>
      </c>
      <c r="E2182" s="170">
        <v>52.0</v>
      </c>
      <c r="F2182" s="170">
        <v>507.0</v>
      </c>
      <c r="G2182" s="170">
        <v>136.0</v>
      </c>
      <c r="H2182" s="170" t="s">
        <v>695</v>
      </c>
      <c r="I2182" s="170" t="s">
        <v>696</v>
      </c>
      <c r="J2182" s="334"/>
      <c r="K2182" s="350">
        <v>0.75</v>
      </c>
      <c r="L2182" s="351">
        <f t="shared" si="19"/>
        <v>13.9834656</v>
      </c>
      <c r="M2182" s="352" t="str">
        <f t="shared" si="18"/>
        <v>HOLING</v>
      </c>
      <c r="N2182" s="353">
        <f t="shared" si="14"/>
        <v>27</v>
      </c>
      <c r="O2182" s="354">
        <f t="shared" si="15"/>
        <v>8</v>
      </c>
      <c r="P2182" s="354">
        <f t="shared" si="16"/>
        <v>2025</v>
      </c>
      <c r="Q2182" s="354"/>
      <c r="R2182" s="354"/>
      <c r="S2182" s="354"/>
      <c r="T2182" s="354"/>
      <c r="U2182" s="354"/>
      <c r="V2182" s="354"/>
    </row>
    <row r="2183" ht="11.25" customHeight="1">
      <c r="A2183" s="170" t="s">
        <v>682</v>
      </c>
      <c r="B2183" s="348">
        <v>45896.0</v>
      </c>
      <c r="C2183" s="170"/>
      <c r="D2183" s="170"/>
      <c r="E2183" s="170"/>
      <c r="F2183" s="170"/>
      <c r="G2183" s="170"/>
      <c r="H2183" s="170" t="s">
        <v>715</v>
      </c>
      <c r="I2183" s="170" t="s">
        <v>719</v>
      </c>
      <c r="J2183" s="350">
        <v>0.375</v>
      </c>
      <c r="K2183" s="350">
        <v>0.75</v>
      </c>
      <c r="L2183" s="351">
        <f t="shared" si="19"/>
        <v>0</v>
      </c>
      <c r="M2183" s="352" t="str">
        <f t="shared" si="18"/>
        <v/>
      </c>
      <c r="N2183" s="353">
        <f t="shared" si="14"/>
        <v>27</v>
      </c>
      <c r="O2183" s="354">
        <f t="shared" si="15"/>
        <v>8</v>
      </c>
      <c r="P2183" s="354">
        <f t="shared" si="16"/>
        <v>2025</v>
      </c>
      <c r="Q2183" s="354"/>
      <c r="R2183" s="354"/>
      <c r="S2183" s="354"/>
      <c r="T2183" s="354"/>
      <c r="U2183" s="354"/>
      <c r="V2183" s="354"/>
    </row>
    <row r="2184" ht="11.25" customHeight="1">
      <c r="A2184" s="170" t="s">
        <v>682</v>
      </c>
      <c r="B2184" s="348">
        <v>45896.0</v>
      </c>
      <c r="C2184" s="170" t="s">
        <v>455</v>
      </c>
      <c r="D2184" s="349" t="s">
        <v>683</v>
      </c>
      <c r="E2184" s="170">
        <v>57.0</v>
      </c>
      <c r="F2184" s="170">
        <v>507.0</v>
      </c>
      <c r="G2184" s="170">
        <v>1500.0</v>
      </c>
      <c r="H2184" s="170" t="s">
        <v>85</v>
      </c>
      <c r="I2184" s="170" t="s">
        <v>684</v>
      </c>
      <c r="J2184" s="350">
        <v>0.3333333333333333</v>
      </c>
      <c r="K2184" s="334"/>
      <c r="L2184" s="351">
        <f t="shared" si="19"/>
        <v>169.05915</v>
      </c>
      <c r="M2184" s="352" t="str">
        <f t="shared" si="18"/>
        <v>SHEARING</v>
      </c>
      <c r="N2184" s="353">
        <f t="shared" si="14"/>
        <v>27</v>
      </c>
      <c r="O2184" s="354">
        <f t="shared" si="15"/>
        <v>8</v>
      </c>
      <c r="P2184" s="354">
        <f t="shared" si="16"/>
        <v>2025</v>
      </c>
      <c r="Q2184" s="354"/>
      <c r="R2184" s="354"/>
      <c r="S2184" s="354"/>
      <c r="T2184" s="354"/>
      <c r="U2184" s="354"/>
      <c r="V2184" s="354"/>
    </row>
    <row r="2185" ht="11.25" customHeight="1">
      <c r="A2185" s="170" t="s">
        <v>682</v>
      </c>
      <c r="B2185" s="348">
        <v>45896.0</v>
      </c>
      <c r="C2185" s="170" t="s">
        <v>455</v>
      </c>
      <c r="D2185" s="349" t="s">
        <v>683</v>
      </c>
      <c r="E2185" s="170">
        <v>57.0</v>
      </c>
      <c r="F2185" s="170">
        <v>528.0</v>
      </c>
      <c r="G2185" s="170">
        <v>220.0</v>
      </c>
      <c r="H2185" s="170" t="s">
        <v>85</v>
      </c>
      <c r="I2185" s="170" t="s">
        <v>684</v>
      </c>
      <c r="J2185" s="334"/>
      <c r="K2185" s="334"/>
      <c r="L2185" s="351">
        <f t="shared" si="19"/>
        <v>25.822368</v>
      </c>
      <c r="M2185" s="352" t="str">
        <f t="shared" si="18"/>
        <v>SHEARING</v>
      </c>
      <c r="N2185" s="353">
        <f t="shared" si="14"/>
        <v>27</v>
      </c>
      <c r="O2185" s="354">
        <f t="shared" si="15"/>
        <v>8</v>
      </c>
      <c r="P2185" s="354">
        <f t="shared" si="16"/>
        <v>2025</v>
      </c>
      <c r="Q2185" s="354"/>
      <c r="R2185" s="354"/>
      <c r="S2185" s="354"/>
      <c r="T2185" s="354"/>
      <c r="U2185" s="354"/>
      <c r="V2185" s="354"/>
    </row>
    <row r="2186" ht="11.25" customHeight="1">
      <c r="A2186" s="170" t="s">
        <v>682</v>
      </c>
      <c r="B2186" s="348">
        <v>45896.0</v>
      </c>
      <c r="C2186" s="170"/>
      <c r="D2186" s="170"/>
      <c r="E2186" s="170"/>
      <c r="F2186" s="170"/>
      <c r="G2186" s="170"/>
      <c r="H2186" s="170" t="s">
        <v>689</v>
      </c>
      <c r="I2186" s="170" t="s">
        <v>684</v>
      </c>
      <c r="J2186" s="334"/>
      <c r="K2186" s="350">
        <v>0.8333333333333334</v>
      </c>
      <c r="L2186" s="351">
        <f t="shared" si="19"/>
        <v>0</v>
      </c>
      <c r="M2186" s="352" t="str">
        <f t="shared" si="18"/>
        <v/>
      </c>
      <c r="N2186" s="353">
        <f t="shared" si="14"/>
        <v>27</v>
      </c>
      <c r="O2186" s="354">
        <f t="shared" si="15"/>
        <v>8</v>
      </c>
      <c r="P2186" s="354">
        <f t="shared" si="16"/>
        <v>2025</v>
      </c>
      <c r="Q2186" s="354"/>
      <c r="R2186" s="354"/>
      <c r="S2186" s="354"/>
      <c r="T2186" s="354"/>
      <c r="U2186" s="354"/>
      <c r="V2186" s="354"/>
    </row>
    <row r="2187" ht="11.25" customHeight="1">
      <c r="A2187" s="170" t="s">
        <v>682</v>
      </c>
      <c r="B2187" s="348">
        <v>45896.0</v>
      </c>
      <c r="C2187" s="170"/>
      <c r="D2187" s="170"/>
      <c r="E2187" s="170"/>
      <c r="F2187" s="170"/>
      <c r="G2187" s="170"/>
      <c r="H2187" s="170" t="s">
        <v>807</v>
      </c>
      <c r="I2187" s="170" t="s">
        <v>692</v>
      </c>
      <c r="J2187" s="350">
        <v>0.3333333333333333</v>
      </c>
      <c r="K2187" s="334"/>
      <c r="L2187" s="351">
        <f t="shared" si="19"/>
        <v>0</v>
      </c>
      <c r="M2187" s="352" t="str">
        <f t="shared" si="18"/>
        <v/>
      </c>
      <c r="N2187" s="353">
        <f t="shared" si="14"/>
        <v>27</v>
      </c>
      <c r="O2187" s="354">
        <f t="shared" si="15"/>
        <v>8</v>
      </c>
      <c r="P2187" s="354">
        <f t="shared" si="16"/>
        <v>2025</v>
      </c>
      <c r="Q2187" s="354"/>
      <c r="R2187" s="354"/>
      <c r="S2187" s="354"/>
      <c r="T2187" s="354"/>
      <c r="U2187" s="354"/>
      <c r="V2187" s="354"/>
    </row>
    <row r="2188" ht="11.25" customHeight="1">
      <c r="A2188" s="170" t="s">
        <v>682</v>
      </c>
      <c r="B2188" s="348">
        <v>45896.0</v>
      </c>
      <c r="C2188" s="170"/>
      <c r="D2188" s="170"/>
      <c r="E2188" s="170"/>
      <c r="F2188" s="170"/>
      <c r="G2188" s="170"/>
      <c r="H2188" s="170" t="s">
        <v>814</v>
      </c>
      <c r="I2188" s="170" t="s">
        <v>692</v>
      </c>
      <c r="J2188" s="334"/>
      <c r="K2188" s="334"/>
      <c r="L2188" s="351">
        <f t="shared" si="19"/>
        <v>0</v>
      </c>
      <c r="M2188" s="352" t="str">
        <f t="shared" si="18"/>
        <v/>
      </c>
      <c r="N2188" s="353">
        <f t="shared" si="14"/>
        <v>27</v>
      </c>
      <c r="O2188" s="354">
        <f t="shared" si="15"/>
        <v>8</v>
      </c>
      <c r="P2188" s="354">
        <f t="shared" si="16"/>
        <v>2025</v>
      </c>
      <c r="Q2188" s="354"/>
      <c r="R2188" s="354"/>
      <c r="S2188" s="354"/>
      <c r="T2188" s="354"/>
      <c r="U2188" s="354"/>
      <c r="V2188" s="354"/>
    </row>
    <row r="2189" ht="11.25" customHeight="1">
      <c r="A2189" s="170" t="s">
        <v>682</v>
      </c>
      <c r="B2189" s="348">
        <v>45896.0</v>
      </c>
      <c r="C2189" s="170"/>
      <c r="D2189" s="170"/>
      <c r="E2189" s="170"/>
      <c r="F2189" s="170"/>
      <c r="G2189" s="170"/>
      <c r="H2189" s="170" t="s">
        <v>715</v>
      </c>
      <c r="I2189" s="170" t="s">
        <v>692</v>
      </c>
      <c r="J2189" s="334"/>
      <c r="K2189" s="350">
        <v>0.8333333333333334</v>
      </c>
      <c r="L2189" s="351">
        <f t="shared" si="19"/>
        <v>0</v>
      </c>
      <c r="M2189" s="352" t="str">
        <f t="shared" si="18"/>
        <v/>
      </c>
      <c r="N2189" s="353">
        <f t="shared" si="14"/>
        <v>27</v>
      </c>
      <c r="O2189" s="354">
        <f t="shared" si="15"/>
        <v>8</v>
      </c>
      <c r="P2189" s="354">
        <f t="shared" si="16"/>
        <v>2025</v>
      </c>
      <c r="Q2189" s="354"/>
      <c r="R2189" s="354"/>
      <c r="S2189" s="354"/>
      <c r="T2189" s="354"/>
      <c r="U2189" s="354"/>
      <c r="V2189" s="354"/>
    </row>
    <row r="2190" ht="11.25" customHeight="1">
      <c r="A2190" s="170" t="s">
        <v>682</v>
      </c>
      <c r="B2190" s="348">
        <v>45896.0</v>
      </c>
      <c r="C2190" s="170" t="s">
        <v>673</v>
      </c>
      <c r="D2190" s="349" t="s">
        <v>711</v>
      </c>
      <c r="E2190" s="170">
        <v>25.0</v>
      </c>
      <c r="F2190" s="170">
        <v>50.0</v>
      </c>
      <c r="G2190" s="170">
        <v>1600.0</v>
      </c>
      <c r="H2190" s="170" t="s">
        <v>712</v>
      </c>
      <c r="I2190" s="170" t="s">
        <v>713</v>
      </c>
      <c r="J2190" s="350">
        <v>0.3333333333333333</v>
      </c>
      <c r="K2190" s="334"/>
      <c r="L2190" s="351">
        <f t="shared" si="19"/>
        <v>7.8</v>
      </c>
      <c r="M2190" s="352" t="str">
        <f t="shared" si="18"/>
        <v>SHEARING</v>
      </c>
      <c r="N2190" s="353">
        <f t="shared" si="14"/>
        <v>27</v>
      </c>
      <c r="O2190" s="354">
        <f t="shared" si="15"/>
        <v>8</v>
      </c>
      <c r="P2190" s="354">
        <f t="shared" si="16"/>
        <v>2025</v>
      </c>
      <c r="Q2190" s="354"/>
      <c r="R2190" s="354"/>
      <c r="S2190" s="354"/>
      <c r="T2190" s="354"/>
      <c r="U2190" s="354"/>
      <c r="V2190" s="354"/>
    </row>
    <row r="2191" ht="11.25" customHeight="1">
      <c r="A2191" s="170" t="s">
        <v>682</v>
      </c>
      <c r="B2191" s="348">
        <v>45896.0</v>
      </c>
      <c r="C2191" s="170" t="s">
        <v>673</v>
      </c>
      <c r="D2191" s="349" t="s">
        <v>711</v>
      </c>
      <c r="E2191" s="170">
        <v>25.0</v>
      </c>
      <c r="F2191" s="170">
        <v>50.0</v>
      </c>
      <c r="G2191" s="170">
        <v>600.0</v>
      </c>
      <c r="H2191" s="170" t="s">
        <v>85</v>
      </c>
      <c r="I2191" s="170" t="s">
        <v>713</v>
      </c>
      <c r="J2191" s="350"/>
      <c r="K2191" s="334"/>
      <c r="L2191" s="351">
        <f t="shared" si="19"/>
        <v>2.925</v>
      </c>
      <c r="M2191" s="352" t="str">
        <f t="shared" si="18"/>
        <v>SHEARING</v>
      </c>
      <c r="N2191" s="353">
        <f t="shared" si="14"/>
        <v>27</v>
      </c>
      <c r="O2191" s="354">
        <f t="shared" si="15"/>
        <v>8</v>
      </c>
      <c r="P2191" s="354">
        <f t="shared" si="16"/>
        <v>2025</v>
      </c>
      <c r="Q2191" s="354"/>
      <c r="R2191" s="354"/>
      <c r="S2191" s="354"/>
      <c r="T2191" s="354"/>
      <c r="U2191" s="354"/>
      <c r="V2191" s="354"/>
    </row>
    <row r="2192" ht="11.25" customHeight="1">
      <c r="A2192" s="170" t="s">
        <v>682</v>
      </c>
      <c r="B2192" s="348">
        <v>45896.0</v>
      </c>
      <c r="C2192" s="170"/>
      <c r="D2192" s="349" t="s">
        <v>711</v>
      </c>
      <c r="E2192" s="170">
        <v>180.0</v>
      </c>
      <c r="F2192" s="170">
        <v>240.0</v>
      </c>
      <c r="G2192" s="170">
        <v>1320.0</v>
      </c>
      <c r="H2192" s="170" t="s">
        <v>445</v>
      </c>
      <c r="I2192" s="170" t="s">
        <v>713</v>
      </c>
      <c r="J2192" s="350"/>
      <c r="K2192" s="350">
        <v>0.8333333333333334</v>
      </c>
      <c r="L2192" s="351">
        <f t="shared" si="19"/>
        <v>222.3936</v>
      </c>
      <c r="M2192" s="352" t="str">
        <f t="shared" si="18"/>
        <v>SHEARING</v>
      </c>
      <c r="N2192" s="353">
        <f t="shared" si="14"/>
        <v>27</v>
      </c>
      <c r="O2192" s="354">
        <f t="shared" si="15"/>
        <v>8</v>
      </c>
      <c r="P2192" s="354">
        <f t="shared" si="16"/>
        <v>2025</v>
      </c>
      <c r="Q2192" s="354"/>
      <c r="R2192" s="354"/>
      <c r="S2192" s="354"/>
      <c r="T2192" s="354"/>
      <c r="U2192" s="354"/>
      <c r="V2192" s="354"/>
    </row>
    <row r="2193" ht="11.25" customHeight="1">
      <c r="A2193" s="170" t="s">
        <v>682</v>
      </c>
      <c r="B2193" s="348">
        <v>45896.0</v>
      </c>
      <c r="C2193" s="170" t="s">
        <v>455</v>
      </c>
      <c r="D2193" s="349" t="s">
        <v>699</v>
      </c>
      <c r="E2193" s="170">
        <v>62.0</v>
      </c>
      <c r="F2193" s="170">
        <v>507.0</v>
      </c>
      <c r="G2193" s="170">
        <v>1600.0</v>
      </c>
      <c r="H2193" s="170" t="s">
        <v>700</v>
      </c>
      <c r="I2193" s="170" t="s">
        <v>701</v>
      </c>
      <c r="J2193" s="350">
        <v>0.3333333333333333</v>
      </c>
      <c r="K2193" s="350">
        <v>0.8333333333333334</v>
      </c>
      <c r="L2193" s="351">
        <f t="shared" si="19"/>
        <v>196.14816</v>
      </c>
      <c r="M2193" s="352" t="str">
        <f t="shared" si="18"/>
        <v>SHEARING</v>
      </c>
      <c r="N2193" s="353">
        <f t="shared" si="14"/>
        <v>27</v>
      </c>
      <c r="O2193" s="354">
        <f t="shared" si="15"/>
        <v>8</v>
      </c>
      <c r="P2193" s="354">
        <f t="shared" si="16"/>
        <v>2025</v>
      </c>
      <c r="Q2193" s="354"/>
      <c r="R2193" s="354"/>
      <c r="S2193" s="354"/>
      <c r="T2193" s="354"/>
      <c r="U2193" s="354"/>
      <c r="V2193" s="354"/>
    </row>
    <row r="2194" ht="11.25" customHeight="1">
      <c r="A2194" s="170" t="s">
        <v>682</v>
      </c>
      <c r="B2194" s="348">
        <v>45896.0</v>
      </c>
      <c r="C2194" s="170"/>
      <c r="D2194" s="170" t="s">
        <v>810</v>
      </c>
      <c r="E2194" s="170">
        <v>180.0</v>
      </c>
      <c r="F2194" s="170">
        <v>240.0</v>
      </c>
      <c r="G2194" s="170">
        <v>600.0</v>
      </c>
      <c r="H2194" s="170" t="s">
        <v>445</v>
      </c>
      <c r="I2194" s="170" t="s">
        <v>718</v>
      </c>
      <c r="J2194" s="350">
        <v>0.3333333333333333</v>
      </c>
      <c r="K2194" s="334"/>
      <c r="L2194" s="351">
        <f t="shared" si="19"/>
        <v>101.088</v>
      </c>
      <c r="M2194" s="352" t="str">
        <f t="shared" si="18"/>
        <v>POWERPRESS</v>
      </c>
      <c r="N2194" s="353">
        <f t="shared" si="14"/>
        <v>27</v>
      </c>
      <c r="O2194" s="354">
        <f t="shared" si="15"/>
        <v>8</v>
      </c>
      <c r="P2194" s="354">
        <f t="shared" si="16"/>
        <v>2025</v>
      </c>
      <c r="Q2194" s="354"/>
      <c r="R2194" s="354"/>
      <c r="S2194" s="354"/>
      <c r="T2194" s="354"/>
      <c r="U2194" s="354"/>
      <c r="V2194" s="354"/>
    </row>
    <row r="2195" ht="11.25" customHeight="1">
      <c r="A2195" s="170" t="s">
        <v>682</v>
      </c>
      <c r="B2195" s="348">
        <v>45896.0</v>
      </c>
      <c r="C2195" s="170"/>
      <c r="D2195" s="170"/>
      <c r="E2195" s="170"/>
      <c r="F2195" s="170"/>
      <c r="G2195" s="170"/>
      <c r="H2195" s="170" t="s">
        <v>689</v>
      </c>
      <c r="I2195" s="170" t="s">
        <v>718</v>
      </c>
      <c r="J2195" s="334"/>
      <c r="K2195" s="350">
        <v>0.8333333333333334</v>
      </c>
      <c r="L2195" s="351">
        <f t="shared" si="19"/>
        <v>0</v>
      </c>
      <c r="M2195" s="352" t="str">
        <f t="shared" si="18"/>
        <v/>
      </c>
      <c r="N2195" s="353">
        <f t="shared" si="14"/>
        <v>28</v>
      </c>
      <c r="O2195" s="354">
        <f t="shared" si="15"/>
        <v>8</v>
      </c>
      <c r="P2195" s="354">
        <f t="shared" si="16"/>
        <v>2025</v>
      </c>
      <c r="Q2195" s="354"/>
      <c r="R2195" s="354"/>
      <c r="S2195" s="354"/>
      <c r="T2195" s="354"/>
      <c r="U2195" s="354"/>
      <c r="V2195" s="354"/>
    </row>
    <row r="2196" ht="11.25" customHeight="1">
      <c r="A2196" s="170" t="s">
        <v>682</v>
      </c>
      <c r="B2196" s="348">
        <v>45897.0</v>
      </c>
      <c r="C2196" s="170" t="s">
        <v>439</v>
      </c>
      <c r="D2196" s="170"/>
      <c r="E2196" s="170"/>
      <c r="F2196" s="170"/>
      <c r="G2196" s="170"/>
      <c r="H2196" s="170" t="s">
        <v>746</v>
      </c>
      <c r="I2196" s="170" t="s">
        <v>705</v>
      </c>
      <c r="J2196" s="350">
        <v>0.375</v>
      </c>
      <c r="K2196" s="350">
        <v>0.8333333333333334</v>
      </c>
      <c r="L2196" s="351">
        <f t="shared" si="19"/>
        <v>0</v>
      </c>
      <c r="M2196" s="352" t="str">
        <f t="shared" si="18"/>
        <v/>
      </c>
      <c r="N2196" s="353">
        <f t="shared" si="14"/>
        <v>28</v>
      </c>
      <c r="O2196" s="354">
        <f t="shared" si="15"/>
        <v>8</v>
      </c>
      <c r="P2196" s="354">
        <f t="shared" si="16"/>
        <v>2025</v>
      </c>
      <c r="Q2196" s="354"/>
      <c r="R2196" s="354"/>
      <c r="S2196" s="354"/>
      <c r="T2196" s="354"/>
      <c r="U2196" s="354"/>
      <c r="V2196" s="354"/>
    </row>
    <row r="2197" ht="11.25" customHeight="1">
      <c r="A2197" s="170" t="s">
        <v>682</v>
      </c>
      <c r="B2197" s="348">
        <v>45897.0</v>
      </c>
      <c r="C2197" s="170" t="s">
        <v>439</v>
      </c>
      <c r="D2197" s="170"/>
      <c r="E2197" s="170"/>
      <c r="F2197" s="170"/>
      <c r="G2197" s="170"/>
      <c r="H2197" s="170" t="s">
        <v>746</v>
      </c>
      <c r="I2197" s="170" t="s">
        <v>703</v>
      </c>
      <c r="J2197" s="350">
        <v>0.375</v>
      </c>
      <c r="K2197" s="350">
        <v>0.8333333333333334</v>
      </c>
      <c r="L2197" s="351">
        <f t="shared" si="19"/>
        <v>0</v>
      </c>
      <c r="M2197" s="352" t="str">
        <f t="shared" si="18"/>
        <v/>
      </c>
      <c r="N2197" s="353">
        <f t="shared" si="14"/>
        <v>28</v>
      </c>
      <c r="O2197" s="354">
        <f t="shared" si="15"/>
        <v>8</v>
      </c>
      <c r="P2197" s="354">
        <f t="shared" si="16"/>
        <v>2025</v>
      </c>
      <c r="Q2197" s="354"/>
      <c r="R2197" s="354"/>
      <c r="S2197" s="354"/>
      <c r="T2197" s="354"/>
      <c r="U2197" s="354"/>
      <c r="V2197" s="354"/>
    </row>
    <row r="2198" ht="11.25" customHeight="1">
      <c r="A2198" s="170" t="s">
        <v>682</v>
      </c>
      <c r="B2198" s="348">
        <v>45897.0</v>
      </c>
      <c r="C2198" s="170" t="s">
        <v>455</v>
      </c>
      <c r="D2198" s="170" t="s">
        <v>697</v>
      </c>
      <c r="E2198" s="170">
        <v>62.0</v>
      </c>
      <c r="F2198" s="170">
        <v>528.0</v>
      </c>
      <c r="G2198" s="170">
        <v>990.0</v>
      </c>
      <c r="H2198" s="170" t="s">
        <v>695</v>
      </c>
      <c r="I2198" s="170" t="s">
        <v>696</v>
      </c>
      <c r="J2198" s="350">
        <v>0.375</v>
      </c>
      <c r="K2198" s="350">
        <v>0.75</v>
      </c>
      <c r="L2198" s="351">
        <f t="shared" si="19"/>
        <v>126.393696</v>
      </c>
      <c r="M2198" s="352" t="str">
        <f t="shared" si="18"/>
        <v>HOLING</v>
      </c>
      <c r="N2198" s="353">
        <f t="shared" si="14"/>
        <v>28</v>
      </c>
      <c r="O2198" s="354">
        <f t="shared" si="15"/>
        <v>8</v>
      </c>
      <c r="P2198" s="354">
        <f t="shared" si="16"/>
        <v>2025</v>
      </c>
      <c r="Q2198" s="354"/>
      <c r="R2198" s="354"/>
      <c r="S2198" s="354"/>
      <c r="T2198" s="354"/>
      <c r="U2198" s="354"/>
      <c r="V2198" s="354"/>
    </row>
    <row r="2199" ht="11.25" customHeight="1">
      <c r="A2199" s="170" t="s">
        <v>682</v>
      </c>
      <c r="B2199" s="348">
        <v>45897.0</v>
      </c>
      <c r="C2199" s="170"/>
      <c r="D2199" s="170"/>
      <c r="E2199" s="170"/>
      <c r="F2199" s="170"/>
      <c r="G2199" s="170"/>
      <c r="H2199" s="170" t="s">
        <v>689</v>
      </c>
      <c r="I2199" s="170" t="s">
        <v>716</v>
      </c>
      <c r="J2199" s="350">
        <v>0.375</v>
      </c>
      <c r="K2199" s="334"/>
      <c r="L2199" s="351">
        <f t="shared" si="19"/>
        <v>0</v>
      </c>
      <c r="M2199" s="352" t="str">
        <f t="shared" si="18"/>
        <v/>
      </c>
      <c r="N2199" s="353">
        <f t="shared" si="14"/>
        <v>28</v>
      </c>
      <c r="O2199" s="354">
        <f t="shared" si="15"/>
        <v>8</v>
      </c>
      <c r="P2199" s="354">
        <f t="shared" si="16"/>
        <v>2025</v>
      </c>
      <c r="Q2199" s="354"/>
      <c r="R2199" s="354"/>
      <c r="S2199" s="354"/>
      <c r="T2199" s="354"/>
      <c r="U2199" s="354"/>
      <c r="V2199" s="354"/>
    </row>
    <row r="2200" ht="11.25" customHeight="1">
      <c r="A2200" s="170" t="s">
        <v>682</v>
      </c>
      <c r="B2200" s="348">
        <v>45897.0</v>
      </c>
      <c r="C2200" s="170"/>
      <c r="D2200" s="170"/>
      <c r="E2200" s="170"/>
      <c r="F2200" s="170"/>
      <c r="G2200" s="170"/>
      <c r="H2200" s="170" t="s">
        <v>811</v>
      </c>
      <c r="I2200" s="170" t="s">
        <v>716</v>
      </c>
      <c r="J2200" s="334"/>
      <c r="K2200" s="350">
        <v>0.75</v>
      </c>
      <c r="L2200" s="351">
        <f t="shared" si="19"/>
        <v>0</v>
      </c>
      <c r="M2200" s="352" t="str">
        <f t="shared" si="18"/>
        <v/>
      </c>
      <c r="N2200" s="353">
        <f t="shared" si="14"/>
        <v>28</v>
      </c>
      <c r="O2200" s="354">
        <f t="shared" si="15"/>
        <v>8</v>
      </c>
      <c r="P2200" s="354">
        <f t="shared" si="16"/>
        <v>2025</v>
      </c>
      <c r="Q2200" s="354"/>
      <c r="R2200" s="354"/>
      <c r="S2200" s="354"/>
      <c r="T2200" s="354"/>
      <c r="U2200" s="354"/>
      <c r="V2200" s="354"/>
    </row>
    <row r="2201" ht="11.25" customHeight="1">
      <c r="A2201" s="170" t="s">
        <v>682</v>
      </c>
      <c r="B2201" s="348">
        <v>45897.0</v>
      </c>
      <c r="C2201" s="170"/>
      <c r="D2201" s="170"/>
      <c r="E2201" s="170"/>
      <c r="F2201" s="170"/>
      <c r="G2201" s="170"/>
      <c r="H2201" s="170" t="s">
        <v>811</v>
      </c>
      <c r="I2201" s="170" t="s">
        <v>793</v>
      </c>
      <c r="J2201" s="350">
        <v>0.375</v>
      </c>
      <c r="K2201" s="350">
        <v>0.75</v>
      </c>
      <c r="L2201" s="351">
        <f t="shared" si="19"/>
        <v>0</v>
      </c>
      <c r="M2201" s="352" t="str">
        <f t="shared" si="18"/>
        <v/>
      </c>
      <c r="N2201" s="353">
        <f t="shared" si="14"/>
        <v>28</v>
      </c>
      <c r="O2201" s="354">
        <f t="shared" si="15"/>
        <v>8</v>
      </c>
      <c r="P2201" s="354">
        <f t="shared" si="16"/>
        <v>2025</v>
      </c>
      <c r="Q2201" s="354"/>
      <c r="R2201" s="354"/>
      <c r="S2201" s="354"/>
      <c r="T2201" s="354"/>
      <c r="U2201" s="354"/>
      <c r="V2201" s="354"/>
    </row>
    <row r="2202" ht="11.25" customHeight="1">
      <c r="A2202" s="170" t="s">
        <v>682</v>
      </c>
      <c r="B2202" s="348">
        <v>45897.0</v>
      </c>
      <c r="C2202" s="170" t="s">
        <v>455</v>
      </c>
      <c r="D2202" s="349" t="s">
        <v>699</v>
      </c>
      <c r="E2202" s="170">
        <v>62.0</v>
      </c>
      <c r="F2202" s="170">
        <v>528.0</v>
      </c>
      <c r="G2202" s="170">
        <v>1256.0</v>
      </c>
      <c r="H2202" s="170" t="s">
        <v>700</v>
      </c>
      <c r="I2202" s="170" t="s">
        <v>701</v>
      </c>
      <c r="J2202" s="350">
        <v>0.375</v>
      </c>
      <c r="K2202" s="334"/>
      <c r="L2202" s="351">
        <f t="shared" si="19"/>
        <v>160.3540224</v>
      </c>
      <c r="M2202" s="352" t="str">
        <f t="shared" si="18"/>
        <v>SHEARING</v>
      </c>
      <c r="N2202" s="353">
        <f t="shared" si="14"/>
        <v>28</v>
      </c>
      <c r="O2202" s="354">
        <f t="shared" si="15"/>
        <v>8</v>
      </c>
      <c r="P2202" s="354">
        <f t="shared" si="16"/>
        <v>2025</v>
      </c>
      <c r="Q2202" s="354"/>
      <c r="R2202" s="354"/>
      <c r="S2202" s="354"/>
      <c r="T2202" s="354"/>
      <c r="U2202" s="354"/>
      <c r="V2202" s="354"/>
    </row>
    <row r="2203" ht="11.25" customHeight="1">
      <c r="A2203" s="170" t="s">
        <v>682</v>
      </c>
      <c r="B2203" s="348">
        <v>45897.0</v>
      </c>
      <c r="C2203" s="170" t="s">
        <v>455</v>
      </c>
      <c r="D2203" s="349" t="s">
        <v>699</v>
      </c>
      <c r="E2203" s="170">
        <v>62.0</v>
      </c>
      <c r="F2203" s="170">
        <v>507.0</v>
      </c>
      <c r="G2203" s="170">
        <v>912.0</v>
      </c>
      <c r="H2203" s="170" t="s">
        <v>700</v>
      </c>
      <c r="I2203" s="170" t="s">
        <v>701</v>
      </c>
      <c r="J2203" s="334"/>
      <c r="K2203" s="334"/>
      <c r="L2203" s="351">
        <f t="shared" si="19"/>
        <v>111.8044512</v>
      </c>
      <c r="M2203" s="352" t="str">
        <f t="shared" si="18"/>
        <v>SHEARING</v>
      </c>
      <c r="N2203" s="353">
        <f t="shared" si="14"/>
        <v>28</v>
      </c>
      <c r="O2203" s="354">
        <f t="shared" si="15"/>
        <v>8</v>
      </c>
      <c r="P2203" s="354">
        <f t="shared" si="16"/>
        <v>2025</v>
      </c>
      <c r="Q2203" s="354"/>
      <c r="R2203" s="354"/>
      <c r="S2203" s="354"/>
      <c r="T2203" s="354"/>
      <c r="U2203" s="354"/>
      <c r="V2203" s="354"/>
    </row>
    <row r="2204" ht="11.25" customHeight="1">
      <c r="A2204" s="170" t="s">
        <v>682</v>
      </c>
      <c r="B2204" s="348">
        <v>45897.0</v>
      </c>
      <c r="C2204" s="170"/>
      <c r="D2204" s="170"/>
      <c r="E2204" s="170"/>
      <c r="F2204" s="170"/>
      <c r="G2204" s="170"/>
      <c r="H2204" s="170" t="s">
        <v>815</v>
      </c>
      <c r="I2204" s="170" t="s">
        <v>701</v>
      </c>
      <c r="J2204" s="334"/>
      <c r="K2204" s="350">
        <v>0.8333333333333334</v>
      </c>
      <c r="L2204" s="351">
        <f t="shared" si="19"/>
        <v>0</v>
      </c>
      <c r="M2204" s="352" t="str">
        <f t="shared" si="18"/>
        <v/>
      </c>
      <c r="N2204" s="353">
        <f t="shared" si="14"/>
        <v>28</v>
      </c>
      <c r="O2204" s="354">
        <f t="shared" si="15"/>
        <v>8</v>
      </c>
      <c r="P2204" s="354">
        <f t="shared" si="16"/>
        <v>2025</v>
      </c>
      <c r="Q2204" s="354"/>
      <c r="R2204" s="354"/>
      <c r="S2204" s="354"/>
      <c r="T2204" s="354"/>
      <c r="U2204" s="354"/>
      <c r="V2204" s="354"/>
    </row>
    <row r="2205" ht="11.25" customHeight="1">
      <c r="A2205" s="170" t="s">
        <v>682</v>
      </c>
      <c r="B2205" s="348">
        <v>45897.0</v>
      </c>
      <c r="C2205" s="170" t="s">
        <v>455</v>
      </c>
      <c r="D2205" s="349" t="s">
        <v>683</v>
      </c>
      <c r="E2205" s="170">
        <v>62.0</v>
      </c>
      <c r="F2205" s="170">
        <v>528.0</v>
      </c>
      <c r="G2205" s="170">
        <v>600.0</v>
      </c>
      <c r="H2205" s="170" t="s">
        <v>85</v>
      </c>
      <c r="I2205" s="170" t="s">
        <v>684</v>
      </c>
      <c r="J2205" s="350">
        <v>0.375</v>
      </c>
      <c r="K2205" s="334"/>
      <c r="L2205" s="351">
        <f t="shared" si="19"/>
        <v>76.60224</v>
      </c>
      <c r="M2205" s="352" t="str">
        <f t="shared" si="18"/>
        <v>SHEARING</v>
      </c>
      <c r="N2205" s="353">
        <f t="shared" si="14"/>
        <v>28</v>
      </c>
      <c r="O2205" s="354">
        <f t="shared" si="15"/>
        <v>8</v>
      </c>
      <c r="P2205" s="354">
        <f t="shared" si="16"/>
        <v>2025</v>
      </c>
      <c r="Q2205" s="354"/>
      <c r="R2205" s="354"/>
      <c r="S2205" s="354"/>
      <c r="T2205" s="354"/>
      <c r="U2205" s="354"/>
      <c r="V2205" s="354"/>
    </row>
    <row r="2206" ht="11.25" customHeight="1">
      <c r="A2206" s="170" t="s">
        <v>682</v>
      </c>
      <c r="B2206" s="348">
        <v>45897.0</v>
      </c>
      <c r="C2206" s="170" t="s">
        <v>455</v>
      </c>
      <c r="D2206" s="349" t="s">
        <v>683</v>
      </c>
      <c r="E2206" s="170">
        <v>62.0</v>
      </c>
      <c r="F2206" s="170">
        <v>507.0</v>
      </c>
      <c r="G2206" s="170">
        <v>600.0</v>
      </c>
      <c r="H2206" s="170" t="s">
        <v>85</v>
      </c>
      <c r="I2206" s="170" t="s">
        <v>684</v>
      </c>
      <c r="J2206" s="334"/>
      <c r="K2206" s="334"/>
      <c r="L2206" s="351">
        <f t="shared" si="19"/>
        <v>73.55556</v>
      </c>
      <c r="M2206" s="352" t="str">
        <f t="shared" si="18"/>
        <v>SHEARING</v>
      </c>
      <c r="N2206" s="353">
        <f t="shared" si="14"/>
        <v>28</v>
      </c>
      <c r="O2206" s="354">
        <f t="shared" si="15"/>
        <v>8</v>
      </c>
      <c r="P2206" s="354">
        <f t="shared" si="16"/>
        <v>2025</v>
      </c>
      <c r="Q2206" s="354"/>
      <c r="R2206" s="354"/>
      <c r="S2206" s="354"/>
      <c r="T2206" s="354"/>
      <c r="U2206" s="354"/>
      <c r="V2206" s="354"/>
    </row>
    <row r="2207" ht="11.25" customHeight="1">
      <c r="A2207" s="170" t="s">
        <v>682</v>
      </c>
      <c r="B2207" s="348">
        <v>45897.0</v>
      </c>
      <c r="C2207" s="170" t="s">
        <v>667</v>
      </c>
      <c r="D2207" s="349" t="s">
        <v>683</v>
      </c>
      <c r="E2207" s="170">
        <v>110.0</v>
      </c>
      <c r="F2207" s="170">
        <v>490.0</v>
      </c>
      <c r="G2207" s="170">
        <v>220.0</v>
      </c>
      <c r="H2207" s="170" t="s">
        <v>85</v>
      </c>
      <c r="I2207" s="170" t="s">
        <v>684</v>
      </c>
      <c r="J2207" s="334"/>
      <c r="K2207" s="350">
        <v>0.8333333333333334</v>
      </c>
      <c r="L2207" s="351">
        <f t="shared" si="19"/>
        <v>46.2462</v>
      </c>
      <c r="M2207" s="352" t="str">
        <f t="shared" si="18"/>
        <v>SHEARING</v>
      </c>
      <c r="N2207" s="353">
        <f t="shared" si="14"/>
        <v>28</v>
      </c>
      <c r="O2207" s="354">
        <f t="shared" si="15"/>
        <v>8</v>
      </c>
      <c r="P2207" s="354">
        <f t="shared" si="16"/>
        <v>2025</v>
      </c>
      <c r="Q2207" s="354"/>
      <c r="R2207" s="354"/>
      <c r="S2207" s="354"/>
      <c r="T2207" s="354"/>
      <c r="U2207" s="354"/>
      <c r="V2207" s="354"/>
    </row>
    <row r="2208" ht="11.25" customHeight="1">
      <c r="A2208" s="170" t="s">
        <v>682</v>
      </c>
      <c r="B2208" s="348">
        <v>45897.0</v>
      </c>
      <c r="C2208" s="170"/>
      <c r="D2208" s="170"/>
      <c r="E2208" s="170"/>
      <c r="F2208" s="170"/>
      <c r="G2208" s="170"/>
      <c r="H2208" s="170" t="s">
        <v>715</v>
      </c>
      <c r="I2208" s="170" t="s">
        <v>719</v>
      </c>
      <c r="J2208" s="350">
        <v>0.375</v>
      </c>
      <c r="K2208" s="350">
        <v>0.75</v>
      </c>
      <c r="L2208" s="351">
        <f t="shared" si="19"/>
        <v>0</v>
      </c>
      <c r="M2208" s="352" t="str">
        <f t="shared" si="18"/>
        <v/>
      </c>
      <c r="N2208" s="353">
        <f t="shared" si="14"/>
        <v>28</v>
      </c>
      <c r="O2208" s="354">
        <f t="shared" si="15"/>
        <v>8</v>
      </c>
      <c r="P2208" s="354">
        <f t="shared" si="16"/>
        <v>2025</v>
      </c>
      <c r="Q2208" s="354"/>
      <c r="R2208" s="354"/>
      <c r="S2208" s="354"/>
      <c r="T2208" s="354"/>
      <c r="U2208" s="354"/>
      <c r="V2208" s="354"/>
    </row>
    <row r="2209" ht="11.25" customHeight="1">
      <c r="A2209" s="170" t="s">
        <v>682</v>
      </c>
      <c r="B2209" s="348">
        <v>45897.0</v>
      </c>
      <c r="C2209" s="170"/>
      <c r="D2209" s="170"/>
      <c r="E2209" s="170"/>
      <c r="F2209" s="170"/>
      <c r="G2209" s="170"/>
      <c r="H2209" s="170" t="s">
        <v>811</v>
      </c>
      <c r="I2209" s="170" t="s">
        <v>801</v>
      </c>
      <c r="J2209" s="350">
        <v>0.375</v>
      </c>
      <c r="K2209" s="350">
        <v>0.75</v>
      </c>
      <c r="L2209" s="351">
        <f t="shared" si="19"/>
        <v>0</v>
      </c>
      <c r="M2209" s="352" t="str">
        <f t="shared" si="18"/>
        <v/>
      </c>
      <c r="N2209" s="353">
        <f t="shared" si="14"/>
        <v>28</v>
      </c>
      <c r="O2209" s="354">
        <f t="shared" si="15"/>
        <v>8</v>
      </c>
      <c r="P2209" s="354">
        <f t="shared" si="16"/>
        <v>2025</v>
      </c>
      <c r="Q2209" s="354"/>
      <c r="R2209" s="354"/>
      <c r="S2209" s="354"/>
      <c r="T2209" s="354"/>
      <c r="U2209" s="354"/>
      <c r="V2209" s="354"/>
    </row>
    <row r="2210" ht="11.25" customHeight="1">
      <c r="A2210" s="170" t="s">
        <v>682</v>
      </c>
      <c r="B2210" s="348">
        <v>45897.0</v>
      </c>
      <c r="C2210" s="170"/>
      <c r="D2210" s="349" t="s">
        <v>711</v>
      </c>
      <c r="E2210" s="170">
        <v>180.0</v>
      </c>
      <c r="F2210" s="170">
        <v>240.0</v>
      </c>
      <c r="G2210" s="170">
        <v>1500.0</v>
      </c>
      <c r="H2210" s="170" t="s">
        <v>445</v>
      </c>
      <c r="I2210" s="170" t="s">
        <v>713</v>
      </c>
      <c r="J2210" s="350">
        <v>0.3333333333333333</v>
      </c>
      <c r="K2210" s="334"/>
      <c r="L2210" s="351">
        <f t="shared" si="19"/>
        <v>252.72</v>
      </c>
      <c r="M2210" s="352" t="str">
        <f t="shared" si="18"/>
        <v>SHEARING</v>
      </c>
      <c r="N2210" s="353">
        <f t="shared" si="14"/>
        <v>28</v>
      </c>
      <c r="O2210" s="354">
        <f t="shared" si="15"/>
        <v>8</v>
      </c>
      <c r="P2210" s="354">
        <f t="shared" si="16"/>
        <v>2025</v>
      </c>
      <c r="Q2210" s="354"/>
      <c r="R2210" s="354"/>
      <c r="S2210" s="354"/>
      <c r="T2210" s="354"/>
      <c r="U2210" s="354"/>
      <c r="V2210" s="354"/>
    </row>
    <row r="2211" ht="11.25" customHeight="1">
      <c r="A2211" s="170" t="s">
        <v>682</v>
      </c>
      <c r="B2211" s="348">
        <v>45897.0</v>
      </c>
      <c r="C2211" s="170"/>
      <c r="D2211" s="349" t="s">
        <v>711</v>
      </c>
      <c r="E2211" s="170">
        <v>25.0</v>
      </c>
      <c r="F2211" s="170">
        <v>184.0</v>
      </c>
      <c r="G2211" s="170">
        <v>800.0</v>
      </c>
      <c r="H2211" s="170" t="s">
        <v>816</v>
      </c>
      <c r="I2211" s="170" t="s">
        <v>713</v>
      </c>
      <c r="J2211" s="334"/>
      <c r="K2211" s="334"/>
      <c r="L2211" s="351">
        <f t="shared" si="19"/>
        <v>14.352</v>
      </c>
      <c r="M2211" s="352" t="str">
        <f t="shared" si="18"/>
        <v>SHEARING</v>
      </c>
      <c r="N2211" s="353">
        <f t="shared" si="14"/>
        <v>28</v>
      </c>
      <c r="O2211" s="354">
        <f t="shared" si="15"/>
        <v>8</v>
      </c>
      <c r="P2211" s="354">
        <f t="shared" si="16"/>
        <v>2025</v>
      </c>
      <c r="Q2211" s="354"/>
      <c r="R2211" s="354"/>
      <c r="S2211" s="354"/>
      <c r="T2211" s="354"/>
      <c r="U2211" s="354"/>
      <c r="V2211" s="354"/>
    </row>
    <row r="2212" ht="11.25" customHeight="1">
      <c r="A2212" s="170" t="s">
        <v>682</v>
      </c>
      <c r="B2212" s="348">
        <v>45897.0</v>
      </c>
      <c r="C2212" s="170" t="s">
        <v>673</v>
      </c>
      <c r="D2212" s="349" t="s">
        <v>711</v>
      </c>
      <c r="E2212" s="170">
        <v>25.0</v>
      </c>
      <c r="F2212" s="170">
        <v>50.0</v>
      </c>
      <c r="G2212" s="170">
        <v>300.0</v>
      </c>
      <c r="H2212" s="170" t="s">
        <v>712</v>
      </c>
      <c r="I2212" s="170" t="s">
        <v>713</v>
      </c>
      <c r="J2212" s="334"/>
      <c r="K2212" s="350">
        <v>0.8333333333333334</v>
      </c>
      <c r="L2212" s="351">
        <f t="shared" si="19"/>
        <v>1.4625</v>
      </c>
      <c r="M2212" s="352" t="str">
        <f t="shared" si="18"/>
        <v>SHEARING</v>
      </c>
      <c r="N2212" s="353">
        <f t="shared" si="14"/>
        <v>28</v>
      </c>
      <c r="O2212" s="354">
        <f t="shared" si="15"/>
        <v>8</v>
      </c>
      <c r="P2212" s="354">
        <f t="shared" si="16"/>
        <v>2025</v>
      </c>
      <c r="Q2212" s="354"/>
      <c r="R2212" s="354"/>
      <c r="S2212" s="354"/>
      <c r="T2212" s="354"/>
      <c r="U2212" s="354"/>
      <c r="V2212" s="354"/>
    </row>
    <row r="2213" ht="11.25" customHeight="1">
      <c r="A2213" s="170" t="s">
        <v>682</v>
      </c>
      <c r="B2213" s="348">
        <v>45897.0</v>
      </c>
      <c r="C2213" s="170" t="s">
        <v>455</v>
      </c>
      <c r="D2213" s="349" t="s">
        <v>683</v>
      </c>
      <c r="E2213" s="170">
        <v>62.0</v>
      </c>
      <c r="F2213" s="170">
        <v>528.0</v>
      </c>
      <c r="G2213" s="170">
        <v>500.0</v>
      </c>
      <c r="H2213" s="170" t="s">
        <v>85</v>
      </c>
      <c r="I2213" s="170" t="s">
        <v>718</v>
      </c>
      <c r="J2213" s="350">
        <v>0.3333333333333333</v>
      </c>
      <c r="K2213" s="334"/>
      <c r="L2213" s="351">
        <f t="shared" si="19"/>
        <v>63.8352</v>
      </c>
      <c r="M2213" s="352" t="str">
        <f t="shared" si="18"/>
        <v>SHEARING</v>
      </c>
      <c r="N2213" s="353">
        <f t="shared" si="14"/>
        <v>28</v>
      </c>
      <c r="O2213" s="354">
        <f t="shared" si="15"/>
        <v>8</v>
      </c>
      <c r="P2213" s="354">
        <f t="shared" si="16"/>
        <v>2025</v>
      </c>
      <c r="Q2213" s="354"/>
      <c r="R2213" s="354"/>
      <c r="S2213" s="354"/>
      <c r="T2213" s="354"/>
      <c r="U2213" s="354"/>
      <c r="V2213" s="354"/>
    </row>
    <row r="2214" ht="11.25" customHeight="1">
      <c r="A2214" s="170" t="s">
        <v>682</v>
      </c>
      <c r="B2214" s="348">
        <v>45897.0</v>
      </c>
      <c r="C2214" s="170" t="s">
        <v>667</v>
      </c>
      <c r="D2214" s="170" t="s">
        <v>804</v>
      </c>
      <c r="E2214" s="170">
        <v>110.0</v>
      </c>
      <c r="F2214" s="170">
        <v>490.0</v>
      </c>
      <c r="G2214" s="170">
        <v>360.0</v>
      </c>
      <c r="H2214" s="170" t="s">
        <v>695</v>
      </c>
      <c r="I2214" s="170" t="s">
        <v>718</v>
      </c>
      <c r="J2214" s="334"/>
      <c r="K2214" s="334"/>
      <c r="L2214" s="351">
        <f t="shared" si="19"/>
        <v>75.6756</v>
      </c>
      <c r="M2214" s="352" t="str">
        <f t="shared" si="18"/>
        <v>POWERPRESS</v>
      </c>
      <c r="N2214" s="353">
        <f t="shared" si="14"/>
        <v>28</v>
      </c>
      <c r="O2214" s="354">
        <f t="shared" si="15"/>
        <v>8</v>
      </c>
      <c r="P2214" s="354">
        <f t="shared" si="16"/>
        <v>2025</v>
      </c>
      <c r="Q2214" s="354"/>
      <c r="R2214" s="354"/>
      <c r="S2214" s="354"/>
      <c r="T2214" s="354"/>
      <c r="U2214" s="354"/>
      <c r="V2214" s="354"/>
    </row>
    <row r="2215" ht="11.25" customHeight="1">
      <c r="A2215" s="170" t="s">
        <v>682</v>
      </c>
      <c r="B2215" s="348">
        <v>45897.0</v>
      </c>
      <c r="C2215" s="170" t="s">
        <v>667</v>
      </c>
      <c r="D2215" s="170" t="s">
        <v>804</v>
      </c>
      <c r="E2215" s="170">
        <v>110.0</v>
      </c>
      <c r="F2215" s="170">
        <v>47.5</v>
      </c>
      <c r="G2215" s="170">
        <v>50.0</v>
      </c>
      <c r="H2215" s="170" t="s">
        <v>695</v>
      </c>
      <c r="I2215" s="170" t="s">
        <v>718</v>
      </c>
      <c r="J2215" s="334"/>
      <c r="K2215" s="334"/>
      <c r="L2215" s="351">
        <f t="shared" si="19"/>
        <v>1.018875</v>
      </c>
      <c r="M2215" s="352" t="str">
        <f t="shared" si="18"/>
        <v>POWERPRESS</v>
      </c>
      <c r="N2215" s="353">
        <f t="shared" si="14"/>
        <v>28</v>
      </c>
      <c r="O2215" s="354">
        <f t="shared" si="15"/>
        <v>8</v>
      </c>
      <c r="P2215" s="354">
        <f t="shared" si="16"/>
        <v>2025</v>
      </c>
      <c r="Q2215" s="354"/>
      <c r="R2215" s="354"/>
      <c r="S2215" s="354"/>
      <c r="T2215" s="354"/>
      <c r="U2215" s="354"/>
      <c r="V2215" s="354"/>
    </row>
    <row r="2216" ht="11.25" customHeight="1">
      <c r="A2216" s="170" t="s">
        <v>682</v>
      </c>
      <c r="B2216" s="348">
        <v>45897.0</v>
      </c>
      <c r="C2216" s="170"/>
      <c r="D2216" s="170"/>
      <c r="E2216" s="170"/>
      <c r="F2216" s="170"/>
      <c r="G2216" s="170"/>
      <c r="H2216" s="170" t="s">
        <v>817</v>
      </c>
      <c r="I2216" s="170" t="s">
        <v>718</v>
      </c>
      <c r="J2216" s="334"/>
      <c r="K2216" s="350">
        <v>0.8333333333333334</v>
      </c>
      <c r="L2216" s="351">
        <f t="shared" si="19"/>
        <v>0</v>
      </c>
      <c r="M2216" s="352" t="str">
        <f t="shared" si="18"/>
        <v/>
      </c>
      <c r="N2216" s="353">
        <f t="shared" si="14"/>
        <v>28</v>
      </c>
      <c r="O2216" s="354">
        <f t="shared" si="15"/>
        <v>8</v>
      </c>
      <c r="P2216" s="354">
        <f t="shared" si="16"/>
        <v>2025</v>
      </c>
      <c r="Q2216" s="354"/>
      <c r="R2216" s="354"/>
      <c r="S2216" s="354"/>
      <c r="T2216" s="354"/>
      <c r="U2216" s="354"/>
      <c r="V2216" s="354"/>
    </row>
    <row r="2217" ht="11.25" customHeight="1">
      <c r="A2217" s="170" t="s">
        <v>682</v>
      </c>
      <c r="B2217" s="348">
        <v>45897.0</v>
      </c>
      <c r="C2217" s="170"/>
      <c r="D2217" s="170"/>
      <c r="E2217" s="170"/>
      <c r="F2217" s="170"/>
      <c r="G2217" s="170"/>
      <c r="H2217" s="170" t="s">
        <v>772</v>
      </c>
      <c r="I2217" s="170" t="s">
        <v>692</v>
      </c>
      <c r="J2217" s="350">
        <v>0.3333333333333333</v>
      </c>
      <c r="K2217" s="334"/>
      <c r="L2217" s="351">
        <f t="shared" si="19"/>
        <v>0</v>
      </c>
      <c r="M2217" s="352" t="str">
        <f t="shared" si="18"/>
        <v/>
      </c>
      <c r="N2217" s="353">
        <f t="shared" si="14"/>
        <v>28</v>
      </c>
      <c r="O2217" s="354">
        <f t="shared" si="15"/>
        <v>8</v>
      </c>
      <c r="P2217" s="354">
        <f t="shared" si="16"/>
        <v>2025</v>
      </c>
      <c r="Q2217" s="354"/>
      <c r="R2217" s="354"/>
      <c r="S2217" s="354"/>
      <c r="T2217" s="354"/>
      <c r="U2217" s="354"/>
      <c r="V2217" s="354"/>
    </row>
    <row r="2218" ht="11.25" customHeight="1">
      <c r="A2218" s="170" t="s">
        <v>682</v>
      </c>
      <c r="B2218" s="348">
        <v>45897.0</v>
      </c>
      <c r="C2218" s="170"/>
      <c r="D2218" s="170"/>
      <c r="E2218" s="170"/>
      <c r="F2218" s="170"/>
      <c r="G2218" s="170"/>
      <c r="H2218" s="170" t="s">
        <v>817</v>
      </c>
      <c r="I2218" s="170" t="s">
        <v>692</v>
      </c>
      <c r="J2218" s="334"/>
      <c r="K2218" s="334"/>
      <c r="L2218" s="351">
        <f t="shared" si="19"/>
        <v>0</v>
      </c>
      <c r="M2218" s="352" t="str">
        <f t="shared" si="18"/>
        <v/>
      </c>
      <c r="N2218" s="353">
        <f t="shared" si="14"/>
        <v>28</v>
      </c>
      <c r="O2218" s="354">
        <f t="shared" si="15"/>
        <v>8</v>
      </c>
      <c r="P2218" s="354">
        <f t="shared" si="16"/>
        <v>2025</v>
      </c>
      <c r="Q2218" s="354"/>
      <c r="R2218" s="354"/>
      <c r="S2218" s="354"/>
      <c r="T2218" s="354"/>
      <c r="U2218" s="354"/>
      <c r="V2218" s="354"/>
    </row>
    <row r="2219" ht="11.25" customHeight="1">
      <c r="A2219" s="170" t="s">
        <v>682</v>
      </c>
      <c r="B2219" s="348">
        <v>45897.0</v>
      </c>
      <c r="C2219" s="170"/>
      <c r="D2219" s="170"/>
      <c r="E2219" s="170"/>
      <c r="F2219" s="170"/>
      <c r="G2219" s="170"/>
      <c r="H2219" s="170" t="s">
        <v>715</v>
      </c>
      <c r="I2219" s="170" t="s">
        <v>692</v>
      </c>
      <c r="J2219" s="334"/>
      <c r="K2219" s="334"/>
      <c r="L2219" s="351">
        <f t="shared" si="19"/>
        <v>0</v>
      </c>
      <c r="M2219" s="352" t="str">
        <f t="shared" si="18"/>
        <v/>
      </c>
      <c r="N2219" s="353">
        <f t="shared" si="14"/>
        <v>28</v>
      </c>
      <c r="O2219" s="354">
        <f t="shared" si="15"/>
        <v>8</v>
      </c>
      <c r="P2219" s="354">
        <f t="shared" si="16"/>
        <v>2025</v>
      </c>
      <c r="Q2219" s="354"/>
      <c r="R2219" s="354"/>
      <c r="S2219" s="354"/>
      <c r="T2219" s="354"/>
      <c r="U2219" s="354"/>
      <c r="V2219" s="354"/>
    </row>
    <row r="2220" ht="11.25" customHeight="1">
      <c r="A2220" s="170" t="s">
        <v>682</v>
      </c>
      <c r="B2220" s="348">
        <v>45897.0</v>
      </c>
      <c r="C2220" s="170"/>
      <c r="D2220" s="349" t="s">
        <v>740</v>
      </c>
      <c r="E2220" s="170">
        <v>184.0</v>
      </c>
      <c r="F2220" s="170">
        <v>295.0</v>
      </c>
      <c r="G2220" s="170">
        <v>800.0</v>
      </c>
      <c r="H2220" s="170" t="s">
        <v>818</v>
      </c>
      <c r="I2220" s="170" t="s">
        <v>692</v>
      </c>
      <c r="J2220" s="334"/>
      <c r="K2220" s="350">
        <v>0.8333333333333334</v>
      </c>
      <c r="L2220" s="351">
        <f t="shared" si="19"/>
        <v>169.3536</v>
      </c>
      <c r="M2220" s="352" t="str">
        <f t="shared" si="18"/>
        <v>SHEARING</v>
      </c>
      <c r="N2220" s="353">
        <f t="shared" si="14"/>
        <v>28</v>
      </c>
      <c r="O2220" s="354">
        <f t="shared" si="15"/>
        <v>8</v>
      </c>
      <c r="P2220" s="354">
        <f t="shared" si="16"/>
        <v>2025</v>
      </c>
      <c r="Q2220" s="354"/>
      <c r="R2220" s="354"/>
      <c r="S2220" s="354"/>
      <c r="T2220" s="354"/>
      <c r="U2220" s="354"/>
      <c r="V2220" s="354"/>
    </row>
    <row r="2221" ht="11.25" customHeight="1">
      <c r="A2221" s="170" t="s">
        <v>682</v>
      </c>
      <c r="B2221" s="348">
        <v>45897.0</v>
      </c>
      <c r="C2221" s="170" t="s">
        <v>455</v>
      </c>
      <c r="D2221" s="349" t="s">
        <v>690</v>
      </c>
      <c r="E2221" s="170">
        <v>528.0</v>
      </c>
      <c r="F2221" s="170">
        <v>1156.0</v>
      </c>
      <c r="G2221" s="170">
        <v>81.0</v>
      </c>
      <c r="H2221" s="170" t="s">
        <v>723</v>
      </c>
      <c r="I2221" s="170" t="s">
        <v>803</v>
      </c>
      <c r="J2221" s="350">
        <v>0.3333333333333333</v>
      </c>
      <c r="K2221" s="350"/>
      <c r="L2221" s="351">
        <f t="shared" si="19"/>
        <v>192.8152512</v>
      </c>
      <c r="M2221" s="352" t="str">
        <f t="shared" si="18"/>
        <v>SHEARING</v>
      </c>
      <c r="N2221" s="353">
        <f t="shared" si="14"/>
        <v>28</v>
      </c>
      <c r="O2221" s="354">
        <f t="shared" si="15"/>
        <v>8</v>
      </c>
      <c r="P2221" s="354">
        <f t="shared" si="16"/>
        <v>2025</v>
      </c>
      <c r="Q2221" s="354"/>
      <c r="R2221" s="354"/>
      <c r="S2221" s="354"/>
      <c r="T2221" s="354"/>
      <c r="U2221" s="354"/>
      <c r="V2221" s="354"/>
    </row>
    <row r="2222" ht="11.25" customHeight="1">
      <c r="A2222" s="170" t="s">
        <v>682</v>
      </c>
      <c r="B2222" s="348">
        <v>45897.0</v>
      </c>
      <c r="C2222" s="170" t="s">
        <v>455</v>
      </c>
      <c r="D2222" s="349" t="s">
        <v>690</v>
      </c>
      <c r="E2222" s="170">
        <v>507.0</v>
      </c>
      <c r="F2222" s="170">
        <v>1156.0</v>
      </c>
      <c r="G2222" s="170">
        <v>43.0</v>
      </c>
      <c r="H2222" s="170" t="s">
        <v>723</v>
      </c>
      <c r="I2222" s="170" t="s">
        <v>803</v>
      </c>
      <c r="J2222" s="334"/>
      <c r="K2222" s="350"/>
      <c r="L2222" s="351">
        <f t="shared" si="19"/>
        <v>98.2876284</v>
      </c>
      <c r="M2222" s="352" t="str">
        <f t="shared" si="18"/>
        <v>SHEARING</v>
      </c>
      <c r="N2222" s="353">
        <f t="shared" si="14"/>
        <v>28</v>
      </c>
      <c r="O2222" s="354">
        <f t="shared" si="15"/>
        <v>8</v>
      </c>
      <c r="P2222" s="354">
        <f t="shared" si="16"/>
        <v>2025</v>
      </c>
      <c r="Q2222" s="354"/>
      <c r="R2222" s="354"/>
      <c r="S2222" s="354"/>
      <c r="T2222" s="354"/>
      <c r="U2222" s="354"/>
      <c r="V2222" s="354"/>
    </row>
    <row r="2223" ht="11.25" customHeight="1">
      <c r="A2223" s="170" t="s">
        <v>682</v>
      </c>
      <c r="B2223" s="348">
        <v>45897.0</v>
      </c>
      <c r="C2223" s="170" t="s">
        <v>455</v>
      </c>
      <c r="D2223" s="349" t="s">
        <v>690</v>
      </c>
      <c r="E2223" s="170">
        <v>126.0</v>
      </c>
      <c r="F2223" s="170">
        <v>528.0</v>
      </c>
      <c r="G2223" s="170">
        <v>200.0</v>
      </c>
      <c r="H2223" s="170" t="s">
        <v>723</v>
      </c>
      <c r="I2223" s="170" t="s">
        <v>803</v>
      </c>
      <c r="J2223" s="334"/>
      <c r="K2223" s="350"/>
      <c r="L2223" s="351">
        <f t="shared" si="19"/>
        <v>51.89184</v>
      </c>
      <c r="M2223" s="352" t="str">
        <f t="shared" si="18"/>
        <v>SHEARING</v>
      </c>
      <c r="N2223" s="353">
        <f t="shared" si="14"/>
        <v>28</v>
      </c>
      <c r="O2223" s="354">
        <f t="shared" si="15"/>
        <v>8</v>
      </c>
      <c r="P2223" s="354">
        <f t="shared" si="16"/>
        <v>2025</v>
      </c>
      <c r="Q2223" s="354"/>
      <c r="R2223" s="354"/>
      <c r="S2223" s="354"/>
      <c r="T2223" s="354"/>
      <c r="U2223" s="354"/>
      <c r="V2223" s="354"/>
    </row>
    <row r="2224" ht="11.25" customHeight="1">
      <c r="A2224" s="170" t="s">
        <v>682</v>
      </c>
      <c r="B2224" s="348">
        <v>45897.0</v>
      </c>
      <c r="C2224" s="170" t="s">
        <v>455</v>
      </c>
      <c r="D2224" s="349" t="s">
        <v>690</v>
      </c>
      <c r="E2224" s="170">
        <v>110.0</v>
      </c>
      <c r="F2224" s="170">
        <v>490.0</v>
      </c>
      <c r="G2224" s="170">
        <v>150.0</v>
      </c>
      <c r="H2224" s="170" t="s">
        <v>723</v>
      </c>
      <c r="I2224" s="170" t="s">
        <v>803</v>
      </c>
      <c r="J2224" s="334"/>
      <c r="K2224" s="350"/>
      <c r="L2224" s="351">
        <f t="shared" si="19"/>
        <v>31.5315</v>
      </c>
      <c r="M2224" s="352" t="str">
        <f t="shared" si="18"/>
        <v>SHEARING</v>
      </c>
      <c r="N2224" s="353">
        <f t="shared" si="14"/>
        <v>28</v>
      </c>
      <c r="O2224" s="354">
        <f t="shared" si="15"/>
        <v>8</v>
      </c>
      <c r="P2224" s="354">
        <f t="shared" si="16"/>
        <v>2025</v>
      </c>
      <c r="Q2224" s="354"/>
      <c r="R2224" s="354"/>
      <c r="S2224" s="354"/>
      <c r="T2224" s="354"/>
      <c r="U2224" s="354"/>
      <c r="V2224" s="354"/>
    </row>
    <row r="2225" ht="11.25" customHeight="1">
      <c r="A2225" s="170" t="s">
        <v>682</v>
      </c>
      <c r="B2225" s="348">
        <v>45897.0</v>
      </c>
      <c r="C2225" s="170" t="s">
        <v>455</v>
      </c>
      <c r="D2225" s="349" t="s">
        <v>690</v>
      </c>
      <c r="E2225" s="170">
        <v>62.0</v>
      </c>
      <c r="F2225" s="170">
        <v>605.0</v>
      </c>
      <c r="G2225" s="170">
        <v>16.0</v>
      </c>
      <c r="H2225" s="170" t="s">
        <v>723</v>
      </c>
      <c r="I2225" s="170" t="s">
        <v>803</v>
      </c>
      <c r="J2225" s="334"/>
      <c r="K2225" s="350"/>
      <c r="L2225" s="351">
        <f t="shared" si="19"/>
        <v>2.340624</v>
      </c>
      <c r="M2225" s="352" t="str">
        <f t="shared" si="18"/>
        <v>SHEARING</v>
      </c>
      <c r="N2225" s="353">
        <f t="shared" si="14"/>
        <v>28</v>
      </c>
      <c r="O2225" s="354">
        <f t="shared" si="15"/>
        <v>8</v>
      </c>
      <c r="P2225" s="354">
        <f t="shared" si="16"/>
        <v>2025</v>
      </c>
      <c r="Q2225" s="354"/>
      <c r="R2225" s="354"/>
      <c r="S2225" s="354"/>
      <c r="T2225" s="354"/>
      <c r="U2225" s="354"/>
      <c r="V2225" s="354"/>
    </row>
    <row r="2226" ht="11.25" customHeight="1">
      <c r="A2226" s="170" t="s">
        <v>682</v>
      </c>
      <c r="B2226" s="348">
        <v>45897.0</v>
      </c>
      <c r="C2226" s="170" t="s">
        <v>455</v>
      </c>
      <c r="D2226" s="349" t="s">
        <v>690</v>
      </c>
      <c r="E2226" s="170">
        <v>62.0</v>
      </c>
      <c r="F2226" s="170">
        <v>570.0</v>
      </c>
      <c r="G2226" s="170">
        <v>22.0</v>
      </c>
      <c r="H2226" s="170" t="s">
        <v>723</v>
      </c>
      <c r="I2226" s="170" t="s">
        <v>803</v>
      </c>
      <c r="J2226" s="334"/>
      <c r="K2226" s="350"/>
      <c r="L2226" s="351">
        <f t="shared" si="19"/>
        <v>3.032172</v>
      </c>
      <c r="M2226" s="352" t="str">
        <f t="shared" si="18"/>
        <v>SHEARING</v>
      </c>
      <c r="N2226" s="353">
        <f t="shared" si="14"/>
        <v>28</v>
      </c>
      <c r="O2226" s="354">
        <f t="shared" si="15"/>
        <v>8</v>
      </c>
      <c r="P2226" s="354">
        <f t="shared" si="16"/>
        <v>2025</v>
      </c>
      <c r="Q2226" s="354"/>
      <c r="R2226" s="354"/>
      <c r="S2226" s="354"/>
      <c r="T2226" s="354"/>
      <c r="U2226" s="354"/>
      <c r="V2226" s="354"/>
    </row>
    <row r="2227" ht="11.25" customHeight="1">
      <c r="A2227" s="170" t="s">
        <v>682</v>
      </c>
      <c r="B2227" s="348">
        <v>45897.0</v>
      </c>
      <c r="C2227" s="170" t="s">
        <v>455</v>
      </c>
      <c r="D2227" s="349" t="s">
        <v>690</v>
      </c>
      <c r="E2227" s="170">
        <v>62.0</v>
      </c>
      <c r="F2227" s="170">
        <v>540.0</v>
      </c>
      <c r="G2227" s="170">
        <v>26.0</v>
      </c>
      <c r="H2227" s="170" t="s">
        <v>723</v>
      </c>
      <c r="I2227" s="170" t="s">
        <v>803</v>
      </c>
      <c r="J2227" s="334"/>
      <c r="K2227" s="350"/>
      <c r="L2227" s="351">
        <f t="shared" si="19"/>
        <v>3.394872</v>
      </c>
      <c r="M2227" s="352" t="str">
        <f t="shared" si="18"/>
        <v>SHEARING</v>
      </c>
      <c r="N2227" s="353">
        <f t="shared" si="14"/>
        <v>28</v>
      </c>
      <c r="O2227" s="354">
        <f t="shared" si="15"/>
        <v>8</v>
      </c>
      <c r="P2227" s="354">
        <f t="shared" si="16"/>
        <v>2025</v>
      </c>
      <c r="Q2227" s="354"/>
      <c r="R2227" s="354"/>
      <c r="S2227" s="354"/>
      <c r="T2227" s="354"/>
      <c r="U2227" s="354"/>
      <c r="V2227" s="354"/>
    </row>
    <row r="2228" ht="11.25" customHeight="1">
      <c r="A2228" s="170" t="s">
        <v>682</v>
      </c>
      <c r="B2228" s="348">
        <v>45897.0</v>
      </c>
      <c r="C2228" s="170" t="s">
        <v>455</v>
      </c>
      <c r="D2228" s="349" t="s">
        <v>690</v>
      </c>
      <c r="E2228" s="170">
        <v>62.0</v>
      </c>
      <c r="F2228" s="170">
        <v>516.0</v>
      </c>
      <c r="G2228" s="170">
        <v>31.0</v>
      </c>
      <c r="H2228" s="170" t="s">
        <v>723</v>
      </c>
      <c r="I2228" s="170" t="s">
        <v>803</v>
      </c>
      <c r="J2228" s="334"/>
      <c r="K2228" s="350"/>
      <c r="L2228" s="351">
        <f t="shared" si="19"/>
        <v>3.8678328</v>
      </c>
      <c r="M2228" s="352" t="str">
        <f t="shared" si="18"/>
        <v>SHEARING</v>
      </c>
      <c r="N2228" s="353">
        <f t="shared" si="14"/>
        <v>28</v>
      </c>
      <c r="O2228" s="354">
        <f t="shared" si="15"/>
        <v>8</v>
      </c>
      <c r="P2228" s="354">
        <f t="shared" si="16"/>
        <v>2025</v>
      </c>
      <c r="Q2228" s="354"/>
      <c r="R2228" s="354"/>
      <c r="S2228" s="354"/>
      <c r="T2228" s="354"/>
      <c r="U2228" s="354"/>
      <c r="V2228" s="354"/>
    </row>
    <row r="2229" ht="11.25" customHeight="1">
      <c r="A2229" s="170" t="s">
        <v>682</v>
      </c>
      <c r="B2229" s="348">
        <v>45897.0</v>
      </c>
      <c r="C2229" s="170" t="s">
        <v>455</v>
      </c>
      <c r="D2229" s="349" t="s">
        <v>690</v>
      </c>
      <c r="E2229" s="170">
        <v>62.0</v>
      </c>
      <c r="F2229" s="170">
        <v>500.0</v>
      </c>
      <c r="G2229" s="170">
        <v>45.0</v>
      </c>
      <c r="H2229" s="170" t="s">
        <v>723</v>
      </c>
      <c r="I2229" s="170" t="s">
        <v>803</v>
      </c>
      <c r="J2229" s="334"/>
      <c r="K2229" s="350"/>
      <c r="L2229" s="351">
        <f t="shared" si="19"/>
        <v>5.4405</v>
      </c>
      <c r="M2229" s="352" t="str">
        <f t="shared" si="18"/>
        <v>SHEARING</v>
      </c>
      <c r="N2229" s="353">
        <f t="shared" si="14"/>
        <v>28</v>
      </c>
      <c r="O2229" s="354">
        <f t="shared" si="15"/>
        <v>8</v>
      </c>
      <c r="P2229" s="354">
        <f t="shared" si="16"/>
        <v>2025</v>
      </c>
      <c r="Q2229" s="354"/>
      <c r="R2229" s="354"/>
      <c r="S2229" s="354"/>
      <c r="T2229" s="354"/>
      <c r="U2229" s="354"/>
      <c r="V2229" s="354"/>
    </row>
    <row r="2230" ht="11.25" customHeight="1">
      <c r="A2230" s="170" t="s">
        <v>682</v>
      </c>
      <c r="B2230" s="348">
        <v>45897.0</v>
      </c>
      <c r="C2230" s="170" t="s">
        <v>455</v>
      </c>
      <c r="D2230" s="349" t="s">
        <v>690</v>
      </c>
      <c r="E2230" s="170">
        <v>62.0</v>
      </c>
      <c r="F2230" s="170">
        <v>600.0</v>
      </c>
      <c r="G2230" s="170">
        <v>80.0</v>
      </c>
      <c r="H2230" s="170" t="s">
        <v>723</v>
      </c>
      <c r="I2230" s="170" t="s">
        <v>803</v>
      </c>
      <c r="J2230" s="334"/>
      <c r="K2230" s="350"/>
      <c r="L2230" s="351">
        <f t="shared" si="19"/>
        <v>11.6064</v>
      </c>
      <c r="M2230" s="352" t="str">
        <f t="shared" si="18"/>
        <v>SHEARING</v>
      </c>
      <c r="N2230" s="353">
        <f t="shared" si="14"/>
        <v>28</v>
      </c>
      <c r="O2230" s="354">
        <f t="shared" si="15"/>
        <v>8</v>
      </c>
      <c r="P2230" s="354">
        <f t="shared" si="16"/>
        <v>2025</v>
      </c>
      <c r="Q2230" s="354"/>
      <c r="R2230" s="354"/>
      <c r="S2230" s="354"/>
      <c r="T2230" s="354"/>
      <c r="U2230" s="354"/>
      <c r="V2230" s="354"/>
    </row>
    <row r="2231" ht="11.25" customHeight="1">
      <c r="A2231" s="170" t="s">
        <v>682</v>
      </c>
      <c r="B2231" s="348">
        <v>45897.0</v>
      </c>
      <c r="C2231" s="170" t="s">
        <v>455</v>
      </c>
      <c r="D2231" s="349" t="s">
        <v>690</v>
      </c>
      <c r="E2231" s="170">
        <v>62.0</v>
      </c>
      <c r="F2231" s="170">
        <v>570.0</v>
      </c>
      <c r="G2231" s="170">
        <v>100.0</v>
      </c>
      <c r="H2231" s="170" t="s">
        <v>723</v>
      </c>
      <c r="I2231" s="170" t="s">
        <v>803</v>
      </c>
      <c r="J2231" s="334"/>
      <c r="K2231" s="350">
        <v>0.7916666666666666</v>
      </c>
      <c r="L2231" s="351">
        <f t="shared" si="19"/>
        <v>13.7826</v>
      </c>
      <c r="M2231" s="352" t="str">
        <f t="shared" si="18"/>
        <v>SHEARING</v>
      </c>
      <c r="N2231" s="353">
        <f t="shared" si="14"/>
        <v>28</v>
      </c>
      <c r="O2231" s="354">
        <f t="shared" si="15"/>
        <v>8</v>
      </c>
      <c r="P2231" s="354">
        <f t="shared" si="16"/>
        <v>2025</v>
      </c>
      <c r="Q2231" s="354"/>
      <c r="R2231" s="354"/>
      <c r="S2231" s="354"/>
      <c r="T2231" s="354"/>
      <c r="U2231" s="354"/>
      <c r="V2231" s="354"/>
    </row>
    <row r="2232" ht="11.25" customHeight="1">
      <c r="A2232" s="170" t="s">
        <v>682</v>
      </c>
      <c r="B2232" s="348">
        <v>45897.0</v>
      </c>
      <c r="C2232" s="170"/>
      <c r="D2232" s="170" t="s">
        <v>810</v>
      </c>
      <c r="E2232" s="170">
        <v>110.0</v>
      </c>
      <c r="F2232" s="170">
        <v>490.0</v>
      </c>
      <c r="G2232" s="170">
        <v>140.0</v>
      </c>
      <c r="H2232" s="170" t="s">
        <v>695</v>
      </c>
      <c r="I2232" s="170" t="s">
        <v>709</v>
      </c>
      <c r="J2232" s="334"/>
      <c r="K2232" s="350"/>
      <c r="L2232" s="351">
        <f t="shared" si="19"/>
        <v>29.4294</v>
      </c>
      <c r="M2232" s="352" t="str">
        <f t="shared" si="18"/>
        <v>POWERPRESS</v>
      </c>
      <c r="N2232" s="353">
        <f t="shared" si="14"/>
        <v>28</v>
      </c>
      <c r="O2232" s="354">
        <f t="shared" si="15"/>
        <v>8</v>
      </c>
      <c r="P2232" s="354">
        <f t="shared" si="16"/>
        <v>2025</v>
      </c>
      <c r="Q2232" s="354"/>
      <c r="R2232" s="354"/>
      <c r="S2232" s="354"/>
      <c r="T2232" s="354"/>
      <c r="U2232" s="354"/>
      <c r="V2232" s="354"/>
    </row>
    <row r="2233" ht="11.25" customHeight="1">
      <c r="A2233" s="170" t="s">
        <v>682</v>
      </c>
      <c r="B2233" s="348">
        <v>45897.0</v>
      </c>
      <c r="C2233" s="170"/>
      <c r="D2233" s="170" t="s">
        <v>810</v>
      </c>
      <c r="E2233" s="170">
        <v>25.0</v>
      </c>
      <c r="F2233" s="170">
        <v>50.0</v>
      </c>
      <c r="G2233" s="170">
        <v>100.0</v>
      </c>
      <c r="H2233" s="170" t="s">
        <v>695</v>
      </c>
      <c r="I2233" s="170" t="s">
        <v>709</v>
      </c>
      <c r="J2233" s="334"/>
      <c r="K2233" s="350"/>
      <c r="L2233" s="351">
        <f t="shared" si="19"/>
        <v>0.4875</v>
      </c>
      <c r="M2233" s="352" t="str">
        <f t="shared" si="18"/>
        <v>POWERPRESS</v>
      </c>
      <c r="N2233" s="353">
        <f t="shared" si="14"/>
        <v>29</v>
      </c>
      <c r="O2233" s="354">
        <f t="shared" si="15"/>
        <v>8</v>
      </c>
      <c r="P2233" s="354">
        <f t="shared" si="16"/>
        <v>2025</v>
      </c>
      <c r="Q2233" s="354"/>
      <c r="R2233" s="354"/>
      <c r="S2233" s="354"/>
      <c r="T2233" s="354"/>
      <c r="U2233" s="354"/>
      <c r="V2233" s="354"/>
    </row>
    <row r="2234" ht="11.25" customHeight="1">
      <c r="A2234" s="170" t="s">
        <v>682</v>
      </c>
      <c r="B2234" s="348">
        <v>45898.0</v>
      </c>
      <c r="C2234" s="170" t="s">
        <v>436</v>
      </c>
      <c r="D2234" s="349"/>
      <c r="E2234" s="170"/>
      <c r="F2234" s="170"/>
      <c r="G2234" s="170"/>
      <c r="H2234" s="170" t="s">
        <v>746</v>
      </c>
      <c r="I2234" s="170" t="s">
        <v>705</v>
      </c>
      <c r="J2234" s="350">
        <v>0.375</v>
      </c>
      <c r="K2234" s="350"/>
      <c r="L2234" s="351">
        <f t="shared" si="19"/>
        <v>0</v>
      </c>
      <c r="M2234" s="352" t="str">
        <f t="shared" si="18"/>
        <v/>
      </c>
      <c r="N2234" s="353">
        <f t="shared" si="14"/>
        <v>29</v>
      </c>
      <c r="O2234" s="354">
        <f t="shared" si="15"/>
        <v>8</v>
      </c>
      <c r="P2234" s="354">
        <f t="shared" si="16"/>
        <v>2025</v>
      </c>
      <c r="Q2234" s="354"/>
      <c r="R2234" s="354"/>
      <c r="S2234" s="354"/>
      <c r="T2234" s="354"/>
      <c r="U2234" s="354"/>
      <c r="V2234" s="354"/>
    </row>
    <row r="2235" ht="11.25" customHeight="1">
      <c r="A2235" s="170" t="s">
        <v>682</v>
      </c>
      <c r="B2235" s="348">
        <v>45898.0</v>
      </c>
      <c r="C2235" s="170" t="s">
        <v>670</v>
      </c>
      <c r="D2235" s="349"/>
      <c r="E2235" s="170"/>
      <c r="F2235" s="170"/>
      <c r="G2235" s="170"/>
      <c r="H2235" s="170" t="s">
        <v>811</v>
      </c>
      <c r="I2235" s="170" t="s">
        <v>705</v>
      </c>
      <c r="J2235" s="334"/>
      <c r="K2235" s="350"/>
      <c r="L2235" s="351">
        <f t="shared" si="19"/>
        <v>0</v>
      </c>
      <c r="M2235" s="352" t="str">
        <f t="shared" si="18"/>
        <v/>
      </c>
      <c r="N2235" s="353">
        <f t="shared" si="14"/>
        <v>29</v>
      </c>
      <c r="O2235" s="354">
        <f t="shared" si="15"/>
        <v>8</v>
      </c>
      <c r="P2235" s="354">
        <f t="shared" si="16"/>
        <v>2025</v>
      </c>
      <c r="Q2235" s="354"/>
      <c r="R2235" s="354"/>
      <c r="S2235" s="354"/>
      <c r="T2235" s="354"/>
      <c r="U2235" s="354"/>
      <c r="V2235" s="354"/>
    </row>
    <row r="2236" ht="11.25" customHeight="1">
      <c r="A2236" s="170" t="s">
        <v>682</v>
      </c>
      <c r="B2236" s="348">
        <v>45898.0</v>
      </c>
      <c r="C2236" s="170" t="s">
        <v>672</v>
      </c>
      <c r="D2236" s="349"/>
      <c r="E2236" s="170"/>
      <c r="F2236" s="170"/>
      <c r="G2236" s="170"/>
      <c r="H2236" s="170" t="s">
        <v>811</v>
      </c>
      <c r="I2236" s="170" t="s">
        <v>705</v>
      </c>
      <c r="J2236" s="334"/>
      <c r="K2236" s="350"/>
      <c r="L2236" s="351">
        <f t="shared" si="19"/>
        <v>0</v>
      </c>
      <c r="M2236" s="352" t="str">
        <f t="shared" si="18"/>
        <v/>
      </c>
      <c r="N2236" s="353">
        <f t="shared" si="14"/>
        <v>29</v>
      </c>
      <c r="O2236" s="354">
        <f t="shared" si="15"/>
        <v>8</v>
      </c>
      <c r="P2236" s="354">
        <f t="shared" si="16"/>
        <v>2025</v>
      </c>
      <c r="Q2236" s="354"/>
      <c r="R2236" s="354"/>
      <c r="S2236" s="354"/>
      <c r="T2236" s="354"/>
      <c r="U2236" s="354"/>
      <c r="V2236" s="354"/>
    </row>
    <row r="2237" ht="11.25" customHeight="1">
      <c r="A2237" s="170" t="s">
        <v>682</v>
      </c>
      <c r="B2237" s="348">
        <v>45898.0</v>
      </c>
      <c r="C2237" s="170" t="s">
        <v>665</v>
      </c>
      <c r="D2237" s="349"/>
      <c r="E2237" s="170"/>
      <c r="F2237" s="170"/>
      <c r="G2237" s="170"/>
      <c r="H2237" s="170" t="s">
        <v>811</v>
      </c>
      <c r="I2237" s="170" t="s">
        <v>705</v>
      </c>
      <c r="J2237" s="334"/>
      <c r="K2237" s="350">
        <v>0.8333333333333334</v>
      </c>
      <c r="L2237" s="351">
        <f t="shared" si="19"/>
        <v>0</v>
      </c>
      <c r="M2237" s="352" t="str">
        <f t="shared" si="18"/>
        <v/>
      </c>
      <c r="N2237" s="353">
        <f t="shared" si="14"/>
        <v>29</v>
      </c>
      <c r="O2237" s="354">
        <f t="shared" si="15"/>
        <v>8</v>
      </c>
      <c r="P2237" s="354">
        <f t="shared" si="16"/>
        <v>2025</v>
      </c>
      <c r="Q2237" s="354"/>
      <c r="R2237" s="354"/>
      <c r="S2237" s="354"/>
      <c r="T2237" s="354"/>
      <c r="U2237" s="354"/>
      <c r="V2237" s="354"/>
    </row>
    <row r="2238" ht="11.25" customHeight="1">
      <c r="A2238" s="170" t="s">
        <v>682</v>
      </c>
      <c r="B2238" s="348">
        <v>45898.0</v>
      </c>
      <c r="C2238" s="170" t="s">
        <v>436</v>
      </c>
      <c r="D2238" s="349"/>
      <c r="E2238" s="170"/>
      <c r="F2238" s="170"/>
      <c r="G2238" s="170"/>
      <c r="H2238" s="170" t="s">
        <v>746</v>
      </c>
      <c r="I2238" s="170" t="s">
        <v>703</v>
      </c>
      <c r="J2238" s="334"/>
      <c r="K2238" s="350"/>
      <c r="L2238" s="351">
        <f t="shared" si="19"/>
        <v>0</v>
      </c>
      <c r="M2238" s="352" t="str">
        <f t="shared" si="18"/>
        <v/>
      </c>
      <c r="N2238" s="353">
        <f t="shared" si="14"/>
        <v>29</v>
      </c>
      <c r="O2238" s="354">
        <f t="shared" si="15"/>
        <v>8</v>
      </c>
      <c r="P2238" s="354">
        <f t="shared" si="16"/>
        <v>2025</v>
      </c>
      <c r="Q2238" s="354"/>
      <c r="R2238" s="354"/>
      <c r="S2238" s="354"/>
      <c r="T2238" s="354"/>
      <c r="U2238" s="354"/>
      <c r="V2238" s="354"/>
    </row>
    <row r="2239" ht="11.25" customHeight="1">
      <c r="A2239" s="170" t="s">
        <v>682</v>
      </c>
      <c r="B2239" s="348">
        <v>45898.0</v>
      </c>
      <c r="C2239" s="170" t="s">
        <v>455</v>
      </c>
      <c r="D2239" s="349" t="s">
        <v>690</v>
      </c>
      <c r="E2239" s="170">
        <v>62.0</v>
      </c>
      <c r="F2239" s="170">
        <v>507.0</v>
      </c>
      <c r="G2239" s="170">
        <v>300.0</v>
      </c>
      <c r="H2239" s="170" t="s">
        <v>85</v>
      </c>
      <c r="I2239" s="170" t="s">
        <v>684</v>
      </c>
      <c r="J2239" s="350">
        <v>0.3333333333333333</v>
      </c>
      <c r="K2239" s="350"/>
      <c r="L2239" s="351">
        <f t="shared" si="19"/>
        <v>36.77778</v>
      </c>
      <c r="M2239" s="352" t="str">
        <f t="shared" si="18"/>
        <v>SHEARING</v>
      </c>
      <c r="N2239" s="353">
        <f t="shared" si="14"/>
        <v>29</v>
      </c>
      <c r="O2239" s="354">
        <f t="shared" si="15"/>
        <v>8</v>
      </c>
      <c r="P2239" s="354">
        <f t="shared" si="16"/>
        <v>2025</v>
      </c>
      <c r="Q2239" s="354"/>
      <c r="R2239" s="354"/>
      <c r="S2239" s="354"/>
      <c r="T2239" s="354"/>
      <c r="U2239" s="354"/>
      <c r="V2239" s="354"/>
    </row>
    <row r="2240" ht="11.25" customHeight="1">
      <c r="A2240" s="170" t="s">
        <v>682</v>
      </c>
      <c r="B2240" s="348">
        <v>45898.0</v>
      </c>
      <c r="C2240" s="170" t="s">
        <v>455</v>
      </c>
      <c r="D2240" s="349" t="s">
        <v>690</v>
      </c>
      <c r="E2240" s="170">
        <v>62.0</v>
      </c>
      <c r="F2240" s="170">
        <v>300.0</v>
      </c>
      <c r="G2240" s="170">
        <v>272.0</v>
      </c>
      <c r="H2240" s="170" t="s">
        <v>85</v>
      </c>
      <c r="I2240" s="170" t="s">
        <v>684</v>
      </c>
      <c r="J2240" s="334"/>
      <c r="K2240" s="350"/>
      <c r="L2240" s="351">
        <f t="shared" si="19"/>
        <v>19.73088</v>
      </c>
      <c r="M2240" s="352" t="str">
        <f t="shared" si="18"/>
        <v>SHEARING</v>
      </c>
      <c r="N2240" s="353">
        <f t="shared" si="14"/>
        <v>29</v>
      </c>
      <c r="O2240" s="354">
        <f t="shared" si="15"/>
        <v>8</v>
      </c>
      <c r="P2240" s="354">
        <f t="shared" si="16"/>
        <v>2025</v>
      </c>
      <c r="Q2240" s="354"/>
      <c r="R2240" s="354"/>
      <c r="S2240" s="354"/>
      <c r="T2240" s="354"/>
      <c r="U2240" s="354"/>
      <c r="V2240" s="354"/>
    </row>
    <row r="2241" ht="11.25" customHeight="1">
      <c r="A2241" s="170" t="s">
        <v>682</v>
      </c>
      <c r="B2241" s="348">
        <v>45898.0</v>
      </c>
      <c r="C2241" s="170" t="s">
        <v>455</v>
      </c>
      <c r="D2241" s="349" t="s">
        <v>690</v>
      </c>
      <c r="E2241" s="170">
        <v>62.0</v>
      </c>
      <c r="F2241" s="170">
        <v>282.0</v>
      </c>
      <c r="G2241" s="170">
        <v>400.0</v>
      </c>
      <c r="H2241" s="170" t="s">
        <v>85</v>
      </c>
      <c r="I2241" s="170" t="s">
        <v>684</v>
      </c>
      <c r="J2241" s="334"/>
      <c r="K2241" s="350"/>
      <c r="L2241" s="351">
        <f t="shared" si="19"/>
        <v>27.27504</v>
      </c>
      <c r="M2241" s="352" t="str">
        <f t="shared" si="18"/>
        <v>SHEARING</v>
      </c>
      <c r="N2241" s="353">
        <f t="shared" si="14"/>
        <v>29</v>
      </c>
      <c r="O2241" s="354">
        <f t="shared" si="15"/>
        <v>8</v>
      </c>
      <c r="P2241" s="354">
        <f t="shared" si="16"/>
        <v>2025</v>
      </c>
      <c r="Q2241" s="354"/>
      <c r="R2241" s="354"/>
      <c r="S2241" s="354"/>
      <c r="T2241" s="354"/>
      <c r="U2241" s="354"/>
      <c r="V2241" s="354"/>
    </row>
    <row r="2242" ht="11.25" customHeight="1">
      <c r="A2242" s="170" t="s">
        <v>682</v>
      </c>
      <c r="B2242" s="348">
        <v>45898.0</v>
      </c>
      <c r="C2242" s="170" t="s">
        <v>455</v>
      </c>
      <c r="D2242" s="349" t="s">
        <v>690</v>
      </c>
      <c r="E2242" s="170">
        <v>62.0</v>
      </c>
      <c r="F2242" s="170">
        <v>267.0</v>
      </c>
      <c r="G2242" s="170">
        <v>464.0</v>
      </c>
      <c r="H2242" s="170" t="s">
        <v>85</v>
      </c>
      <c r="I2242" s="170" t="s">
        <v>684</v>
      </c>
      <c r="J2242" s="334"/>
      <c r="K2242" s="350"/>
      <c r="L2242" s="351">
        <f t="shared" si="19"/>
        <v>29.9561184</v>
      </c>
      <c r="M2242" s="352" t="str">
        <f t="shared" si="18"/>
        <v>SHEARING</v>
      </c>
      <c r="N2242" s="353">
        <f t="shared" si="14"/>
        <v>29</v>
      </c>
      <c r="O2242" s="354">
        <f t="shared" si="15"/>
        <v>8</v>
      </c>
      <c r="P2242" s="354">
        <f t="shared" si="16"/>
        <v>2025</v>
      </c>
      <c r="Q2242" s="354"/>
      <c r="R2242" s="354"/>
      <c r="S2242" s="354"/>
      <c r="T2242" s="354"/>
      <c r="U2242" s="354"/>
      <c r="V2242" s="354"/>
    </row>
    <row r="2243" ht="11.25" customHeight="1">
      <c r="A2243" s="170" t="s">
        <v>682</v>
      </c>
      <c r="B2243" s="348">
        <v>45898.0</v>
      </c>
      <c r="C2243" s="170" t="s">
        <v>455</v>
      </c>
      <c r="D2243" s="349" t="s">
        <v>690</v>
      </c>
      <c r="E2243" s="170">
        <v>62.0</v>
      </c>
      <c r="F2243" s="170">
        <v>255.5</v>
      </c>
      <c r="G2243" s="170">
        <v>560.0</v>
      </c>
      <c r="H2243" s="170" t="s">
        <v>85</v>
      </c>
      <c r="I2243" s="170" t="s">
        <v>684</v>
      </c>
      <c r="J2243" s="334"/>
      <c r="K2243" s="350"/>
      <c r="L2243" s="351">
        <f t="shared" si="19"/>
        <v>34.596744</v>
      </c>
      <c r="M2243" s="352" t="str">
        <f t="shared" si="18"/>
        <v>SHEARING</v>
      </c>
      <c r="N2243" s="353">
        <f t="shared" si="14"/>
        <v>29</v>
      </c>
      <c r="O2243" s="354">
        <f t="shared" si="15"/>
        <v>8</v>
      </c>
      <c r="P2243" s="354">
        <f t="shared" si="16"/>
        <v>2025</v>
      </c>
      <c r="Q2243" s="354"/>
      <c r="R2243" s="354"/>
      <c r="S2243" s="354"/>
      <c r="T2243" s="354"/>
      <c r="U2243" s="354"/>
      <c r="V2243" s="354"/>
    </row>
    <row r="2244" ht="11.25" customHeight="1">
      <c r="A2244" s="170" t="s">
        <v>682</v>
      </c>
      <c r="B2244" s="348">
        <v>45898.0</v>
      </c>
      <c r="C2244" s="170"/>
      <c r="D2244" s="349"/>
      <c r="E2244" s="170"/>
      <c r="F2244" s="170"/>
      <c r="G2244" s="170"/>
      <c r="H2244" s="170" t="s">
        <v>715</v>
      </c>
      <c r="I2244" s="170" t="s">
        <v>684</v>
      </c>
      <c r="J2244" s="334"/>
      <c r="K2244" s="350">
        <v>0.8333333333333334</v>
      </c>
      <c r="L2244" s="351">
        <f t="shared" si="19"/>
        <v>0</v>
      </c>
      <c r="M2244" s="352" t="str">
        <f t="shared" si="18"/>
        <v/>
      </c>
      <c r="N2244" s="353">
        <f t="shared" si="14"/>
        <v>29</v>
      </c>
      <c r="O2244" s="354">
        <f t="shared" si="15"/>
        <v>8</v>
      </c>
      <c r="P2244" s="354">
        <f t="shared" si="16"/>
        <v>2025</v>
      </c>
      <c r="Q2244" s="354"/>
      <c r="R2244" s="354"/>
      <c r="S2244" s="354"/>
      <c r="T2244" s="354"/>
      <c r="U2244" s="354"/>
      <c r="V2244" s="354"/>
    </row>
    <row r="2245" ht="11.25" customHeight="1">
      <c r="A2245" s="170" t="s">
        <v>682</v>
      </c>
      <c r="B2245" s="348">
        <v>45898.0</v>
      </c>
      <c r="C2245" s="170" t="s">
        <v>667</v>
      </c>
      <c r="D2245" s="170" t="s">
        <v>697</v>
      </c>
      <c r="E2245" s="170">
        <v>110.0</v>
      </c>
      <c r="F2245" s="170">
        <v>490.0</v>
      </c>
      <c r="G2245" s="170">
        <v>220.0</v>
      </c>
      <c r="H2245" s="170" t="s">
        <v>695</v>
      </c>
      <c r="I2245" s="170" t="s">
        <v>696</v>
      </c>
      <c r="J2245" s="350">
        <v>0.3333333333333333</v>
      </c>
      <c r="K2245" s="350"/>
      <c r="L2245" s="351">
        <f t="shared" si="19"/>
        <v>46.2462</v>
      </c>
      <c r="M2245" s="352" t="str">
        <f t="shared" si="18"/>
        <v>HOLING</v>
      </c>
      <c r="N2245" s="353">
        <f t="shared" si="14"/>
        <v>29</v>
      </c>
      <c r="O2245" s="354">
        <f t="shared" si="15"/>
        <v>8</v>
      </c>
      <c r="P2245" s="354">
        <f t="shared" si="16"/>
        <v>2025</v>
      </c>
      <c r="Q2245" s="354"/>
      <c r="R2245" s="354"/>
      <c r="S2245" s="354"/>
      <c r="T2245" s="354"/>
      <c r="U2245" s="354"/>
      <c r="V2245" s="354"/>
    </row>
    <row r="2246" ht="11.25" customHeight="1">
      <c r="A2246" s="170" t="s">
        <v>682</v>
      </c>
      <c r="B2246" s="348">
        <v>45898.0</v>
      </c>
      <c r="C2246" s="170" t="s">
        <v>455</v>
      </c>
      <c r="D2246" s="170" t="s">
        <v>697</v>
      </c>
      <c r="E2246" s="170">
        <v>62.0</v>
      </c>
      <c r="F2246" s="170">
        <v>528.0</v>
      </c>
      <c r="G2246" s="170">
        <v>285.0</v>
      </c>
      <c r="H2246" s="170" t="s">
        <v>695</v>
      </c>
      <c r="I2246" s="170" t="s">
        <v>696</v>
      </c>
      <c r="J2246" s="334"/>
      <c r="K2246" s="350"/>
      <c r="L2246" s="351">
        <f t="shared" si="19"/>
        <v>36.386064</v>
      </c>
      <c r="M2246" s="352" t="str">
        <f t="shared" si="18"/>
        <v>HOLING</v>
      </c>
      <c r="N2246" s="353">
        <f t="shared" si="14"/>
        <v>29</v>
      </c>
      <c r="O2246" s="354">
        <f t="shared" si="15"/>
        <v>8</v>
      </c>
      <c r="P2246" s="354">
        <f t="shared" si="16"/>
        <v>2025</v>
      </c>
      <c r="Q2246" s="354"/>
      <c r="R2246" s="354"/>
      <c r="S2246" s="354"/>
      <c r="T2246" s="354"/>
      <c r="U2246" s="354"/>
      <c r="V2246" s="354"/>
    </row>
    <row r="2247" ht="11.25" customHeight="1">
      <c r="A2247" s="170" t="s">
        <v>682</v>
      </c>
      <c r="B2247" s="348">
        <v>45898.0</v>
      </c>
      <c r="C2247" s="170"/>
      <c r="D2247" s="349"/>
      <c r="E2247" s="170"/>
      <c r="F2247" s="170"/>
      <c r="G2247" s="170"/>
      <c r="H2247" s="170" t="s">
        <v>689</v>
      </c>
      <c r="I2247" s="170" t="s">
        <v>696</v>
      </c>
      <c r="J2247" s="334"/>
      <c r="K2247" s="350">
        <v>0.8333333333333334</v>
      </c>
      <c r="L2247" s="351">
        <f t="shared" si="19"/>
        <v>0</v>
      </c>
      <c r="M2247" s="352" t="str">
        <f t="shared" si="18"/>
        <v/>
      </c>
      <c r="N2247" s="353">
        <f t="shared" si="14"/>
        <v>29</v>
      </c>
      <c r="O2247" s="354">
        <f t="shared" si="15"/>
        <v>8</v>
      </c>
      <c r="P2247" s="354">
        <f t="shared" si="16"/>
        <v>2025</v>
      </c>
      <c r="Q2247" s="354"/>
      <c r="R2247" s="354"/>
      <c r="S2247" s="354"/>
      <c r="T2247" s="354"/>
      <c r="U2247" s="354"/>
      <c r="V2247" s="354"/>
    </row>
    <row r="2248" ht="11.25" customHeight="1">
      <c r="A2248" s="170" t="s">
        <v>682</v>
      </c>
      <c r="B2248" s="348">
        <v>45898.0</v>
      </c>
      <c r="C2248" s="170"/>
      <c r="D2248" s="349"/>
      <c r="E2248" s="170"/>
      <c r="F2248" s="170"/>
      <c r="G2248" s="170"/>
      <c r="H2248" s="170" t="s">
        <v>811</v>
      </c>
      <c r="I2248" s="170" t="s">
        <v>801</v>
      </c>
      <c r="J2248" s="350">
        <v>0.375</v>
      </c>
      <c r="K2248" s="350">
        <v>0.75</v>
      </c>
      <c r="L2248" s="351">
        <f t="shared" si="19"/>
        <v>0</v>
      </c>
      <c r="M2248" s="352" t="str">
        <f t="shared" si="18"/>
        <v/>
      </c>
      <c r="N2248" s="353">
        <f t="shared" si="14"/>
        <v>29</v>
      </c>
      <c r="O2248" s="354">
        <f t="shared" si="15"/>
        <v>8</v>
      </c>
      <c r="P2248" s="354">
        <f t="shared" si="16"/>
        <v>2025</v>
      </c>
      <c r="Q2248" s="354"/>
      <c r="R2248" s="354"/>
      <c r="S2248" s="354"/>
      <c r="T2248" s="354"/>
      <c r="U2248" s="354"/>
      <c r="V2248" s="354"/>
    </row>
    <row r="2249" ht="11.25" customHeight="1">
      <c r="A2249" s="170" t="s">
        <v>682</v>
      </c>
      <c r="B2249" s="348">
        <v>45898.0</v>
      </c>
      <c r="C2249" s="170"/>
      <c r="D2249" s="349"/>
      <c r="E2249" s="170"/>
      <c r="F2249" s="170"/>
      <c r="G2249" s="170"/>
      <c r="H2249" s="170" t="s">
        <v>715</v>
      </c>
      <c r="I2249" s="170" t="s">
        <v>719</v>
      </c>
      <c r="J2249" s="350">
        <v>0.375</v>
      </c>
      <c r="K2249" s="350">
        <v>0.75</v>
      </c>
      <c r="L2249" s="351">
        <f t="shared" si="19"/>
        <v>0</v>
      </c>
      <c r="M2249" s="352" t="str">
        <f t="shared" si="18"/>
        <v/>
      </c>
      <c r="N2249" s="353">
        <f t="shared" si="14"/>
        <v>29</v>
      </c>
      <c r="O2249" s="354">
        <f t="shared" si="15"/>
        <v>8</v>
      </c>
      <c r="P2249" s="354">
        <f t="shared" si="16"/>
        <v>2025</v>
      </c>
      <c r="Q2249" s="354"/>
      <c r="R2249" s="354"/>
      <c r="S2249" s="354"/>
      <c r="T2249" s="354"/>
      <c r="U2249" s="354"/>
      <c r="V2249" s="354"/>
    </row>
    <row r="2250" ht="11.25" customHeight="1">
      <c r="A2250" s="170" t="s">
        <v>682</v>
      </c>
      <c r="B2250" s="348">
        <v>45898.0</v>
      </c>
      <c r="C2250" s="170" t="s">
        <v>455</v>
      </c>
      <c r="D2250" s="349" t="s">
        <v>699</v>
      </c>
      <c r="E2250" s="170">
        <v>62.0</v>
      </c>
      <c r="F2250" s="170">
        <v>247.5</v>
      </c>
      <c r="G2250" s="170">
        <v>816.0</v>
      </c>
      <c r="H2250" s="170" t="s">
        <v>700</v>
      </c>
      <c r="I2250" s="170" t="s">
        <v>701</v>
      </c>
      <c r="J2250" s="350">
        <v>0.3333333333333333</v>
      </c>
      <c r="K2250" s="350"/>
      <c r="L2250" s="351">
        <f t="shared" si="19"/>
        <v>48.833928</v>
      </c>
      <c r="M2250" s="352" t="str">
        <f t="shared" si="18"/>
        <v>SHEARING</v>
      </c>
      <c r="N2250" s="353">
        <f t="shared" si="14"/>
        <v>29</v>
      </c>
      <c r="O2250" s="354">
        <f t="shared" si="15"/>
        <v>8</v>
      </c>
      <c r="P2250" s="354">
        <f t="shared" si="16"/>
        <v>2025</v>
      </c>
      <c r="Q2250" s="354"/>
      <c r="R2250" s="354"/>
      <c r="S2250" s="354"/>
      <c r="T2250" s="354"/>
      <c r="U2250" s="354"/>
      <c r="V2250" s="354"/>
    </row>
    <row r="2251" ht="11.25" customHeight="1">
      <c r="A2251" s="170" t="s">
        <v>682</v>
      </c>
      <c r="B2251" s="348">
        <v>45898.0</v>
      </c>
      <c r="C2251" s="170" t="s">
        <v>455</v>
      </c>
      <c r="D2251" s="349" t="s">
        <v>699</v>
      </c>
      <c r="E2251" s="170">
        <v>62.0</v>
      </c>
      <c r="F2251" s="170">
        <v>255.5</v>
      </c>
      <c r="G2251" s="170">
        <v>560.0</v>
      </c>
      <c r="H2251" s="170" t="s">
        <v>700</v>
      </c>
      <c r="I2251" s="170" t="s">
        <v>701</v>
      </c>
      <c r="J2251" s="334"/>
      <c r="K2251" s="350"/>
      <c r="L2251" s="351">
        <f t="shared" si="19"/>
        <v>34.596744</v>
      </c>
      <c r="M2251" s="352" t="str">
        <f t="shared" si="18"/>
        <v>SHEARING</v>
      </c>
      <c r="N2251" s="353">
        <f t="shared" si="14"/>
        <v>29</v>
      </c>
      <c r="O2251" s="354">
        <f t="shared" si="15"/>
        <v>8</v>
      </c>
      <c r="P2251" s="354">
        <f t="shared" si="16"/>
        <v>2025</v>
      </c>
      <c r="Q2251" s="354"/>
      <c r="R2251" s="354"/>
      <c r="S2251" s="354"/>
      <c r="T2251" s="354"/>
      <c r="U2251" s="354"/>
      <c r="V2251" s="354"/>
    </row>
    <row r="2252" ht="11.25" customHeight="1">
      <c r="A2252" s="170" t="s">
        <v>682</v>
      </c>
      <c r="B2252" s="348">
        <v>45898.0</v>
      </c>
      <c r="C2252" s="170" t="s">
        <v>455</v>
      </c>
      <c r="D2252" s="349" t="s">
        <v>699</v>
      </c>
      <c r="E2252" s="170">
        <v>62.0</v>
      </c>
      <c r="F2252" s="170">
        <v>267.0</v>
      </c>
      <c r="G2252" s="170">
        <v>464.0</v>
      </c>
      <c r="H2252" s="170" t="s">
        <v>700</v>
      </c>
      <c r="I2252" s="170" t="s">
        <v>701</v>
      </c>
      <c r="J2252" s="334"/>
      <c r="K2252" s="350"/>
      <c r="L2252" s="351">
        <f t="shared" si="19"/>
        <v>29.9561184</v>
      </c>
      <c r="M2252" s="352" t="str">
        <f t="shared" si="18"/>
        <v>SHEARING</v>
      </c>
      <c r="N2252" s="353">
        <f t="shared" si="14"/>
        <v>29</v>
      </c>
      <c r="O2252" s="354">
        <f t="shared" si="15"/>
        <v>8</v>
      </c>
      <c r="P2252" s="354">
        <f t="shared" si="16"/>
        <v>2025</v>
      </c>
      <c r="Q2252" s="354"/>
      <c r="R2252" s="354"/>
      <c r="S2252" s="354"/>
      <c r="T2252" s="354"/>
      <c r="U2252" s="354"/>
      <c r="V2252" s="354"/>
    </row>
    <row r="2253" ht="11.25" customHeight="1">
      <c r="A2253" s="170" t="s">
        <v>682</v>
      </c>
      <c r="B2253" s="348">
        <v>45898.0</v>
      </c>
      <c r="C2253" s="170" t="s">
        <v>455</v>
      </c>
      <c r="D2253" s="349" t="s">
        <v>699</v>
      </c>
      <c r="E2253" s="170">
        <v>62.0</v>
      </c>
      <c r="F2253" s="170">
        <v>282.0</v>
      </c>
      <c r="G2253" s="170">
        <v>400.0</v>
      </c>
      <c r="H2253" s="170" t="s">
        <v>700</v>
      </c>
      <c r="I2253" s="170" t="s">
        <v>701</v>
      </c>
      <c r="J2253" s="334"/>
      <c r="K2253" s="350"/>
      <c r="L2253" s="351">
        <f t="shared" si="19"/>
        <v>27.27504</v>
      </c>
      <c r="M2253" s="352" t="str">
        <f t="shared" si="18"/>
        <v>SHEARING</v>
      </c>
      <c r="N2253" s="353">
        <f t="shared" si="14"/>
        <v>29</v>
      </c>
      <c r="O2253" s="354">
        <f t="shared" si="15"/>
        <v>8</v>
      </c>
      <c r="P2253" s="354">
        <f t="shared" si="16"/>
        <v>2025</v>
      </c>
      <c r="Q2253" s="354"/>
      <c r="R2253" s="354"/>
      <c r="S2253" s="354"/>
      <c r="T2253" s="354"/>
      <c r="U2253" s="354"/>
      <c r="V2253" s="354"/>
    </row>
    <row r="2254" ht="11.25" customHeight="1">
      <c r="A2254" s="170" t="s">
        <v>682</v>
      </c>
      <c r="B2254" s="348">
        <v>45898.0</v>
      </c>
      <c r="C2254" s="170" t="s">
        <v>455</v>
      </c>
      <c r="D2254" s="349" t="s">
        <v>699</v>
      </c>
      <c r="E2254" s="170">
        <v>62.0</v>
      </c>
      <c r="F2254" s="170">
        <v>300.0</v>
      </c>
      <c r="G2254" s="170">
        <v>272.0</v>
      </c>
      <c r="H2254" s="170" t="s">
        <v>700</v>
      </c>
      <c r="I2254" s="170" t="s">
        <v>701</v>
      </c>
      <c r="J2254" s="334"/>
      <c r="K2254" s="350">
        <v>0.8333333333333334</v>
      </c>
      <c r="L2254" s="351">
        <f t="shared" si="19"/>
        <v>19.73088</v>
      </c>
      <c r="M2254" s="352" t="str">
        <f t="shared" si="18"/>
        <v>SHEARING</v>
      </c>
      <c r="N2254" s="353">
        <f t="shared" si="14"/>
        <v>29</v>
      </c>
      <c r="O2254" s="354">
        <f t="shared" si="15"/>
        <v>8</v>
      </c>
      <c r="P2254" s="354">
        <f t="shared" si="16"/>
        <v>2025</v>
      </c>
      <c r="Q2254" s="354"/>
      <c r="R2254" s="354"/>
      <c r="S2254" s="354"/>
      <c r="T2254" s="354"/>
      <c r="U2254" s="354"/>
      <c r="V2254" s="354"/>
    </row>
    <row r="2255" ht="11.25" customHeight="1">
      <c r="A2255" s="170" t="s">
        <v>682</v>
      </c>
      <c r="B2255" s="348">
        <v>45898.0</v>
      </c>
      <c r="C2255" s="170" t="s">
        <v>455</v>
      </c>
      <c r="D2255" s="349" t="s">
        <v>690</v>
      </c>
      <c r="E2255" s="170">
        <v>62.0</v>
      </c>
      <c r="F2255" s="170">
        <v>516.0</v>
      </c>
      <c r="G2255" s="170">
        <v>200.0</v>
      </c>
      <c r="H2255" s="170" t="s">
        <v>85</v>
      </c>
      <c r="I2255" s="170" t="s">
        <v>803</v>
      </c>
      <c r="J2255" s="350">
        <v>0.375</v>
      </c>
      <c r="K2255" s="350"/>
      <c r="L2255" s="351">
        <f t="shared" si="19"/>
        <v>24.95376</v>
      </c>
      <c r="M2255" s="352" t="str">
        <f t="shared" si="18"/>
        <v>SHEARING</v>
      </c>
      <c r="N2255" s="353">
        <f t="shared" si="14"/>
        <v>29</v>
      </c>
      <c r="O2255" s="354">
        <f t="shared" si="15"/>
        <v>8</v>
      </c>
      <c r="P2255" s="354">
        <f t="shared" si="16"/>
        <v>2025</v>
      </c>
      <c r="Q2255" s="354"/>
      <c r="R2255" s="354"/>
      <c r="S2255" s="354"/>
      <c r="T2255" s="354"/>
      <c r="U2255" s="354"/>
      <c r="V2255" s="354"/>
    </row>
    <row r="2256" ht="11.25" customHeight="1">
      <c r="A2256" s="170" t="s">
        <v>682</v>
      </c>
      <c r="B2256" s="348">
        <v>45898.0</v>
      </c>
      <c r="C2256" s="170" t="s">
        <v>455</v>
      </c>
      <c r="D2256" s="349" t="s">
        <v>690</v>
      </c>
      <c r="E2256" s="170">
        <v>62.0</v>
      </c>
      <c r="F2256" s="170">
        <v>540.0</v>
      </c>
      <c r="G2256" s="170">
        <v>120.0</v>
      </c>
      <c r="H2256" s="170" t="s">
        <v>85</v>
      </c>
      <c r="I2256" s="170" t="s">
        <v>803</v>
      </c>
      <c r="J2256" s="334"/>
      <c r="K2256" s="350"/>
      <c r="L2256" s="351">
        <f t="shared" si="19"/>
        <v>15.66864</v>
      </c>
      <c r="M2256" s="352" t="str">
        <f t="shared" si="18"/>
        <v>SHEARING</v>
      </c>
      <c r="N2256" s="353">
        <f t="shared" si="14"/>
        <v>29</v>
      </c>
      <c r="O2256" s="354">
        <f t="shared" si="15"/>
        <v>8</v>
      </c>
      <c r="P2256" s="354">
        <f t="shared" si="16"/>
        <v>2025</v>
      </c>
      <c r="Q2256" s="354"/>
      <c r="R2256" s="354"/>
      <c r="S2256" s="354"/>
      <c r="T2256" s="354"/>
      <c r="U2256" s="354"/>
      <c r="V2256" s="354"/>
    </row>
    <row r="2257" ht="11.25" customHeight="1">
      <c r="A2257" s="170" t="s">
        <v>682</v>
      </c>
      <c r="B2257" s="348">
        <v>45898.0</v>
      </c>
      <c r="C2257" s="170" t="s">
        <v>455</v>
      </c>
      <c r="D2257" s="349" t="s">
        <v>690</v>
      </c>
      <c r="E2257" s="170">
        <v>62.0</v>
      </c>
      <c r="F2257" s="170">
        <v>500.0</v>
      </c>
      <c r="G2257" s="170">
        <v>200.0</v>
      </c>
      <c r="H2257" s="170" t="s">
        <v>85</v>
      </c>
      <c r="I2257" s="170" t="s">
        <v>803</v>
      </c>
      <c r="J2257" s="334"/>
      <c r="K2257" s="350"/>
      <c r="L2257" s="351">
        <f t="shared" si="19"/>
        <v>24.18</v>
      </c>
      <c r="M2257" s="352" t="str">
        <f t="shared" si="18"/>
        <v>SHEARING</v>
      </c>
      <c r="N2257" s="353">
        <f t="shared" si="14"/>
        <v>29</v>
      </c>
      <c r="O2257" s="354">
        <f t="shared" si="15"/>
        <v>8</v>
      </c>
      <c r="P2257" s="354">
        <f t="shared" si="16"/>
        <v>2025</v>
      </c>
      <c r="Q2257" s="354"/>
      <c r="R2257" s="354"/>
      <c r="S2257" s="354"/>
      <c r="T2257" s="354"/>
      <c r="U2257" s="354"/>
      <c r="V2257" s="354"/>
    </row>
    <row r="2258" ht="11.25" customHeight="1">
      <c r="A2258" s="170" t="s">
        <v>682</v>
      </c>
      <c r="B2258" s="348">
        <v>45898.0</v>
      </c>
      <c r="C2258" s="170"/>
      <c r="D2258" s="170" t="s">
        <v>810</v>
      </c>
      <c r="E2258" s="170">
        <v>180.0</v>
      </c>
      <c r="F2258" s="170">
        <v>240.0</v>
      </c>
      <c r="G2258" s="170">
        <v>100.0</v>
      </c>
      <c r="H2258" s="170" t="s">
        <v>816</v>
      </c>
      <c r="I2258" s="170" t="s">
        <v>803</v>
      </c>
      <c r="J2258" s="334"/>
      <c r="K2258" s="350"/>
      <c r="L2258" s="351">
        <f t="shared" si="19"/>
        <v>16.848</v>
      </c>
      <c r="M2258" s="352" t="str">
        <f t="shared" si="18"/>
        <v>POWERPRESS</v>
      </c>
      <c r="N2258" s="353">
        <f t="shared" si="14"/>
        <v>29</v>
      </c>
      <c r="O2258" s="354">
        <f t="shared" si="15"/>
        <v>8</v>
      </c>
      <c r="P2258" s="354">
        <f t="shared" si="16"/>
        <v>2025</v>
      </c>
      <c r="Q2258" s="354"/>
      <c r="R2258" s="354"/>
      <c r="S2258" s="354"/>
      <c r="T2258" s="354"/>
      <c r="U2258" s="354"/>
      <c r="V2258" s="354"/>
    </row>
    <row r="2259" ht="11.25" customHeight="1">
      <c r="A2259" s="170" t="s">
        <v>682</v>
      </c>
      <c r="B2259" s="348">
        <v>45898.0</v>
      </c>
      <c r="C2259" s="170"/>
      <c r="D2259" s="349" t="s">
        <v>727</v>
      </c>
      <c r="E2259" s="170">
        <v>176.0</v>
      </c>
      <c r="F2259" s="170">
        <v>1330.0</v>
      </c>
      <c r="G2259" s="170">
        <v>330.0</v>
      </c>
      <c r="H2259" s="170" t="s">
        <v>723</v>
      </c>
      <c r="I2259" s="170" t="s">
        <v>803</v>
      </c>
      <c r="J2259" s="334"/>
      <c r="K2259" s="350">
        <v>0.7916666666666666</v>
      </c>
      <c r="L2259" s="351">
        <f t="shared" si="19"/>
        <v>301.26096</v>
      </c>
      <c r="M2259" s="352" t="str">
        <f t="shared" si="18"/>
        <v>SHEARING</v>
      </c>
      <c r="N2259" s="353">
        <f t="shared" si="14"/>
        <v>29</v>
      </c>
      <c r="O2259" s="354">
        <f t="shared" si="15"/>
        <v>8</v>
      </c>
      <c r="P2259" s="354">
        <f t="shared" si="16"/>
        <v>2025</v>
      </c>
      <c r="Q2259" s="354"/>
      <c r="R2259" s="354"/>
      <c r="S2259" s="354"/>
      <c r="T2259" s="354"/>
      <c r="U2259" s="354"/>
      <c r="V2259" s="354"/>
    </row>
    <row r="2260" ht="11.25" customHeight="1">
      <c r="A2260" s="170" t="s">
        <v>682</v>
      </c>
      <c r="B2260" s="348">
        <v>45898.0</v>
      </c>
      <c r="C2260" s="170" t="s">
        <v>673</v>
      </c>
      <c r="D2260" s="170" t="s">
        <v>794</v>
      </c>
      <c r="E2260" s="170">
        <v>25.0</v>
      </c>
      <c r="F2260" s="170">
        <v>25.0</v>
      </c>
      <c r="G2260" s="170">
        <v>1800.0</v>
      </c>
      <c r="H2260" s="170" t="s">
        <v>695</v>
      </c>
      <c r="I2260" s="170" t="s">
        <v>716</v>
      </c>
      <c r="J2260" s="350">
        <v>0.375</v>
      </c>
      <c r="K2260" s="350">
        <v>0.75</v>
      </c>
      <c r="L2260" s="351">
        <f t="shared" si="19"/>
        <v>4.3875</v>
      </c>
      <c r="M2260" s="352" t="str">
        <f t="shared" si="18"/>
        <v>POWERPRESS</v>
      </c>
      <c r="N2260" s="353">
        <f t="shared" si="14"/>
        <v>29</v>
      </c>
      <c r="O2260" s="354">
        <f t="shared" si="15"/>
        <v>8</v>
      </c>
      <c r="P2260" s="354">
        <f t="shared" si="16"/>
        <v>2025</v>
      </c>
      <c r="Q2260" s="354"/>
      <c r="R2260" s="354"/>
      <c r="S2260" s="354"/>
      <c r="T2260" s="354"/>
      <c r="U2260" s="354"/>
      <c r="V2260" s="354"/>
    </row>
    <row r="2261" ht="11.25" customHeight="1">
      <c r="A2261" s="170" t="s">
        <v>682</v>
      </c>
      <c r="B2261" s="348">
        <v>45898.0</v>
      </c>
      <c r="C2261" s="170"/>
      <c r="D2261" s="170" t="s">
        <v>810</v>
      </c>
      <c r="E2261" s="170">
        <v>180.0</v>
      </c>
      <c r="F2261" s="170">
        <v>240.0</v>
      </c>
      <c r="G2261" s="170">
        <v>890.0</v>
      </c>
      <c r="H2261" s="170" t="s">
        <v>819</v>
      </c>
      <c r="I2261" s="170" t="s">
        <v>709</v>
      </c>
      <c r="J2261" s="350">
        <v>0.375</v>
      </c>
      <c r="K2261" s="350">
        <v>0.75</v>
      </c>
      <c r="L2261" s="351">
        <f t="shared" si="19"/>
        <v>149.9472</v>
      </c>
      <c r="M2261" s="352" t="str">
        <f t="shared" si="18"/>
        <v>POWERPRESS</v>
      </c>
      <c r="N2261" s="353">
        <f t="shared" si="14"/>
        <v>29</v>
      </c>
      <c r="O2261" s="354">
        <f t="shared" si="15"/>
        <v>8</v>
      </c>
      <c r="P2261" s="354">
        <f t="shared" si="16"/>
        <v>2025</v>
      </c>
      <c r="Q2261" s="354"/>
      <c r="R2261" s="354"/>
      <c r="S2261" s="354"/>
      <c r="T2261" s="354"/>
      <c r="U2261" s="354"/>
      <c r="V2261" s="354"/>
    </row>
    <row r="2262" ht="11.25" customHeight="1">
      <c r="A2262" s="170" t="s">
        <v>682</v>
      </c>
      <c r="B2262" s="348">
        <v>45898.0</v>
      </c>
      <c r="C2262" s="170"/>
      <c r="D2262" s="349"/>
      <c r="E2262" s="170"/>
      <c r="F2262" s="170"/>
      <c r="G2262" s="170"/>
      <c r="H2262" s="170" t="s">
        <v>772</v>
      </c>
      <c r="I2262" s="170" t="s">
        <v>692</v>
      </c>
      <c r="J2262" s="350">
        <v>0.3333333333333333</v>
      </c>
      <c r="K2262" s="350"/>
      <c r="L2262" s="351">
        <f t="shared" si="19"/>
        <v>0</v>
      </c>
      <c r="M2262" s="352" t="str">
        <f t="shared" si="18"/>
        <v/>
      </c>
      <c r="N2262" s="353">
        <f t="shared" si="14"/>
        <v>29</v>
      </c>
      <c r="O2262" s="354">
        <f t="shared" si="15"/>
        <v>8</v>
      </c>
      <c r="P2262" s="354">
        <f t="shared" si="16"/>
        <v>2025</v>
      </c>
      <c r="Q2262" s="354"/>
      <c r="R2262" s="354"/>
      <c r="S2262" s="354"/>
      <c r="T2262" s="354"/>
      <c r="U2262" s="354"/>
      <c r="V2262" s="354"/>
    </row>
    <row r="2263" ht="11.25" customHeight="1">
      <c r="A2263" s="170" t="s">
        <v>682</v>
      </c>
      <c r="B2263" s="348">
        <v>45898.0</v>
      </c>
      <c r="C2263" s="170"/>
      <c r="D2263" s="349"/>
      <c r="E2263" s="170"/>
      <c r="F2263" s="170"/>
      <c r="G2263" s="170"/>
      <c r="H2263" s="170" t="s">
        <v>741</v>
      </c>
      <c r="I2263" s="170" t="s">
        <v>692</v>
      </c>
      <c r="J2263" s="334"/>
      <c r="K2263" s="350">
        <v>0.8333333333333334</v>
      </c>
      <c r="L2263" s="351">
        <f t="shared" si="19"/>
        <v>0</v>
      </c>
      <c r="M2263" s="352" t="str">
        <f t="shared" si="18"/>
        <v/>
      </c>
      <c r="N2263" s="353">
        <f t="shared" si="14"/>
        <v>29</v>
      </c>
      <c r="O2263" s="354">
        <f t="shared" si="15"/>
        <v>8</v>
      </c>
      <c r="P2263" s="354">
        <f t="shared" si="16"/>
        <v>2025</v>
      </c>
      <c r="Q2263" s="354"/>
      <c r="R2263" s="354"/>
      <c r="S2263" s="354"/>
      <c r="T2263" s="354"/>
      <c r="U2263" s="354"/>
      <c r="V2263" s="354"/>
    </row>
    <row r="2264" ht="11.25" customHeight="1">
      <c r="A2264" s="170" t="s">
        <v>682</v>
      </c>
      <c r="B2264" s="348">
        <v>45898.0</v>
      </c>
      <c r="C2264" s="170"/>
      <c r="D2264" s="349" t="s">
        <v>711</v>
      </c>
      <c r="E2264" s="170">
        <v>25.4</v>
      </c>
      <c r="F2264" s="170">
        <v>184.0</v>
      </c>
      <c r="G2264" s="170">
        <v>2000.0</v>
      </c>
      <c r="H2264" s="170" t="s">
        <v>712</v>
      </c>
      <c r="I2264" s="170" t="s">
        <v>713</v>
      </c>
      <c r="J2264" s="350">
        <v>0.3333333333333333</v>
      </c>
      <c r="K2264" s="350"/>
      <c r="L2264" s="351">
        <f t="shared" si="19"/>
        <v>36.45408</v>
      </c>
      <c r="M2264" s="352" t="str">
        <f t="shared" si="18"/>
        <v>SHEARING</v>
      </c>
      <c r="N2264" s="353">
        <f t="shared" si="14"/>
        <v>29</v>
      </c>
      <c r="O2264" s="354">
        <f t="shared" si="15"/>
        <v>8</v>
      </c>
      <c r="P2264" s="354">
        <f t="shared" si="16"/>
        <v>2025</v>
      </c>
      <c r="Q2264" s="354"/>
      <c r="R2264" s="354"/>
      <c r="S2264" s="354"/>
      <c r="T2264" s="354"/>
      <c r="U2264" s="354"/>
      <c r="V2264" s="354"/>
    </row>
    <row r="2265" ht="11.25" customHeight="1">
      <c r="A2265" s="170" t="s">
        <v>682</v>
      </c>
      <c r="B2265" s="348">
        <v>45898.0</v>
      </c>
      <c r="C2265" s="170" t="s">
        <v>673</v>
      </c>
      <c r="D2265" s="349" t="s">
        <v>711</v>
      </c>
      <c r="E2265" s="170">
        <v>25.0</v>
      </c>
      <c r="F2265" s="170">
        <v>50.0</v>
      </c>
      <c r="G2265" s="170">
        <v>640.0</v>
      </c>
      <c r="H2265" s="170" t="s">
        <v>800</v>
      </c>
      <c r="I2265" s="170" t="s">
        <v>713</v>
      </c>
      <c r="J2265" s="334"/>
      <c r="K2265" s="350">
        <v>0.8333333333333334</v>
      </c>
      <c r="L2265" s="351">
        <f t="shared" si="19"/>
        <v>3.12</v>
      </c>
      <c r="M2265" s="352" t="str">
        <f t="shared" si="18"/>
        <v>SHEARING</v>
      </c>
      <c r="N2265" s="353">
        <f t="shared" si="14"/>
        <v>29</v>
      </c>
      <c r="O2265" s="354">
        <f t="shared" si="15"/>
        <v>8</v>
      </c>
      <c r="P2265" s="354">
        <f t="shared" si="16"/>
        <v>2025</v>
      </c>
      <c r="Q2265" s="354"/>
      <c r="R2265" s="354"/>
      <c r="S2265" s="354"/>
      <c r="T2265" s="354"/>
      <c r="U2265" s="354"/>
      <c r="V2265" s="354"/>
    </row>
    <row r="2266" ht="11.25" customHeight="1">
      <c r="A2266" s="170" t="s">
        <v>682</v>
      </c>
      <c r="B2266" s="348">
        <v>45898.0</v>
      </c>
      <c r="C2266" s="170" t="s">
        <v>667</v>
      </c>
      <c r="D2266" s="170" t="s">
        <v>694</v>
      </c>
      <c r="E2266" s="170">
        <v>110.0</v>
      </c>
      <c r="F2266" s="170">
        <v>47.5</v>
      </c>
      <c r="G2266" s="170">
        <v>660.0</v>
      </c>
      <c r="H2266" s="170" t="s">
        <v>695</v>
      </c>
      <c r="I2266" s="170" t="s">
        <v>793</v>
      </c>
      <c r="J2266" s="350">
        <v>0.375</v>
      </c>
      <c r="K2266" s="350"/>
      <c r="L2266" s="351">
        <f t="shared" si="19"/>
        <v>13.44915</v>
      </c>
      <c r="M2266" s="352" t="str">
        <f t="shared" si="18"/>
        <v>HOLING</v>
      </c>
      <c r="N2266" s="353">
        <f t="shared" si="14"/>
        <v>29</v>
      </c>
      <c r="O2266" s="354">
        <f t="shared" si="15"/>
        <v>8</v>
      </c>
      <c r="P2266" s="354">
        <f t="shared" si="16"/>
        <v>2025</v>
      </c>
      <c r="Q2266" s="354"/>
      <c r="R2266" s="354"/>
      <c r="S2266" s="354"/>
      <c r="T2266" s="354"/>
      <c r="U2266" s="354"/>
      <c r="V2266" s="354"/>
    </row>
    <row r="2267" ht="11.25" customHeight="1">
      <c r="A2267" s="170" t="s">
        <v>682</v>
      </c>
      <c r="B2267" s="348">
        <v>45898.0</v>
      </c>
      <c r="C2267" s="170"/>
      <c r="D2267" s="349"/>
      <c r="E2267" s="170"/>
      <c r="F2267" s="170"/>
      <c r="G2267" s="170"/>
      <c r="H2267" s="170" t="s">
        <v>811</v>
      </c>
      <c r="I2267" s="170" t="s">
        <v>793</v>
      </c>
      <c r="J2267" s="334"/>
      <c r="K2267" s="350">
        <v>0.8333333333333334</v>
      </c>
      <c r="L2267" s="351">
        <f t="shared" si="19"/>
        <v>0</v>
      </c>
      <c r="M2267" s="352" t="str">
        <f t="shared" si="18"/>
        <v/>
      </c>
      <c r="N2267" s="353">
        <f t="shared" si="14"/>
        <v>29</v>
      </c>
      <c r="O2267" s="354">
        <f t="shared" si="15"/>
        <v>8</v>
      </c>
      <c r="P2267" s="354">
        <f t="shared" si="16"/>
        <v>2025</v>
      </c>
      <c r="Q2267" s="354"/>
      <c r="R2267" s="354"/>
      <c r="S2267" s="354"/>
      <c r="T2267" s="354"/>
      <c r="U2267" s="354"/>
      <c r="V2267" s="354"/>
    </row>
    <row r="2268" ht="11.25" customHeight="1">
      <c r="A2268" s="170" t="s">
        <v>682</v>
      </c>
      <c r="B2268" s="348">
        <v>45898.0</v>
      </c>
      <c r="C2268" s="170"/>
      <c r="D2268" s="170" t="s">
        <v>782</v>
      </c>
      <c r="E2268" s="170">
        <v>184.0</v>
      </c>
      <c r="F2268" s="170">
        <v>295.0</v>
      </c>
      <c r="G2268" s="170">
        <v>960.0</v>
      </c>
      <c r="H2268" s="170" t="s">
        <v>461</v>
      </c>
      <c r="I2268" s="170" t="s">
        <v>718</v>
      </c>
      <c r="J2268" s="350">
        <v>0.3333333333333333</v>
      </c>
      <c r="K2268" s="350"/>
      <c r="L2268" s="351">
        <f t="shared" si="19"/>
        <v>203.22432</v>
      </c>
      <c r="M2268" s="352" t="str">
        <f t="shared" si="18"/>
        <v>POWERPRESS</v>
      </c>
      <c r="N2268" s="353">
        <f t="shared" si="14"/>
        <v>29</v>
      </c>
      <c r="O2268" s="354">
        <f t="shared" si="15"/>
        <v>8</v>
      </c>
      <c r="P2268" s="354">
        <f t="shared" si="16"/>
        <v>2025</v>
      </c>
      <c r="Q2268" s="354"/>
      <c r="R2268" s="354"/>
      <c r="S2268" s="354"/>
      <c r="T2268" s="354"/>
      <c r="U2268" s="354"/>
      <c r="V2268" s="354"/>
    </row>
    <row r="2269" ht="11.25" customHeight="1">
      <c r="A2269" s="170" t="s">
        <v>682</v>
      </c>
      <c r="B2269" s="348">
        <v>45898.0</v>
      </c>
      <c r="C2269" s="170"/>
      <c r="D2269" s="349"/>
      <c r="E2269" s="170"/>
      <c r="F2269" s="170"/>
      <c r="G2269" s="170"/>
      <c r="H2269" s="170" t="s">
        <v>689</v>
      </c>
      <c r="I2269" s="170" t="s">
        <v>718</v>
      </c>
      <c r="J2269" s="334"/>
      <c r="K2269" s="350"/>
      <c r="L2269" s="351">
        <f t="shared" si="19"/>
        <v>0</v>
      </c>
      <c r="M2269" s="352" t="str">
        <f t="shared" si="18"/>
        <v/>
      </c>
      <c r="N2269" s="353">
        <f t="shared" si="14"/>
        <v>29</v>
      </c>
      <c r="O2269" s="354">
        <f t="shared" si="15"/>
        <v>8</v>
      </c>
      <c r="P2269" s="354">
        <f t="shared" si="16"/>
        <v>2025</v>
      </c>
      <c r="Q2269" s="354"/>
      <c r="R2269" s="354"/>
      <c r="S2269" s="354"/>
      <c r="T2269" s="354"/>
      <c r="U2269" s="354"/>
      <c r="V2269" s="354"/>
    </row>
    <row r="2270" ht="11.25" customHeight="1">
      <c r="A2270" s="170" t="s">
        <v>682</v>
      </c>
      <c r="B2270" s="348">
        <v>45898.0</v>
      </c>
      <c r="C2270" s="170"/>
      <c r="D2270" s="349"/>
      <c r="E2270" s="170"/>
      <c r="F2270" s="170"/>
      <c r="G2270" s="170"/>
      <c r="H2270" s="170" t="s">
        <v>715</v>
      </c>
      <c r="I2270" s="170" t="s">
        <v>718</v>
      </c>
      <c r="J2270" s="334"/>
      <c r="K2270" s="350">
        <v>0.8333333333333334</v>
      </c>
      <c r="L2270" s="351">
        <f t="shared" si="19"/>
        <v>0</v>
      </c>
      <c r="M2270" s="352" t="str">
        <f t="shared" si="18"/>
        <v/>
      </c>
      <c r="N2270" s="353">
        <f t="shared" si="14"/>
        <v>30</v>
      </c>
      <c r="O2270" s="354">
        <f t="shared" si="15"/>
        <v>12</v>
      </c>
      <c r="P2270" s="354">
        <f t="shared" si="16"/>
        <v>1899</v>
      </c>
      <c r="Q2270" s="354"/>
      <c r="R2270" s="354"/>
      <c r="S2270" s="354"/>
      <c r="T2270" s="354"/>
      <c r="U2270" s="354"/>
      <c r="V2270" s="354"/>
    </row>
    <row r="2271" ht="11.25" customHeight="1">
      <c r="A2271" s="170"/>
      <c r="B2271" s="348"/>
      <c r="C2271" s="170"/>
      <c r="D2271" s="349"/>
      <c r="E2271" s="170"/>
      <c r="F2271" s="170"/>
      <c r="G2271" s="170"/>
      <c r="H2271" s="170"/>
      <c r="I2271" s="170"/>
      <c r="J2271" s="334"/>
      <c r="K2271" s="350"/>
      <c r="L2271" s="351">
        <f t="shared" si="19"/>
        <v>0</v>
      </c>
      <c r="M2271" s="352" t="str">
        <f t="shared" si="18"/>
        <v/>
      </c>
      <c r="N2271" s="353">
        <f t="shared" si="14"/>
        <v>30</v>
      </c>
      <c r="O2271" s="354">
        <f t="shared" si="15"/>
        <v>12</v>
      </c>
      <c r="P2271" s="354">
        <f t="shared" si="16"/>
        <v>1899</v>
      </c>
      <c r="Q2271" s="354"/>
      <c r="R2271" s="354"/>
      <c r="S2271" s="354"/>
      <c r="T2271" s="354"/>
      <c r="U2271" s="354"/>
      <c r="V2271" s="354"/>
    </row>
    <row r="2272" ht="11.25" customHeight="1">
      <c r="A2272" s="170"/>
      <c r="B2272" s="348"/>
      <c r="C2272" s="170"/>
      <c r="D2272" s="349"/>
      <c r="E2272" s="170"/>
      <c r="F2272" s="170"/>
      <c r="G2272" s="170"/>
      <c r="H2272" s="170"/>
      <c r="I2272" s="170"/>
      <c r="J2272" s="334"/>
      <c r="K2272" s="350"/>
      <c r="L2272" s="351">
        <f t="shared" si="19"/>
        <v>0</v>
      </c>
      <c r="M2272" s="352" t="str">
        <f t="shared" si="18"/>
        <v/>
      </c>
      <c r="N2272" s="353">
        <f t="shared" si="14"/>
        <v>30</v>
      </c>
      <c r="O2272" s="354">
        <f t="shared" si="15"/>
        <v>12</v>
      </c>
      <c r="P2272" s="354">
        <f t="shared" si="16"/>
        <v>1899</v>
      </c>
      <c r="Q2272" s="354"/>
      <c r="R2272" s="354"/>
      <c r="S2272" s="354"/>
      <c r="T2272" s="354"/>
      <c r="U2272" s="354"/>
      <c r="V2272" s="354"/>
    </row>
    <row r="2273" ht="11.25" customHeight="1">
      <c r="A2273" s="170"/>
      <c r="B2273" s="348"/>
      <c r="C2273" s="170"/>
      <c r="D2273" s="349"/>
      <c r="E2273" s="170"/>
      <c r="F2273" s="170"/>
      <c r="G2273" s="170"/>
      <c r="H2273" s="170"/>
      <c r="I2273" s="170"/>
      <c r="J2273" s="334"/>
      <c r="K2273" s="350"/>
      <c r="L2273" s="351">
        <f t="shared" si="19"/>
        <v>0</v>
      </c>
      <c r="M2273" s="352" t="str">
        <f t="shared" si="18"/>
        <v/>
      </c>
      <c r="N2273" s="353">
        <f t="shared" si="14"/>
        <v>30</v>
      </c>
      <c r="O2273" s="354">
        <f t="shared" si="15"/>
        <v>12</v>
      </c>
      <c r="P2273" s="354">
        <f t="shared" si="16"/>
        <v>1899</v>
      </c>
      <c r="Q2273" s="354"/>
      <c r="R2273" s="354"/>
      <c r="S2273" s="354"/>
      <c r="T2273" s="354"/>
      <c r="U2273" s="354"/>
      <c r="V2273" s="354"/>
    </row>
    <row r="2274" ht="11.25" customHeight="1">
      <c r="A2274" s="170"/>
      <c r="B2274" s="348"/>
      <c r="C2274" s="170"/>
      <c r="D2274" s="349"/>
      <c r="E2274" s="170"/>
      <c r="F2274" s="170"/>
      <c r="G2274" s="170"/>
      <c r="H2274" s="170"/>
      <c r="I2274" s="170"/>
      <c r="J2274" s="334"/>
      <c r="K2274" s="350"/>
      <c r="L2274" s="351">
        <f t="shared" si="19"/>
        <v>0</v>
      </c>
      <c r="M2274" s="352" t="str">
        <f t="shared" si="18"/>
        <v/>
      </c>
      <c r="N2274" s="353">
        <f t="shared" si="14"/>
        <v>30</v>
      </c>
      <c r="O2274" s="354">
        <f t="shared" si="15"/>
        <v>12</v>
      </c>
      <c r="P2274" s="354">
        <f t="shared" si="16"/>
        <v>1899</v>
      </c>
      <c r="Q2274" s="354"/>
      <c r="R2274" s="354"/>
      <c r="S2274" s="354"/>
      <c r="T2274" s="354"/>
      <c r="U2274" s="354"/>
      <c r="V2274" s="354"/>
    </row>
    <row r="2275" ht="11.25" customHeight="1">
      <c r="A2275" s="170"/>
      <c r="B2275" s="348"/>
      <c r="C2275" s="170"/>
      <c r="D2275" s="349"/>
      <c r="E2275" s="170"/>
      <c r="F2275" s="170"/>
      <c r="G2275" s="170"/>
      <c r="H2275" s="170"/>
      <c r="I2275" s="170"/>
      <c r="J2275" s="334"/>
      <c r="K2275" s="350"/>
      <c r="L2275" s="351">
        <f t="shared" si="19"/>
        <v>0</v>
      </c>
      <c r="M2275" s="352" t="str">
        <f t="shared" si="18"/>
        <v/>
      </c>
      <c r="N2275" s="353">
        <f t="shared" si="14"/>
        <v>30</v>
      </c>
      <c r="O2275" s="354">
        <f t="shared" si="15"/>
        <v>12</v>
      </c>
      <c r="P2275" s="354">
        <f t="shared" si="16"/>
        <v>1899</v>
      </c>
      <c r="Q2275" s="354"/>
      <c r="R2275" s="354"/>
      <c r="S2275" s="354"/>
      <c r="T2275" s="354"/>
      <c r="U2275" s="354"/>
      <c r="V2275" s="354"/>
    </row>
    <row r="2276" ht="11.25" customHeight="1">
      <c r="A2276" s="170"/>
      <c r="B2276" s="348"/>
      <c r="C2276" s="170"/>
      <c r="D2276" s="349"/>
      <c r="E2276" s="170"/>
      <c r="F2276" s="170"/>
      <c r="G2276" s="170"/>
      <c r="H2276" s="170"/>
      <c r="I2276" s="170"/>
      <c r="J2276" s="334"/>
      <c r="K2276" s="350"/>
      <c r="L2276" s="351">
        <f t="shared" si="19"/>
        <v>0</v>
      </c>
      <c r="M2276" s="352" t="str">
        <f t="shared" si="18"/>
        <v/>
      </c>
      <c r="N2276" s="353">
        <f t="shared" si="14"/>
        <v>30</v>
      </c>
      <c r="O2276" s="354">
        <f t="shared" si="15"/>
        <v>12</v>
      </c>
      <c r="P2276" s="354">
        <f t="shared" si="16"/>
        <v>1899</v>
      </c>
      <c r="Q2276" s="354"/>
      <c r="R2276" s="354"/>
      <c r="S2276" s="354"/>
      <c r="T2276" s="354"/>
      <c r="U2276" s="354"/>
      <c r="V2276" s="354"/>
    </row>
    <row r="2277" ht="11.25" customHeight="1">
      <c r="A2277" s="170"/>
      <c r="B2277" s="348"/>
      <c r="C2277" s="170"/>
      <c r="D2277" s="349"/>
      <c r="E2277" s="170"/>
      <c r="F2277" s="170"/>
      <c r="G2277" s="170"/>
      <c r="H2277" s="170"/>
      <c r="I2277" s="170"/>
      <c r="J2277" s="334"/>
      <c r="K2277" s="350"/>
      <c r="L2277" s="351">
        <f t="shared" si="19"/>
        <v>0</v>
      </c>
      <c r="M2277" s="352" t="str">
        <f t="shared" si="18"/>
        <v/>
      </c>
      <c r="N2277" s="353">
        <f t="shared" si="14"/>
        <v>30</v>
      </c>
      <c r="O2277" s="354">
        <f t="shared" si="15"/>
        <v>12</v>
      </c>
      <c r="P2277" s="354">
        <f t="shared" si="16"/>
        <v>1899</v>
      </c>
      <c r="Q2277" s="354"/>
      <c r="R2277" s="354"/>
      <c r="S2277" s="354"/>
      <c r="T2277" s="354"/>
      <c r="U2277" s="354"/>
      <c r="V2277" s="354"/>
    </row>
    <row r="2278" ht="11.25" customHeight="1">
      <c r="A2278" s="170"/>
      <c r="B2278" s="348"/>
      <c r="C2278" s="170"/>
      <c r="D2278" s="349"/>
      <c r="E2278" s="170"/>
      <c r="F2278" s="170"/>
      <c r="G2278" s="170"/>
      <c r="H2278" s="170"/>
      <c r="I2278" s="170"/>
      <c r="J2278" s="334"/>
      <c r="K2278" s="350"/>
      <c r="L2278" s="351">
        <f t="shared" si="19"/>
        <v>0</v>
      </c>
      <c r="M2278" s="352" t="str">
        <f t="shared" si="18"/>
        <v/>
      </c>
      <c r="N2278" s="353">
        <f t="shared" si="14"/>
        <v>30</v>
      </c>
      <c r="O2278" s="354">
        <f t="shared" si="15"/>
        <v>12</v>
      </c>
      <c r="P2278" s="354">
        <f t="shared" si="16"/>
        <v>1899</v>
      </c>
      <c r="Q2278" s="354"/>
      <c r="R2278" s="354"/>
      <c r="S2278" s="354"/>
      <c r="T2278" s="354"/>
      <c r="U2278" s="354"/>
      <c r="V2278" s="354"/>
    </row>
    <row r="2279" ht="11.25" customHeight="1">
      <c r="A2279" s="170"/>
      <c r="B2279" s="348"/>
      <c r="C2279" s="170"/>
      <c r="D2279" s="349"/>
      <c r="E2279" s="170"/>
      <c r="F2279" s="170"/>
      <c r="G2279" s="170"/>
      <c r="H2279" s="170"/>
      <c r="I2279" s="170"/>
      <c r="J2279" s="334"/>
      <c r="K2279" s="350"/>
      <c r="L2279" s="351">
        <f t="shared" si="19"/>
        <v>0</v>
      </c>
      <c r="M2279" s="352" t="str">
        <f t="shared" si="18"/>
        <v/>
      </c>
      <c r="N2279" s="353">
        <f t="shared" si="14"/>
        <v>30</v>
      </c>
      <c r="O2279" s="354">
        <f t="shared" si="15"/>
        <v>12</v>
      </c>
      <c r="P2279" s="354">
        <f t="shared" si="16"/>
        <v>1899</v>
      </c>
      <c r="Q2279" s="354"/>
      <c r="R2279" s="354"/>
      <c r="S2279" s="354"/>
      <c r="T2279" s="354"/>
      <c r="U2279" s="354"/>
      <c r="V2279" s="354"/>
    </row>
    <row r="2280" ht="11.25" customHeight="1">
      <c r="A2280" s="354"/>
      <c r="B2280" s="354"/>
      <c r="C2280" s="354"/>
      <c r="D2280" s="354"/>
      <c r="E2280" s="354"/>
      <c r="F2280" s="354"/>
      <c r="G2280" s="354"/>
      <c r="H2280" s="354"/>
      <c r="I2280" s="354"/>
      <c r="J2280" s="189"/>
      <c r="K2280" s="189"/>
      <c r="L2280" s="351">
        <f t="shared" si="19"/>
        <v>0</v>
      </c>
      <c r="M2280" s="354"/>
      <c r="N2280" s="354"/>
      <c r="O2280" s="354"/>
      <c r="P2280" s="354"/>
      <c r="Q2280" s="354"/>
      <c r="R2280" s="354"/>
      <c r="S2280" s="354"/>
      <c r="T2280" s="354"/>
      <c r="U2280" s="354"/>
      <c r="V2280" s="354"/>
    </row>
    <row r="2281" ht="11.25" customHeight="1">
      <c r="A2281" s="354"/>
      <c r="B2281" s="354"/>
      <c r="C2281" s="354"/>
      <c r="D2281" s="354"/>
      <c r="E2281" s="354"/>
      <c r="F2281" s="354"/>
      <c r="G2281" s="354"/>
      <c r="H2281" s="354"/>
      <c r="I2281" s="354"/>
      <c r="J2281" s="189"/>
      <c r="K2281" s="189"/>
      <c r="L2281" s="351">
        <f t="shared" si="19"/>
        <v>0</v>
      </c>
      <c r="M2281" s="354"/>
      <c r="N2281" s="354"/>
      <c r="O2281" s="354"/>
      <c r="P2281" s="354"/>
      <c r="Q2281" s="354"/>
      <c r="R2281" s="354"/>
      <c r="S2281" s="354"/>
      <c r="T2281" s="354"/>
      <c r="U2281" s="354"/>
      <c r="V2281" s="354"/>
    </row>
    <row r="2282" ht="11.25" customHeight="1">
      <c r="A2282" s="354"/>
      <c r="B2282" s="354"/>
      <c r="C2282" s="354"/>
      <c r="D2282" s="354"/>
      <c r="E2282" s="354"/>
      <c r="F2282" s="354"/>
      <c r="G2282" s="354"/>
      <c r="H2282" s="354"/>
      <c r="I2282" s="354"/>
      <c r="J2282" s="189"/>
      <c r="K2282" s="189"/>
      <c r="L2282" s="351">
        <f t="shared" si="19"/>
        <v>0</v>
      </c>
      <c r="M2282" s="354"/>
      <c r="N2282" s="354"/>
      <c r="O2282" s="354"/>
      <c r="P2282" s="354"/>
      <c r="Q2282" s="354"/>
      <c r="R2282" s="354"/>
      <c r="S2282" s="354"/>
      <c r="T2282" s="354"/>
      <c r="U2282" s="354"/>
      <c r="V2282" s="354"/>
    </row>
    <row r="2283" ht="11.25" customHeight="1">
      <c r="A2283" s="354"/>
      <c r="B2283" s="354"/>
      <c r="C2283" s="354"/>
      <c r="D2283" s="354"/>
      <c r="E2283" s="354"/>
      <c r="F2283" s="354"/>
      <c r="G2283" s="354"/>
      <c r="H2283" s="354"/>
      <c r="I2283" s="354"/>
      <c r="J2283" s="189"/>
      <c r="K2283" s="189"/>
      <c r="L2283" s="351">
        <f t="shared" si="19"/>
        <v>0</v>
      </c>
      <c r="M2283" s="354"/>
      <c r="N2283" s="354"/>
      <c r="O2283" s="354"/>
      <c r="P2283" s="354"/>
      <c r="Q2283" s="354"/>
      <c r="R2283" s="354"/>
      <c r="S2283" s="354"/>
      <c r="T2283" s="354"/>
      <c r="U2283" s="354"/>
      <c r="V2283" s="354"/>
    </row>
    <row r="2284" ht="11.25" customHeight="1">
      <c r="A2284" s="354"/>
      <c r="B2284" s="354"/>
      <c r="C2284" s="354"/>
      <c r="D2284" s="354"/>
      <c r="E2284" s="354"/>
      <c r="F2284" s="354"/>
      <c r="G2284" s="354"/>
      <c r="H2284" s="354"/>
      <c r="I2284" s="354"/>
      <c r="J2284" s="189"/>
      <c r="K2284" s="189"/>
      <c r="L2284" s="351">
        <f t="shared" si="19"/>
        <v>0</v>
      </c>
      <c r="M2284" s="354"/>
      <c r="N2284" s="354"/>
      <c r="O2284" s="354"/>
      <c r="P2284" s="354"/>
      <c r="Q2284" s="354"/>
      <c r="R2284" s="354"/>
      <c r="S2284" s="354"/>
      <c r="T2284" s="354"/>
      <c r="U2284" s="354"/>
      <c r="V2284" s="354"/>
    </row>
    <row r="2285" ht="11.25" customHeight="1">
      <c r="A2285" s="354"/>
      <c r="B2285" s="354"/>
      <c r="C2285" s="354"/>
      <c r="D2285" s="354"/>
      <c r="E2285" s="354"/>
      <c r="F2285" s="354"/>
      <c r="G2285" s="354"/>
      <c r="H2285" s="354"/>
      <c r="I2285" s="354"/>
      <c r="J2285" s="189"/>
      <c r="K2285" s="189"/>
      <c r="L2285" s="351">
        <f t="shared" si="19"/>
        <v>0</v>
      </c>
      <c r="M2285" s="354"/>
      <c r="N2285" s="354"/>
      <c r="O2285" s="354"/>
      <c r="P2285" s="354"/>
      <c r="Q2285" s="354"/>
      <c r="R2285" s="354"/>
      <c r="S2285" s="354"/>
      <c r="T2285" s="354"/>
      <c r="U2285" s="354"/>
      <c r="V2285" s="354"/>
    </row>
    <row r="2286" ht="11.25" customHeight="1">
      <c r="A2286" s="354"/>
      <c r="B2286" s="354"/>
      <c r="C2286" s="354"/>
      <c r="D2286" s="354"/>
      <c r="E2286" s="354"/>
      <c r="F2286" s="354"/>
      <c r="G2286" s="354"/>
      <c r="H2286" s="354"/>
      <c r="I2286" s="354"/>
      <c r="J2286" s="189"/>
      <c r="K2286" s="189"/>
      <c r="L2286" s="351">
        <f t="shared" si="19"/>
        <v>0</v>
      </c>
      <c r="M2286" s="354"/>
      <c r="N2286" s="354"/>
      <c r="O2286" s="354"/>
      <c r="P2286" s="354"/>
      <c r="Q2286" s="354"/>
      <c r="R2286" s="354"/>
      <c r="S2286" s="354"/>
      <c r="T2286" s="354"/>
      <c r="U2286" s="354"/>
      <c r="V2286" s="354"/>
    </row>
    <row r="2287" ht="11.25" customHeight="1">
      <c r="A2287" s="354"/>
      <c r="B2287" s="354"/>
      <c r="C2287" s="354"/>
      <c r="D2287" s="354"/>
      <c r="E2287" s="354"/>
      <c r="F2287" s="354"/>
      <c r="G2287" s="354"/>
      <c r="H2287" s="354"/>
      <c r="I2287" s="354"/>
      <c r="J2287" s="189"/>
      <c r="K2287" s="189"/>
      <c r="L2287" s="354"/>
      <c r="M2287" s="354"/>
      <c r="N2287" s="354"/>
      <c r="O2287" s="354"/>
      <c r="P2287" s="354"/>
      <c r="Q2287" s="354"/>
      <c r="R2287" s="354"/>
      <c r="S2287" s="354"/>
      <c r="T2287" s="354"/>
      <c r="U2287" s="354"/>
      <c r="V2287" s="354"/>
    </row>
    <row r="2288" ht="11.25" customHeight="1">
      <c r="A2288" s="354"/>
      <c r="B2288" s="354"/>
      <c r="C2288" s="354"/>
      <c r="D2288" s="354"/>
      <c r="E2288" s="354"/>
      <c r="F2288" s="354"/>
      <c r="G2288" s="354"/>
      <c r="H2288" s="354"/>
      <c r="I2288" s="354"/>
      <c r="J2288" s="189"/>
      <c r="K2288" s="189"/>
      <c r="L2288" s="354"/>
      <c r="M2288" s="354"/>
      <c r="N2288" s="354"/>
      <c r="O2288" s="354"/>
      <c r="P2288" s="354"/>
      <c r="Q2288" s="354"/>
      <c r="R2288" s="354"/>
      <c r="S2288" s="354"/>
      <c r="T2288" s="354"/>
      <c r="U2288" s="354"/>
      <c r="V2288" s="354"/>
    </row>
    <row r="2289" ht="11.25" customHeight="1">
      <c r="A2289" s="354"/>
      <c r="B2289" s="354"/>
      <c r="C2289" s="354"/>
      <c r="D2289" s="354"/>
      <c r="E2289" s="354"/>
      <c r="F2289" s="354"/>
      <c r="G2289" s="354"/>
      <c r="H2289" s="354"/>
      <c r="I2289" s="354"/>
      <c r="J2289" s="189"/>
      <c r="K2289" s="189"/>
      <c r="L2289" s="354"/>
      <c r="M2289" s="354"/>
      <c r="N2289" s="354"/>
      <c r="O2289" s="354"/>
      <c r="P2289" s="354"/>
      <c r="Q2289" s="354"/>
      <c r="R2289" s="354"/>
      <c r="S2289" s="354"/>
      <c r="T2289" s="354"/>
      <c r="U2289" s="354"/>
      <c r="V2289" s="354"/>
    </row>
    <row r="2290" ht="11.25" customHeight="1">
      <c r="A2290" s="354"/>
      <c r="B2290" s="354"/>
      <c r="C2290" s="354"/>
      <c r="D2290" s="354"/>
      <c r="E2290" s="354"/>
      <c r="F2290" s="354"/>
      <c r="G2290" s="354"/>
      <c r="H2290" s="354"/>
      <c r="I2290" s="354"/>
      <c r="J2290" s="189"/>
      <c r="K2290" s="189"/>
      <c r="L2290" s="354"/>
      <c r="M2290" s="354"/>
      <c r="N2290" s="354"/>
      <c r="O2290" s="354"/>
      <c r="P2290" s="354"/>
      <c r="Q2290" s="354"/>
      <c r="R2290" s="354"/>
      <c r="S2290" s="354"/>
      <c r="T2290" s="354"/>
      <c r="U2290" s="354"/>
      <c r="V2290" s="354"/>
    </row>
    <row r="2291" ht="11.25" customHeight="1">
      <c r="A2291" s="354"/>
      <c r="B2291" s="354"/>
      <c r="C2291" s="354"/>
      <c r="D2291" s="354"/>
      <c r="E2291" s="354"/>
      <c r="F2291" s="354"/>
      <c r="G2291" s="354"/>
      <c r="H2291" s="354"/>
      <c r="I2291" s="354"/>
      <c r="J2291" s="189"/>
      <c r="K2291" s="189"/>
      <c r="L2291" s="354"/>
      <c r="M2291" s="354"/>
      <c r="N2291" s="354"/>
      <c r="O2291" s="354"/>
      <c r="P2291" s="354"/>
      <c r="Q2291" s="354"/>
      <c r="R2291" s="354"/>
      <c r="S2291" s="354"/>
      <c r="T2291" s="354"/>
      <c r="U2291" s="354"/>
      <c r="V2291" s="354"/>
    </row>
    <row r="2292" ht="11.25" customHeight="1">
      <c r="A2292" s="354"/>
      <c r="B2292" s="354"/>
      <c r="C2292" s="354"/>
      <c r="D2292" s="354"/>
      <c r="E2292" s="354"/>
      <c r="F2292" s="354"/>
      <c r="G2292" s="354"/>
      <c r="H2292" s="354"/>
      <c r="I2292" s="354"/>
      <c r="J2292" s="189"/>
      <c r="K2292" s="189"/>
      <c r="L2292" s="354"/>
      <c r="M2292" s="354"/>
      <c r="N2292" s="354"/>
      <c r="O2292" s="354"/>
      <c r="P2292" s="354"/>
      <c r="Q2292" s="354"/>
      <c r="R2292" s="354"/>
      <c r="S2292" s="354"/>
      <c r="T2292" s="354"/>
      <c r="U2292" s="354"/>
      <c r="V2292" s="354"/>
    </row>
    <row r="2293" ht="11.25" customHeight="1">
      <c r="A2293" s="354"/>
      <c r="B2293" s="354"/>
      <c r="C2293" s="354"/>
      <c r="D2293" s="354"/>
      <c r="E2293" s="354"/>
      <c r="F2293" s="354"/>
      <c r="G2293" s="354"/>
      <c r="H2293" s="354"/>
      <c r="I2293" s="354"/>
      <c r="J2293" s="189"/>
      <c r="K2293" s="189"/>
      <c r="L2293" s="354"/>
      <c r="M2293" s="354"/>
      <c r="N2293" s="354"/>
      <c r="O2293" s="354"/>
      <c r="P2293" s="354"/>
      <c r="Q2293" s="354"/>
      <c r="R2293" s="354"/>
      <c r="S2293" s="354"/>
      <c r="T2293" s="354"/>
      <c r="U2293" s="354"/>
      <c r="V2293" s="354"/>
    </row>
    <row r="2294" ht="11.25" customHeight="1">
      <c r="A2294" s="354"/>
      <c r="B2294" s="354"/>
      <c r="C2294" s="354"/>
      <c r="D2294" s="354"/>
      <c r="E2294" s="354"/>
      <c r="F2294" s="354"/>
      <c r="G2294" s="354"/>
      <c r="H2294" s="354"/>
      <c r="I2294" s="354"/>
      <c r="J2294" s="189"/>
      <c r="K2294" s="189"/>
      <c r="L2294" s="354"/>
      <c r="M2294" s="354"/>
      <c r="N2294" s="354"/>
      <c r="O2294" s="354"/>
      <c r="P2294" s="354"/>
      <c r="Q2294" s="354"/>
      <c r="R2294" s="354"/>
      <c r="S2294" s="354"/>
      <c r="T2294" s="354"/>
      <c r="U2294" s="354"/>
      <c r="V2294" s="354"/>
    </row>
    <row r="2295" ht="11.25" customHeight="1">
      <c r="A2295" s="354"/>
      <c r="B2295" s="354"/>
      <c r="C2295" s="354"/>
      <c r="D2295" s="354"/>
      <c r="E2295" s="354"/>
      <c r="F2295" s="354"/>
      <c r="G2295" s="354"/>
      <c r="H2295" s="354"/>
      <c r="I2295" s="354"/>
      <c r="J2295" s="189"/>
      <c r="K2295" s="189"/>
      <c r="L2295" s="354"/>
      <c r="M2295" s="354"/>
      <c r="N2295" s="354"/>
      <c r="O2295" s="354"/>
      <c r="P2295" s="354"/>
      <c r="Q2295" s="354"/>
      <c r="R2295" s="354"/>
      <c r="S2295" s="354"/>
      <c r="T2295" s="354"/>
      <c r="U2295" s="354"/>
      <c r="V2295" s="354"/>
    </row>
    <row r="2296" ht="11.25" customHeight="1">
      <c r="A2296" s="354"/>
      <c r="B2296" s="354"/>
      <c r="C2296" s="354"/>
      <c r="D2296" s="354"/>
      <c r="E2296" s="354"/>
      <c r="F2296" s="354"/>
      <c r="G2296" s="354"/>
      <c r="H2296" s="354"/>
      <c r="I2296" s="354"/>
      <c r="J2296" s="189"/>
      <c r="K2296" s="189"/>
      <c r="L2296" s="354"/>
      <c r="M2296" s="354"/>
      <c r="N2296" s="354"/>
      <c r="O2296" s="354"/>
      <c r="P2296" s="354"/>
      <c r="Q2296" s="354"/>
      <c r="R2296" s="354"/>
      <c r="S2296" s="354"/>
      <c r="T2296" s="354"/>
      <c r="U2296" s="354"/>
      <c r="V2296" s="354"/>
    </row>
    <row r="2297" ht="11.25" customHeight="1">
      <c r="A2297" s="354"/>
      <c r="B2297" s="354"/>
      <c r="C2297" s="354"/>
      <c r="D2297" s="354"/>
      <c r="E2297" s="354"/>
      <c r="F2297" s="354"/>
      <c r="G2297" s="354"/>
      <c r="H2297" s="354"/>
      <c r="I2297" s="354"/>
      <c r="J2297" s="189"/>
      <c r="K2297" s="189"/>
      <c r="L2297" s="354"/>
      <c r="M2297" s="354"/>
      <c r="N2297" s="354"/>
      <c r="O2297" s="354"/>
      <c r="P2297" s="354"/>
      <c r="Q2297" s="354"/>
      <c r="R2297" s="354"/>
      <c r="S2297" s="354"/>
      <c r="T2297" s="354"/>
      <c r="U2297" s="354"/>
      <c r="V2297" s="354"/>
    </row>
    <row r="2298" ht="11.25" customHeight="1">
      <c r="A2298" s="354"/>
      <c r="B2298" s="354"/>
      <c r="C2298" s="354"/>
      <c r="D2298" s="354"/>
      <c r="E2298" s="354"/>
      <c r="F2298" s="354"/>
      <c r="G2298" s="354"/>
      <c r="H2298" s="354"/>
      <c r="I2298" s="354"/>
      <c r="J2298" s="189"/>
      <c r="K2298" s="189"/>
      <c r="L2298" s="354"/>
      <c r="M2298" s="354"/>
      <c r="N2298" s="354"/>
      <c r="O2298" s="354"/>
      <c r="P2298" s="354"/>
      <c r="Q2298" s="354"/>
      <c r="R2298" s="354"/>
      <c r="S2298" s="354"/>
      <c r="T2298" s="354"/>
      <c r="U2298" s="354"/>
      <c r="V2298" s="354"/>
    </row>
    <row r="2299" ht="11.25" customHeight="1">
      <c r="A2299" s="354"/>
      <c r="B2299" s="354"/>
      <c r="C2299" s="354"/>
      <c r="D2299" s="354"/>
      <c r="E2299" s="354"/>
      <c r="F2299" s="354"/>
      <c r="G2299" s="354"/>
      <c r="H2299" s="354"/>
      <c r="I2299" s="354"/>
      <c r="J2299" s="189"/>
      <c r="K2299" s="189"/>
      <c r="L2299" s="354"/>
      <c r="M2299" s="354"/>
      <c r="N2299" s="354"/>
      <c r="O2299" s="354"/>
      <c r="P2299" s="354"/>
      <c r="Q2299" s="354"/>
      <c r="R2299" s="354"/>
      <c r="S2299" s="354"/>
      <c r="T2299" s="354"/>
      <c r="U2299" s="354"/>
      <c r="V2299" s="354"/>
    </row>
    <row r="2300" ht="11.25" customHeight="1">
      <c r="A2300" s="354"/>
      <c r="B2300" s="354"/>
      <c r="C2300" s="354"/>
      <c r="D2300" s="354"/>
      <c r="E2300" s="354"/>
      <c r="F2300" s="354"/>
      <c r="G2300" s="354"/>
      <c r="H2300" s="354"/>
      <c r="I2300" s="354"/>
      <c r="J2300" s="189"/>
      <c r="K2300" s="189"/>
      <c r="L2300" s="354"/>
      <c r="M2300" s="354"/>
      <c r="N2300" s="354"/>
      <c r="O2300" s="354"/>
      <c r="P2300" s="354"/>
      <c r="Q2300" s="354"/>
      <c r="R2300" s="354"/>
      <c r="S2300" s="354"/>
      <c r="T2300" s="354"/>
      <c r="U2300" s="354"/>
      <c r="V2300" s="354"/>
    </row>
    <row r="2301" ht="11.25" customHeight="1">
      <c r="A2301" s="354"/>
      <c r="B2301" s="354"/>
      <c r="C2301" s="354"/>
      <c r="D2301" s="354"/>
      <c r="E2301" s="354"/>
      <c r="F2301" s="354"/>
      <c r="G2301" s="354"/>
      <c r="H2301" s="354"/>
      <c r="I2301" s="354"/>
      <c r="J2301" s="189"/>
      <c r="K2301" s="189"/>
      <c r="L2301" s="354"/>
      <c r="M2301" s="354"/>
      <c r="N2301" s="354"/>
      <c r="O2301" s="354"/>
      <c r="P2301" s="354"/>
      <c r="Q2301" s="354"/>
      <c r="R2301" s="354"/>
      <c r="S2301" s="354"/>
      <c r="T2301" s="354"/>
      <c r="U2301" s="354"/>
      <c r="V2301" s="354"/>
    </row>
    <row r="2302" ht="11.25" customHeight="1">
      <c r="A2302" s="354"/>
      <c r="B2302" s="354"/>
      <c r="C2302" s="354"/>
      <c r="D2302" s="354"/>
      <c r="E2302" s="354"/>
      <c r="F2302" s="354"/>
      <c r="G2302" s="354"/>
      <c r="H2302" s="354"/>
      <c r="I2302" s="354"/>
      <c r="J2302" s="189"/>
      <c r="K2302" s="189"/>
      <c r="L2302" s="354"/>
      <c r="M2302" s="354"/>
      <c r="N2302" s="354"/>
      <c r="O2302" s="354"/>
      <c r="P2302" s="354"/>
      <c r="Q2302" s="354"/>
      <c r="R2302" s="354"/>
      <c r="S2302" s="354"/>
      <c r="T2302" s="354"/>
      <c r="U2302" s="354"/>
      <c r="V2302" s="354"/>
    </row>
    <row r="2303" ht="11.25" customHeight="1">
      <c r="A2303" s="354"/>
      <c r="B2303" s="354"/>
      <c r="C2303" s="354"/>
      <c r="D2303" s="354"/>
      <c r="E2303" s="354"/>
      <c r="F2303" s="354"/>
      <c r="G2303" s="354"/>
      <c r="H2303" s="354"/>
      <c r="I2303" s="354"/>
      <c r="J2303" s="189"/>
      <c r="K2303" s="189"/>
      <c r="L2303" s="354"/>
      <c r="M2303" s="354"/>
      <c r="N2303" s="354"/>
      <c r="O2303" s="354"/>
      <c r="P2303" s="354"/>
      <c r="Q2303" s="354"/>
      <c r="R2303" s="354"/>
      <c r="S2303" s="354"/>
      <c r="T2303" s="354"/>
      <c r="U2303" s="354"/>
      <c r="V2303" s="354"/>
    </row>
    <row r="2304" ht="11.25" customHeight="1">
      <c r="A2304" s="354"/>
      <c r="B2304" s="354"/>
      <c r="C2304" s="354"/>
      <c r="D2304" s="354"/>
      <c r="E2304" s="354"/>
      <c r="F2304" s="354"/>
      <c r="G2304" s="354"/>
      <c r="H2304" s="354"/>
      <c r="I2304" s="354"/>
      <c r="J2304" s="189"/>
      <c r="K2304" s="189"/>
      <c r="L2304" s="354"/>
      <c r="M2304" s="354"/>
      <c r="N2304" s="354"/>
      <c r="O2304" s="354"/>
      <c r="P2304" s="354"/>
      <c r="Q2304" s="354"/>
      <c r="R2304" s="354"/>
      <c r="S2304" s="354"/>
      <c r="T2304" s="354"/>
      <c r="U2304" s="354"/>
      <c r="V2304" s="354"/>
    </row>
    <row r="2305" ht="11.25" customHeight="1">
      <c r="A2305" s="354"/>
      <c r="B2305" s="354"/>
      <c r="C2305" s="354"/>
      <c r="D2305" s="354"/>
      <c r="E2305" s="354"/>
      <c r="F2305" s="354"/>
      <c r="G2305" s="354"/>
      <c r="H2305" s="354"/>
      <c r="I2305" s="354"/>
      <c r="J2305" s="189"/>
      <c r="K2305" s="189"/>
      <c r="L2305" s="354"/>
      <c r="M2305" s="354"/>
      <c r="N2305" s="354"/>
      <c r="O2305" s="354"/>
      <c r="P2305" s="354"/>
      <c r="Q2305" s="354"/>
      <c r="R2305" s="354"/>
      <c r="S2305" s="354"/>
      <c r="T2305" s="354"/>
      <c r="U2305" s="354"/>
      <c r="V2305" s="354"/>
    </row>
    <row r="2306" ht="11.25" customHeight="1">
      <c r="A2306" s="354"/>
      <c r="B2306" s="354"/>
      <c r="C2306" s="354"/>
      <c r="D2306" s="354"/>
      <c r="E2306" s="354"/>
      <c r="F2306" s="354"/>
      <c r="G2306" s="354"/>
      <c r="H2306" s="354"/>
      <c r="I2306" s="354"/>
      <c r="J2306" s="189"/>
      <c r="K2306" s="189"/>
      <c r="L2306" s="354"/>
      <c r="M2306" s="354"/>
      <c r="N2306" s="354"/>
      <c r="O2306" s="354"/>
      <c r="P2306" s="354"/>
      <c r="Q2306" s="354"/>
      <c r="R2306" s="354"/>
      <c r="S2306" s="354"/>
      <c r="T2306" s="354"/>
      <c r="U2306" s="354"/>
      <c r="V2306" s="354"/>
    </row>
    <row r="2307" ht="11.25" customHeight="1">
      <c r="A2307" s="354"/>
      <c r="B2307" s="354"/>
      <c r="C2307" s="354"/>
      <c r="D2307" s="354"/>
      <c r="E2307" s="354"/>
      <c r="F2307" s="354"/>
      <c r="G2307" s="354"/>
      <c r="H2307" s="354"/>
      <c r="I2307" s="354"/>
      <c r="J2307" s="189"/>
      <c r="K2307" s="189"/>
      <c r="L2307" s="354"/>
      <c r="M2307" s="354"/>
      <c r="N2307" s="354"/>
      <c r="O2307" s="354"/>
      <c r="P2307" s="354"/>
      <c r="Q2307" s="354"/>
      <c r="R2307" s="354"/>
      <c r="S2307" s="354"/>
      <c r="T2307" s="354"/>
      <c r="U2307" s="354"/>
      <c r="V2307" s="354"/>
    </row>
    <row r="2308" ht="11.25" customHeight="1">
      <c r="A2308" s="354"/>
      <c r="B2308" s="354"/>
      <c r="C2308" s="354"/>
      <c r="D2308" s="354"/>
      <c r="E2308" s="354"/>
      <c r="F2308" s="354"/>
      <c r="G2308" s="354"/>
      <c r="H2308" s="354"/>
      <c r="I2308" s="354"/>
      <c r="J2308" s="189"/>
      <c r="K2308" s="189"/>
      <c r="L2308" s="354"/>
      <c r="M2308" s="354"/>
      <c r="N2308" s="354"/>
      <c r="O2308" s="354"/>
      <c r="P2308" s="354"/>
      <c r="Q2308" s="354"/>
      <c r="R2308" s="354"/>
      <c r="S2308" s="354"/>
      <c r="T2308" s="354"/>
      <c r="U2308" s="354"/>
      <c r="V2308" s="354"/>
    </row>
    <row r="2309" ht="11.25" customHeight="1">
      <c r="A2309" s="354"/>
      <c r="B2309" s="354"/>
      <c r="C2309" s="354"/>
      <c r="D2309" s="354"/>
      <c r="E2309" s="354"/>
      <c r="F2309" s="354"/>
      <c r="G2309" s="354"/>
      <c r="H2309" s="354"/>
      <c r="I2309" s="354"/>
      <c r="J2309" s="189"/>
      <c r="K2309" s="189"/>
      <c r="L2309" s="354"/>
      <c r="M2309" s="354"/>
      <c r="N2309" s="354"/>
      <c r="O2309" s="354"/>
      <c r="P2309" s="354"/>
      <c r="Q2309" s="354"/>
      <c r="R2309" s="354"/>
      <c r="S2309" s="354"/>
      <c r="T2309" s="354"/>
      <c r="U2309" s="354"/>
      <c r="V2309" s="354"/>
    </row>
    <row r="2310" ht="11.25" customHeight="1">
      <c r="A2310" s="354"/>
      <c r="B2310" s="354"/>
      <c r="C2310" s="354"/>
      <c r="D2310" s="354"/>
      <c r="E2310" s="354"/>
      <c r="F2310" s="354"/>
      <c r="G2310" s="354"/>
      <c r="H2310" s="354"/>
      <c r="I2310" s="354"/>
      <c r="J2310" s="189"/>
      <c r="K2310" s="189"/>
      <c r="L2310" s="354"/>
      <c r="M2310" s="354"/>
      <c r="N2310" s="354"/>
      <c r="O2310" s="354"/>
      <c r="P2310" s="354"/>
      <c r="Q2310" s="354"/>
      <c r="R2310" s="354"/>
      <c r="S2310" s="354"/>
      <c r="T2310" s="354"/>
      <c r="U2310" s="354"/>
      <c r="V2310" s="354"/>
    </row>
    <row r="2311" ht="11.25" customHeight="1">
      <c r="A2311" s="354"/>
      <c r="B2311" s="354"/>
      <c r="C2311" s="354"/>
      <c r="D2311" s="354"/>
      <c r="E2311" s="354"/>
      <c r="F2311" s="354"/>
      <c r="G2311" s="354"/>
      <c r="H2311" s="354"/>
      <c r="I2311" s="354"/>
      <c r="J2311" s="189"/>
      <c r="K2311" s="189"/>
      <c r="L2311" s="354"/>
      <c r="M2311" s="354"/>
      <c r="N2311" s="354"/>
      <c r="O2311" s="354"/>
      <c r="P2311" s="354"/>
      <c r="Q2311" s="354"/>
      <c r="R2311" s="354"/>
      <c r="S2311" s="354"/>
      <c r="T2311" s="354"/>
      <c r="U2311" s="354"/>
      <c r="V2311" s="354"/>
    </row>
    <row r="2312" ht="11.25" customHeight="1">
      <c r="A2312" s="354"/>
      <c r="B2312" s="354"/>
      <c r="C2312" s="354"/>
      <c r="D2312" s="354"/>
      <c r="E2312" s="354"/>
      <c r="F2312" s="354"/>
      <c r="G2312" s="354"/>
      <c r="H2312" s="354"/>
      <c r="I2312" s="354"/>
      <c r="J2312" s="189"/>
      <c r="K2312" s="189"/>
      <c r="L2312" s="354"/>
      <c r="M2312" s="354"/>
      <c r="N2312" s="354"/>
      <c r="O2312" s="354"/>
      <c r="P2312" s="354"/>
      <c r="Q2312" s="354"/>
      <c r="R2312" s="354"/>
      <c r="S2312" s="354"/>
      <c r="T2312" s="354"/>
      <c r="U2312" s="354"/>
      <c r="V2312" s="354"/>
    </row>
    <row r="2313" ht="11.25" customHeight="1">
      <c r="A2313" s="354"/>
      <c r="B2313" s="354"/>
      <c r="C2313" s="354"/>
      <c r="D2313" s="354"/>
      <c r="E2313" s="354"/>
      <c r="F2313" s="354"/>
      <c r="G2313" s="354"/>
      <c r="H2313" s="354"/>
      <c r="I2313" s="354"/>
      <c r="J2313" s="189"/>
      <c r="K2313" s="189"/>
      <c r="L2313" s="354"/>
      <c r="M2313" s="354"/>
      <c r="N2313" s="354"/>
      <c r="O2313" s="354"/>
      <c r="P2313" s="354"/>
      <c r="Q2313" s="354"/>
      <c r="R2313" s="354"/>
      <c r="S2313" s="354"/>
      <c r="T2313" s="354"/>
      <c r="U2313" s="354"/>
      <c r="V2313" s="354"/>
    </row>
    <row r="2314" ht="11.25" customHeight="1">
      <c r="A2314" s="354"/>
      <c r="B2314" s="354"/>
      <c r="C2314" s="354"/>
      <c r="D2314" s="354"/>
      <c r="E2314" s="354"/>
      <c r="F2314" s="354"/>
      <c r="G2314" s="354"/>
      <c r="H2314" s="354"/>
      <c r="I2314" s="354"/>
      <c r="J2314" s="189"/>
      <c r="K2314" s="189"/>
      <c r="L2314" s="354"/>
      <c r="M2314" s="354"/>
      <c r="N2314" s="354"/>
      <c r="O2314" s="354"/>
      <c r="P2314" s="354"/>
      <c r="Q2314" s="354"/>
      <c r="R2314" s="354"/>
      <c r="S2314" s="354"/>
      <c r="T2314" s="354"/>
      <c r="U2314" s="354"/>
      <c r="V2314" s="354"/>
    </row>
    <row r="2315" ht="11.25" customHeight="1">
      <c r="A2315" s="354"/>
      <c r="B2315" s="354"/>
      <c r="C2315" s="354"/>
      <c r="D2315" s="354"/>
      <c r="E2315" s="354"/>
      <c r="F2315" s="354"/>
      <c r="G2315" s="354"/>
      <c r="H2315" s="354"/>
      <c r="I2315" s="354"/>
      <c r="J2315" s="189"/>
      <c r="K2315" s="189"/>
      <c r="L2315" s="354"/>
      <c r="M2315" s="354"/>
      <c r="N2315" s="354"/>
      <c r="O2315" s="354"/>
      <c r="P2315" s="354"/>
      <c r="Q2315" s="354"/>
      <c r="R2315" s="354"/>
      <c r="S2315" s="354"/>
      <c r="T2315" s="354"/>
      <c r="U2315" s="354"/>
      <c r="V2315" s="354"/>
    </row>
    <row r="2316" ht="11.25" customHeight="1">
      <c r="A2316" s="354"/>
      <c r="B2316" s="354"/>
      <c r="C2316" s="354"/>
      <c r="D2316" s="354"/>
      <c r="E2316" s="354"/>
      <c r="F2316" s="354"/>
      <c r="G2316" s="354"/>
      <c r="H2316" s="354"/>
      <c r="I2316" s="354"/>
      <c r="J2316" s="189"/>
      <c r="K2316" s="189"/>
      <c r="L2316" s="354"/>
      <c r="M2316" s="354"/>
      <c r="N2316" s="354"/>
      <c r="O2316" s="354"/>
      <c r="P2316" s="354"/>
      <c r="Q2316" s="354"/>
      <c r="R2316" s="354"/>
      <c r="S2316" s="354"/>
      <c r="T2316" s="354"/>
      <c r="U2316" s="354"/>
      <c r="V2316" s="354"/>
    </row>
    <row r="2317" ht="11.25" customHeight="1">
      <c r="A2317" s="354"/>
      <c r="B2317" s="354"/>
      <c r="C2317" s="354"/>
      <c r="D2317" s="354"/>
      <c r="E2317" s="354"/>
      <c r="F2317" s="354"/>
      <c r="G2317" s="354"/>
      <c r="H2317" s="354"/>
      <c r="I2317" s="354"/>
      <c r="J2317" s="189"/>
      <c r="K2317" s="189"/>
      <c r="L2317" s="354"/>
      <c r="M2317" s="354"/>
      <c r="N2317" s="354"/>
      <c r="O2317" s="354"/>
      <c r="P2317" s="354"/>
      <c r="Q2317" s="354"/>
      <c r="R2317" s="354"/>
      <c r="S2317" s="354"/>
      <c r="T2317" s="354"/>
      <c r="U2317" s="354"/>
      <c r="V2317" s="354"/>
    </row>
    <row r="2318" ht="11.25" customHeight="1">
      <c r="A2318" s="354"/>
      <c r="B2318" s="354"/>
      <c r="C2318" s="354"/>
      <c r="D2318" s="354"/>
      <c r="E2318" s="354"/>
      <c r="F2318" s="354"/>
      <c r="G2318" s="354"/>
      <c r="H2318" s="354"/>
      <c r="I2318" s="354"/>
      <c r="J2318" s="189"/>
      <c r="K2318" s="189"/>
      <c r="L2318" s="354"/>
      <c r="M2318" s="354"/>
      <c r="N2318" s="354"/>
      <c r="O2318" s="354"/>
      <c r="P2318" s="354"/>
      <c r="Q2318" s="354"/>
      <c r="R2318" s="354"/>
      <c r="S2318" s="354"/>
      <c r="T2318" s="354"/>
      <c r="U2318" s="354"/>
      <c r="V2318" s="354"/>
    </row>
    <row r="2319" ht="11.25" customHeight="1">
      <c r="A2319" s="354"/>
      <c r="B2319" s="354"/>
      <c r="C2319" s="354"/>
      <c r="D2319" s="354"/>
      <c r="E2319" s="354"/>
      <c r="F2319" s="354"/>
      <c r="G2319" s="354"/>
      <c r="H2319" s="354"/>
      <c r="I2319" s="354"/>
      <c r="J2319" s="189"/>
      <c r="K2319" s="189"/>
      <c r="L2319" s="354"/>
      <c r="M2319" s="354"/>
      <c r="N2319" s="354"/>
      <c r="O2319" s="354"/>
      <c r="P2319" s="354"/>
      <c r="Q2319" s="354"/>
      <c r="R2319" s="354"/>
      <c r="S2319" s="354"/>
      <c r="T2319" s="354"/>
      <c r="U2319" s="354"/>
      <c r="V2319" s="354"/>
    </row>
    <row r="2320" ht="11.25" customHeight="1">
      <c r="A2320" s="354"/>
      <c r="B2320" s="354"/>
      <c r="C2320" s="354"/>
      <c r="D2320" s="354"/>
      <c r="E2320" s="354"/>
      <c r="F2320" s="354"/>
      <c r="G2320" s="354"/>
      <c r="H2320" s="354"/>
      <c r="I2320" s="354"/>
      <c r="J2320" s="189"/>
      <c r="K2320" s="189"/>
      <c r="L2320" s="354"/>
      <c r="M2320" s="354"/>
      <c r="N2320" s="354"/>
      <c r="O2320" s="354"/>
      <c r="P2320" s="354"/>
      <c r="Q2320" s="354"/>
      <c r="R2320" s="354"/>
      <c r="S2320" s="354"/>
      <c r="T2320" s="354"/>
      <c r="U2320" s="354"/>
      <c r="V2320" s="354"/>
    </row>
    <row r="2321" ht="11.25" customHeight="1">
      <c r="A2321" s="354"/>
      <c r="B2321" s="354"/>
      <c r="C2321" s="354"/>
      <c r="D2321" s="354"/>
      <c r="E2321" s="354"/>
      <c r="F2321" s="354"/>
      <c r="G2321" s="354"/>
      <c r="H2321" s="354"/>
      <c r="I2321" s="354"/>
      <c r="J2321" s="189"/>
      <c r="K2321" s="189"/>
      <c r="L2321" s="354"/>
      <c r="M2321" s="354"/>
      <c r="N2321" s="354"/>
      <c r="O2321" s="354"/>
      <c r="P2321" s="354"/>
      <c r="Q2321" s="354"/>
      <c r="R2321" s="354"/>
      <c r="S2321" s="354"/>
      <c r="T2321" s="354"/>
      <c r="U2321" s="354"/>
      <c r="V2321" s="354"/>
    </row>
    <row r="2322" ht="11.25" customHeight="1">
      <c r="A2322" s="354"/>
      <c r="B2322" s="354"/>
      <c r="C2322" s="354"/>
      <c r="D2322" s="354"/>
      <c r="E2322" s="354"/>
      <c r="F2322" s="354"/>
      <c r="G2322" s="354"/>
      <c r="H2322" s="354"/>
      <c r="I2322" s="354"/>
      <c r="J2322" s="189"/>
      <c r="K2322" s="189"/>
      <c r="L2322" s="354"/>
      <c r="M2322" s="354"/>
      <c r="N2322" s="354"/>
      <c r="O2322" s="354"/>
      <c r="P2322" s="354"/>
      <c r="Q2322" s="354"/>
      <c r="R2322" s="354"/>
      <c r="S2322" s="354"/>
      <c r="T2322" s="354"/>
      <c r="U2322" s="354"/>
      <c r="V2322" s="354"/>
    </row>
    <row r="2323" ht="11.25" customHeight="1">
      <c r="A2323" s="354"/>
      <c r="B2323" s="354"/>
      <c r="C2323" s="354"/>
      <c r="D2323" s="354"/>
      <c r="E2323" s="354"/>
      <c r="F2323" s="354"/>
      <c r="G2323" s="354"/>
      <c r="H2323" s="354"/>
      <c r="I2323" s="354"/>
      <c r="J2323" s="189"/>
      <c r="K2323" s="189"/>
      <c r="L2323" s="354"/>
      <c r="M2323" s="354"/>
      <c r="N2323" s="354"/>
      <c r="O2323" s="354"/>
      <c r="P2323" s="354"/>
      <c r="Q2323" s="354"/>
      <c r="R2323" s="354"/>
      <c r="S2323" s="354"/>
      <c r="T2323" s="354"/>
      <c r="U2323" s="354"/>
      <c r="V2323" s="354"/>
    </row>
    <row r="2324" ht="11.25" customHeight="1">
      <c r="A2324" s="354"/>
      <c r="B2324" s="354"/>
      <c r="C2324" s="354"/>
      <c r="D2324" s="354"/>
      <c r="E2324" s="354"/>
      <c r="F2324" s="354"/>
      <c r="G2324" s="354"/>
      <c r="H2324" s="354"/>
      <c r="I2324" s="354"/>
      <c r="J2324" s="189"/>
      <c r="K2324" s="189"/>
      <c r="L2324" s="354"/>
      <c r="M2324" s="354"/>
      <c r="N2324" s="354"/>
      <c r="O2324" s="354"/>
      <c r="P2324" s="354"/>
      <c r="Q2324" s="354"/>
      <c r="R2324" s="354"/>
      <c r="S2324" s="354"/>
      <c r="T2324" s="354"/>
      <c r="U2324" s="354"/>
      <c r="V2324" s="354"/>
    </row>
    <row r="2325" ht="11.25" customHeight="1">
      <c r="A2325" s="354"/>
      <c r="B2325" s="354"/>
      <c r="C2325" s="354"/>
      <c r="D2325" s="354"/>
      <c r="E2325" s="354"/>
      <c r="F2325" s="354"/>
      <c r="G2325" s="354"/>
      <c r="H2325" s="354"/>
      <c r="I2325" s="354"/>
      <c r="J2325" s="189"/>
      <c r="K2325" s="189"/>
      <c r="L2325" s="354"/>
      <c r="M2325" s="354"/>
      <c r="N2325" s="354"/>
      <c r="O2325" s="354"/>
      <c r="P2325" s="354"/>
      <c r="Q2325" s="354"/>
      <c r="R2325" s="354"/>
      <c r="S2325" s="354"/>
      <c r="T2325" s="354"/>
      <c r="U2325" s="354"/>
      <c r="V2325" s="354"/>
    </row>
    <row r="2326" ht="11.25" customHeight="1">
      <c r="A2326" s="354"/>
      <c r="B2326" s="354"/>
      <c r="C2326" s="354"/>
      <c r="D2326" s="354"/>
      <c r="E2326" s="354"/>
      <c r="F2326" s="354"/>
      <c r="G2326" s="354"/>
      <c r="H2326" s="354"/>
      <c r="I2326" s="354"/>
      <c r="J2326" s="189"/>
      <c r="K2326" s="189"/>
      <c r="L2326" s="354"/>
      <c r="M2326" s="354"/>
      <c r="N2326" s="354"/>
      <c r="O2326" s="354"/>
      <c r="P2326" s="354"/>
      <c r="Q2326" s="354"/>
      <c r="R2326" s="354"/>
      <c r="S2326" s="354"/>
      <c r="T2326" s="354"/>
      <c r="U2326" s="354"/>
      <c r="V2326" s="354"/>
    </row>
    <row r="2327" ht="11.25" customHeight="1">
      <c r="A2327" s="354"/>
      <c r="B2327" s="354"/>
      <c r="C2327" s="354"/>
      <c r="D2327" s="354"/>
      <c r="E2327" s="354"/>
      <c r="F2327" s="354"/>
      <c r="G2327" s="354"/>
      <c r="H2327" s="354"/>
      <c r="I2327" s="354"/>
      <c r="J2327" s="189"/>
      <c r="K2327" s="189"/>
      <c r="L2327" s="354"/>
      <c r="M2327" s="354"/>
      <c r="N2327" s="354"/>
      <c r="O2327" s="354"/>
      <c r="P2327" s="354"/>
      <c r="Q2327" s="354"/>
      <c r="R2327" s="354"/>
      <c r="S2327" s="354"/>
      <c r="T2327" s="354"/>
      <c r="U2327" s="354"/>
      <c r="V2327" s="354"/>
    </row>
    <row r="2328" ht="11.25" customHeight="1">
      <c r="A2328" s="354"/>
      <c r="B2328" s="354"/>
      <c r="C2328" s="354"/>
      <c r="D2328" s="354"/>
      <c r="E2328" s="354"/>
      <c r="F2328" s="354"/>
      <c r="G2328" s="354"/>
      <c r="H2328" s="354"/>
      <c r="I2328" s="354"/>
      <c r="J2328" s="189"/>
      <c r="K2328" s="189"/>
      <c r="L2328" s="354"/>
      <c r="M2328" s="354"/>
      <c r="N2328" s="354"/>
      <c r="O2328" s="354"/>
      <c r="P2328" s="354"/>
      <c r="Q2328" s="354"/>
      <c r="R2328" s="354"/>
      <c r="S2328" s="354"/>
      <c r="T2328" s="354"/>
      <c r="U2328" s="354"/>
      <c r="V2328" s="354"/>
    </row>
    <row r="2329" ht="11.25" customHeight="1">
      <c r="A2329" s="354"/>
      <c r="B2329" s="354"/>
      <c r="C2329" s="354"/>
      <c r="D2329" s="354"/>
      <c r="E2329" s="354"/>
      <c r="F2329" s="354"/>
      <c r="G2329" s="354"/>
      <c r="H2329" s="354"/>
      <c r="I2329" s="354"/>
      <c r="J2329" s="189"/>
      <c r="K2329" s="189"/>
      <c r="L2329" s="354"/>
      <c r="M2329" s="354"/>
      <c r="N2329" s="354"/>
      <c r="O2329" s="354"/>
      <c r="P2329" s="354"/>
      <c r="Q2329" s="354"/>
      <c r="R2329" s="354"/>
      <c r="S2329" s="354"/>
      <c r="T2329" s="354"/>
      <c r="U2329" s="354"/>
      <c r="V2329" s="354"/>
    </row>
    <row r="2330" ht="11.25" customHeight="1">
      <c r="A2330" s="354"/>
      <c r="B2330" s="354"/>
      <c r="C2330" s="354"/>
      <c r="D2330" s="354"/>
      <c r="E2330" s="354"/>
      <c r="F2330" s="354"/>
      <c r="G2330" s="354"/>
      <c r="H2330" s="354"/>
      <c r="I2330" s="354"/>
      <c r="J2330" s="189"/>
      <c r="K2330" s="189"/>
      <c r="L2330" s="354"/>
      <c r="M2330" s="354"/>
      <c r="N2330" s="354"/>
      <c r="O2330" s="354"/>
      <c r="P2330" s="354"/>
      <c r="Q2330" s="354"/>
      <c r="R2330" s="354"/>
      <c r="S2330" s="354"/>
      <c r="T2330" s="354"/>
      <c r="U2330" s="354"/>
      <c r="V2330" s="354"/>
    </row>
    <row r="2331" ht="11.25" customHeight="1">
      <c r="A2331" s="354"/>
      <c r="B2331" s="354"/>
      <c r="C2331" s="354"/>
      <c r="D2331" s="354"/>
      <c r="E2331" s="354"/>
      <c r="F2331" s="354"/>
      <c r="G2331" s="354"/>
      <c r="H2331" s="354"/>
      <c r="I2331" s="354"/>
      <c r="J2331" s="189"/>
      <c r="K2331" s="189"/>
      <c r="L2331" s="354"/>
      <c r="M2331" s="354"/>
      <c r="N2331" s="354"/>
      <c r="O2331" s="354"/>
      <c r="P2331" s="354"/>
      <c r="Q2331" s="354"/>
      <c r="R2331" s="354"/>
      <c r="S2331" s="354"/>
      <c r="T2331" s="354"/>
      <c r="U2331" s="354"/>
      <c r="V2331" s="354"/>
    </row>
    <row r="2332" ht="11.25" customHeight="1">
      <c r="A2332" s="354"/>
      <c r="B2332" s="354"/>
      <c r="C2332" s="354"/>
      <c r="D2332" s="354"/>
      <c r="E2332" s="354"/>
      <c r="F2332" s="354"/>
      <c r="G2332" s="354"/>
      <c r="H2332" s="354"/>
      <c r="I2332" s="354"/>
      <c r="J2332" s="189"/>
      <c r="K2332" s="189"/>
      <c r="L2332" s="354"/>
      <c r="M2332" s="354"/>
      <c r="N2332" s="354"/>
      <c r="O2332" s="354"/>
      <c r="P2332" s="354"/>
      <c r="Q2332" s="354"/>
      <c r="R2332" s="354"/>
      <c r="S2332" s="354"/>
      <c r="T2332" s="354"/>
      <c r="U2332" s="354"/>
      <c r="V2332" s="354"/>
    </row>
    <row r="2333" ht="11.25" customHeight="1">
      <c r="A2333" s="354"/>
      <c r="B2333" s="354"/>
      <c r="C2333" s="354"/>
      <c r="D2333" s="354"/>
      <c r="E2333" s="354"/>
      <c r="F2333" s="354"/>
      <c r="G2333" s="354"/>
      <c r="H2333" s="354"/>
      <c r="I2333" s="354"/>
      <c r="J2333" s="189"/>
      <c r="K2333" s="189"/>
      <c r="L2333" s="354"/>
      <c r="M2333" s="354"/>
      <c r="N2333" s="354"/>
      <c r="O2333" s="354"/>
      <c r="P2333" s="354"/>
      <c r="Q2333" s="354"/>
      <c r="R2333" s="354"/>
      <c r="S2333" s="354"/>
      <c r="T2333" s="354"/>
      <c r="U2333" s="354"/>
      <c r="V2333" s="354"/>
    </row>
    <row r="2334" ht="11.25" customHeight="1">
      <c r="A2334" s="354"/>
      <c r="B2334" s="354"/>
      <c r="C2334" s="354"/>
      <c r="D2334" s="354"/>
      <c r="E2334" s="354"/>
      <c r="F2334" s="354"/>
      <c r="G2334" s="354"/>
      <c r="H2334" s="354"/>
      <c r="I2334" s="354"/>
      <c r="J2334" s="189"/>
      <c r="K2334" s="189"/>
      <c r="L2334" s="354"/>
      <c r="M2334" s="354"/>
      <c r="N2334" s="354"/>
      <c r="O2334" s="354"/>
      <c r="P2334" s="354"/>
      <c r="Q2334" s="354"/>
      <c r="R2334" s="354"/>
      <c r="S2334" s="354"/>
      <c r="T2334" s="354"/>
      <c r="U2334" s="354"/>
      <c r="V2334" s="354"/>
    </row>
    <row r="2335" ht="11.25" customHeight="1">
      <c r="A2335" s="354"/>
      <c r="B2335" s="354"/>
      <c r="C2335" s="354"/>
      <c r="D2335" s="354"/>
      <c r="E2335" s="354"/>
      <c r="F2335" s="354"/>
      <c r="G2335" s="354"/>
      <c r="H2335" s="354"/>
      <c r="I2335" s="354"/>
      <c r="J2335" s="189"/>
      <c r="K2335" s="189"/>
      <c r="L2335" s="354"/>
      <c r="M2335" s="354"/>
      <c r="N2335" s="354"/>
      <c r="O2335" s="354"/>
      <c r="P2335" s="354"/>
      <c r="Q2335" s="354"/>
      <c r="R2335" s="354"/>
      <c r="S2335" s="354"/>
      <c r="T2335" s="354"/>
      <c r="U2335" s="354"/>
      <c r="V2335" s="354"/>
    </row>
    <row r="2336" ht="11.25" customHeight="1">
      <c r="A2336" s="354"/>
      <c r="B2336" s="354"/>
      <c r="C2336" s="354"/>
      <c r="D2336" s="354"/>
      <c r="E2336" s="354"/>
      <c r="F2336" s="354"/>
      <c r="G2336" s="354"/>
      <c r="H2336" s="354"/>
      <c r="I2336" s="354"/>
      <c r="J2336" s="189"/>
      <c r="K2336" s="189"/>
      <c r="L2336" s="354"/>
      <c r="M2336" s="354"/>
      <c r="N2336" s="354"/>
      <c r="O2336" s="354"/>
      <c r="P2336" s="354"/>
      <c r="Q2336" s="354"/>
      <c r="R2336" s="354"/>
      <c r="S2336" s="354"/>
      <c r="T2336" s="354"/>
      <c r="U2336" s="354"/>
      <c r="V2336" s="354"/>
    </row>
    <row r="2337" ht="11.25" customHeight="1">
      <c r="A2337" s="354"/>
      <c r="B2337" s="354"/>
      <c r="C2337" s="354"/>
      <c r="D2337" s="354"/>
      <c r="E2337" s="354"/>
      <c r="F2337" s="354"/>
      <c r="G2337" s="354"/>
      <c r="H2337" s="354"/>
      <c r="I2337" s="354"/>
      <c r="J2337" s="189"/>
      <c r="K2337" s="189"/>
      <c r="L2337" s="354"/>
      <c r="M2337" s="354"/>
      <c r="N2337" s="354"/>
      <c r="O2337" s="354"/>
      <c r="P2337" s="354"/>
      <c r="Q2337" s="354"/>
      <c r="R2337" s="354"/>
      <c r="S2337" s="354"/>
      <c r="T2337" s="354"/>
      <c r="U2337" s="354"/>
      <c r="V2337" s="354"/>
    </row>
    <row r="2338" ht="11.25" customHeight="1">
      <c r="A2338" s="354"/>
      <c r="B2338" s="354"/>
      <c r="C2338" s="354"/>
      <c r="D2338" s="354"/>
      <c r="E2338" s="354"/>
      <c r="F2338" s="354"/>
      <c r="G2338" s="354"/>
      <c r="H2338" s="354"/>
      <c r="I2338" s="354"/>
      <c r="J2338" s="189"/>
      <c r="K2338" s="189"/>
      <c r="L2338" s="354"/>
      <c r="M2338" s="354"/>
      <c r="N2338" s="354"/>
      <c r="O2338" s="354"/>
      <c r="P2338" s="354"/>
      <c r="Q2338" s="354"/>
      <c r="R2338" s="354"/>
      <c r="S2338" s="354"/>
      <c r="T2338" s="354"/>
      <c r="U2338" s="354"/>
      <c r="V2338" s="354"/>
    </row>
    <row r="2339" ht="11.25" customHeight="1">
      <c r="A2339" s="354"/>
      <c r="B2339" s="354"/>
      <c r="C2339" s="354"/>
      <c r="D2339" s="354"/>
      <c r="E2339" s="354"/>
      <c r="F2339" s="354"/>
      <c r="G2339" s="354"/>
      <c r="H2339" s="354"/>
      <c r="I2339" s="354"/>
      <c r="J2339" s="189"/>
      <c r="K2339" s="189"/>
      <c r="L2339" s="354"/>
      <c r="M2339" s="354"/>
      <c r="N2339" s="354"/>
      <c r="O2339" s="354"/>
      <c r="P2339" s="354"/>
      <c r="Q2339" s="354"/>
      <c r="R2339" s="354"/>
      <c r="S2339" s="354"/>
      <c r="T2339" s="354"/>
      <c r="U2339" s="354"/>
      <c r="V2339" s="354"/>
    </row>
    <row r="2340" ht="11.25" customHeight="1">
      <c r="A2340" s="354"/>
      <c r="B2340" s="354"/>
      <c r="C2340" s="354"/>
      <c r="D2340" s="354"/>
      <c r="E2340" s="354"/>
      <c r="F2340" s="354"/>
      <c r="G2340" s="354"/>
      <c r="H2340" s="354"/>
      <c r="I2340" s="354"/>
      <c r="J2340" s="189"/>
      <c r="K2340" s="189"/>
      <c r="L2340" s="354"/>
      <c r="M2340" s="354"/>
      <c r="N2340" s="354"/>
      <c r="O2340" s="354"/>
      <c r="P2340" s="354"/>
      <c r="Q2340" s="354"/>
      <c r="R2340" s="354"/>
      <c r="S2340" s="354"/>
      <c r="T2340" s="354"/>
      <c r="U2340" s="354"/>
      <c r="V2340" s="354"/>
    </row>
    <row r="2341" ht="11.25" customHeight="1">
      <c r="A2341" s="354"/>
      <c r="B2341" s="354"/>
      <c r="C2341" s="354"/>
      <c r="D2341" s="354"/>
      <c r="E2341" s="354"/>
      <c r="F2341" s="354"/>
      <c r="G2341" s="354"/>
      <c r="H2341" s="354"/>
      <c r="I2341" s="354"/>
      <c r="J2341" s="189"/>
      <c r="K2341" s="189"/>
      <c r="L2341" s="354"/>
      <c r="M2341" s="354"/>
      <c r="N2341" s="354"/>
      <c r="O2341" s="354"/>
      <c r="P2341" s="354"/>
      <c r="Q2341" s="354"/>
      <c r="R2341" s="354"/>
      <c r="S2341" s="354"/>
      <c r="T2341" s="354"/>
      <c r="U2341" s="354"/>
      <c r="V2341" s="354"/>
    </row>
    <row r="2342" ht="11.25" customHeight="1">
      <c r="A2342" s="354"/>
      <c r="B2342" s="354"/>
      <c r="C2342" s="354"/>
      <c r="D2342" s="354"/>
      <c r="E2342" s="354"/>
      <c r="F2342" s="354"/>
      <c r="G2342" s="354"/>
      <c r="H2342" s="354"/>
      <c r="I2342" s="354"/>
      <c r="J2342" s="189"/>
      <c r="K2342" s="189"/>
      <c r="L2342" s="354"/>
      <c r="M2342" s="354"/>
      <c r="N2342" s="354"/>
      <c r="O2342" s="354"/>
      <c r="P2342" s="354"/>
      <c r="Q2342" s="354"/>
      <c r="R2342" s="354"/>
      <c r="S2342" s="354"/>
      <c r="T2342" s="354"/>
      <c r="U2342" s="354"/>
      <c r="V2342" s="354"/>
    </row>
    <row r="2343" ht="11.25" customHeight="1">
      <c r="A2343" s="354"/>
      <c r="B2343" s="354"/>
      <c r="C2343" s="354"/>
      <c r="D2343" s="354"/>
      <c r="E2343" s="354"/>
      <c r="F2343" s="354"/>
      <c r="G2343" s="354"/>
      <c r="H2343" s="354"/>
      <c r="I2343" s="354"/>
      <c r="J2343" s="189"/>
      <c r="K2343" s="189"/>
      <c r="L2343" s="354"/>
      <c r="M2343" s="354"/>
      <c r="N2343" s="354"/>
      <c r="O2343" s="354"/>
      <c r="P2343" s="354"/>
      <c r="Q2343" s="354"/>
      <c r="R2343" s="354"/>
      <c r="S2343" s="354"/>
      <c r="T2343" s="354"/>
      <c r="U2343" s="354"/>
      <c r="V2343" s="354"/>
    </row>
    <row r="2344" ht="11.25" customHeight="1">
      <c r="A2344" s="354"/>
      <c r="B2344" s="354"/>
      <c r="C2344" s="354"/>
      <c r="D2344" s="354"/>
      <c r="E2344" s="354"/>
      <c r="F2344" s="354"/>
      <c r="G2344" s="354"/>
      <c r="H2344" s="354"/>
      <c r="I2344" s="354"/>
      <c r="J2344" s="189"/>
      <c r="K2344" s="189"/>
      <c r="L2344" s="354"/>
      <c r="M2344" s="354"/>
      <c r="N2344" s="354"/>
      <c r="O2344" s="354"/>
      <c r="P2344" s="354"/>
      <c r="Q2344" s="354"/>
      <c r="R2344" s="354"/>
      <c r="S2344" s="354"/>
      <c r="T2344" s="354"/>
      <c r="U2344" s="354"/>
      <c r="V2344" s="354"/>
    </row>
    <row r="2345" ht="11.25" customHeight="1">
      <c r="A2345" s="354"/>
      <c r="B2345" s="354"/>
      <c r="C2345" s="354"/>
      <c r="D2345" s="354"/>
      <c r="E2345" s="354"/>
      <c r="F2345" s="354"/>
      <c r="G2345" s="354"/>
      <c r="H2345" s="354"/>
      <c r="I2345" s="354"/>
      <c r="J2345" s="189"/>
      <c r="K2345" s="189"/>
      <c r="L2345" s="354"/>
      <c r="M2345" s="354"/>
      <c r="N2345" s="354"/>
      <c r="O2345" s="354"/>
      <c r="P2345" s="354"/>
      <c r="Q2345" s="354"/>
      <c r="R2345" s="354"/>
      <c r="S2345" s="354"/>
      <c r="T2345" s="354"/>
      <c r="U2345" s="354"/>
      <c r="V2345" s="354"/>
    </row>
    <row r="2346" ht="11.25" customHeight="1">
      <c r="A2346" s="354"/>
      <c r="B2346" s="354"/>
      <c r="C2346" s="354"/>
      <c r="D2346" s="354"/>
      <c r="E2346" s="354"/>
      <c r="F2346" s="354"/>
      <c r="G2346" s="354"/>
      <c r="H2346" s="354"/>
      <c r="I2346" s="354"/>
      <c r="J2346" s="189"/>
      <c r="K2346" s="189"/>
      <c r="L2346" s="354"/>
      <c r="M2346" s="354"/>
      <c r="N2346" s="354"/>
      <c r="O2346" s="354"/>
      <c r="P2346" s="354"/>
      <c r="Q2346" s="354"/>
      <c r="R2346" s="354"/>
      <c r="S2346" s="354"/>
      <c r="T2346" s="354"/>
      <c r="U2346" s="354"/>
      <c r="V2346" s="354"/>
    </row>
    <row r="2347" ht="11.25" customHeight="1">
      <c r="A2347" s="354"/>
      <c r="B2347" s="354"/>
      <c r="C2347" s="354"/>
      <c r="D2347" s="354"/>
      <c r="E2347" s="354"/>
      <c r="F2347" s="354"/>
      <c r="G2347" s="354"/>
      <c r="H2347" s="354"/>
      <c r="I2347" s="354"/>
      <c r="J2347" s="189"/>
      <c r="K2347" s="189"/>
      <c r="L2347" s="354"/>
      <c r="M2347" s="354"/>
      <c r="N2347" s="354"/>
      <c r="O2347" s="354"/>
      <c r="P2347" s="354"/>
      <c r="Q2347" s="354"/>
      <c r="R2347" s="354"/>
      <c r="S2347" s="354"/>
      <c r="T2347" s="354"/>
      <c r="U2347" s="354"/>
      <c r="V2347" s="354"/>
    </row>
    <row r="2348" ht="11.25" customHeight="1">
      <c r="A2348" s="354"/>
      <c r="B2348" s="354"/>
      <c r="C2348" s="354"/>
      <c r="D2348" s="354"/>
      <c r="E2348" s="354"/>
      <c r="F2348" s="354"/>
      <c r="G2348" s="354"/>
      <c r="H2348" s="354"/>
      <c r="I2348" s="354"/>
      <c r="J2348" s="189"/>
      <c r="K2348" s="189"/>
      <c r="L2348" s="354"/>
      <c r="M2348" s="354"/>
      <c r="N2348" s="354"/>
      <c r="O2348" s="354"/>
      <c r="P2348" s="354"/>
      <c r="Q2348" s="354"/>
      <c r="R2348" s="354"/>
      <c r="S2348" s="354"/>
      <c r="T2348" s="354"/>
      <c r="U2348" s="354"/>
      <c r="V2348" s="354"/>
    </row>
    <row r="2349" ht="11.25" customHeight="1">
      <c r="A2349" s="354"/>
      <c r="B2349" s="354"/>
      <c r="C2349" s="354"/>
      <c r="D2349" s="354"/>
      <c r="E2349" s="354"/>
      <c r="F2349" s="354"/>
      <c r="G2349" s="354"/>
      <c r="H2349" s="354"/>
      <c r="I2349" s="354"/>
      <c r="J2349" s="189"/>
      <c r="K2349" s="189"/>
      <c r="L2349" s="354"/>
      <c r="M2349" s="354"/>
      <c r="N2349" s="354"/>
      <c r="O2349" s="354"/>
      <c r="P2349" s="354"/>
      <c r="Q2349" s="354"/>
      <c r="R2349" s="354"/>
      <c r="S2349" s="354"/>
      <c r="T2349" s="354"/>
      <c r="U2349" s="354"/>
      <c r="V2349" s="354"/>
    </row>
    <row r="2350" ht="11.25" customHeight="1">
      <c r="A2350" s="354"/>
      <c r="B2350" s="354"/>
      <c r="C2350" s="354"/>
      <c r="D2350" s="354"/>
      <c r="E2350" s="354"/>
      <c r="F2350" s="354"/>
      <c r="G2350" s="354"/>
      <c r="H2350" s="354"/>
      <c r="I2350" s="354"/>
      <c r="J2350" s="189"/>
      <c r="K2350" s="189"/>
      <c r="L2350" s="354"/>
      <c r="M2350" s="354"/>
      <c r="N2350" s="354"/>
      <c r="O2350" s="354"/>
      <c r="P2350" s="354"/>
      <c r="Q2350" s="354"/>
      <c r="R2350" s="354"/>
      <c r="S2350" s="354"/>
      <c r="T2350" s="354"/>
      <c r="U2350" s="354"/>
      <c r="V2350" s="354"/>
    </row>
    <row r="2351" ht="11.25" customHeight="1">
      <c r="A2351" s="354"/>
      <c r="B2351" s="354"/>
      <c r="C2351" s="354"/>
      <c r="D2351" s="354"/>
      <c r="E2351" s="354"/>
      <c r="F2351" s="354"/>
      <c r="G2351" s="354"/>
      <c r="H2351" s="354"/>
      <c r="I2351" s="354"/>
      <c r="J2351" s="189"/>
      <c r="K2351" s="189"/>
      <c r="L2351" s="354"/>
      <c r="M2351" s="354"/>
      <c r="N2351" s="354"/>
      <c r="O2351" s="354"/>
      <c r="P2351" s="354"/>
      <c r="Q2351" s="354"/>
      <c r="R2351" s="354"/>
      <c r="S2351" s="354"/>
      <c r="T2351" s="354"/>
      <c r="U2351" s="354"/>
      <c r="V2351" s="354"/>
    </row>
    <row r="2352" ht="11.25" customHeight="1">
      <c r="A2352" s="354"/>
      <c r="B2352" s="354"/>
      <c r="C2352" s="354"/>
      <c r="D2352" s="354"/>
      <c r="E2352" s="354"/>
      <c r="F2352" s="354"/>
      <c r="G2352" s="354"/>
      <c r="H2352" s="354"/>
      <c r="I2352" s="354"/>
      <c r="J2352" s="189"/>
      <c r="K2352" s="189"/>
      <c r="L2352" s="354"/>
      <c r="M2352" s="354"/>
      <c r="N2352" s="354"/>
      <c r="O2352" s="354"/>
      <c r="P2352" s="354"/>
      <c r="Q2352" s="354"/>
      <c r="R2352" s="354"/>
      <c r="S2352" s="354"/>
      <c r="T2352" s="354"/>
      <c r="U2352" s="354"/>
      <c r="V2352" s="354"/>
    </row>
    <row r="2353" ht="11.25" customHeight="1">
      <c r="A2353" s="354"/>
      <c r="B2353" s="354"/>
      <c r="C2353" s="354"/>
      <c r="D2353" s="354"/>
      <c r="E2353" s="354"/>
      <c r="F2353" s="354"/>
      <c r="G2353" s="354"/>
      <c r="H2353" s="354"/>
      <c r="I2353" s="354"/>
      <c r="J2353" s="189"/>
      <c r="K2353" s="189"/>
      <c r="L2353" s="354"/>
      <c r="M2353" s="354"/>
      <c r="N2353" s="354"/>
      <c r="O2353" s="354"/>
      <c r="P2353" s="354"/>
      <c r="Q2353" s="354"/>
      <c r="R2353" s="354"/>
      <c r="S2353" s="354"/>
      <c r="T2353" s="354"/>
      <c r="U2353" s="354"/>
      <c r="V2353" s="354"/>
    </row>
    <row r="2354" ht="11.25" customHeight="1">
      <c r="A2354" s="354"/>
      <c r="B2354" s="354"/>
      <c r="C2354" s="354"/>
      <c r="D2354" s="354"/>
      <c r="E2354" s="354"/>
      <c r="F2354" s="354"/>
      <c r="G2354" s="354"/>
      <c r="H2354" s="354"/>
      <c r="I2354" s="354"/>
      <c r="J2354" s="189"/>
      <c r="K2354" s="189"/>
      <c r="L2354" s="354"/>
      <c r="M2354" s="354"/>
      <c r="N2354" s="354"/>
      <c r="O2354" s="354"/>
      <c r="P2354" s="354"/>
      <c r="Q2354" s="354"/>
      <c r="R2354" s="354"/>
      <c r="S2354" s="354"/>
      <c r="T2354" s="354"/>
      <c r="U2354" s="354"/>
      <c r="V2354" s="354"/>
    </row>
    <row r="2355" ht="11.25" customHeight="1">
      <c r="A2355" s="354"/>
      <c r="B2355" s="354"/>
      <c r="C2355" s="354"/>
      <c r="D2355" s="354"/>
      <c r="E2355" s="354"/>
      <c r="F2355" s="354"/>
      <c r="G2355" s="354"/>
      <c r="H2355" s="354"/>
      <c r="I2355" s="354"/>
      <c r="J2355" s="189"/>
      <c r="K2355" s="189"/>
      <c r="L2355" s="354"/>
      <c r="M2355" s="354"/>
      <c r="N2355" s="354"/>
      <c r="O2355" s="354"/>
      <c r="P2355" s="354"/>
      <c r="Q2355" s="354"/>
      <c r="R2355" s="354"/>
      <c r="S2355" s="354"/>
      <c r="T2355" s="354"/>
      <c r="U2355" s="354"/>
      <c r="V2355" s="354"/>
    </row>
    <row r="2356" ht="11.25" customHeight="1">
      <c r="A2356" s="354"/>
      <c r="B2356" s="354"/>
      <c r="C2356" s="354"/>
      <c r="D2356" s="354"/>
      <c r="E2356" s="354"/>
      <c r="F2356" s="354"/>
      <c r="G2356" s="354"/>
      <c r="H2356" s="354"/>
      <c r="I2356" s="354"/>
      <c r="J2356" s="189"/>
      <c r="K2356" s="189"/>
      <c r="L2356" s="354"/>
      <c r="M2356" s="354"/>
      <c r="N2356" s="354"/>
      <c r="O2356" s="354"/>
      <c r="P2356" s="354"/>
      <c r="Q2356" s="354"/>
      <c r="R2356" s="354"/>
      <c r="S2356" s="354"/>
      <c r="T2356" s="354"/>
      <c r="U2356" s="354"/>
      <c r="V2356" s="354"/>
    </row>
    <row r="2357" ht="11.25" customHeight="1">
      <c r="A2357" s="354"/>
      <c r="B2357" s="354"/>
      <c r="C2357" s="354"/>
      <c r="D2357" s="354"/>
      <c r="E2357" s="354"/>
      <c r="F2357" s="354"/>
      <c r="G2357" s="354"/>
      <c r="H2357" s="354"/>
      <c r="I2357" s="354"/>
      <c r="J2357" s="189"/>
      <c r="K2357" s="189"/>
      <c r="L2357" s="354"/>
      <c r="M2357" s="354"/>
      <c r="N2357" s="354"/>
      <c r="O2357" s="354"/>
      <c r="P2357" s="354"/>
      <c r="Q2357" s="354"/>
      <c r="R2357" s="354"/>
      <c r="S2357" s="354"/>
      <c r="T2357" s="354"/>
      <c r="U2357" s="354"/>
      <c r="V2357" s="354"/>
    </row>
    <row r="2358" ht="11.25" customHeight="1">
      <c r="A2358" s="354"/>
      <c r="B2358" s="354"/>
      <c r="C2358" s="354"/>
      <c r="D2358" s="354"/>
      <c r="E2358" s="354"/>
      <c r="F2358" s="354"/>
      <c r="G2358" s="354"/>
      <c r="H2358" s="354"/>
      <c r="I2358" s="354"/>
      <c r="J2358" s="189"/>
      <c r="K2358" s="189"/>
      <c r="L2358" s="354"/>
      <c r="M2358" s="354"/>
      <c r="N2358" s="354"/>
      <c r="O2358" s="354"/>
      <c r="P2358" s="354"/>
      <c r="Q2358" s="354"/>
      <c r="R2358" s="354"/>
      <c r="S2358" s="354"/>
      <c r="T2358" s="354"/>
      <c r="U2358" s="354"/>
      <c r="V2358" s="354"/>
    </row>
    <row r="2359" ht="11.25" customHeight="1">
      <c r="A2359" s="354"/>
      <c r="B2359" s="354"/>
      <c r="C2359" s="354"/>
      <c r="D2359" s="354"/>
      <c r="E2359" s="354"/>
      <c r="F2359" s="354"/>
      <c r="G2359" s="354"/>
      <c r="H2359" s="354"/>
      <c r="I2359" s="354"/>
      <c r="J2359" s="189"/>
      <c r="K2359" s="189"/>
      <c r="L2359" s="354"/>
      <c r="M2359" s="354"/>
      <c r="N2359" s="354"/>
      <c r="O2359" s="354"/>
      <c r="P2359" s="354"/>
      <c r="Q2359" s="354"/>
      <c r="R2359" s="354"/>
      <c r="S2359" s="354"/>
      <c r="T2359" s="354"/>
      <c r="U2359" s="354"/>
      <c r="V2359" s="354"/>
    </row>
    <row r="2360" ht="11.25" customHeight="1">
      <c r="A2360" s="354"/>
      <c r="B2360" s="354"/>
      <c r="C2360" s="354"/>
      <c r="D2360" s="354"/>
      <c r="E2360" s="354"/>
      <c r="F2360" s="354"/>
      <c r="G2360" s="354"/>
      <c r="H2360" s="354"/>
      <c r="I2360" s="354"/>
      <c r="J2360" s="189"/>
      <c r="K2360" s="189"/>
      <c r="L2360" s="354"/>
      <c r="M2360" s="354"/>
      <c r="N2360" s="354"/>
      <c r="O2360" s="354"/>
      <c r="P2360" s="354"/>
      <c r="Q2360" s="354"/>
      <c r="R2360" s="354"/>
      <c r="S2360" s="354"/>
      <c r="T2360" s="354"/>
      <c r="U2360" s="354"/>
      <c r="V2360" s="354"/>
    </row>
    <row r="2361" ht="11.25" customHeight="1">
      <c r="A2361" s="354"/>
      <c r="B2361" s="354"/>
      <c r="C2361" s="354"/>
      <c r="D2361" s="354"/>
      <c r="E2361" s="354"/>
      <c r="F2361" s="354"/>
      <c r="G2361" s="354"/>
      <c r="H2361" s="354"/>
      <c r="I2361" s="354"/>
      <c r="J2361" s="189"/>
      <c r="K2361" s="189"/>
      <c r="L2361" s="354"/>
      <c r="M2361" s="354"/>
      <c r="N2361" s="354"/>
      <c r="O2361" s="354"/>
      <c r="P2361" s="354"/>
      <c r="Q2361" s="354"/>
      <c r="R2361" s="354"/>
      <c r="S2361" s="354"/>
      <c r="T2361" s="354"/>
      <c r="U2361" s="354"/>
      <c r="V2361" s="354"/>
    </row>
    <row r="2362" ht="11.25" customHeight="1">
      <c r="A2362" s="354"/>
      <c r="B2362" s="354"/>
      <c r="C2362" s="354"/>
      <c r="D2362" s="354"/>
      <c r="E2362" s="354"/>
      <c r="F2362" s="354"/>
      <c r="G2362" s="354"/>
      <c r="H2362" s="354"/>
      <c r="I2362" s="354"/>
      <c r="J2362" s="189"/>
      <c r="K2362" s="189"/>
      <c r="L2362" s="354"/>
      <c r="M2362" s="354"/>
      <c r="N2362" s="354"/>
      <c r="O2362" s="354"/>
      <c r="P2362" s="354"/>
      <c r="Q2362" s="354"/>
      <c r="R2362" s="354"/>
      <c r="S2362" s="354"/>
      <c r="T2362" s="354"/>
      <c r="U2362" s="354"/>
      <c r="V2362" s="354"/>
    </row>
    <row r="2363" ht="11.25" customHeight="1">
      <c r="A2363" s="354"/>
      <c r="B2363" s="354"/>
      <c r="C2363" s="354"/>
      <c r="D2363" s="354"/>
      <c r="E2363" s="354"/>
      <c r="F2363" s="354"/>
      <c r="G2363" s="354"/>
      <c r="H2363" s="354"/>
      <c r="I2363" s="354"/>
      <c r="J2363" s="189"/>
      <c r="K2363" s="189"/>
      <c r="L2363" s="354"/>
      <c r="M2363" s="354"/>
      <c r="N2363" s="354"/>
      <c r="O2363" s="354"/>
      <c r="P2363" s="354"/>
      <c r="Q2363" s="354"/>
      <c r="R2363" s="354"/>
      <c r="S2363" s="354"/>
      <c r="T2363" s="354"/>
      <c r="U2363" s="354"/>
      <c r="V2363" s="354"/>
    </row>
    <row r="2364" ht="11.25" customHeight="1">
      <c r="A2364" s="354"/>
      <c r="B2364" s="354"/>
      <c r="C2364" s="354"/>
      <c r="D2364" s="354"/>
      <c r="E2364" s="354"/>
      <c r="F2364" s="354"/>
      <c r="G2364" s="354"/>
      <c r="H2364" s="354"/>
      <c r="I2364" s="354"/>
      <c r="J2364" s="189"/>
      <c r="K2364" s="189"/>
      <c r="L2364" s="354"/>
      <c r="M2364" s="354"/>
      <c r="N2364" s="354"/>
      <c r="O2364" s="354"/>
      <c r="P2364" s="354"/>
      <c r="Q2364" s="354"/>
      <c r="R2364" s="354"/>
      <c r="S2364" s="354"/>
      <c r="T2364" s="354"/>
      <c r="U2364" s="354"/>
      <c r="V2364" s="354"/>
    </row>
    <row r="2365" ht="11.25" customHeight="1">
      <c r="A2365" s="354"/>
      <c r="B2365" s="354"/>
      <c r="C2365" s="354"/>
      <c r="D2365" s="354"/>
      <c r="E2365" s="354"/>
      <c r="F2365" s="354"/>
      <c r="G2365" s="354"/>
      <c r="H2365" s="354"/>
      <c r="I2365" s="354"/>
      <c r="J2365" s="189"/>
      <c r="K2365" s="189"/>
      <c r="L2365" s="354"/>
      <c r="M2365" s="354"/>
      <c r="N2365" s="354"/>
      <c r="O2365" s="354"/>
      <c r="P2365" s="354"/>
      <c r="Q2365" s="354"/>
      <c r="R2365" s="354"/>
      <c r="S2365" s="354"/>
      <c r="T2365" s="354"/>
      <c r="U2365" s="354"/>
      <c r="V2365" s="354"/>
    </row>
    <row r="2366" ht="11.25" customHeight="1">
      <c r="A2366" s="354"/>
      <c r="B2366" s="354"/>
      <c r="C2366" s="354"/>
      <c r="D2366" s="354"/>
      <c r="E2366" s="354"/>
      <c r="F2366" s="354"/>
      <c r="G2366" s="354"/>
      <c r="H2366" s="354"/>
      <c r="I2366" s="354"/>
      <c r="J2366" s="189"/>
      <c r="K2366" s="189"/>
      <c r="L2366" s="354"/>
      <c r="M2366" s="354"/>
      <c r="N2366" s="354"/>
      <c r="O2366" s="354"/>
      <c r="P2366" s="354"/>
      <c r="Q2366" s="354"/>
      <c r="R2366" s="354"/>
      <c r="S2366" s="354"/>
      <c r="T2366" s="354"/>
      <c r="U2366" s="354"/>
      <c r="V2366" s="354"/>
    </row>
    <row r="2367" ht="11.25" customHeight="1">
      <c r="A2367" s="354"/>
      <c r="B2367" s="354"/>
      <c r="C2367" s="354"/>
      <c r="D2367" s="354"/>
      <c r="E2367" s="354"/>
      <c r="F2367" s="354"/>
      <c r="G2367" s="354"/>
      <c r="H2367" s="354"/>
      <c r="I2367" s="354"/>
      <c r="J2367" s="189"/>
      <c r="K2367" s="189"/>
      <c r="L2367" s="354"/>
      <c r="M2367" s="354"/>
      <c r="N2367" s="354"/>
      <c r="O2367" s="354"/>
      <c r="P2367" s="354"/>
      <c r="Q2367" s="354"/>
      <c r="R2367" s="354"/>
      <c r="S2367" s="354"/>
      <c r="T2367" s="354"/>
      <c r="U2367" s="354"/>
      <c r="V2367" s="354"/>
    </row>
    <row r="2368" ht="11.25" customHeight="1">
      <c r="A2368" s="354"/>
      <c r="B2368" s="354"/>
      <c r="C2368" s="354"/>
      <c r="D2368" s="354"/>
      <c r="E2368" s="354"/>
      <c r="F2368" s="354"/>
      <c r="G2368" s="354"/>
      <c r="H2368" s="354"/>
      <c r="I2368" s="354"/>
      <c r="J2368" s="189"/>
      <c r="K2368" s="189"/>
      <c r="L2368" s="354"/>
      <c r="M2368" s="354"/>
      <c r="N2368" s="354"/>
      <c r="O2368" s="354"/>
      <c r="P2368" s="354"/>
      <c r="Q2368" s="354"/>
      <c r="R2368" s="354"/>
      <c r="S2368" s="354"/>
      <c r="T2368" s="354"/>
      <c r="U2368" s="354"/>
      <c r="V2368" s="354"/>
    </row>
    <row r="2369" ht="11.25" customHeight="1">
      <c r="A2369" s="354"/>
      <c r="B2369" s="354"/>
      <c r="C2369" s="354"/>
      <c r="D2369" s="354"/>
      <c r="E2369" s="354"/>
      <c r="F2369" s="354"/>
      <c r="G2369" s="354"/>
      <c r="H2369" s="354"/>
      <c r="I2369" s="354"/>
      <c r="J2369" s="189"/>
      <c r="K2369" s="189"/>
      <c r="L2369" s="354"/>
      <c r="M2369" s="354"/>
      <c r="N2369" s="354"/>
      <c r="O2369" s="354"/>
      <c r="P2369" s="354"/>
      <c r="Q2369" s="354"/>
      <c r="R2369" s="354"/>
      <c r="S2369" s="354"/>
      <c r="T2369" s="354"/>
      <c r="U2369" s="354"/>
      <c r="V2369" s="354"/>
    </row>
    <row r="2370" ht="11.25" customHeight="1">
      <c r="A2370" s="354"/>
      <c r="B2370" s="354"/>
      <c r="C2370" s="354"/>
      <c r="D2370" s="354"/>
      <c r="E2370" s="354"/>
      <c r="F2370" s="354"/>
      <c r="G2370" s="354"/>
      <c r="H2370" s="354"/>
      <c r="I2370" s="354"/>
      <c r="J2370" s="189"/>
      <c r="K2370" s="189"/>
      <c r="L2370" s="354"/>
      <c r="M2370" s="354"/>
      <c r="N2370" s="354"/>
      <c r="O2370" s="354"/>
      <c r="P2370" s="354"/>
      <c r="Q2370" s="354"/>
      <c r="R2370" s="354"/>
      <c r="S2370" s="354"/>
      <c r="T2370" s="354"/>
      <c r="U2370" s="354"/>
      <c r="V2370" s="354"/>
    </row>
    <row r="2371" ht="11.25" customHeight="1">
      <c r="A2371" s="354"/>
      <c r="B2371" s="354"/>
      <c r="C2371" s="354"/>
      <c r="D2371" s="354"/>
      <c r="E2371" s="354"/>
      <c r="F2371" s="354"/>
      <c r="G2371" s="354"/>
      <c r="H2371" s="354"/>
      <c r="I2371" s="354"/>
      <c r="J2371" s="189"/>
      <c r="K2371" s="189"/>
      <c r="L2371" s="354"/>
      <c r="M2371" s="354"/>
      <c r="N2371" s="354"/>
      <c r="O2371" s="354"/>
      <c r="P2371" s="354"/>
      <c r="Q2371" s="354"/>
      <c r="R2371" s="354"/>
      <c r="S2371" s="354"/>
      <c r="T2371" s="354"/>
      <c r="U2371" s="354"/>
      <c r="V2371" s="354"/>
    </row>
    <row r="2372" ht="11.25" customHeight="1">
      <c r="A2372" s="354"/>
      <c r="B2372" s="354"/>
      <c r="C2372" s="354"/>
      <c r="D2372" s="354"/>
      <c r="E2372" s="354"/>
      <c r="F2372" s="354"/>
      <c r="G2372" s="354"/>
      <c r="H2372" s="354"/>
      <c r="I2372" s="354"/>
      <c r="J2372" s="189"/>
      <c r="K2372" s="189"/>
      <c r="L2372" s="354"/>
      <c r="M2372" s="354"/>
      <c r="N2372" s="354"/>
      <c r="O2372" s="354"/>
      <c r="P2372" s="354"/>
      <c r="Q2372" s="354"/>
      <c r="R2372" s="354"/>
      <c r="S2372" s="354"/>
      <c r="T2372" s="354"/>
      <c r="U2372" s="354"/>
      <c r="V2372" s="354"/>
    </row>
    <row r="2373" ht="11.25" customHeight="1">
      <c r="A2373" s="354"/>
      <c r="B2373" s="354"/>
      <c r="C2373" s="354"/>
      <c r="D2373" s="354"/>
      <c r="E2373" s="354"/>
      <c r="F2373" s="354"/>
      <c r="G2373" s="354"/>
      <c r="H2373" s="354"/>
      <c r="I2373" s="354"/>
      <c r="J2373" s="189"/>
      <c r="K2373" s="189"/>
      <c r="L2373" s="354"/>
      <c r="M2373" s="354"/>
      <c r="N2373" s="354"/>
      <c r="O2373" s="354"/>
      <c r="P2373" s="354"/>
      <c r="Q2373" s="354"/>
      <c r="R2373" s="354"/>
      <c r="S2373" s="354"/>
      <c r="T2373" s="354"/>
      <c r="U2373" s="354"/>
      <c r="V2373" s="354"/>
    </row>
    <row r="2374" ht="11.25" customHeight="1">
      <c r="A2374" s="354"/>
      <c r="B2374" s="354"/>
      <c r="C2374" s="354"/>
      <c r="D2374" s="354"/>
      <c r="E2374" s="354"/>
      <c r="F2374" s="354"/>
      <c r="G2374" s="354"/>
      <c r="H2374" s="354"/>
      <c r="I2374" s="354"/>
      <c r="J2374" s="189"/>
      <c r="K2374" s="189"/>
      <c r="L2374" s="354"/>
      <c r="M2374" s="354"/>
      <c r="N2374" s="354"/>
      <c r="O2374" s="354"/>
      <c r="P2374" s="354"/>
      <c r="Q2374" s="354"/>
      <c r="R2374" s="354"/>
      <c r="S2374" s="354"/>
      <c r="T2374" s="354"/>
      <c r="U2374" s="354"/>
      <c r="V2374" s="354"/>
    </row>
    <row r="2375" ht="11.25" customHeight="1">
      <c r="A2375" s="354"/>
      <c r="B2375" s="354"/>
      <c r="C2375" s="354"/>
      <c r="D2375" s="354"/>
      <c r="E2375" s="354"/>
      <c r="F2375" s="354"/>
      <c r="G2375" s="354"/>
      <c r="H2375" s="354"/>
      <c r="I2375" s="354"/>
      <c r="J2375" s="189"/>
      <c r="K2375" s="189"/>
      <c r="L2375" s="354"/>
      <c r="M2375" s="354"/>
      <c r="N2375" s="354"/>
      <c r="O2375" s="354"/>
      <c r="P2375" s="354"/>
      <c r="Q2375" s="354"/>
      <c r="R2375" s="354"/>
      <c r="S2375" s="354"/>
      <c r="T2375" s="354"/>
      <c r="U2375" s="354"/>
      <c r="V2375" s="354"/>
    </row>
    <row r="2376" ht="11.25" customHeight="1">
      <c r="A2376" s="354"/>
      <c r="B2376" s="354"/>
      <c r="C2376" s="354"/>
      <c r="D2376" s="354"/>
      <c r="E2376" s="354"/>
      <c r="F2376" s="354"/>
      <c r="G2376" s="354"/>
      <c r="H2376" s="354"/>
      <c r="I2376" s="354"/>
      <c r="J2376" s="189"/>
      <c r="K2376" s="189"/>
      <c r="L2376" s="354"/>
      <c r="M2376" s="354"/>
      <c r="N2376" s="354"/>
      <c r="O2376" s="354"/>
      <c r="P2376" s="354"/>
      <c r="Q2376" s="354"/>
      <c r="R2376" s="354"/>
      <c r="S2376" s="354"/>
      <c r="T2376" s="354"/>
      <c r="U2376" s="354"/>
      <c r="V2376" s="354"/>
    </row>
    <row r="2377" ht="11.25" customHeight="1">
      <c r="A2377" s="354"/>
      <c r="B2377" s="354"/>
      <c r="C2377" s="354"/>
      <c r="D2377" s="354"/>
      <c r="E2377" s="354"/>
      <c r="F2377" s="354"/>
      <c r="G2377" s="354"/>
      <c r="H2377" s="354"/>
      <c r="I2377" s="354"/>
      <c r="J2377" s="189"/>
      <c r="K2377" s="189"/>
      <c r="L2377" s="354"/>
      <c r="M2377" s="354"/>
      <c r="N2377" s="354"/>
      <c r="O2377" s="354"/>
      <c r="P2377" s="354"/>
      <c r="Q2377" s="354"/>
      <c r="R2377" s="354"/>
      <c r="S2377" s="354"/>
      <c r="T2377" s="354"/>
      <c r="U2377" s="354"/>
      <c r="V2377" s="354"/>
    </row>
    <row r="2378" ht="11.25" customHeight="1">
      <c r="A2378" s="354"/>
      <c r="B2378" s="354"/>
      <c r="C2378" s="354"/>
      <c r="D2378" s="354"/>
      <c r="E2378" s="354"/>
      <c r="F2378" s="354"/>
      <c r="G2378" s="354"/>
      <c r="H2378" s="354"/>
      <c r="I2378" s="354"/>
      <c r="J2378" s="189"/>
      <c r="K2378" s="189"/>
      <c r="L2378" s="354"/>
      <c r="M2378" s="354"/>
      <c r="N2378" s="354"/>
      <c r="O2378" s="354"/>
      <c r="P2378" s="354"/>
      <c r="Q2378" s="354"/>
      <c r="R2378" s="354"/>
      <c r="S2378" s="354"/>
      <c r="T2378" s="354"/>
      <c r="U2378" s="354"/>
      <c r="V2378" s="354"/>
    </row>
    <row r="2379" ht="11.25" customHeight="1">
      <c r="A2379" s="354"/>
      <c r="B2379" s="354"/>
      <c r="C2379" s="354"/>
      <c r="D2379" s="354"/>
      <c r="E2379" s="354"/>
      <c r="F2379" s="354"/>
      <c r="G2379" s="354"/>
      <c r="H2379" s="354"/>
      <c r="I2379" s="354"/>
      <c r="J2379" s="189"/>
      <c r="K2379" s="189"/>
      <c r="L2379" s="354"/>
      <c r="M2379" s="354"/>
      <c r="N2379" s="354"/>
      <c r="O2379" s="354"/>
      <c r="P2379" s="354"/>
      <c r="Q2379" s="354"/>
      <c r="R2379" s="354"/>
      <c r="S2379" s="354"/>
      <c r="T2379" s="354"/>
      <c r="U2379" s="354"/>
      <c r="V2379" s="354"/>
    </row>
    <row r="2380" ht="11.25" customHeight="1">
      <c r="A2380" s="354"/>
      <c r="B2380" s="354"/>
      <c r="C2380" s="354"/>
      <c r="D2380" s="354"/>
      <c r="E2380" s="354"/>
      <c r="F2380" s="354"/>
      <c r="G2380" s="354"/>
      <c r="H2380" s="354"/>
      <c r="I2380" s="354"/>
      <c r="J2380" s="189"/>
      <c r="K2380" s="189"/>
      <c r="L2380" s="354"/>
      <c r="M2380" s="354"/>
      <c r="N2380" s="354"/>
      <c r="O2380" s="354"/>
      <c r="P2380" s="354"/>
      <c r="Q2380" s="354"/>
      <c r="R2380" s="354"/>
      <c r="S2380" s="354"/>
      <c r="T2380" s="354"/>
      <c r="U2380" s="354"/>
      <c r="V2380" s="354"/>
    </row>
    <row r="2381" ht="11.25" customHeight="1">
      <c r="A2381" s="354"/>
      <c r="B2381" s="354"/>
      <c r="C2381" s="354"/>
      <c r="D2381" s="354"/>
      <c r="E2381" s="354"/>
      <c r="F2381" s="354"/>
      <c r="G2381" s="354"/>
      <c r="H2381" s="354"/>
      <c r="I2381" s="354"/>
      <c r="J2381" s="189"/>
      <c r="K2381" s="189"/>
      <c r="L2381" s="354"/>
      <c r="M2381" s="354"/>
      <c r="N2381" s="354"/>
      <c r="O2381" s="354"/>
      <c r="P2381" s="354"/>
      <c r="Q2381" s="354"/>
      <c r="R2381" s="354"/>
      <c r="S2381" s="354"/>
      <c r="T2381" s="354"/>
      <c r="U2381" s="354"/>
      <c r="V2381" s="354"/>
    </row>
    <row r="2382" ht="11.25" customHeight="1">
      <c r="A2382" s="354"/>
      <c r="B2382" s="354"/>
      <c r="C2382" s="354"/>
      <c r="D2382" s="354"/>
      <c r="E2382" s="354"/>
      <c r="F2382" s="354"/>
      <c r="G2382" s="354"/>
      <c r="H2382" s="354"/>
      <c r="I2382" s="354"/>
      <c r="J2382" s="189"/>
      <c r="K2382" s="189"/>
      <c r="L2382" s="354"/>
      <c r="M2382" s="354"/>
      <c r="N2382" s="354"/>
      <c r="O2382" s="354"/>
      <c r="P2382" s="354"/>
      <c r="Q2382" s="354"/>
      <c r="R2382" s="354"/>
      <c r="S2382" s="354"/>
      <c r="T2382" s="354"/>
      <c r="U2382" s="354"/>
      <c r="V2382" s="354"/>
    </row>
    <row r="2383" ht="11.25" customHeight="1">
      <c r="A2383" s="354"/>
      <c r="B2383" s="354"/>
      <c r="C2383" s="354"/>
      <c r="D2383" s="354"/>
      <c r="E2383" s="354"/>
      <c r="F2383" s="354"/>
      <c r="G2383" s="354"/>
      <c r="H2383" s="354"/>
      <c r="I2383" s="354"/>
      <c r="J2383" s="189"/>
      <c r="K2383" s="189"/>
      <c r="L2383" s="354"/>
      <c r="M2383" s="354"/>
      <c r="N2383" s="354"/>
      <c r="O2383" s="354"/>
      <c r="P2383" s="354"/>
      <c r="Q2383" s="354"/>
      <c r="R2383" s="354"/>
      <c r="S2383" s="354"/>
      <c r="T2383" s="354"/>
      <c r="U2383" s="354"/>
      <c r="V2383" s="354"/>
    </row>
    <row r="2384" ht="11.25" customHeight="1">
      <c r="A2384" s="354"/>
      <c r="B2384" s="354"/>
      <c r="C2384" s="354"/>
      <c r="D2384" s="354"/>
      <c r="E2384" s="354"/>
      <c r="F2384" s="354"/>
      <c r="G2384" s="354"/>
      <c r="H2384" s="354"/>
      <c r="I2384" s="354"/>
      <c r="J2384" s="189"/>
      <c r="K2384" s="189"/>
      <c r="L2384" s="354"/>
      <c r="M2384" s="354"/>
      <c r="N2384" s="354"/>
      <c r="O2384" s="354"/>
      <c r="P2384" s="354"/>
      <c r="Q2384" s="354"/>
      <c r="R2384" s="354"/>
      <c r="S2384" s="354"/>
      <c r="T2384" s="354"/>
      <c r="U2384" s="354"/>
      <c r="V2384" s="354"/>
    </row>
    <row r="2385" ht="11.25" customHeight="1">
      <c r="A2385" s="354"/>
      <c r="B2385" s="354"/>
      <c r="C2385" s="354"/>
      <c r="D2385" s="354"/>
      <c r="E2385" s="354"/>
      <c r="F2385" s="354"/>
      <c r="G2385" s="354"/>
      <c r="H2385" s="354"/>
      <c r="I2385" s="354"/>
      <c r="J2385" s="189"/>
      <c r="K2385" s="189"/>
      <c r="L2385" s="354"/>
      <c r="M2385" s="354"/>
      <c r="N2385" s="354"/>
      <c r="O2385" s="354"/>
      <c r="P2385" s="354"/>
      <c r="Q2385" s="354"/>
      <c r="R2385" s="354"/>
      <c r="S2385" s="354"/>
      <c r="T2385" s="354"/>
      <c r="U2385" s="354"/>
      <c r="V2385" s="354"/>
    </row>
    <row r="2386" ht="11.25" customHeight="1">
      <c r="A2386" s="354"/>
      <c r="B2386" s="354"/>
      <c r="C2386" s="354"/>
      <c r="D2386" s="354"/>
      <c r="E2386" s="354"/>
      <c r="F2386" s="354"/>
      <c r="G2386" s="354"/>
      <c r="H2386" s="354"/>
      <c r="I2386" s="354"/>
      <c r="J2386" s="189"/>
      <c r="K2386" s="189"/>
      <c r="L2386" s="354"/>
      <c r="M2386" s="354"/>
      <c r="N2386" s="354"/>
      <c r="O2386" s="354"/>
      <c r="P2386" s="354"/>
      <c r="Q2386" s="354"/>
      <c r="R2386" s="354"/>
      <c r="S2386" s="354"/>
      <c r="T2386" s="354"/>
      <c r="U2386" s="354"/>
      <c r="V2386" s="354"/>
    </row>
    <row r="2387" ht="11.25" customHeight="1">
      <c r="A2387" s="354"/>
      <c r="B2387" s="354"/>
      <c r="C2387" s="354"/>
      <c r="D2387" s="354"/>
      <c r="E2387" s="354"/>
      <c r="F2387" s="354"/>
      <c r="G2387" s="354"/>
      <c r="H2387" s="354"/>
      <c r="I2387" s="354"/>
      <c r="J2387" s="189"/>
      <c r="K2387" s="189"/>
      <c r="L2387" s="354"/>
      <c r="M2387" s="354"/>
      <c r="N2387" s="354"/>
      <c r="O2387" s="354"/>
      <c r="P2387" s="354"/>
      <c r="Q2387" s="354"/>
      <c r="R2387" s="354"/>
      <c r="S2387" s="354"/>
      <c r="T2387" s="354"/>
      <c r="U2387" s="354"/>
      <c r="V2387" s="354"/>
    </row>
    <row r="2388" ht="11.25" customHeight="1">
      <c r="A2388" s="354"/>
      <c r="B2388" s="354"/>
      <c r="C2388" s="354"/>
      <c r="D2388" s="354"/>
      <c r="E2388" s="354"/>
      <c r="F2388" s="354"/>
      <c r="G2388" s="354"/>
      <c r="H2388" s="354"/>
      <c r="I2388" s="354"/>
      <c r="J2388" s="189"/>
      <c r="K2388" s="189"/>
      <c r="L2388" s="354"/>
      <c r="M2388" s="354"/>
      <c r="N2388" s="354"/>
      <c r="O2388" s="354"/>
      <c r="P2388" s="354"/>
      <c r="Q2388" s="354"/>
      <c r="R2388" s="354"/>
      <c r="S2388" s="354"/>
      <c r="T2388" s="354"/>
      <c r="U2388" s="354"/>
      <c r="V2388" s="354"/>
    </row>
    <row r="2389" ht="11.25" customHeight="1">
      <c r="A2389" s="354"/>
      <c r="B2389" s="354"/>
      <c r="C2389" s="354"/>
      <c r="D2389" s="354"/>
      <c r="E2389" s="354"/>
      <c r="F2389" s="354"/>
      <c r="G2389" s="354"/>
      <c r="H2389" s="354"/>
      <c r="I2389" s="354"/>
      <c r="J2389" s="189"/>
      <c r="K2389" s="189"/>
      <c r="L2389" s="354"/>
      <c r="M2389" s="354"/>
      <c r="N2389" s="354"/>
      <c r="O2389" s="354"/>
      <c r="P2389" s="354"/>
      <c r="Q2389" s="354"/>
      <c r="R2389" s="354"/>
      <c r="S2389" s="354"/>
      <c r="T2389" s="354"/>
      <c r="U2389" s="354"/>
      <c r="V2389" s="354"/>
    </row>
    <row r="2390" ht="11.25" customHeight="1">
      <c r="A2390" s="354"/>
      <c r="B2390" s="354"/>
      <c r="C2390" s="354"/>
      <c r="D2390" s="354"/>
      <c r="E2390" s="354"/>
      <c r="F2390" s="354"/>
      <c r="G2390" s="354"/>
      <c r="H2390" s="354"/>
      <c r="I2390" s="354"/>
      <c r="J2390" s="189"/>
      <c r="K2390" s="189"/>
      <c r="L2390" s="354"/>
      <c r="M2390" s="354"/>
      <c r="N2390" s="354"/>
      <c r="O2390" s="354"/>
      <c r="P2390" s="354"/>
      <c r="Q2390" s="354"/>
      <c r="R2390" s="354"/>
      <c r="S2390" s="354"/>
      <c r="T2390" s="354"/>
      <c r="U2390" s="354"/>
      <c r="V2390" s="354"/>
    </row>
    <row r="2391" ht="11.25" customHeight="1">
      <c r="A2391" s="354"/>
      <c r="B2391" s="354"/>
      <c r="C2391" s="354"/>
      <c r="D2391" s="354"/>
      <c r="E2391" s="354"/>
      <c r="F2391" s="354"/>
      <c r="G2391" s="354"/>
      <c r="H2391" s="354"/>
      <c r="I2391" s="354"/>
      <c r="J2391" s="189"/>
      <c r="K2391" s="189"/>
      <c r="L2391" s="354"/>
      <c r="M2391" s="354"/>
      <c r="N2391" s="354"/>
      <c r="O2391" s="354"/>
      <c r="P2391" s="354"/>
      <c r="Q2391" s="354"/>
      <c r="R2391" s="354"/>
      <c r="S2391" s="354"/>
      <c r="T2391" s="354"/>
      <c r="U2391" s="354"/>
      <c r="V2391" s="354"/>
    </row>
    <row r="2392" ht="11.25" customHeight="1">
      <c r="A2392" s="354"/>
      <c r="B2392" s="354"/>
      <c r="C2392" s="354"/>
      <c r="D2392" s="354"/>
      <c r="E2392" s="354"/>
      <c r="F2392" s="354"/>
      <c r="G2392" s="354"/>
      <c r="H2392" s="354"/>
      <c r="I2392" s="354"/>
      <c r="J2392" s="189"/>
      <c r="K2392" s="189"/>
      <c r="L2392" s="354"/>
      <c r="M2392" s="354"/>
      <c r="N2392" s="354"/>
      <c r="O2392" s="354"/>
      <c r="P2392" s="354"/>
      <c r="Q2392" s="354"/>
      <c r="R2392" s="354"/>
      <c r="S2392" s="354"/>
      <c r="T2392" s="354"/>
      <c r="U2392" s="354"/>
      <c r="V2392" s="354"/>
    </row>
    <row r="2393" ht="11.25" customHeight="1">
      <c r="A2393" s="354"/>
      <c r="B2393" s="354"/>
      <c r="C2393" s="354"/>
      <c r="D2393" s="354"/>
      <c r="E2393" s="354"/>
      <c r="F2393" s="354"/>
      <c r="G2393" s="354"/>
      <c r="H2393" s="354"/>
      <c r="I2393" s="354"/>
      <c r="J2393" s="189"/>
      <c r="K2393" s="189"/>
      <c r="L2393" s="354"/>
      <c r="M2393" s="354"/>
      <c r="N2393" s="354"/>
      <c r="O2393" s="354"/>
      <c r="P2393" s="354"/>
      <c r="Q2393" s="354"/>
      <c r="R2393" s="354"/>
      <c r="S2393" s="354"/>
      <c r="T2393" s="354"/>
      <c r="U2393" s="354"/>
      <c r="V2393" s="354"/>
    </row>
    <row r="2394" ht="11.25" customHeight="1">
      <c r="A2394" s="354"/>
      <c r="B2394" s="354"/>
      <c r="C2394" s="354"/>
      <c r="D2394" s="354"/>
      <c r="E2394" s="354"/>
      <c r="F2394" s="354"/>
      <c r="G2394" s="354"/>
      <c r="H2394" s="354"/>
      <c r="I2394" s="354"/>
      <c r="J2394" s="189"/>
      <c r="K2394" s="189"/>
      <c r="L2394" s="354"/>
      <c r="M2394" s="354"/>
      <c r="N2394" s="354"/>
      <c r="O2394" s="354"/>
      <c r="P2394" s="354"/>
      <c r="Q2394" s="354"/>
      <c r="R2394" s="354"/>
      <c r="S2394" s="354"/>
      <c r="T2394" s="354"/>
      <c r="U2394" s="354"/>
      <c r="V2394" s="354"/>
    </row>
    <row r="2395" ht="11.25" customHeight="1">
      <c r="A2395" s="354"/>
      <c r="B2395" s="354"/>
      <c r="C2395" s="354"/>
      <c r="D2395" s="354"/>
      <c r="E2395" s="354"/>
      <c r="F2395" s="354"/>
      <c r="G2395" s="354"/>
      <c r="H2395" s="354"/>
      <c r="I2395" s="354"/>
      <c r="J2395" s="189"/>
      <c r="K2395" s="189"/>
      <c r="L2395" s="354"/>
      <c r="M2395" s="354"/>
      <c r="N2395" s="354"/>
      <c r="O2395" s="354"/>
      <c r="P2395" s="354"/>
      <c r="Q2395" s="354"/>
      <c r="R2395" s="354"/>
      <c r="S2395" s="354"/>
      <c r="T2395" s="354"/>
      <c r="U2395" s="354"/>
      <c r="V2395" s="354"/>
    </row>
    <row r="2396" ht="11.25" customHeight="1">
      <c r="A2396" s="354"/>
      <c r="B2396" s="354"/>
      <c r="C2396" s="354"/>
      <c r="D2396" s="354"/>
      <c r="E2396" s="354"/>
      <c r="F2396" s="354"/>
      <c r="G2396" s="354"/>
      <c r="H2396" s="354"/>
      <c r="I2396" s="354"/>
      <c r="J2396" s="189"/>
      <c r="K2396" s="189"/>
      <c r="L2396" s="354"/>
      <c r="M2396" s="354"/>
      <c r="N2396" s="354"/>
      <c r="O2396" s="354"/>
      <c r="P2396" s="354"/>
      <c r="Q2396" s="354"/>
      <c r="R2396" s="354"/>
      <c r="S2396" s="354"/>
      <c r="T2396" s="354"/>
      <c r="U2396" s="354"/>
      <c r="V2396" s="354"/>
    </row>
    <row r="2397" ht="11.25" customHeight="1">
      <c r="A2397" s="354"/>
      <c r="B2397" s="354"/>
      <c r="C2397" s="354"/>
      <c r="D2397" s="354"/>
      <c r="E2397" s="354"/>
      <c r="F2397" s="354"/>
      <c r="G2397" s="354"/>
      <c r="H2397" s="354"/>
      <c r="I2397" s="354"/>
      <c r="J2397" s="189"/>
      <c r="K2397" s="189"/>
      <c r="L2397" s="354"/>
      <c r="M2397" s="354"/>
      <c r="N2397" s="354"/>
      <c r="O2397" s="354"/>
      <c r="P2397" s="354"/>
      <c r="Q2397" s="354"/>
      <c r="R2397" s="354"/>
      <c r="S2397" s="354"/>
      <c r="T2397" s="354"/>
      <c r="U2397" s="354"/>
      <c r="V2397" s="354"/>
    </row>
    <row r="2398" ht="11.25" customHeight="1">
      <c r="A2398" s="354"/>
      <c r="B2398" s="354"/>
      <c r="C2398" s="354"/>
      <c r="D2398" s="354"/>
      <c r="E2398" s="354"/>
      <c r="F2398" s="354"/>
      <c r="G2398" s="354"/>
      <c r="H2398" s="354"/>
      <c r="I2398" s="354"/>
      <c r="J2398" s="189"/>
      <c r="K2398" s="189"/>
      <c r="L2398" s="354"/>
      <c r="M2398" s="354"/>
      <c r="N2398" s="354"/>
      <c r="O2398" s="354"/>
      <c r="P2398" s="354"/>
      <c r="Q2398" s="354"/>
      <c r="R2398" s="354"/>
      <c r="S2398" s="354"/>
      <c r="T2398" s="354"/>
      <c r="U2398" s="354"/>
      <c r="V2398" s="354"/>
    </row>
    <row r="2399" ht="11.25" customHeight="1">
      <c r="A2399" s="354"/>
      <c r="B2399" s="354"/>
      <c r="C2399" s="354"/>
      <c r="D2399" s="354"/>
      <c r="E2399" s="354"/>
      <c r="F2399" s="354"/>
      <c r="G2399" s="354"/>
      <c r="H2399" s="354"/>
      <c r="I2399" s="354"/>
      <c r="J2399" s="189"/>
      <c r="K2399" s="189"/>
      <c r="L2399" s="354"/>
      <c r="M2399" s="354"/>
      <c r="N2399" s="354"/>
      <c r="O2399" s="354"/>
      <c r="P2399" s="354"/>
      <c r="Q2399" s="354"/>
      <c r="R2399" s="354"/>
      <c r="S2399" s="354"/>
      <c r="T2399" s="354"/>
      <c r="U2399" s="354"/>
      <c r="V2399" s="354"/>
    </row>
    <row r="2400" ht="11.25" customHeight="1">
      <c r="A2400" s="354"/>
      <c r="B2400" s="354"/>
      <c r="C2400" s="354"/>
      <c r="D2400" s="354"/>
      <c r="E2400" s="354"/>
      <c r="F2400" s="354"/>
      <c r="G2400" s="354"/>
      <c r="H2400" s="354"/>
      <c r="I2400" s="354"/>
      <c r="J2400" s="189"/>
      <c r="K2400" s="189"/>
      <c r="L2400" s="354"/>
      <c r="M2400" s="354"/>
      <c r="N2400" s="354"/>
      <c r="O2400" s="354"/>
      <c r="P2400" s="354"/>
      <c r="Q2400" s="354"/>
      <c r="R2400" s="354"/>
      <c r="S2400" s="354"/>
      <c r="T2400" s="354"/>
      <c r="U2400" s="354"/>
      <c r="V2400" s="354"/>
    </row>
    <row r="2401" ht="11.25" customHeight="1">
      <c r="A2401" s="354"/>
      <c r="B2401" s="354"/>
      <c r="C2401" s="354"/>
      <c r="D2401" s="354"/>
      <c r="E2401" s="354"/>
      <c r="F2401" s="354"/>
      <c r="G2401" s="354"/>
      <c r="H2401" s="354"/>
      <c r="I2401" s="354"/>
      <c r="J2401" s="189"/>
      <c r="K2401" s="189"/>
      <c r="L2401" s="354"/>
      <c r="M2401" s="354"/>
      <c r="N2401" s="354"/>
      <c r="O2401" s="354"/>
      <c r="P2401" s="354"/>
      <c r="Q2401" s="354"/>
      <c r="R2401" s="354"/>
      <c r="S2401" s="354"/>
      <c r="T2401" s="354"/>
      <c r="U2401" s="354"/>
      <c r="V2401" s="354"/>
    </row>
    <row r="2402" ht="11.25" customHeight="1">
      <c r="A2402" s="354"/>
      <c r="B2402" s="354"/>
      <c r="C2402" s="354"/>
      <c r="D2402" s="354"/>
      <c r="E2402" s="354"/>
      <c r="F2402" s="354"/>
      <c r="G2402" s="354"/>
      <c r="H2402" s="354"/>
      <c r="I2402" s="354"/>
      <c r="J2402" s="189"/>
      <c r="K2402" s="189"/>
      <c r="L2402" s="354"/>
      <c r="M2402" s="354"/>
      <c r="N2402" s="354"/>
      <c r="O2402" s="354"/>
      <c r="P2402" s="354"/>
      <c r="Q2402" s="354"/>
      <c r="R2402" s="354"/>
      <c r="S2402" s="354"/>
      <c r="T2402" s="354"/>
      <c r="U2402" s="354"/>
      <c r="V2402" s="354"/>
    </row>
    <row r="2403" ht="11.25" customHeight="1">
      <c r="A2403" s="354"/>
      <c r="B2403" s="354"/>
      <c r="C2403" s="354"/>
      <c r="D2403" s="354"/>
      <c r="E2403" s="354"/>
      <c r="F2403" s="354"/>
      <c r="G2403" s="354"/>
      <c r="H2403" s="354"/>
      <c r="I2403" s="354"/>
      <c r="J2403" s="189"/>
      <c r="K2403" s="189"/>
      <c r="L2403" s="354"/>
      <c r="M2403" s="354"/>
      <c r="N2403" s="354"/>
      <c r="O2403" s="354"/>
      <c r="P2403" s="354"/>
      <c r="Q2403" s="354"/>
      <c r="R2403" s="354"/>
      <c r="S2403" s="354"/>
      <c r="T2403" s="354"/>
      <c r="U2403" s="354"/>
      <c r="V2403" s="354"/>
    </row>
    <row r="2404" ht="11.25" customHeight="1">
      <c r="A2404" s="354"/>
      <c r="B2404" s="354"/>
      <c r="C2404" s="354"/>
      <c r="D2404" s="354"/>
      <c r="E2404" s="354"/>
      <c r="F2404" s="354"/>
      <c r="G2404" s="354"/>
      <c r="H2404" s="354"/>
      <c r="I2404" s="354"/>
      <c r="J2404" s="189"/>
      <c r="K2404" s="189"/>
      <c r="L2404" s="354"/>
      <c r="M2404" s="354"/>
      <c r="N2404" s="354"/>
      <c r="O2404" s="354"/>
      <c r="P2404" s="354"/>
      <c r="Q2404" s="354"/>
      <c r="R2404" s="354"/>
      <c r="S2404" s="354"/>
      <c r="T2404" s="354"/>
      <c r="U2404" s="354"/>
      <c r="V2404" s="354"/>
    </row>
    <row r="2405" ht="11.25" customHeight="1">
      <c r="A2405" s="354"/>
      <c r="B2405" s="354"/>
      <c r="C2405" s="354"/>
      <c r="D2405" s="354"/>
      <c r="E2405" s="354"/>
      <c r="F2405" s="354"/>
      <c r="G2405" s="354"/>
      <c r="H2405" s="354"/>
      <c r="I2405" s="354"/>
      <c r="J2405" s="189"/>
      <c r="K2405" s="189"/>
      <c r="L2405" s="354"/>
      <c r="M2405" s="354"/>
      <c r="N2405" s="354"/>
      <c r="O2405" s="354"/>
      <c r="P2405" s="354"/>
      <c r="Q2405" s="354"/>
      <c r="R2405" s="354"/>
      <c r="S2405" s="354"/>
      <c r="T2405" s="354"/>
      <c r="U2405" s="354"/>
      <c r="V2405" s="354"/>
    </row>
    <row r="2406" ht="11.25" customHeight="1">
      <c r="A2406" s="354"/>
      <c r="B2406" s="354"/>
      <c r="C2406" s="354"/>
      <c r="D2406" s="354"/>
      <c r="E2406" s="354"/>
      <c r="F2406" s="354"/>
      <c r="G2406" s="354"/>
      <c r="H2406" s="354"/>
      <c r="I2406" s="354"/>
      <c r="J2406" s="189"/>
      <c r="K2406" s="189"/>
      <c r="L2406" s="354"/>
      <c r="M2406" s="354"/>
      <c r="N2406" s="354"/>
      <c r="O2406" s="354"/>
      <c r="P2406" s="354"/>
      <c r="Q2406" s="354"/>
      <c r="R2406" s="354"/>
      <c r="S2406" s="354"/>
      <c r="T2406" s="354"/>
      <c r="U2406" s="354"/>
      <c r="V2406" s="354"/>
    </row>
    <row r="2407" ht="11.25" customHeight="1">
      <c r="A2407" s="354"/>
      <c r="B2407" s="354"/>
      <c r="C2407" s="354"/>
      <c r="D2407" s="354"/>
      <c r="E2407" s="354"/>
      <c r="F2407" s="354"/>
      <c r="G2407" s="354"/>
      <c r="H2407" s="354"/>
      <c r="I2407" s="354"/>
      <c r="J2407" s="189"/>
      <c r="K2407" s="189"/>
      <c r="L2407" s="354"/>
      <c r="M2407" s="354"/>
      <c r="N2407" s="354"/>
      <c r="O2407" s="354"/>
      <c r="P2407" s="354"/>
      <c r="Q2407" s="354"/>
      <c r="R2407" s="354"/>
      <c r="S2407" s="354"/>
      <c r="T2407" s="354"/>
      <c r="U2407" s="354"/>
      <c r="V2407" s="354"/>
    </row>
    <row r="2408" ht="11.25" customHeight="1">
      <c r="A2408" s="354"/>
      <c r="B2408" s="354"/>
      <c r="C2408" s="354"/>
      <c r="D2408" s="354"/>
      <c r="E2408" s="354"/>
      <c r="F2408" s="354"/>
      <c r="G2408" s="354"/>
      <c r="H2408" s="354"/>
      <c r="I2408" s="354"/>
      <c r="J2408" s="189"/>
      <c r="K2408" s="189"/>
      <c r="L2408" s="354"/>
      <c r="M2408" s="354"/>
      <c r="N2408" s="354"/>
      <c r="O2408" s="354"/>
      <c r="P2408" s="354"/>
      <c r="Q2408" s="354"/>
      <c r="R2408" s="354"/>
      <c r="S2408" s="354"/>
      <c r="T2408" s="354"/>
      <c r="U2408" s="354"/>
      <c r="V2408" s="354"/>
    </row>
    <row r="2409" ht="11.25" customHeight="1">
      <c r="A2409" s="354"/>
      <c r="B2409" s="354"/>
      <c r="C2409" s="354"/>
      <c r="D2409" s="354"/>
      <c r="E2409" s="354"/>
      <c r="F2409" s="354"/>
      <c r="G2409" s="354"/>
      <c r="H2409" s="354"/>
      <c r="I2409" s="354"/>
      <c r="J2409" s="189"/>
      <c r="K2409" s="189"/>
      <c r="L2409" s="354"/>
      <c r="M2409" s="354"/>
      <c r="N2409" s="354"/>
      <c r="O2409" s="354"/>
      <c r="P2409" s="354"/>
      <c r="Q2409" s="354"/>
      <c r="R2409" s="354"/>
      <c r="S2409" s="354"/>
      <c r="T2409" s="354"/>
      <c r="U2409" s="354"/>
      <c r="V2409" s="354"/>
    </row>
    <row r="2410" ht="11.25" customHeight="1">
      <c r="A2410" s="354"/>
      <c r="B2410" s="354"/>
      <c r="C2410" s="354"/>
      <c r="D2410" s="354"/>
      <c r="E2410" s="354"/>
      <c r="F2410" s="354"/>
      <c r="G2410" s="354"/>
      <c r="H2410" s="354"/>
      <c r="I2410" s="354"/>
      <c r="J2410" s="189"/>
      <c r="K2410" s="189"/>
      <c r="L2410" s="354"/>
      <c r="M2410" s="354"/>
      <c r="N2410" s="354"/>
      <c r="O2410" s="354"/>
      <c r="P2410" s="354"/>
      <c r="Q2410" s="354"/>
      <c r="R2410" s="354"/>
      <c r="S2410" s="354"/>
      <c r="T2410" s="354"/>
      <c r="U2410" s="354"/>
      <c r="V2410" s="354"/>
    </row>
    <row r="2411" ht="11.25" customHeight="1">
      <c r="A2411" s="354"/>
      <c r="B2411" s="354"/>
      <c r="C2411" s="354"/>
      <c r="D2411" s="354"/>
      <c r="E2411" s="354"/>
      <c r="F2411" s="354"/>
      <c r="G2411" s="354"/>
      <c r="H2411" s="354"/>
      <c r="I2411" s="354"/>
      <c r="J2411" s="189"/>
      <c r="K2411" s="189"/>
      <c r="L2411" s="354"/>
      <c r="M2411" s="354"/>
      <c r="N2411" s="354"/>
      <c r="O2411" s="354"/>
      <c r="P2411" s="354"/>
      <c r="Q2411" s="354"/>
      <c r="R2411" s="354"/>
      <c r="S2411" s="354"/>
      <c r="T2411" s="354"/>
      <c r="U2411" s="354"/>
      <c r="V2411" s="354"/>
    </row>
    <row r="2412" ht="11.25" customHeight="1">
      <c r="A2412" s="354"/>
      <c r="B2412" s="354"/>
      <c r="C2412" s="354"/>
      <c r="D2412" s="354"/>
      <c r="E2412" s="354"/>
      <c r="F2412" s="354"/>
      <c r="G2412" s="354"/>
      <c r="H2412" s="354"/>
      <c r="I2412" s="354"/>
      <c r="J2412" s="189"/>
      <c r="K2412" s="189"/>
      <c r="L2412" s="354"/>
      <c r="M2412" s="354"/>
      <c r="N2412" s="354"/>
      <c r="O2412" s="354"/>
      <c r="P2412" s="354"/>
      <c r="Q2412" s="354"/>
      <c r="R2412" s="354"/>
      <c r="S2412" s="354"/>
      <c r="T2412" s="354"/>
      <c r="U2412" s="354"/>
      <c r="V2412" s="354"/>
    </row>
    <row r="2413" ht="11.25" customHeight="1">
      <c r="A2413" s="354"/>
      <c r="B2413" s="354"/>
      <c r="C2413" s="354"/>
      <c r="D2413" s="354"/>
      <c r="E2413" s="354"/>
      <c r="F2413" s="354"/>
      <c r="G2413" s="354"/>
      <c r="H2413" s="354"/>
      <c r="I2413" s="354"/>
      <c r="J2413" s="189"/>
      <c r="K2413" s="189"/>
      <c r="L2413" s="354"/>
      <c r="M2413" s="354"/>
      <c r="N2413" s="354"/>
      <c r="O2413" s="354"/>
      <c r="P2413" s="354"/>
      <c r="Q2413" s="354"/>
      <c r="R2413" s="354"/>
      <c r="S2413" s="354"/>
      <c r="T2413" s="354"/>
      <c r="U2413" s="354"/>
      <c r="V2413" s="354"/>
    </row>
    <row r="2414" ht="11.25" customHeight="1">
      <c r="A2414" s="354"/>
      <c r="B2414" s="354"/>
      <c r="C2414" s="354"/>
      <c r="D2414" s="354"/>
      <c r="E2414" s="354"/>
      <c r="F2414" s="354"/>
      <c r="G2414" s="354"/>
      <c r="H2414" s="354"/>
      <c r="I2414" s="354"/>
      <c r="J2414" s="189"/>
      <c r="K2414" s="189"/>
      <c r="L2414" s="354"/>
      <c r="M2414" s="354"/>
      <c r="N2414" s="354"/>
      <c r="O2414" s="354"/>
      <c r="P2414" s="354"/>
      <c r="Q2414" s="354"/>
      <c r="R2414" s="354"/>
      <c r="S2414" s="354"/>
      <c r="T2414" s="354"/>
      <c r="U2414" s="354"/>
      <c r="V2414" s="354"/>
    </row>
    <row r="2415" ht="11.25" customHeight="1">
      <c r="A2415" s="354"/>
      <c r="B2415" s="354"/>
      <c r="C2415" s="354"/>
      <c r="D2415" s="354"/>
      <c r="E2415" s="354"/>
      <c r="F2415" s="354"/>
      <c r="G2415" s="354"/>
      <c r="H2415" s="354"/>
      <c r="I2415" s="354"/>
      <c r="J2415" s="189"/>
      <c r="K2415" s="189"/>
      <c r="L2415" s="354"/>
      <c r="M2415" s="354"/>
      <c r="N2415" s="354"/>
      <c r="O2415" s="354"/>
      <c r="P2415" s="354"/>
      <c r="Q2415" s="354"/>
      <c r="R2415" s="354"/>
      <c r="S2415" s="354"/>
      <c r="T2415" s="354"/>
      <c r="U2415" s="354"/>
      <c r="V2415" s="354"/>
    </row>
    <row r="2416" ht="11.25" customHeight="1">
      <c r="A2416" s="354"/>
      <c r="B2416" s="354"/>
      <c r="C2416" s="354"/>
      <c r="D2416" s="354"/>
      <c r="E2416" s="354"/>
      <c r="F2416" s="354"/>
      <c r="G2416" s="354"/>
      <c r="H2416" s="354"/>
      <c r="I2416" s="354"/>
      <c r="J2416" s="189"/>
      <c r="K2416" s="189"/>
      <c r="L2416" s="354"/>
      <c r="M2416" s="354"/>
      <c r="N2416" s="354"/>
      <c r="O2416" s="354"/>
      <c r="P2416" s="354"/>
      <c r="Q2416" s="354"/>
      <c r="R2416" s="354"/>
      <c r="S2416" s="354"/>
      <c r="T2416" s="354"/>
      <c r="U2416" s="354"/>
      <c r="V2416" s="354"/>
    </row>
    <row r="2417" ht="11.25" customHeight="1">
      <c r="A2417" s="354"/>
      <c r="B2417" s="354"/>
      <c r="C2417" s="354"/>
      <c r="D2417" s="354"/>
      <c r="E2417" s="354"/>
      <c r="F2417" s="354"/>
      <c r="G2417" s="354"/>
      <c r="H2417" s="354"/>
      <c r="I2417" s="354"/>
      <c r="J2417" s="189"/>
      <c r="K2417" s="189"/>
      <c r="L2417" s="354"/>
      <c r="M2417" s="354"/>
      <c r="N2417" s="354"/>
      <c r="O2417" s="354"/>
      <c r="P2417" s="354"/>
      <c r="Q2417" s="354"/>
      <c r="R2417" s="354"/>
      <c r="S2417" s="354"/>
      <c r="T2417" s="354"/>
      <c r="U2417" s="354"/>
      <c r="V2417" s="354"/>
    </row>
    <row r="2418" ht="11.25" customHeight="1">
      <c r="A2418" s="354"/>
      <c r="B2418" s="354"/>
      <c r="C2418" s="354"/>
      <c r="D2418" s="354"/>
      <c r="E2418" s="354"/>
      <c r="F2418" s="354"/>
      <c r="G2418" s="354"/>
      <c r="H2418" s="354"/>
      <c r="I2418" s="354"/>
      <c r="J2418" s="189"/>
      <c r="K2418" s="189"/>
      <c r="L2418" s="354"/>
      <c r="M2418" s="354"/>
      <c r="N2418" s="354"/>
      <c r="O2418" s="354"/>
      <c r="P2418" s="354"/>
      <c r="Q2418" s="354"/>
      <c r="R2418" s="354"/>
      <c r="S2418" s="354"/>
      <c r="T2418" s="354"/>
      <c r="U2418" s="354"/>
      <c r="V2418" s="354"/>
    </row>
    <row r="2419" ht="11.25" customHeight="1">
      <c r="A2419" s="354"/>
      <c r="B2419" s="354"/>
      <c r="C2419" s="354"/>
      <c r="D2419" s="354"/>
      <c r="E2419" s="354"/>
      <c r="F2419" s="354"/>
      <c r="G2419" s="354"/>
      <c r="H2419" s="354"/>
      <c r="I2419" s="354"/>
      <c r="J2419" s="189"/>
      <c r="K2419" s="189"/>
      <c r="L2419" s="354"/>
      <c r="M2419" s="354"/>
      <c r="N2419" s="354"/>
      <c r="O2419" s="354"/>
      <c r="P2419" s="354"/>
      <c r="Q2419" s="354"/>
      <c r="R2419" s="354"/>
      <c r="S2419" s="354"/>
      <c r="T2419" s="354"/>
      <c r="U2419" s="354"/>
      <c r="V2419" s="354"/>
    </row>
    <row r="2420" ht="11.25" customHeight="1">
      <c r="A2420" s="354"/>
      <c r="B2420" s="354"/>
      <c r="C2420" s="354"/>
      <c r="D2420" s="354"/>
      <c r="E2420" s="354"/>
      <c r="F2420" s="354"/>
      <c r="G2420" s="354"/>
      <c r="H2420" s="354"/>
      <c r="I2420" s="354"/>
      <c r="J2420" s="189"/>
      <c r="K2420" s="189"/>
      <c r="L2420" s="354"/>
      <c r="M2420" s="354"/>
      <c r="N2420" s="354"/>
      <c r="O2420" s="354"/>
      <c r="P2420" s="354"/>
      <c r="Q2420" s="354"/>
      <c r="R2420" s="354"/>
      <c r="S2420" s="354"/>
      <c r="T2420" s="354"/>
      <c r="U2420" s="354"/>
      <c r="V2420" s="354"/>
    </row>
    <row r="2421" ht="11.25" customHeight="1">
      <c r="A2421" s="354"/>
      <c r="B2421" s="354"/>
      <c r="C2421" s="354"/>
      <c r="D2421" s="354"/>
      <c r="E2421" s="354"/>
      <c r="F2421" s="354"/>
      <c r="G2421" s="354"/>
      <c r="H2421" s="354"/>
      <c r="I2421" s="354"/>
      <c r="J2421" s="189"/>
      <c r="K2421" s="189"/>
      <c r="L2421" s="354"/>
      <c r="M2421" s="354"/>
      <c r="N2421" s="354"/>
      <c r="O2421" s="354"/>
      <c r="P2421" s="354"/>
      <c r="Q2421" s="354"/>
      <c r="R2421" s="354"/>
      <c r="S2421" s="354"/>
      <c r="T2421" s="354"/>
      <c r="U2421" s="354"/>
      <c r="V2421" s="354"/>
    </row>
    <row r="2422" ht="11.25" customHeight="1">
      <c r="A2422" s="354"/>
      <c r="B2422" s="354"/>
      <c r="C2422" s="354"/>
      <c r="D2422" s="354"/>
      <c r="E2422" s="354"/>
      <c r="F2422" s="354"/>
      <c r="G2422" s="354"/>
      <c r="H2422" s="354"/>
      <c r="I2422" s="354"/>
      <c r="J2422" s="189"/>
      <c r="K2422" s="189"/>
      <c r="L2422" s="354"/>
      <c r="M2422" s="354"/>
      <c r="N2422" s="354"/>
      <c r="O2422" s="354"/>
      <c r="P2422" s="354"/>
      <c r="Q2422" s="354"/>
      <c r="R2422" s="354"/>
      <c r="S2422" s="354"/>
      <c r="T2422" s="354"/>
      <c r="U2422" s="354"/>
      <c r="V2422" s="354"/>
    </row>
    <row r="2423" ht="11.25" customHeight="1">
      <c r="A2423" s="354"/>
      <c r="B2423" s="354"/>
      <c r="C2423" s="354"/>
      <c r="D2423" s="354"/>
      <c r="E2423" s="354"/>
      <c r="F2423" s="354"/>
      <c r="G2423" s="354"/>
      <c r="H2423" s="354"/>
      <c r="I2423" s="354"/>
      <c r="J2423" s="189"/>
      <c r="K2423" s="189"/>
      <c r="L2423" s="354"/>
      <c r="M2423" s="354"/>
      <c r="N2423" s="354"/>
      <c r="O2423" s="354"/>
      <c r="P2423" s="354"/>
      <c r="Q2423" s="354"/>
      <c r="R2423" s="354"/>
      <c r="S2423" s="354"/>
      <c r="T2423" s="354"/>
      <c r="U2423" s="354"/>
      <c r="V2423" s="354"/>
    </row>
    <row r="2424" ht="11.25" customHeight="1">
      <c r="A2424" s="354"/>
      <c r="B2424" s="354"/>
      <c r="C2424" s="354"/>
      <c r="D2424" s="354"/>
      <c r="E2424" s="354"/>
      <c r="F2424" s="354"/>
      <c r="G2424" s="354"/>
      <c r="H2424" s="354"/>
      <c r="I2424" s="354"/>
      <c r="J2424" s="189"/>
      <c r="K2424" s="189"/>
      <c r="L2424" s="354"/>
      <c r="M2424" s="354"/>
      <c r="N2424" s="354"/>
      <c r="O2424" s="354"/>
      <c r="P2424" s="354"/>
      <c r="Q2424" s="354"/>
      <c r="R2424" s="354"/>
      <c r="S2424" s="354"/>
      <c r="T2424" s="354"/>
      <c r="U2424" s="354"/>
      <c r="V2424" s="354"/>
    </row>
    <row r="2425" ht="11.25" customHeight="1">
      <c r="A2425" s="354"/>
      <c r="B2425" s="354"/>
      <c r="C2425" s="354"/>
      <c r="D2425" s="354"/>
      <c r="E2425" s="354"/>
      <c r="F2425" s="354"/>
      <c r="G2425" s="354"/>
      <c r="H2425" s="354"/>
      <c r="I2425" s="354"/>
      <c r="J2425" s="189"/>
      <c r="K2425" s="189"/>
      <c r="L2425" s="354"/>
      <c r="M2425" s="354"/>
      <c r="N2425" s="354"/>
      <c r="O2425" s="354"/>
      <c r="P2425" s="354"/>
      <c r="Q2425" s="354"/>
      <c r="R2425" s="354"/>
      <c r="S2425" s="354"/>
      <c r="T2425" s="354"/>
      <c r="U2425" s="354"/>
      <c r="V2425" s="354"/>
    </row>
    <row r="2426" ht="11.25" customHeight="1">
      <c r="A2426" s="354"/>
      <c r="B2426" s="354"/>
      <c r="C2426" s="354"/>
      <c r="D2426" s="354"/>
      <c r="E2426" s="354"/>
      <c r="F2426" s="354"/>
      <c r="G2426" s="354"/>
      <c r="H2426" s="354"/>
      <c r="I2426" s="354"/>
      <c r="J2426" s="189"/>
      <c r="K2426" s="189"/>
      <c r="L2426" s="354"/>
      <c r="M2426" s="354"/>
      <c r="N2426" s="354"/>
      <c r="O2426" s="354"/>
      <c r="P2426" s="354"/>
      <c r="Q2426" s="354"/>
      <c r="R2426" s="354"/>
      <c r="S2426" s="354"/>
      <c r="T2426" s="354"/>
      <c r="U2426" s="354"/>
      <c r="V2426" s="354"/>
    </row>
    <row r="2427" ht="11.25" customHeight="1">
      <c r="A2427" s="354"/>
      <c r="B2427" s="354"/>
      <c r="C2427" s="354"/>
      <c r="D2427" s="354"/>
      <c r="E2427" s="354"/>
      <c r="F2427" s="354"/>
      <c r="G2427" s="354"/>
      <c r="H2427" s="354"/>
      <c r="I2427" s="354"/>
      <c r="J2427" s="189"/>
      <c r="K2427" s="189"/>
      <c r="L2427" s="354"/>
      <c r="M2427" s="354"/>
      <c r="N2427" s="354"/>
      <c r="O2427" s="354"/>
      <c r="P2427" s="354"/>
      <c r="Q2427" s="354"/>
      <c r="R2427" s="354"/>
      <c r="S2427" s="354"/>
      <c r="T2427" s="354"/>
      <c r="U2427" s="354"/>
      <c r="V2427" s="354"/>
    </row>
    <row r="2428" ht="11.25" customHeight="1">
      <c r="A2428" s="354"/>
      <c r="B2428" s="354"/>
      <c r="C2428" s="354"/>
      <c r="D2428" s="354"/>
      <c r="E2428" s="354"/>
      <c r="F2428" s="354"/>
      <c r="G2428" s="354"/>
      <c r="H2428" s="354"/>
      <c r="I2428" s="354"/>
      <c r="J2428" s="189"/>
      <c r="K2428" s="189"/>
      <c r="L2428" s="354"/>
      <c r="M2428" s="354"/>
      <c r="N2428" s="354"/>
      <c r="O2428" s="354"/>
      <c r="P2428" s="354"/>
      <c r="Q2428" s="354"/>
      <c r="R2428" s="354"/>
      <c r="S2428" s="354"/>
      <c r="T2428" s="354"/>
      <c r="U2428" s="354"/>
      <c r="V2428" s="354"/>
    </row>
    <row r="2429" ht="11.25" customHeight="1">
      <c r="A2429" s="354"/>
      <c r="B2429" s="354"/>
      <c r="C2429" s="354"/>
      <c r="D2429" s="354"/>
      <c r="E2429" s="354"/>
      <c r="F2429" s="354"/>
      <c r="G2429" s="354"/>
      <c r="H2429" s="354"/>
      <c r="I2429" s="354"/>
      <c r="J2429" s="189"/>
      <c r="K2429" s="189"/>
      <c r="L2429" s="354"/>
      <c r="M2429" s="354"/>
      <c r="N2429" s="354"/>
      <c r="O2429" s="354"/>
      <c r="P2429" s="354"/>
      <c r="Q2429" s="354"/>
      <c r="R2429" s="354"/>
      <c r="S2429" s="354"/>
      <c r="T2429" s="354"/>
      <c r="U2429" s="354"/>
      <c r="V2429" s="354"/>
    </row>
    <row r="2430" ht="11.25" customHeight="1">
      <c r="A2430" s="354"/>
      <c r="B2430" s="354"/>
      <c r="C2430" s="354"/>
      <c r="D2430" s="354"/>
      <c r="E2430" s="354"/>
      <c r="F2430" s="354"/>
      <c r="G2430" s="354"/>
      <c r="H2430" s="354"/>
      <c r="I2430" s="354"/>
      <c r="J2430" s="189"/>
      <c r="K2430" s="189"/>
      <c r="L2430" s="354"/>
      <c r="M2430" s="354"/>
      <c r="N2430" s="354"/>
      <c r="O2430" s="354"/>
      <c r="P2430" s="354"/>
      <c r="Q2430" s="354"/>
      <c r="R2430" s="354"/>
      <c r="S2430" s="354"/>
      <c r="T2430" s="354"/>
      <c r="U2430" s="354"/>
      <c r="V2430" s="354"/>
    </row>
    <row r="2431" ht="11.25" customHeight="1">
      <c r="A2431" s="354"/>
      <c r="B2431" s="354"/>
      <c r="C2431" s="354"/>
      <c r="D2431" s="354"/>
      <c r="E2431" s="354"/>
      <c r="F2431" s="354"/>
      <c r="G2431" s="354"/>
      <c r="H2431" s="354"/>
      <c r="I2431" s="354"/>
      <c r="J2431" s="189"/>
      <c r="K2431" s="189"/>
      <c r="L2431" s="354"/>
      <c r="M2431" s="354"/>
      <c r="N2431" s="354"/>
      <c r="O2431" s="354"/>
      <c r="P2431" s="354"/>
      <c r="Q2431" s="354"/>
      <c r="R2431" s="354"/>
      <c r="S2431" s="354"/>
      <c r="T2431" s="354"/>
      <c r="U2431" s="354"/>
      <c r="V2431" s="354"/>
    </row>
    <row r="2432" ht="11.25" customHeight="1">
      <c r="A2432" s="354"/>
      <c r="B2432" s="354"/>
      <c r="C2432" s="354"/>
      <c r="D2432" s="354"/>
      <c r="E2432" s="354"/>
      <c r="F2432" s="354"/>
      <c r="G2432" s="354"/>
      <c r="H2432" s="354"/>
      <c r="I2432" s="354"/>
      <c r="J2432" s="189"/>
      <c r="K2432" s="189"/>
      <c r="L2432" s="354"/>
      <c r="M2432" s="354"/>
      <c r="N2432" s="354"/>
      <c r="O2432" s="354"/>
      <c r="P2432" s="354"/>
      <c r="Q2432" s="354"/>
      <c r="R2432" s="354"/>
      <c r="S2432" s="354"/>
      <c r="T2432" s="354"/>
      <c r="U2432" s="354"/>
      <c r="V2432" s="354"/>
    </row>
    <row r="2433" ht="11.25" customHeight="1">
      <c r="A2433" s="354"/>
      <c r="B2433" s="354"/>
      <c r="C2433" s="354"/>
      <c r="D2433" s="354"/>
      <c r="E2433" s="354"/>
      <c r="F2433" s="354"/>
      <c r="G2433" s="354"/>
      <c r="H2433" s="354"/>
      <c r="I2433" s="354"/>
      <c r="J2433" s="189"/>
      <c r="K2433" s="189"/>
      <c r="L2433" s="354"/>
      <c r="M2433" s="354"/>
      <c r="N2433" s="354"/>
      <c r="O2433" s="354"/>
      <c r="P2433" s="354"/>
      <c r="Q2433" s="354"/>
      <c r="R2433" s="354"/>
      <c r="S2433" s="354"/>
      <c r="T2433" s="354"/>
      <c r="U2433" s="354"/>
      <c r="V2433" s="354"/>
    </row>
    <row r="2434" ht="11.25" customHeight="1">
      <c r="A2434" s="354"/>
      <c r="B2434" s="354"/>
      <c r="C2434" s="354"/>
      <c r="D2434" s="354"/>
      <c r="E2434" s="354"/>
      <c r="F2434" s="354"/>
      <c r="G2434" s="354"/>
      <c r="H2434" s="354"/>
      <c r="I2434" s="354"/>
      <c r="J2434" s="189"/>
      <c r="K2434" s="189"/>
      <c r="L2434" s="354"/>
      <c r="M2434" s="354"/>
      <c r="N2434" s="354"/>
      <c r="O2434" s="354"/>
      <c r="P2434" s="354"/>
      <c r="Q2434" s="354"/>
      <c r="R2434" s="354"/>
      <c r="S2434" s="354"/>
      <c r="T2434" s="354"/>
      <c r="U2434" s="354"/>
      <c r="V2434" s="354"/>
    </row>
    <row r="2435" ht="11.25" customHeight="1">
      <c r="A2435" s="354"/>
      <c r="B2435" s="354"/>
      <c r="C2435" s="354"/>
      <c r="D2435" s="354"/>
      <c r="E2435" s="354"/>
      <c r="F2435" s="354"/>
      <c r="G2435" s="354"/>
      <c r="H2435" s="354"/>
      <c r="I2435" s="354"/>
      <c r="J2435" s="189"/>
      <c r="K2435" s="189"/>
      <c r="L2435" s="354"/>
      <c r="M2435" s="354"/>
      <c r="N2435" s="354"/>
      <c r="O2435" s="354"/>
      <c r="P2435" s="354"/>
      <c r="Q2435" s="354"/>
      <c r="R2435" s="354"/>
      <c r="S2435" s="354"/>
      <c r="T2435" s="354"/>
      <c r="U2435" s="354"/>
      <c r="V2435" s="354"/>
    </row>
    <row r="2436" ht="11.25" customHeight="1">
      <c r="A2436" s="354"/>
      <c r="B2436" s="354"/>
      <c r="C2436" s="354"/>
      <c r="D2436" s="354"/>
      <c r="E2436" s="354"/>
      <c r="F2436" s="354"/>
      <c r="G2436" s="354"/>
      <c r="H2436" s="354"/>
      <c r="I2436" s="354"/>
      <c r="J2436" s="189"/>
      <c r="K2436" s="189"/>
      <c r="L2436" s="354"/>
      <c r="M2436" s="354"/>
      <c r="N2436" s="354"/>
      <c r="O2436" s="354"/>
      <c r="P2436" s="354"/>
      <c r="Q2436" s="354"/>
      <c r="R2436" s="354"/>
      <c r="S2436" s="354"/>
      <c r="T2436" s="354"/>
      <c r="U2436" s="354"/>
      <c r="V2436" s="354"/>
    </row>
    <row r="2437" ht="11.25" customHeight="1">
      <c r="A2437" s="354"/>
      <c r="B2437" s="354"/>
      <c r="C2437" s="354"/>
      <c r="D2437" s="354"/>
      <c r="E2437" s="354"/>
      <c r="F2437" s="354"/>
      <c r="G2437" s="354"/>
      <c r="H2437" s="354"/>
      <c r="I2437" s="354"/>
      <c r="J2437" s="189"/>
      <c r="K2437" s="189"/>
      <c r="L2437" s="354"/>
      <c r="M2437" s="354"/>
      <c r="N2437" s="354"/>
      <c r="O2437" s="354"/>
      <c r="P2437" s="354"/>
      <c r="Q2437" s="354"/>
      <c r="R2437" s="354"/>
      <c r="S2437" s="354"/>
      <c r="T2437" s="354"/>
      <c r="U2437" s="354"/>
      <c r="V2437" s="354"/>
    </row>
    <row r="2438" ht="11.25" customHeight="1">
      <c r="A2438" s="354"/>
      <c r="B2438" s="354"/>
      <c r="C2438" s="354"/>
      <c r="D2438" s="354"/>
      <c r="E2438" s="354"/>
      <c r="F2438" s="354"/>
      <c r="G2438" s="354"/>
      <c r="H2438" s="354"/>
      <c r="I2438" s="354"/>
      <c r="J2438" s="189"/>
      <c r="K2438" s="189"/>
      <c r="L2438" s="354"/>
      <c r="M2438" s="354"/>
      <c r="N2438" s="354"/>
      <c r="O2438" s="354"/>
      <c r="P2438" s="354"/>
      <c r="Q2438" s="354"/>
      <c r="R2438" s="354"/>
      <c r="S2438" s="354"/>
      <c r="T2438" s="354"/>
      <c r="U2438" s="354"/>
      <c r="V2438" s="354"/>
    </row>
    <row r="2439" ht="11.25" customHeight="1">
      <c r="A2439" s="354"/>
      <c r="B2439" s="354"/>
      <c r="C2439" s="354"/>
      <c r="D2439" s="354"/>
      <c r="E2439" s="354"/>
      <c r="F2439" s="354"/>
      <c r="G2439" s="354"/>
      <c r="H2439" s="354"/>
      <c r="I2439" s="354"/>
      <c r="J2439" s="189"/>
      <c r="K2439" s="189"/>
      <c r="L2439" s="354"/>
      <c r="M2439" s="354"/>
      <c r="N2439" s="354"/>
      <c r="O2439" s="354"/>
      <c r="P2439" s="354"/>
      <c r="Q2439" s="354"/>
      <c r="R2439" s="354"/>
      <c r="S2439" s="354"/>
      <c r="T2439" s="354"/>
      <c r="U2439" s="354"/>
      <c r="V2439" s="354"/>
    </row>
    <row r="2440" ht="11.25" customHeight="1">
      <c r="A2440" s="354"/>
      <c r="B2440" s="354"/>
      <c r="C2440" s="354"/>
      <c r="D2440" s="354"/>
      <c r="E2440" s="354"/>
      <c r="F2440" s="354"/>
      <c r="G2440" s="354"/>
      <c r="H2440" s="354"/>
      <c r="I2440" s="354"/>
      <c r="J2440" s="189"/>
      <c r="K2440" s="189"/>
      <c r="L2440" s="354"/>
      <c r="M2440" s="354"/>
      <c r="N2440" s="354"/>
      <c r="O2440" s="354"/>
      <c r="P2440" s="354"/>
      <c r="Q2440" s="354"/>
      <c r="R2440" s="354"/>
      <c r="S2440" s="354"/>
      <c r="T2440" s="354"/>
      <c r="U2440" s="354"/>
      <c r="V2440" s="354"/>
    </row>
    <row r="2441" ht="11.25" customHeight="1">
      <c r="A2441" s="354"/>
      <c r="B2441" s="354"/>
      <c r="C2441" s="354"/>
      <c r="D2441" s="354"/>
      <c r="E2441" s="354"/>
      <c r="F2441" s="354"/>
      <c r="G2441" s="354"/>
      <c r="H2441" s="354"/>
      <c r="I2441" s="354"/>
      <c r="J2441" s="189"/>
      <c r="K2441" s="189"/>
      <c r="L2441" s="354"/>
      <c r="M2441" s="354"/>
      <c r="N2441" s="354"/>
      <c r="O2441" s="354"/>
      <c r="P2441" s="354"/>
      <c r="Q2441" s="354"/>
      <c r="R2441" s="354"/>
      <c r="S2441" s="354"/>
      <c r="T2441" s="354"/>
      <c r="U2441" s="354"/>
      <c r="V2441" s="354"/>
    </row>
    <row r="2442" ht="11.25" customHeight="1">
      <c r="A2442" s="354"/>
      <c r="B2442" s="354"/>
      <c r="C2442" s="354"/>
      <c r="D2442" s="354"/>
      <c r="E2442" s="354"/>
      <c r="F2442" s="354"/>
      <c r="G2442" s="354"/>
      <c r="H2442" s="354"/>
      <c r="I2442" s="354"/>
      <c r="J2442" s="189"/>
      <c r="K2442" s="189"/>
      <c r="L2442" s="354"/>
      <c r="M2442" s="354"/>
      <c r="N2442" s="354"/>
      <c r="O2442" s="354"/>
      <c r="P2442" s="354"/>
      <c r="Q2442" s="354"/>
      <c r="R2442" s="354"/>
      <c r="S2442" s="354"/>
      <c r="T2442" s="354"/>
      <c r="U2442" s="354"/>
      <c r="V2442" s="354"/>
    </row>
    <row r="2443" ht="11.25" customHeight="1">
      <c r="A2443" s="354"/>
      <c r="B2443" s="354"/>
      <c r="C2443" s="354"/>
      <c r="D2443" s="354"/>
      <c r="E2443" s="354"/>
      <c r="F2443" s="354"/>
      <c r="G2443" s="354"/>
      <c r="H2443" s="354"/>
      <c r="I2443" s="354"/>
      <c r="J2443" s="189"/>
      <c r="K2443" s="189"/>
      <c r="L2443" s="354"/>
      <c r="M2443" s="354"/>
      <c r="N2443" s="354"/>
      <c r="O2443" s="354"/>
      <c r="P2443" s="354"/>
      <c r="Q2443" s="354"/>
      <c r="R2443" s="354"/>
      <c r="S2443" s="354"/>
      <c r="T2443" s="354"/>
      <c r="U2443" s="354"/>
      <c r="V2443" s="354"/>
    </row>
    <row r="2444" ht="11.25" customHeight="1">
      <c r="A2444" s="354"/>
      <c r="B2444" s="354"/>
      <c r="C2444" s="354"/>
      <c r="D2444" s="354"/>
      <c r="E2444" s="354"/>
      <c r="F2444" s="354"/>
      <c r="G2444" s="354"/>
      <c r="H2444" s="354"/>
      <c r="I2444" s="354"/>
      <c r="J2444" s="189"/>
      <c r="K2444" s="189"/>
      <c r="L2444" s="354"/>
      <c r="M2444" s="354"/>
      <c r="N2444" s="354"/>
      <c r="O2444" s="354"/>
      <c r="P2444" s="354"/>
      <c r="Q2444" s="354"/>
      <c r="R2444" s="354"/>
      <c r="S2444" s="354"/>
      <c r="T2444" s="354"/>
      <c r="U2444" s="354"/>
      <c r="V2444" s="354"/>
    </row>
    <row r="2445" ht="11.25" customHeight="1">
      <c r="A2445" s="354"/>
      <c r="B2445" s="354"/>
      <c r="C2445" s="354"/>
      <c r="D2445" s="354"/>
      <c r="E2445" s="354"/>
      <c r="F2445" s="354"/>
      <c r="G2445" s="354"/>
      <c r="H2445" s="354"/>
      <c r="I2445" s="354"/>
      <c r="J2445" s="189"/>
      <c r="K2445" s="189"/>
      <c r="L2445" s="354"/>
      <c r="M2445" s="354"/>
      <c r="N2445" s="354"/>
      <c r="O2445" s="354"/>
      <c r="P2445" s="354"/>
      <c r="Q2445" s="354"/>
      <c r="R2445" s="354"/>
      <c r="S2445" s="354"/>
      <c r="T2445" s="354"/>
      <c r="U2445" s="354"/>
      <c r="V2445" s="354"/>
    </row>
    <row r="2446" ht="11.25" customHeight="1">
      <c r="A2446" s="354"/>
      <c r="B2446" s="354"/>
      <c r="C2446" s="354"/>
      <c r="D2446" s="354"/>
      <c r="E2446" s="354"/>
      <c r="F2446" s="354"/>
      <c r="G2446" s="354"/>
      <c r="H2446" s="354"/>
      <c r="I2446" s="354"/>
      <c r="J2446" s="189"/>
      <c r="K2446" s="189"/>
      <c r="L2446" s="354"/>
      <c r="M2446" s="354"/>
      <c r="N2446" s="354"/>
      <c r="O2446" s="354"/>
      <c r="P2446" s="354"/>
      <c r="Q2446" s="354"/>
      <c r="R2446" s="354"/>
      <c r="S2446" s="354"/>
      <c r="T2446" s="354"/>
      <c r="U2446" s="354"/>
      <c r="V2446" s="354"/>
    </row>
    <row r="2447" ht="11.25" customHeight="1">
      <c r="A2447" s="354"/>
      <c r="B2447" s="354"/>
      <c r="C2447" s="354"/>
      <c r="D2447" s="354"/>
      <c r="E2447" s="354"/>
      <c r="F2447" s="354"/>
      <c r="G2447" s="354"/>
      <c r="H2447" s="354"/>
      <c r="I2447" s="354"/>
      <c r="J2447" s="189"/>
      <c r="K2447" s="189"/>
      <c r="L2447" s="354"/>
      <c r="M2447" s="354"/>
      <c r="N2447" s="354"/>
      <c r="O2447" s="354"/>
      <c r="P2447" s="354"/>
      <c r="Q2447" s="354"/>
      <c r="R2447" s="354"/>
      <c r="S2447" s="354"/>
      <c r="T2447" s="354"/>
      <c r="U2447" s="354"/>
      <c r="V2447" s="354"/>
    </row>
    <row r="2448" ht="11.25" customHeight="1">
      <c r="A2448" s="354"/>
      <c r="B2448" s="354"/>
      <c r="C2448" s="354"/>
      <c r="D2448" s="354"/>
      <c r="E2448" s="354"/>
      <c r="F2448" s="354"/>
      <c r="G2448" s="354"/>
      <c r="H2448" s="354"/>
      <c r="I2448" s="354"/>
      <c r="J2448" s="189"/>
      <c r="K2448" s="189"/>
      <c r="L2448" s="354"/>
      <c r="M2448" s="354"/>
      <c r="N2448" s="354"/>
      <c r="O2448" s="354"/>
      <c r="P2448" s="354"/>
      <c r="Q2448" s="354"/>
      <c r="R2448" s="354"/>
      <c r="S2448" s="354"/>
      <c r="T2448" s="354"/>
      <c r="U2448" s="354"/>
      <c r="V2448" s="354"/>
    </row>
    <row r="2449" ht="11.25" customHeight="1">
      <c r="A2449" s="354"/>
      <c r="B2449" s="354"/>
      <c r="C2449" s="354"/>
      <c r="D2449" s="354"/>
      <c r="E2449" s="354"/>
      <c r="F2449" s="354"/>
      <c r="G2449" s="354"/>
      <c r="H2449" s="354"/>
      <c r="I2449" s="354"/>
      <c r="J2449" s="189"/>
      <c r="K2449" s="189"/>
      <c r="L2449" s="354"/>
      <c r="M2449" s="354"/>
      <c r="N2449" s="354"/>
      <c r="O2449" s="354"/>
      <c r="P2449" s="354"/>
      <c r="Q2449" s="354"/>
      <c r="R2449" s="354"/>
      <c r="S2449" s="354"/>
      <c r="T2449" s="354"/>
      <c r="U2449" s="354"/>
      <c r="V2449" s="354"/>
    </row>
    <row r="2450" ht="11.25" customHeight="1">
      <c r="A2450" s="354"/>
      <c r="B2450" s="354"/>
      <c r="C2450" s="354"/>
      <c r="D2450" s="354"/>
      <c r="E2450" s="354"/>
      <c r="F2450" s="354"/>
      <c r="G2450" s="354"/>
      <c r="H2450" s="354"/>
      <c r="I2450" s="354"/>
      <c r="J2450" s="189"/>
      <c r="K2450" s="189"/>
      <c r="L2450" s="354"/>
      <c r="M2450" s="354"/>
      <c r="N2450" s="354"/>
      <c r="O2450" s="354"/>
      <c r="P2450" s="354"/>
      <c r="Q2450" s="354"/>
      <c r="R2450" s="354"/>
      <c r="S2450" s="354"/>
      <c r="T2450" s="354"/>
      <c r="U2450" s="354"/>
      <c r="V2450" s="354"/>
    </row>
    <row r="2451" ht="11.25" customHeight="1">
      <c r="A2451" s="354"/>
      <c r="B2451" s="354"/>
      <c r="C2451" s="354"/>
      <c r="D2451" s="354"/>
      <c r="E2451" s="354"/>
      <c r="F2451" s="354"/>
      <c r="G2451" s="354"/>
      <c r="H2451" s="354"/>
      <c r="I2451" s="354"/>
      <c r="J2451" s="189"/>
      <c r="K2451" s="189"/>
      <c r="L2451" s="354"/>
      <c r="M2451" s="354"/>
      <c r="N2451" s="354"/>
      <c r="O2451" s="354"/>
      <c r="P2451" s="354"/>
      <c r="Q2451" s="354"/>
      <c r="R2451" s="354"/>
      <c r="S2451" s="354"/>
      <c r="T2451" s="354"/>
      <c r="U2451" s="354"/>
      <c r="V2451" s="354"/>
    </row>
    <row r="2452" ht="11.25" customHeight="1">
      <c r="A2452" s="354"/>
      <c r="B2452" s="354"/>
      <c r="C2452" s="354"/>
      <c r="D2452" s="354"/>
      <c r="E2452" s="354"/>
      <c r="F2452" s="354"/>
      <c r="G2452" s="354"/>
      <c r="H2452" s="354"/>
      <c r="I2452" s="354"/>
      <c r="J2452" s="189"/>
      <c r="K2452" s="189"/>
      <c r="L2452" s="354"/>
      <c r="M2452" s="354"/>
      <c r="N2452" s="354"/>
      <c r="O2452" s="354"/>
      <c r="P2452" s="354"/>
      <c r="Q2452" s="354"/>
      <c r="R2452" s="354"/>
      <c r="S2452" s="354"/>
      <c r="T2452" s="354"/>
      <c r="U2452" s="354"/>
      <c r="V2452" s="354"/>
    </row>
    <row r="2453" ht="11.25" customHeight="1">
      <c r="A2453" s="354"/>
      <c r="B2453" s="354"/>
      <c r="C2453" s="354"/>
      <c r="D2453" s="354"/>
      <c r="E2453" s="354"/>
      <c r="F2453" s="354"/>
      <c r="G2453" s="354"/>
      <c r="H2453" s="354"/>
      <c r="I2453" s="354"/>
      <c r="J2453" s="189"/>
      <c r="K2453" s="189"/>
      <c r="L2453" s="354"/>
      <c r="M2453" s="354"/>
      <c r="N2453" s="354"/>
      <c r="O2453" s="354"/>
      <c r="P2453" s="354"/>
      <c r="Q2453" s="354"/>
      <c r="R2453" s="354"/>
      <c r="S2453" s="354"/>
      <c r="T2453" s="354"/>
      <c r="U2453" s="354"/>
      <c r="V2453" s="354"/>
    </row>
    <row r="2454" ht="11.25" customHeight="1">
      <c r="A2454" s="354"/>
      <c r="B2454" s="354"/>
      <c r="C2454" s="354"/>
      <c r="D2454" s="354"/>
      <c r="E2454" s="354"/>
      <c r="F2454" s="354"/>
      <c r="G2454" s="354"/>
      <c r="H2454" s="354"/>
      <c r="I2454" s="354"/>
      <c r="J2454" s="189"/>
      <c r="K2454" s="189"/>
      <c r="L2454" s="354"/>
      <c r="M2454" s="354"/>
      <c r="N2454" s="354"/>
      <c r="O2454" s="354"/>
      <c r="P2454" s="354"/>
      <c r="Q2454" s="354"/>
      <c r="R2454" s="354"/>
      <c r="S2454" s="354"/>
      <c r="T2454" s="354"/>
      <c r="U2454" s="354"/>
      <c r="V2454" s="354"/>
    </row>
    <row r="2455" ht="11.25" customHeight="1">
      <c r="A2455" s="354"/>
      <c r="B2455" s="354"/>
      <c r="C2455" s="354"/>
      <c r="D2455" s="354"/>
      <c r="E2455" s="354"/>
      <c r="F2455" s="354"/>
      <c r="G2455" s="354"/>
      <c r="H2455" s="354"/>
      <c r="I2455" s="354"/>
      <c r="J2455" s="189"/>
      <c r="K2455" s="189"/>
      <c r="L2455" s="354"/>
      <c r="M2455" s="354"/>
      <c r="N2455" s="354"/>
      <c r="O2455" s="354"/>
      <c r="P2455" s="354"/>
      <c r="Q2455" s="354"/>
      <c r="R2455" s="354"/>
      <c r="S2455" s="354"/>
      <c r="T2455" s="354"/>
      <c r="U2455" s="354"/>
      <c r="V2455" s="354"/>
    </row>
    <row r="2456" ht="11.25" customHeight="1">
      <c r="A2456" s="354"/>
      <c r="B2456" s="354"/>
      <c r="C2456" s="354"/>
      <c r="D2456" s="354"/>
      <c r="E2456" s="354"/>
      <c r="F2456" s="354"/>
      <c r="G2456" s="354"/>
      <c r="H2456" s="354"/>
      <c r="I2456" s="354"/>
      <c r="J2456" s="189"/>
      <c r="K2456" s="189"/>
      <c r="L2456" s="354"/>
      <c r="M2456" s="354"/>
      <c r="N2456" s="354"/>
      <c r="O2456" s="354"/>
      <c r="P2456" s="354"/>
      <c r="Q2456" s="354"/>
      <c r="R2456" s="354"/>
      <c r="S2456" s="354"/>
      <c r="T2456" s="354"/>
      <c r="U2456" s="354"/>
      <c r="V2456" s="354"/>
    </row>
    <row r="2457" ht="11.25" customHeight="1">
      <c r="A2457" s="354"/>
      <c r="B2457" s="354"/>
      <c r="C2457" s="354"/>
      <c r="D2457" s="354"/>
      <c r="E2457" s="354"/>
      <c r="F2457" s="354"/>
      <c r="G2457" s="354"/>
      <c r="H2457" s="354"/>
      <c r="I2457" s="354"/>
      <c r="J2457" s="189"/>
      <c r="K2457" s="189"/>
      <c r="L2457" s="354"/>
      <c r="M2457" s="354"/>
      <c r="N2457" s="354"/>
      <c r="O2457" s="354"/>
      <c r="P2457" s="354"/>
      <c r="Q2457" s="354"/>
      <c r="R2457" s="354"/>
      <c r="S2457" s="354"/>
      <c r="T2457" s="354"/>
      <c r="U2457" s="354"/>
      <c r="V2457" s="354"/>
    </row>
    <row r="2458" ht="11.25" customHeight="1">
      <c r="A2458" s="354"/>
      <c r="B2458" s="354"/>
      <c r="C2458" s="354"/>
      <c r="D2458" s="354"/>
      <c r="E2458" s="354"/>
      <c r="F2458" s="354"/>
      <c r="G2458" s="354"/>
      <c r="H2458" s="354"/>
      <c r="I2458" s="354"/>
      <c r="J2458" s="189"/>
      <c r="K2458" s="189"/>
      <c r="L2458" s="354"/>
      <c r="M2458" s="354"/>
      <c r="N2458" s="354"/>
      <c r="O2458" s="354"/>
      <c r="P2458" s="354"/>
      <c r="Q2458" s="354"/>
      <c r="R2458" s="354"/>
      <c r="S2458" s="354"/>
      <c r="T2458" s="354"/>
      <c r="U2458" s="354"/>
      <c r="V2458" s="354"/>
    </row>
    <row r="2459" ht="11.25" customHeight="1">
      <c r="A2459" s="354"/>
      <c r="B2459" s="354"/>
      <c r="C2459" s="354"/>
      <c r="D2459" s="354"/>
      <c r="E2459" s="354"/>
      <c r="F2459" s="354"/>
      <c r="G2459" s="354"/>
      <c r="H2459" s="354"/>
      <c r="I2459" s="354"/>
      <c r="J2459" s="189"/>
      <c r="K2459" s="189"/>
      <c r="L2459" s="354"/>
      <c r="M2459" s="354"/>
      <c r="N2459" s="354"/>
      <c r="O2459" s="354"/>
      <c r="P2459" s="354"/>
      <c r="Q2459" s="354"/>
      <c r="R2459" s="354"/>
      <c r="S2459" s="354"/>
      <c r="T2459" s="354"/>
      <c r="U2459" s="354"/>
      <c r="V2459" s="354"/>
    </row>
    <row r="2460" ht="11.25" customHeight="1">
      <c r="A2460" s="354"/>
      <c r="B2460" s="354"/>
      <c r="C2460" s="354"/>
      <c r="D2460" s="354"/>
      <c r="E2460" s="354"/>
      <c r="F2460" s="354"/>
      <c r="G2460" s="354"/>
      <c r="H2460" s="354"/>
      <c r="I2460" s="354"/>
      <c r="J2460" s="189"/>
      <c r="K2460" s="189"/>
      <c r="L2460" s="354"/>
      <c r="M2460" s="354"/>
      <c r="N2460" s="354"/>
      <c r="O2460" s="354"/>
      <c r="P2460" s="354"/>
      <c r="Q2460" s="354"/>
      <c r="R2460" s="354"/>
      <c r="S2460" s="354"/>
      <c r="T2460" s="354"/>
      <c r="U2460" s="354"/>
      <c r="V2460" s="354"/>
    </row>
    <row r="2461" ht="11.25" customHeight="1">
      <c r="A2461" s="354"/>
      <c r="B2461" s="354"/>
      <c r="C2461" s="354"/>
      <c r="D2461" s="354"/>
      <c r="E2461" s="354"/>
      <c r="F2461" s="354"/>
      <c r="G2461" s="354"/>
      <c r="H2461" s="354"/>
      <c r="I2461" s="354"/>
      <c r="J2461" s="189"/>
      <c r="K2461" s="189"/>
      <c r="L2461" s="354"/>
      <c r="M2461" s="354"/>
      <c r="N2461" s="354"/>
      <c r="O2461" s="354"/>
      <c r="P2461" s="354"/>
      <c r="Q2461" s="354"/>
      <c r="R2461" s="354"/>
      <c r="S2461" s="354"/>
      <c r="T2461" s="354"/>
      <c r="U2461" s="354"/>
      <c r="V2461" s="354"/>
    </row>
    <row r="2462" ht="11.25" customHeight="1">
      <c r="A2462" s="354"/>
      <c r="B2462" s="354"/>
      <c r="C2462" s="354"/>
      <c r="D2462" s="354"/>
      <c r="E2462" s="354"/>
      <c r="F2462" s="354"/>
      <c r="G2462" s="354"/>
      <c r="H2462" s="354"/>
      <c r="I2462" s="354"/>
      <c r="J2462" s="189"/>
      <c r="K2462" s="189"/>
      <c r="L2462" s="354"/>
      <c r="M2462" s="354"/>
      <c r="N2462" s="354"/>
      <c r="O2462" s="354"/>
      <c r="P2462" s="354"/>
      <c r="Q2462" s="354"/>
      <c r="R2462" s="354"/>
      <c r="S2462" s="354"/>
      <c r="T2462" s="354"/>
      <c r="U2462" s="354"/>
      <c r="V2462" s="354"/>
    </row>
    <row r="2463" ht="11.25" customHeight="1">
      <c r="A2463" s="354"/>
      <c r="B2463" s="354"/>
      <c r="C2463" s="354"/>
      <c r="D2463" s="354"/>
      <c r="E2463" s="354"/>
      <c r="F2463" s="354"/>
      <c r="G2463" s="354"/>
      <c r="H2463" s="354"/>
      <c r="I2463" s="354"/>
      <c r="J2463" s="189"/>
      <c r="K2463" s="189"/>
      <c r="L2463" s="354"/>
      <c r="M2463" s="354"/>
      <c r="N2463" s="354"/>
      <c r="O2463" s="354"/>
      <c r="P2463" s="354"/>
      <c r="Q2463" s="354"/>
      <c r="R2463" s="354"/>
      <c r="S2463" s="354"/>
      <c r="T2463" s="354"/>
      <c r="U2463" s="354"/>
      <c r="V2463" s="354"/>
    </row>
    <row r="2464" ht="11.25" customHeight="1">
      <c r="A2464" s="354"/>
      <c r="B2464" s="354"/>
      <c r="C2464" s="354"/>
      <c r="D2464" s="354"/>
      <c r="E2464" s="354"/>
      <c r="F2464" s="354"/>
      <c r="G2464" s="354"/>
      <c r="H2464" s="354"/>
      <c r="I2464" s="354"/>
      <c r="J2464" s="189"/>
      <c r="K2464" s="189"/>
      <c r="L2464" s="354"/>
      <c r="M2464" s="354"/>
      <c r="N2464" s="354"/>
      <c r="O2464" s="354"/>
      <c r="P2464" s="354"/>
      <c r="Q2464" s="354"/>
      <c r="R2464" s="354"/>
      <c r="S2464" s="354"/>
      <c r="T2464" s="354"/>
      <c r="U2464" s="354"/>
      <c r="V2464" s="354"/>
    </row>
    <row r="2465" ht="11.25" customHeight="1">
      <c r="A2465" s="354"/>
      <c r="B2465" s="354"/>
      <c r="C2465" s="354"/>
      <c r="D2465" s="354"/>
      <c r="E2465" s="354"/>
      <c r="F2465" s="354"/>
      <c r="G2465" s="354"/>
      <c r="H2465" s="354"/>
      <c r="I2465" s="354"/>
      <c r="J2465" s="189"/>
      <c r="K2465" s="189"/>
      <c r="L2465" s="354"/>
      <c r="M2465" s="354"/>
      <c r="N2465" s="354"/>
      <c r="O2465" s="354"/>
      <c r="P2465" s="354"/>
      <c r="Q2465" s="354"/>
      <c r="R2465" s="354"/>
      <c r="S2465" s="354"/>
      <c r="T2465" s="354"/>
      <c r="U2465" s="354"/>
      <c r="V2465" s="354"/>
    </row>
    <row r="2466" ht="11.25" customHeight="1">
      <c r="A2466" s="354"/>
      <c r="B2466" s="354"/>
      <c r="C2466" s="354"/>
      <c r="D2466" s="354"/>
      <c r="E2466" s="354"/>
      <c r="F2466" s="354"/>
      <c r="G2466" s="354"/>
      <c r="H2466" s="354"/>
      <c r="I2466" s="354"/>
      <c r="J2466" s="189"/>
      <c r="K2466" s="189"/>
      <c r="L2466" s="354"/>
      <c r="M2466" s="354"/>
      <c r="N2466" s="354"/>
      <c r="O2466" s="354"/>
      <c r="P2466" s="354"/>
      <c r="Q2466" s="354"/>
      <c r="R2466" s="354"/>
      <c r="S2466" s="354"/>
      <c r="T2466" s="354"/>
      <c r="U2466" s="354"/>
      <c r="V2466" s="354"/>
    </row>
    <row r="2467" ht="11.25" customHeight="1">
      <c r="A2467" s="354"/>
      <c r="B2467" s="354"/>
      <c r="C2467" s="354"/>
      <c r="D2467" s="354"/>
      <c r="E2467" s="354"/>
      <c r="F2467" s="354"/>
      <c r="G2467" s="354"/>
      <c r="H2467" s="354"/>
      <c r="I2467" s="354"/>
      <c r="J2467" s="189"/>
      <c r="K2467" s="189"/>
      <c r="L2467" s="354"/>
      <c r="M2467" s="354"/>
      <c r="N2467" s="354"/>
      <c r="O2467" s="354"/>
      <c r="P2467" s="354"/>
      <c r="Q2467" s="354"/>
      <c r="R2467" s="354"/>
      <c r="S2467" s="354"/>
      <c r="T2467" s="354"/>
      <c r="U2467" s="354"/>
      <c r="V2467" s="354"/>
    </row>
    <row r="2468" ht="11.25" customHeight="1">
      <c r="A2468" s="354"/>
      <c r="B2468" s="354"/>
      <c r="C2468" s="354"/>
      <c r="D2468" s="354"/>
      <c r="E2468" s="354"/>
      <c r="F2468" s="354"/>
      <c r="G2468" s="354"/>
      <c r="H2468" s="354"/>
      <c r="I2468" s="354"/>
      <c r="J2468" s="189"/>
      <c r="K2468" s="189"/>
      <c r="L2468" s="354"/>
      <c r="M2468" s="354"/>
      <c r="N2468" s="354"/>
      <c r="O2468" s="354"/>
      <c r="P2468" s="354"/>
      <c r="Q2468" s="354"/>
      <c r="R2468" s="354"/>
      <c r="S2468" s="354"/>
      <c r="T2468" s="354"/>
      <c r="U2468" s="354"/>
      <c r="V2468" s="354"/>
    </row>
    <row r="2469" ht="11.25" customHeight="1">
      <c r="A2469" s="354"/>
      <c r="B2469" s="354"/>
      <c r="C2469" s="354"/>
      <c r="D2469" s="354"/>
      <c r="E2469" s="354"/>
      <c r="F2469" s="354"/>
      <c r="G2469" s="354"/>
      <c r="H2469" s="354"/>
      <c r="I2469" s="354"/>
      <c r="J2469" s="189"/>
      <c r="K2469" s="189"/>
      <c r="L2469" s="354"/>
      <c r="M2469" s="354"/>
      <c r="N2469" s="354"/>
      <c r="O2469" s="354"/>
      <c r="P2469" s="354"/>
      <c r="Q2469" s="354"/>
      <c r="R2469" s="354"/>
      <c r="S2469" s="354"/>
      <c r="T2469" s="354"/>
      <c r="U2469" s="354"/>
      <c r="V2469" s="354"/>
    </row>
    <row r="2470" ht="11.25" customHeight="1">
      <c r="A2470" s="354"/>
      <c r="B2470" s="354"/>
      <c r="C2470" s="354"/>
      <c r="D2470" s="354"/>
      <c r="E2470" s="354"/>
      <c r="F2470" s="354"/>
      <c r="G2470" s="354"/>
      <c r="H2470" s="354"/>
      <c r="I2470" s="354"/>
      <c r="J2470" s="189"/>
      <c r="K2470" s="189"/>
      <c r="L2470" s="354"/>
      <c r="M2470" s="354"/>
      <c r="N2470" s="354"/>
      <c r="O2470" s="354"/>
      <c r="P2470" s="354"/>
      <c r="Q2470" s="354"/>
      <c r="R2470" s="354"/>
      <c r="S2470" s="354"/>
      <c r="T2470" s="354"/>
      <c r="U2470" s="354"/>
      <c r="V2470" s="354"/>
    </row>
    <row r="2471" ht="11.25" customHeight="1">
      <c r="A2471" s="354"/>
      <c r="B2471" s="354"/>
      <c r="C2471" s="354"/>
      <c r="D2471" s="354"/>
      <c r="E2471" s="354"/>
      <c r="F2471" s="354"/>
      <c r="G2471" s="354"/>
      <c r="H2471" s="354"/>
      <c r="I2471" s="354"/>
      <c r="J2471" s="189"/>
      <c r="K2471" s="189"/>
      <c r="L2471" s="354"/>
      <c r="M2471" s="354"/>
      <c r="N2471" s="354"/>
      <c r="O2471" s="354"/>
      <c r="P2471" s="354"/>
      <c r="Q2471" s="354"/>
      <c r="R2471" s="354"/>
      <c r="S2471" s="354"/>
      <c r="T2471" s="354"/>
      <c r="U2471" s="354"/>
      <c r="V2471" s="354"/>
    </row>
    <row r="2472" ht="11.25" customHeight="1">
      <c r="A2472" s="354"/>
      <c r="B2472" s="354"/>
      <c r="C2472" s="354"/>
      <c r="D2472" s="354"/>
      <c r="E2472" s="354"/>
      <c r="F2472" s="354"/>
      <c r="G2472" s="354"/>
      <c r="H2472" s="354"/>
      <c r="I2472" s="354"/>
      <c r="J2472" s="189"/>
      <c r="K2472" s="189"/>
      <c r="L2472" s="354"/>
      <c r="M2472" s="354"/>
      <c r="N2472" s="354"/>
      <c r="O2472" s="354"/>
      <c r="P2472" s="354"/>
      <c r="Q2472" s="354"/>
      <c r="R2472" s="354"/>
      <c r="S2472" s="354"/>
      <c r="T2472" s="354"/>
      <c r="U2472" s="354"/>
      <c r="V2472" s="354"/>
    </row>
    <row r="2473" ht="11.25" customHeight="1">
      <c r="A2473" s="354"/>
      <c r="B2473" s="354"/>
      <c r="C2473" s="354"/>
      <c r="D2473" s="354"/>
      <c r="E2473" s="354"/>
      <c r="F2473" s="354"/>
      <c r="G2473" s="354"/>
      <c r="H2473" s="354"/>
      <c r="I2473" s="354"/>
      <c r="J2473" s="189"/>
      <c r="K2473" s="189"/>
      <c r="L2473" s="354"/>
      <c r="M2473" s="354"/>
      <c r="N2473" s="354"/>
      <c r="O2473" s="354"/>
      <c r="P2473" s="354"/>
      <c r="Q2473" s="354"/>
      <c r="R2473" s="354"/>
      <c r="S2473" s="354"/>
      <c r="T2473" s="354"/>
      <c r="U2473" s="354"/>
      <c r="V2473" s="354"/>
    </row>
    <row r="2474" ht="11.25" customHeight="1">
      <c r="A2474" s="354"/>
      <c r="B2474" s="354"/>
      <c r="C2474" s="354"/>
      <c r="D2474" s="354"/>
      <c r="E2474" s="354"/>
      <c r="F2474" s="354"/>
      <c r="G2474" s="354"/>
      <c r="H2474" s="354"/>
      <c r="I2474" s="354"/>
      <c r="J2474" s="189"/>
      <c r="K2474" s="189"/>
      <c r="L2474" s="354"/>
      <c r="M2474" s="354"/>
      <c r="N2474" s="354"/>
      <c r="O2474" s="354"/>
      <c r="P2474" s="354"/>
      <c r="Q2474" s="354"/>
      <c r="R2474" s="354"/>
      <c r="S2474" s="354"/>
      <c r="T2474" s="354"/>
      <c r="U2474" s="354"/>
      <c r="V2474" s="354"/>
    </row>
    <row r="2475" ht="11.25" customHeight="1">
      <c r="A2475" s="354"/>
      <c r="B2475" s="354"/>
      <c r="C2475" s="354"/>
      <c r="D2475" s="354"/>
      <c r="E2475" s="354"/>
      <c r="F2475" s="354"/>
      <c r="G2475" s="354"/>
      <c r="H2475" s="354"/>
      <c r="I2475" s="354"/>
      <c r="J2475" s="189"/>
      <c r="K2475" s="189"/>
      <c r="L2475" s="354"/>
      <c r="M2475" s="354"/>
      <c r="N2475" s="354"/>
      <c r="O2475" s="354"/>
      <c r="P2475" s="354"/>
      <c r="Q2475" s="354"/>
      <c r="R2475" s="354"/>
      <c r="S2475" s="354"/>
      <c r="T2475" s="354"/>
      <c r="U2475" s="354"/>
      <c r="V2475" s="354"/>
    </row>
    <row r="2476" ht="11.25" customHeight="1">
      <c r="A2476" s="354"/>
      <c r="B2476" s="354"/>
      <c r="C2476" s="354"/>
      <c r="D2476" s="354"/>
      <c r="E2476" s="354"/>
      <c r="F2476" s="354"/>
      <c r="G2476" s="354"/>
      <c r="H2476" s="354"/>
      <c r="I2476" s="354"/>
      <c r="J2476" s="189"/>
      <c r="K2476" s="189"/>
      <c r="L2476" s="354"/>
      <c r="M2476" s="354"/>
      <c r="N2476" s="354"/>
      <c r="O2476" s="354"/>
      <c r="P2476" s="354"/>
      <c r="Q2476" s="354"/>
      <c r="R2476" s="354"/>
      <c r="S2476" s="354"/>
      <c r="T2476" s="354"/>
      <c r="U2476" s="354"/>
      <c r="V2476" s="354"/>
    </row>
    <row r="2477" ht="11.25" customHeight="1">
      <c r="A2477" s="354"/>
      <c r="B2477" s="354"/>
      <c r="C2477" s="354"/>
      <c r="D2477" s="354"/>
      <c r="E2477" s="354"/>
      <c r="F2477" s="354"/>
      <c r="G2477" s="354"/>
      <c r="H2477" s="354"/>
      <c r="I2477" s="354"/>
      <c r="J2477" s="189"/>
      <c r="K2477" s="189"/>
      <c r="L2477" s="354"/>
      <c r="M2477" s="354"/>
      <c r="N2477" s="354"/>
      <c r="O2477" s="354"/>
      <c r="P2477" s="354"/>
      <c r="Q2477" s="354"/>
      <c r="R2477" s="354"/>
      <c r="S2477" s="354"/>
      <c r="T2477" s="354"/>
      <c r="U2477" s="354"/>
      <c r="V2477" s="354"/>
    </row>
    <row r="2478" ht="11.25" customHeight="1">
      <c r="A2478" s="354"/>
      <c r="B2478" s="354"/>
      <c r="C2478" s="354"/>
      <c r="D2478" s="354"/>
      <c r="E2478" s="354"/>
      <c r="F2478" s="354"/>
      <c r="G2478" s="354"/>
      <c r="H2478" s="354"/>
      <c r="I2478" s="354"/>
      <c r="J2478" s="189"/>
      <c r="K2478" s="189"/>
      <c r="L2478" s="354"/>
      <c r="M2478" s="354"/>
      <c r="N2478" s="354"/>
      <c r="O2478" s="354"/>
      <c r="P2478" s="354"/>
      <c r="Q2478" s="354"/>
      <c r="R2478" s="354"/>
      <c r="S2478" s="354"/>
      <c r="T2478" s="354"/>
      <c r="U2478" s="354"/>
      <c r="V2478" s="354"/>
    </row>
    <row r="2479" ht="11.25" customHeight="1">
      <c r="A2479" s="354"/>
      <c r="B2479" s="354"/>
      <c r="C2479" s="354"/>
      <c r="D2479" s="354"/>
      <c r="E2479" s="354"/>
      <c r="F2479" s="354"/>
      <c r="G2479" s="354"/>
      <c r="H2479" s="354"/>
      <c r="I2479" s="354"/>
      <c r="J2479" s="189"/>
      <c r="K2479" s="189"/>
      <c r="L2479" s="354"/>
      <c r="M2479" s="354"/>
      <c r="N2479" s="354"/>
      <c r="O2479" s="354"/>
      <c r="P2479" s="354"/>
      <c r="Q2479" s="354"/>
      <c r="R2479" s="354"/>
      <c r="S2479" s="354"/>
      <c r="T2479" s="354"/>
      <c r="U2479" s="354"/>
      <c r="V2479" s="354"/>
    </row>
    <row r="2480" ht="11.25" customHeight="1">
      <c r="A2480" s="354"/>
      <c r="B2480" s="354"/>
      <c r="C2480" s="354"/>
      <c r="D2480" s="354"/>
      <c r="E2480" s="354"/>
      <c r="F2480" s="354"/>
      <c r="G2480" s="354"/>
      <c r="H2480" s="354"/>
      <c r="I2480" s="354"/>
      <c r="J2480" s="189"/>
      <c r="K2480" s="189"/>
      <c r="L2480" s="354"/>
      <c r="M2480" s="354"/>
      <c r="N2480" s="354"/>
      <c r="O2480" s="354"/>
      <c r="P2480" s="354"/>
      <c r="Q2480" s="354"/>
      <c r="R2480" s="354"/>
      <c r="S2480" s="354"/>
      <c r="T2480" s="354"/>
      <c r="U2480" s="354"/>
      <c r="V2480" s="354"/>
    </row>
    <row r="2481" ht="11.25" customHeight="1">
      <c r="A2481" s="354"/>
      <c r="B2481" s="354"/>
      <c r="C2481" s="354"/>
      <c r="D2481" s="354"/>
      <c r="E2481" s="354"/>
      <c r="F2481" s="354"/>
      <c r="G2481" s="354"/>
      <c r="H2481" s="354"/>
      <c r="I2481" s="354"/>
      <c r="J2481" s="189"/>
      <c r="K2481" s="189"/>
      <c r="L2481" s="354"/>
      <c r="M2481" s="354"/>
      <c r="N2481" s="354"/>
      <c r="O2481" s="354"/>
      <c r="P2481" s="354"/>
      <c r="Q2481" s="354"/>
      <c r="R2481" s="354"/>
      <c r="S2481" s="354"/>
      <c r="T2481" s="354"/>
      <c r="U2481" s="354"/>
      <c r="V2481" s="354"/>
    </row>
    <row r="2482" ht="11.25" customHeight="1">
      <c r="A2482" s="354"/>
      <c r="B2482" s="354"/>
      <c r="C2482" s="354"/>
      <c r="D2482" s="354"/>
      <c r="E2482" s="354"/>
      <c r="F2482" s="354"/>
      <c r="G2482" s="354"/>
      <c r="H2482" s="354"/>
      <c r="I2482" s="354"/>
      <c r="J2482" s="189"/>
      <c r="K2482" s="189"/>
      <c r="L2482" s="354"/>
      <c r="M2482" s="354"/>
      <c r="N2482" s="354"/>
      <c r="O2482" s="354"/>
      <c r="P2482" s="354"/>
      <c r="Q2482" s="354"/>
      <c r="R2482" s="354"/>
      <c r="S2482" s="354"/>
      <c r="T2482" s="354"/>
      <c r="U2482" s="354"/>
      <c r="V2482" s="354"/>
    </row>
    <row r="2483" ht="11.25" customHeight="1">
      <c r="A2483" s="354"/>
      <c r="B2483" s="354"/>
      <c r="C2483" s="354"/>
      <c r="D2483" s="354"/>
      <c r="E2483" s="354"/>
      <c r="F2483" s="354"/>
      <c r="G2483" s="354"/>
      <c r="H2483" s="354"/>
      <c r="I2483" s="354"/>
      <c r="J2483" s="189"/>
      <c r="K2483" s="189"/>
      <c r="L2483" s="354"/>
      <c r="M2483" s="354"/>
      <c r="N2483" s="354"/>
      <c r="O2483" s="354"/>
      <c r="P2483" s="354"/>
      <c r="Q2483" s="354"/>
      <c r="R2483" s="354"/>
      <c r="S2483" s="354"/>
      <c r="T2483" s="354"/>
      <c r="U2483" s="354"/>
      <c r="V2483" s="354"/>
    </row>
    <row r="2484" ht="11.25" customHeight="1">
      <c r="A2484" s="354"/>
      <c r="B2484" s="354"/>
      <c r="C2484" s="354"/>
      <c r="D2484" s="354"/>
      <c r="E2484" s="354"/>
      <c r="F2484" s="354"/>
      <c r="G2484" s="354"/>
      <c r="H2484" s="354"/>
      <c r="I2484" s="354"/>
      <c r="J2484" s="189"/>
      <c r="K2484" s="189"/>
      <c r="L2484" s="354"/>
      <c r="M2484" s="354"/>
      <c r="N2484" s="354"/>
      <c r="O2484" s="354"/>
      <c r="P2484" s="354"/>
      <c r="Q2484" s="354"/>
      <c r="R2484" s="354"/>
      <c r="S2484" s="354"/>
      <c r="T2484" s="354"/>
      <c r="U2484" s="354"/>
      <c r="V2484" s="354"/>
    </row>
    <row r="2485" ht="11.25" customHeight="1">
      <c r="A2485" s="354"/>
      <c r="B2485" s="354"/>
      <c r="C2485" s="354"/>
      <c r="D2485" s="354"/>
      <c r="E2485" s="354"/>
      <c r="F2485" s="354"/>
      <c r="G2485" s="354"/>
      <c r="H2485" s="354"/>
      <c r="I2485" s="354"/>
      <c r="J2485" s="189"/>
      <c r="K2485" s="189"/>
      <c r="L2485" s="354"/>
      <c r="M2485" s="354"/>
      <c r="N2485" s="354"/>
      <c r="O2485" s="354"/>
      <c r="P2485" s="354"/>
      <c r="Q2485" s="354"/>
      <c r="R2485" s="354"/>
      <c r="S2485" s="354"/>
      <c r="T2485" s="354"/>
      <c r="U2485" s="354"/>
      <c r="V2485" s="354"/>
    </row>
    <row r="2486" ht="11.25" customHeight="1">
      <c r="A2486" s="354"/>
      <c r="B2486" s="354"/>
      <c r="C2486" s="354"/>
      <c r="D2486" s="354"/>
      <c r="E2486" s="354"/>
      <c r="F2486" s="354"/>
      <c r="G2486" s="354"/>
      <c r="H2486" s="354"/>
      <c r="I2486" s="354"/>
      <c r="J2486" s="189"/>
      <c r="K2486" s="189"/>
      <c r="L2486" s="354"/>
      <c r="M2486" s="354"/>
      <c r="N2486" s="354"/>
      <c r="O2486" s="354"/>
      <c r="P2486" s="354"/>
      <c r="Q2486" s="354"/>
      <c r="R2486" s="354"/>
      <c r="S2486" s="354"/>
      <c r="T2486" s="354"/>
      <c r="U2486" s="354"/>
      <c r="V2486" s="354"/>
    </row>
  </sheetData>
  <autoFilter ref="$A$1:$P$2286"/>
  <customSheetViews>
    <customSheetView guid="{DC837CAC-AF80-438D-86E6-A9FA4848671C}" filter="1" showAutoFilter="1">
      <autoFilter ref="$A$1:$P$1879"/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9.14"/>
    <col customWidth="1" min="2" max="2" width="8.43"/>
    <col customWidth="1" min="3" max="3" width="11.43"/>
    <col customWidth="1" min="4" max="4" width="7.43"/>
    <col customWidth="1" min="5" max="5" width="8.57"/>
    <col customWidth="1" min="6" max="6" width="6.57"/>
    <col customWidth="1" min="7" max="7" width="33.86"/>
    <col customWidth="1" min="8" max="8" width="9.86"/>
    <col customWidth="1" min="9" max="9" width="8.43"/>
    <col customWidth="1" min="10" max="10" width="10.29"/>
    <col customWidth="1" min="11" max="11" width="6.57"/>
    <col customWidth="1" min="12" max="12" width="9.43"/>
    <col customWidth="1" min="13" max="13" width="7.14"/>
    <col customWidth="1" min="14" max="14" width="10.43"/>
    <col customWidth="1" min="15" max="15" width="4.14"/>
    <col customWidth="1" min="16" max="16" width="16.14"/>
    <col customWidth="1" min="17" max="18" width="11.43"/>
    <col customWidth="1" min="19" max="19" width="9.14"/>
    <col customWidth="1" min="20" max="20" width="11.57"/>
    <col customWidth="1" min="21" max="21" width="13.29"/>
    <col customWidth="1" min="22" max="26" width="9.0"/>
  </cols>
  <sheetData>
    <row r="1" ht="12.0" customHeight="1">
      <c r="A1" s="275"/>
      <c r="B1" s="284">
        <f>TODAY()</f>
        <v>45902</v>
      </c>
      <c r="C1" s="275"/>
      <c r="D1" s="278">
        <f t="shared" ref="D1:E1" si="1">SUBTOTAL(9,D3:D1000)</f>
        <v>171686.5</v>
      </c>
      <c r="E1" s="278">
        <f t="shared" si="1"/>
        <v>8841271</v>
      </c>
      <c r="F1" s="275"/>
      <c r="G1" s="275"/>
      <c r="H1" s="275"/>
      <c r="I1" s="275"/>
      <c r="J1" s="275"/>
      <c r="K1" s="275"/>
      <c r="L1" s="357"/>
      <c r="M1" s="357"/>
      <c r="N1" s="357"/>
      <c r="O1" s="357"/>
      <c r="P1" s="358"/>
      <c r="Q1" s="357"/>
      <c r="R1" s="357"/>
      <c r="S1" s="357"/>
      <c r="T1" s="275"/>
      <c r="U1" s="275"/>
      <c r="V1" s="196"/>
      <c r="W1" s="196"/>
      <c r="X1" s="196"/>
      <c r="Y1" s="196"/>
      <c r="Z1" s="196"/>
    </row>
    <row r="2" ht="12.0" customHeight="1">
      <c r="A2" s="290" t="s">
        <v>820</v>
      </c>
      <c r="B2" s="290" t="s">
        <v>4</v>
      </c>
      <c r="C2" s="290" t="s">
        <v>163</v>
      </c>
      <c r="D2" s="290" t="s">
        <v>536</v>
      </c>
      <c r="E2" s="290" t="s">
        <v>821</v>
      </c>
      <c r="F2" s="359" t="s">
        <v>822</v>
      </c>
      <c r="G2" s="359" t="s">
        <v>823</v>
      </c>
      <c r="H2" s="359" t="s">
        <v>109</v>
      </c>
      <c r="I2" s="359" t="s">
        <v>167</v>
      </c>
      <c r="J2" s="359" t="s">
        <v>168</v>
      </c>
      <c r="K2" s="359" t="s">
        <v>58</v>
      </c>
      <c r="L2" s="360" t="s">
        <v>824</v>
      </c>
      <c r="M2" s="360" t="s">
        <v>825</v>
      </c>
      <c r="N2" s="360" t="s">
        <v>16</v>
      </c>
      <c r="O2" s="361" t="s">
        <v>5</v>
      </c>
      <c r="P2" s="362" t="s">
        <v>475</v>
      </c>
      <c r="Q2" s="361" t="s">
        <v>478</v>
      </c>
      <c r="R2" s="361" t="s">
        <v>479</v>
      </c>
      <c r="S2" s="363" t="s">
        <v>29</v>
      </c>
      <c r="T2" s="278" t="s">
        <v>826</v>
      </c>
      <c r="U2" s="278" t="s">
        <v>827</v>
      </c>
      <c r="V2" s="287"/>
      <c r="W2" s="287"/>
      <c r="X2" s="287"/>
      <c r="Y2" s="287"/>
      <c r="Z2" s="287"/>
    </row>
    <row r="3" ht="12.0" customHeight="1">
      <c r="A3" s="275" t="s">
        <v>556</v>
      </c>
      <c r="B3" s="284">
        <v>45839.0</v>
      </c>
      <c r="C3" s="275" t="s">
        <v>231</v>
      </c>
      <c r="D3" s="296">
        <v>3016.2</v>
      </c>
      <c r="E3" s="296"/>
      <c r="F3" s="359">
        <f>SUMIF('Finished Goods Transfer'!C:C,A3,'Finished Goods Transfer'!D:D)</f>
        <v>0</v>
      </c>
      <c r="G3" s="359" t="str">
        <f>VLOOKUP(A3,'Sales Order'!A:E,5,FALSE)</f>
        <v>SP Stampings</v>
      </c>
      <c r="H3" s="359">
        <f>VLOOKUP(G3,'Customer Collection Report'!B:C,2,FALSE)</f>
        <v>45</v>
      </c>
      <c r="I3" s="359"/>
      <c r="J3" s="359"/>
      <c r="K3" s="359"/>
      <c r="L3" s="360">
        <f t="shared" ref="L3:L204" si="2">MONTH(B3)</f>
        <v>7</v>
      </c>
      <c r="M3" s="360">
        <f t="shared" ref="M3:M204" si="3">DAY(B3)</f>
        <v>1</v>
      </c>
      <c r="N3" s="360" t="str">
        <f>VLOOKUP(A3,'Sales Order'!A:N,14,FALSE)</f>
        <v>CRNO EI</v>
      </c>
      <c r="O3" s="357">
        <f t="shared" ref="O3:O204" si="4">YEAR(B3)</f>
        <v>2025</v>
      </c>
      <c r="P3" s="358">
        <f>VLOOKUP(A3,'Sales Order'!A:Q,17,FALSE)</f>
        <v>45839</v>
      </c>
      <c r="Q3" s="357">
        <f t="shared" ref="Q3:Q204" si="5">MONTH(P3)</f>
        <v>7</v>
      </c>
      <c r="R3" s="357">
        <f t="shared" ref="R3:R204" si="6">YEAR(P3)</f>
        <v>2025</v>
      </c>
      <c r="S3" s="357" t="str">
        <f t="shared" ref="S3:S204" si="7">IF(AND(Q3&gt;MONTH(B3),(R3&gt;YEAR(B3))),"Future Sales"," ")</f>
        <v> </v>
      </c>
      <c r="T3" s="275"/>
      <c r="U3" s="275"/>
      <c r="V3" s="196"/>
      <c r="W3" s="196"/>
      <c r="X3" s="196"/>
      <c r="Y3" s="196"/>
      <c r="Z3" s="196"/>
    </row>
    <row r="4" ht="12.0" customHeight="1">
      <c r="A4" s="275" t="s">
        <v>559</v>
      </c>
      <c r="B4" s="284">
        <v>45839.0</v>
      </c>
      <c r="C4" s="275" t="s">
        <v>231</v>
      </c>
      <c r="D4" s="296">
        <v>5208.2</v>
      </c>
      <c r="E4" s="296"/>
      <c r="F4" s="359">
        <f>SUMIF('Finished Goods Transfer'!C:C,A4,'Finished Goods Transfer'!D:D)</f>
        <v>0</v>
      </c>
      <c r="G4" s="359" t="str">
        <f>VLOOKUP(A4,'Sales Order'!A:E,5,FALSE)</f>
        <v>SP Stampings</v>
      </c>
      <c r="H4" s="359">
        <f>VLOOKUP(G4,'Customer Collection Report'!B:C,2,FALSE)</f>
        <v>45</v>
      </c>
      <c r="I4" s="359"/>
      <c r="J4" s="359"/>
      <c r="K4" s="359"/>
      <c r="L4" s="360">
        <f t="shared" si="2"/>
        <v>7</v>
      </c>
      <c r="M4" s="360">
        <f t="shared" si="3"/>
        <v>1</v>
      </c>
      <c r="N4" s="360" t="str">
        <f>VLOOKUP(A4,'Sales Order'!A:N,14,FALSE)</f>
        <v>CRNO EI</v>
      </c>
      <c r="O4" s="357">
        <f t="shared" si="4"/>
        <v>2025</v>
      </c>
      <c r="P4" s="358">
        <f>VLOOKUP(A4,'Sales Order'!A:Q,17,FALSE)</f>
        <v>45839</v>
      </c>
      <c r="Q4" s="357">
        <f t="shared" si="5"/>
        <v>7</v>
      </c>
      <c r="R4" s="357">
        <f t="shared" si="6"/>
        <v>2025</v>
      </c>
      <c r="S4" s="357" t="str">
        <f t="shared" si="7"/>
        <v> </v>
      </c>
      <c r="T4" s="275"/>
      <c r="U4" s="275"/>
      <c r="V4" s="196"/>
      <c r="W4" s="196"/>
      <c r="X4" s="196"/>
      <c r="Y4" s="196"/>
      <c r="Z4" s="196"/>
    </row>
    <row r="5" ht="12.0" customHeight="1">
      <c r="A5" s="275" t="s">
        <v>560</v>
      </c>
      <c r="B5" s="284">
        <v>45839.0</v>
      </c>
      <c r="C5" s="275" t="s">
        <v>230</v>
      </c>
      <c r="D5" s="296">
        <v>5402.0</v>
      </c>
      <c r="E5" s="296"/>
      <c r="F5" s="359">
        <f>SUMIF('Finished Goods Transfer'!C:C,A5,'Finished Goods Transfer'!D:D)</f>
        <v>0</v>
      </c>
      <c r="G5" s="359" t="str">
        <f>VLOOKUP(A5,'Sales Order'!A:E,5,FALSE)</f>
        <v>SP Stampings</v>
      </c>
      <c r="H5" s="359">
        <f>VLOOKUP(G5,'Customer Collection Report'!B:C,2,FALSE)</f>
        <v>45</v>
      </c>
      <c r="I5" s="359"/>
      <c r="J5" s="359"/>
      <c r="K5" s="359"/>
      <c r="L5" s="360">
        <f t="shared" si="2"/>
        <v>7</v>
      </c>
      <c r="M5" s="360">
        <f t="shared" si="3"/>
        <v>1</v>
      </c>
      <c r="N5" s="360" t="str">
        <f>VLOOKUP(A5,'Sales Order'!A:N,14,FALSE)</f>
        <v>CRNO EI</v>
      </c>
      <c r="O5" s="357">
        <f t="shared" si="4"/>
        <v>2025</v>
      </c>
      <c r="P5" s="358">
        <f>VLOOKUP(A5,'Sales Order'!A:Q,17,FALSE)</f>
        <v>45839</v>
      </c>
      <c r="Q5" s="357">
        <f t="shared" si="5"/>
        <v>7</v>
      </c>
      <c r="R5" s="357">
        <f t="shared" si="6"/>
        <v>2025</v>
      </c>
      <c r="S5" s="357" t="str">
        <f t="shared" si="7"/>
        <v> </v>
      </c>
      <c r="T5" s="275"/>
      <c r="U5" s="275"/>
      <c r="V5" s="196"/>
      <c r="W5" s="196"/>
      <c r="X5" s="196"/>
      <c r="Y5" s="196"/>
      <c r="Z5" s="196"/>
    </row>
    <row r="6" ht="12.0" customHeight="1">
      <c r="A6" s="275" t="s">
        <v>324</v>
      </c>
      <c r="B6" s="284">
        <v>45839.0</v>
      </c>
      <c r="C6" s="275" t="s">
        <v>232</v>
      </c>
      <c r="D6" s="296">
        <v>11136.0</v>
      </c>
      <c r="E6" s="296"/>
      <c r="F6" s="359">
        <f>SUMIF('Finished Goods Transfer'!C:C,A6,'Finished Goods Transfer'!D:D)</f>
        <v>0</v>
      </c>
      <c r="G6" s="359" t="str">
        <f>VLOOKUP(A6,'Sales Order'!A:E,5,FALSE)</f>
        <v>SP Stampings</v>
      </c>
      <c r="H6" s="359">
        <f>VLOOKUP(G6,'Customer Collection Report'!B:C,2,FALSE)</f>
        <v>45</v>
      </c>
      <c r="I6" s="359"/>
      <c r="J6" s="359"/>
      <c r="K6" s="359"/>
      <c r="L6" s="360">
        <f t="shared" si="2"/>
        <v>7</v>
      </c>
      <c r="M6" s="360">
        <f t="shared" si="3"/>
        <v>1</v>
      </c>
      <c r="N6" s="360" t="str">
        <f>VLOOKUP(A6,'Sales Order'!A:N,14,FALSE)</f>
        <v>CRNO COIL</v>
      </c>
      <c r="O6" s="357">
        <f t="shared" si="4"/>
        <v>2025</v>
      </c>
      <c r="P6" s="358">
        <f>VLOOKUP(A6,'Sales Order'!A:Q,17,FALSE)</f>
        <v>45839</v>
      </c>
      <c r="Q6" s="357">
        <f t="shared" si="5"/>
        <v>7</v>
      </c>
      <c r="R6" s="357">
        <f t="shared" si="6"/>
        <v>2025</v>
      </c>
      <c r="S6" s="357" t="str">
        <f t="shared" si="7"/>
        <v> </v>
      </c>
      <c r="T6" s="275"/>
      <c r="U6" s="275"/>
      <c r="V6" s="196"/>
      <c r="W6" s="196"/>
      <c r="X6" s="196"/>
      <c r="Y6" s="196"/>
      <c r="Z6" s="196"/>
    </row>
    <row r="7" ht="12.0" customHeight="1">
      <c r="A7" s="275" t="s">
        <v>331</v>
      </c>
      <c r="B7" s="284">
        <v>45841.0</v>
      </c>
      <c r="C7" s="275" t="s">
        <v>187</v>
      </c>
      <c r="D7" s="296">
        <v>1261.2</v>
      </c>
      <c r="E7" s="296"/>
      <c r="F7" s="359">
        <f>SUMIF('Finished Goods Transfer'!C:C,A7,'Finished Goods Transfer'!D:D)</f>
        <v>1267</v>
      </c>
      <c r="G7" s="359" t="str">
        <f>VLOOKUP(A7,'Sales Order'!A:E,5,FALSE)</f>
        <v>Amar Transformer Pvt Ltd</v>
      </c>
      <c r="H7" s="359">
        <f>VLOOKUP(G7,'Customer Collection Report'!B:C,2,FALSE)</f>
        <v>60</v>
      </c>
      <c r="I7" s="359"/>
      <c r="J7" s="359"/>
      <c r="K7" s="359"/>
      <c r="L7" s="360">
        <f t="shared" si="2"/>
        <v>7</v>
      </c>
      <c r="M7" s="360">
        <f t="shared" si="3"/>
        <v>3</v>
      </c>
      <c r="N7" s="360" t="str">
        <f>VLOOKUP(A7,'Sales Order'!A:N,14,FALSE)</f>
        <v>CRNO TL</v>
      </c>
      <c r="O7" s="357">
        <f t="shared" si="4"/>
        <v>2025</v>
      </c>
      <c r="P7" s="358">
        <f>VLOOKUP(A7,'Sales Order'!A:Q,17,FALSE)</f>
        <v>45535</v>
      </c>
      <c r="Q7" s="357">
        <f t="shared" si="5"/>
        <v>8</v>
      </c>
      <c r="R7" s="357">
        <f t="shared" si="6"/>
        <v>2024</v>
      </c>
      <c r="S7" s="357" t="str">
        <f t="shared" si="7"/>
        <v> </v>
      </c>
      <c r="T7" s="275"/>
      <c r="U7" s="275"/>
      <c r="V7" s="196"/>
      <c r="W7" s="196"/>
      <c r="X7" s="196"/>
      <c r="Y7" s="196"/>
      <c r="Z7" s="196"/>
    </row>
    <row r="8" ht="12.0" customHeight="1">
      <c r="A8" s="275" t="s">
        <v>561</v>
      </c>
      <c r="B8" s="284">
        <v>45841.0</v>
      </c>
      <c r="C8" s="275" t="s">
        <v>176</v>
      </c>
      <c r="D8" s="296">
        <v>1427.2</v>
      </c>
      <c r="E8" s="296"/>
      <c r="F8" s="359">
        <f>SUMIF('Finished Goods Transfer'!C:C,A8,'Finished Goods Transfer'!D:D)</f>
        <v>0</v>
      </c>
      <c r="G8" s="359" t="str">
        <f>VLOOKUP(A8,'Sales Order'!A:E,5,FALSE)</f>
        <v>Ador Powertron Ltd</v>
      </c>
      <c r="H8" s="359">
        <f>VLOOKUP(G8,'Customer Collection Report'!B:C,2,FALSE)</f>
        <v>60</v>
      </c>
      <c r="I8" s="359"/>
      <c r="J8" s="359"/>
      <c r="K8" s="359"/>
      <c r="L8" s="360">
        <f t="shared" si="2"/>
        <v>7</v>
      </c>
      <c r="M8" s="360">
        <f t="shared" si="3"/>
        <v>3</v>
      </c>
      <c r="N8" s="360" t="str">
        <f>VLOOKUP(A8,'Sales Order'!A:N,14,FALSE)</f>
        <v>CRNO TL</v>
      </c>
      <c r="O8" s="357">
        <f t="shared" si="4"/>
        <v>2025</v>
      </c>
      <c r="P8" s="358">
        <f>VLOOKUP(A8,'Sales Order'!A:Q,17,FALSE)</f>
        <v>45841</v>
      </c>
      <c r="Q8" s="357">
        <f t="shared" si="5"/>
        <v>7</v>
      </c>
      <c r="R8" s="357">
        <f t="shared" si="6"/>
        <v>2025</v>
      </c>
      <c r="S8" s="357" t="str">
        <f t="shared" si="7"/>
        <v> </v>
      </c>
      <c r="T8" s="275"/>
      <c r="U8" s="275"/>
      <c r="V8" s="196"/>
      <c r="W8" s="196"/>
      <c r="X8" s="196"/>
      <c r="Y8" s="196"/>
      <c r="Z8" s="196"/>
    </row>
    <row r="9" ht="12.0" customHeight="1">
      <c r="A9" s="275" t="s">
        <v>326</v>
      </c>
      <c r="B9" s="284">
        <v>45841.0</v>
      </c>
      <c r="C9" s="275" t="s">
        <v>177</v>
      </c>
      <c r="D9" s="296">
        <v>1598.4</v>
      </c>
      <c r="E9" s="296"/>
      <c r="F9" s="359">
        <f>SUMIF('Finished Goods Transfer'!C:C,A9,'Finished Goods Transfer'!D:D)</f>
        <v>0</v>
      </c>
      <c r="G9" s="359" t="str">
        <f>VLOOKUP(A9,'Sales Order'!A:E,5,FALSE)</f>
        <v>Ador Powertron Ltd</v>
      </c>
      <c r="H9" s="359">
        <f>VLOOKUP(G9,'Customer Collection Report'!B:C,2,FALSE)</f>
        <v>60</v>
      </c>
      <c r="I9" s="359"/>
      <c r="J9" s="359"/>
      <c r="K9" s="359"/>
      <c r="L9" s="360">
        <f t="shared" si="2"/>
        <v>7</v>
      </c>
      <c r="M9" s="360">
        <f t="shared" si="3"/>
        <v>3</v>
      </c>
      <c r="N9" s="360" t="str">
        <f>VLOOKUP(A9,'Sales Order'!A:N,14,FALSE)</f>
        <v>CRNO TL</v>
      </c>
      <c r="O9" s="357">
        <f t="shared" si="4"/>
        <v>2025</v>
      </c>
      <c r="P9" s="358">
        <f>VLOOKUP(A9,'Sales Order'!A:Q,17,FALSE)</f>
        <v>45841</v>
      </c>
      <c r="Q9" s="357">
        <f t="shared" si="5"/>
        <v>7</v>
      </c>
      <c r="R9" s="357">
        <f t="shared" si="6"/>
        <v>2025</v>
      </c>
      <c r="S9" s="357" t="str">
        <f t="shared" si="7"/>
        <v> </v>
      </c>
      <c r="T9" s="275"/>
      <c r="U9" s="275"/>
      <c r="V9" s="196"/>
      <c r="W9" s="196"/>
      <c r="X9" s="196"/>
      <c r="Y9" s="196"/>
      <c r="Z9" s="196"/>
    </row>
    <row r="10" ht="12.0" customHeight="1">
      <c r="A10" s="275" t="s">
        <v>323</v>
      </c>
      <c r="B10" s="284">
        <v>45843.0</v>
      </c>
      <c r="C10" s="275" t="s">
        <v>225</v>
      </c>
      <c r="D10" s="296">
        <v>106.2</v>
      </c>
      <c r="E10" s="296"/>
      <c r="F10" s="359">
        <f>SUMIF('Finished Goods Transfer'!C:C,A10,'Finished Goods Transfer'!D:D)</f>
        <v>0</v>
      </c>
      <c r="G10" s="359" t="str">
        <f>VLOOKUP(A10,'Sales Order'!A:E,5,FALSE)</f>
        <v>Shree Ram Electricals</v>
      </c>
      <c r="H10" s="359">
        <f>VLOOKUP(G10,'Customer Collection Report'!B:C,2,FALSE)</f>
        <v>0</v>
      </c>
      <c r="I10" s="359"/>
      <c r="J10" s="359"/>
      <c r="K10" s="359"/>
      <c r="L10" s="360">
        <f t="shared" si="2"/>
        <v>7</v>
      </c>
      <c r="M10" s="360">
        <f t="shared" si="3"/>
        <v>5</v>
      </c>
      <c r="N10" s="360" t="str">
        <f>VLOOKUP(A10,'Sales Order'!A:N,14,FALSE)</f>
        <v>CRNO TL</v>
      </c>
      <c r="O10" s="357">
        <f t="shared" si="4"/>
        <v>2025</v>
      </c>
      <c r="P10" s="358">
        <f>VLOOKUP(A10,'Sales Order'!A:Q,17,FALSE)</f>
        <v>45843</v>
      </c>
      <c r="Q10" s="357">
        <f t="shared" si="5"/>
        <v>7</v>
      </c>
      <c r="R10" s="357">
        <f t="shared" si="6"/>
        <v>2025</v>
      </c>
      <c r="S10" s="357" t="str">
        <f t="shared" si="7"/>
        <v> </v>
      </c>
      <c r="T10" s="275"/>
      <c r="U10" s="275"/>
      <c r="V10" s="196"/>
      <c r="W10" s="196"/>
      <c r="X10" s="196"/>
      <c r="Y10" s="196"/>
      <c r="Z10" s="196"/>
    </row>
    <row r="11" ht="12.0" customHeight="1">
      <c r="A11" s="275" t="s">
        <v>335</v>
      </c>
      <c r="B11" s="284">
        <v>45843.0</v>
      </c>
      <c r="C11" s="275" t="s">
        <v>225</v>
      </c>
      <c r="D11" s="296">
        <v>156.4</v>
      </c>
      <c r="E11" s="296"/>
      <c r="F11" s="359">
        <f>SUMIF('Finished Goods Transfer'!C:C,A11,'Finished Goods Transfer'!D:D)</f>
        <v>0</v>
      </c>
      <c r="G11" s="359" t="str">
        <f>VLOOKUP(A11,'Sales Order'!A:E,5,FALSE)</f>
        <v>Shree Ram Electricals</v>
      </c>
      <c r="H11" s="359">
        <f>VLOOKUP(G11,'Customer Collection Report'!B:C,2,FALSE)</f>
        <v>0</v>
      </c>
      <c r="I11" s="359"/>
      <c r="J11" s="359"/>
      <c r="K11" s="359"/>
      <c r="L11" s="360">
        <f t="shared" si="2"/>
        <v>7</v>
      </c>
      <c r="M11" s="360">
        <f t="shared" si="3"/>
        <v>5</v>
      </c>
      <c r="N11" s="360" t="str">
        <f>VLOOKUP(A11,'Sales Order'!A:N,14,FALSE)</f>
        <v>CRNO TL</v>
      </c>
      <c r="O11" s="357">
        <f t="shared" si="4"/>
        <v>2025</v>
      </c>
      <c r="P11" s="358">
        <f>VLOOKUP(A11,'Sales Order'!A:Q,17,FALSE)</f>
        <v>45843</v>
      </c>
      <c r="Q11" s="357">
        <f t="shared" si="5"/>
        <v>7</v>
      </c>
      <c r="R11" s="357">
        <f t="shared" si="6"/>
        <v>2025</v>
      </c>
      <c r="S11" s="357" t="str">
        <f t="shared" si="7"/>
        <v> </v>
      </c>
      <c r="T11" s="275"/>
      <c r="U11" s="275"/>
      <c r="V11" s="196"/>
      <c r="W11" s="196"/>
      <c r="X11" s="196"/>
      <c r="Y11" s="196"/>
      <c r="Z11" s="196"/>
    </row>
    <row r="12" ht="12.0" customHeight="1">
      <c r="A12" s="275" t="s">
        <v>333</v>
      </c>
      <c r="B12" s="284">
        <v>45845.0</v>
      </c>
      <c r="C12" s="275" t="s">
        <v>194</v>
      </c>
      <c r="D12" s="296">
        <v>209.6</v>
      </c>
      <c r="E12" s="296"/>
      <c r="F12" s="359">
        <f>SUMIF('Finished Goods Transfer'!C:C,A12,'Finished Goods Transfer'!D:D)</f>
        <v>0</v>
      </c>
      <c r="G12" s="359" t="str">
        <f>VLOOKUP(A12,'Sales Order'!A:E,5,FALSE)</f>
        <v>Incon Electronics</v>
      </c>
      <c r="H12" s="359">
        <f>VLOOKUP(G12,'Customer Collection Report'!B:C,2,FALSE)</f>
        <v>60</v>
      </c>
      <c r="I12" s="359"/>
      <c r="J12" s="359"/>
      <c r="K12" s="359"/>
      <c r="L12" s="360">
        <f t="shared" si="2"/>
        <v>7</v>
      </c>
      <c r="M12" s="360">
        <f t="shared" si="3"/>
        <v>7</v>
      </c>
      <c r="N12" s="360" t="str">
        <f>VLOOKUP(A12,'Sales Order'!A:N,14,FALSE)</f>
        <v>CRNO TL</v>
      </c>
      <c r="O12" s="357">
        <f t="shared" si="4"/>
        <v>2025</v>
      </c>
      <c r="P12" s="358">
        <f>VLOOKUP(A12,'Sales Order'!A:Q,17,FALSE)</f>
        <v>45846</v>
      </c>
      <c r="Q12" s="357">
        <f t="shared" si="5"/>
        <v>7</v>
      </c>
      <c r="R12" s="357">
        <f t="shared" si="6"/>
        <v>2025</v>
      </c>
      <c r="S12" s="357" t="str">
        <f t="shared" si="7"/>
        <v> </v>
      </c>
      <c r="T12" s="275"/>
      <c r="U12" s="275"/>
      <c r="V12" s="196"/>
      <c r="W12" s="196"/>
      <c r="X12" s="196"/>
      <c r="Y12" s="196"/>
      <c r="Z12" s="196"/>
    </row>
    <row r="13" ht="12.0" customHeight="1">
      <c r="A13" s="275" t="s">
        <v>335</v>
      </c>
      <c r="B13" s="284">
        <v>45847.0</v>
      </c>
      <c r="C13" s="275" t="s">
        <v>226</v>
      </c>
      <c r="D13" s="296">
        <v>600.6</v>
      </c>
      <c r="E13" s="296"/>
      <c r="F13" s="359">
        <f>SUMIF('Finished Goods Transfer'!C:C,A13,'Finished Goods Transfer'!D:D)</f>
        <v>0</v>
      </c>
      <c r="G13" s="359" t="str">
        <f>VLOOKUP(A13,'Sales Order'!A:E,5,FALSE)</f>
        <v>Shree Ram Electricals</v>
      </c>
      <c r="H13" s="359">
        <f>VLOOKUP(G13,'Customer Collection Report'!B:C,2,FALSE)</f>
        <v>0</v>
      </c>
      <c r="I13" s="359"/>
      <c r="J13" s="359"/>
      <c r="K13" s="359"/>
      <c r="L13" s="360">
        <f t="shared" si="2"/>
        <v>7</v>
      </c>
      <c r="M13" s="360">
        <f t="shared" si="3"/>
        <v>9</v>
      </c>
      <c r="N13" s="360" t="str">
        <f>VLOOKUP(A13,'Sales Order'!A:N,14,FALSE)</f>
        <v>CRNO TL</v>
      </c>
      <c r="O13" s="357">
        <f t="shared" si="4"/>
        <v>2025</v>
      </c>
      <c r="P13" s="358">
        <f>VLOOKUP(A13,'Sales Order'!A:Q,17,FALSE)</f>
        <v>45843</v>
      </c>
      <c r="Q13" s="357">
        <f t="shared" si="5"/>
        <v>7</v>
      </c>
      <c r="R13" s="357">
        <f t="shared" si="6"/>
        <v>2025</v>
      </c>
      <c r="S13" s="357" t="str">
        <f t="shared" si="7"/>
        <v> </v>
      </c>
      <c r="T13" s="275"/>
      <c r="U13" s="275"/>
      <c r="V13" s="196"/>
      <c r="W13" s="196"/>
      <c r="X13" s="196"/>
      <c r="Y13" s="196"/>
      <c r="Z13" s="196"/>
    </row>
    <row r="14" ht="12.0" customHeight="1">
      <c r="A14" s="275" t="s">
        <v>338</v>
      </c>
      <c r="B14" s="284">
        <v>45847.0</v>
      </c>
      <c r="C14" s="275" t="s">
        <v>828</v>
      </c>
      <c r="D14" s="296">
        <v>67.2</v>
      </c>
      <c r="E14" s="296"/>
      <c r="F14" s="359">
        <f>SUMIF('Finished Goods Transfer'!C:C,A14,'Finished Goods Transfer'!D:D)</f>
        <v>67.2</v>
      </c>
      <c r="G14" s="359" t="str">
        <f>VLOOKUP(A14,'Sales Order'!A:E,5,FALSE)</f>
        <v>Sansons Electroquips</v>
      </c>
      <c r="H14" s="359">
        <f>VLOOKUP(G14,'Customer Collection Report'!B:C,2,FALSE)</f>
        <v>0</v>
      </c>
      <c r="I14" s="359"/>
      <c r="J14" s="359"/>
      <c r="K14" s="359"/>
      <c r="L14" s="360">
        <f t="shared" si="2"/>
        <v>7</v>
      </c>
      <c r="M14" s="360">
        <f t="shared" si="3"/>
        <v>9</v>
      </c>
      <c r="N14" s="360" t="str">
        <f>VLOOKUP(A14,'Sales Order'!A:N,14,FALSE)</f>
        <v>CRNO TL</v>
      </c>
      <c r="O14" s="357">
        <f t="shared" si="4"/>
        <v>2025</v>
      </c>
      <c r="P14" s="358">
        <f>VLOOKUP(A14,'Sales Order'!A:Q,17,FALSE)</f>
        <v>45848</v>
      </c>
      <c r="Q14" s="357">
        <f t="shared" si="5"/>
        <v>7</v>
      </c>
      <c r="R14" s="357">
        <f t="shared" si="6"/>
        <v>2025</v>
      </c>
      <c r="S14" s="357" t="str">
        <f t="shared" si="7"/>
        <v> </v>
      </c>
      <c r="T14" s="275"/>
      <c r="U14" s="275"/>
      <c r="V14" s="196"/>
      <c r="W14" s="196"/>
      <c r="X14" s="196"/>
      <c r="Y14" s="196"/>
      <c r="Z14" s="196"/>
    </row>
    <row r="15" ht="12.0" customHeight="1">
      <c r="A15" s="275" t="s">
        <v>580</v>
      </c>
      <c r="B15" s="284">
        <v>45847.0</v>
      </c>
      <c r="C15" s="275" t="s">
        <v>829</v>
      </c>
      <c r="D15" s="296">
        <v>470.2</v>
      </c>
      <c r="E15" s="296"/>
      <c r="F15" s="359">
        <f>SUMIF('Finished Goods Transfer'!C:C,A15,'Finished Goods Transfer'!D:D)</f>
        <v>0</v>
      </c>
      <c r="G15" s="359" t="str">
        <f>VLOOKUP(A15,'Sales Order'!A:E,5,FALSE)</f>
        <v>TRUTECH</v>
      </c>
      <c r="H15" s="359" t="str">
        <f>VLOOKUP(G15,'Customer Collection Report'!B:C,2,FALSE)</f>
        <v/>
      </c>
      <c r="I15" s="359"/>
      <c r="J15" s="359"/>
      <c r="K15" s="359"/>
      <c r="L15" s="360">
        <f t="shared" si="2"/>
        <v>7</v>
      </c>
      <c r="M15" s="360">
        <f t="shared" si="3"/>
        <v>9</v>
      </c>
      <c r="N15" s="360" t="str">
        <f>VLOOKUP(A15,'Sales Order'!A:N,14,FALSE)</f>
        <v>CRNO EI</v>
      </c>
      <c r="O15" s="357">
        <f t="shared" si="4"/>
        <v>2025</v>
      </c>
      <c r="P15" s="358">
        <f>VLOOKUP(A15,'Sales Order'!A:Q,17,FALSE)</f>
        <v>45852</v>
      </c>
      <c r="Q15" s="357">
        <f t="shared" si="5"/>
        <v>7</v>
      </c>
      <c r="R15" s="357">
        <f t="shared" si="6"/>
        <v>2025</v>
      </c>
      <c r="S15" s="357" t="str">
        <f t="shared" si="7"/>
        <v> </v>
      </c>
      <c r="T15" s="275"/>
      <c r="U15" s="275"/>
      <c r="V15" s="196"/>
      <c r="W15" s="196"/>
      <c r="X15" s="196"/>
      <c r="Y15" s="196"/>
      <c r="Z15" s="196"/>
    </row>
    <row r="16" ht="12.0" customHeight="1">
      <c r="A16" s="275" t="s">
        <v>488</v>
      </c>
      <c r="B16" s="284">
        <v>45847.0</v>
      </c>
      <c r="C16" s="275" t="s">
        <v>830</v>
      </c>
      <c r="D16" s="296">
        <v>444.4</v>
      </c>
      <c r="E16" s="296"/>
      <c r="F16" s="359">
        <f>SUMIF('Finished Goods Transfer'!C:C,A16,'Finished Goods Transfer'!D:D)</f>
        <v>1500</v>
      </c>
      <c r="G16" s="359" t="str">
        <f>VLOOKUP(A16,'Sales Order'!A:E,5,FALSE)</f>
        <v>TRUTECH</v>
      </c>
      <c r="H16" s="359" t="str">
        <f>VLOOKUP(G16,'Customer Collection Report'!B:C,2,FALSE)</f>
        <v/>
      </c>
      <c r="I16" s="359"/>
      <c r="J16" s="359"/>
      <c r="K16" s="359"/>
      <c r="L16" s="360">
        <f t="shared" si="2"/>
        <v>7</v>
      </c>
      <c r="M16" s="360">
        <f t="shared" si="3"/>
        <v>9</v>
      </c>
      <c r="N16" s="360" t="str">
        <f>VLOOKUP(A16,'Sales Order'!A:N,14,FALSE)</f>
        <v>CRNO EI</v>
      </c>
      <c r="O16" s="357">
        <f t="shared" si="4"/>
        <v>2025</v>
      </c>
      <c r="P16" s="358">
        <f>VLOOKUP(A16,'Sales Order'!A:Q,17,FALSE)</f>
        <v>45852</v>
      </c>
      <c r="Q16" s="357">
        <f t="shared" si="5"/>
        <v>7</v>
      </c>
      <c r="R16" s="357">
        <f t="shared" si="6"/>
        <v>2025</v>
      </c>
      <c r="S16" s="357" t="str">
        <f t="shared" si="7"/>
        <v> </v>
      </c>
      <c r="T16" s="275"/>
      <c r="U16" s="275"/>
      <c r="V16" s="196"/>
      <c r="W16" s="196"/>
      <c r="X16" s="196"/>
      <c r="Y16" s="196"/>
      <c r="Z16" s="196"/>
    </row>
    <row r="17" ht="12.0" customHeight="1">
      <c r="A17" s="275" t="s">
        <v>341</v>
      </c>
      <c r="B17" s="284">
        <v>45848.0</v>
      </c>
      <c r="C17" s="275" t="s">
        <v>195</v>
      </c>
      <c r="D17" s="296">
        <v>211.2</v>
      </c>
      <c r="E17" s="296"/>
      <c r="F17" s="359">
        <f>SUMIF('Finished Goods Transfer'!C:C,A17,'Finished Goods Transfer'!D:D)</f>
        <v>200</v>
      </c>
      <c r="G17" s="359" t="str">
        <f>VLOOKUP(A17,'Sales Order'!A:E,5,FALSE)</f>
        <v>Incon Electronics</v>
      </c>
      <c r="H17" s="359">
        <f>VLOOKUP(G17,'Customer Collection Report'!B:C,2,FALSE)</f>
        <v>60</v>
      </c>
      <c r="I17" s="359"/>
      <c r="J17" s="359"/>
      <c r="K17" s="359"/>
      <c r="L17" s="360">
        <f t="shared" si="2"/>
        <v>7</v>
      </c>
      <c r="M17" s="360">
        <f t="shared" si="3"/>
        <v>10</v>
      </c>
      <c r="N17" s="360" t="str">
        <f>VLOOKUP(A17,'Sales Order'!A:N,14,FALSE)</f>
        <v>CRNO TL</v>
      </c>
      <c r="O17" s="357">
        <f t="shared" si="4"/>
        <v>2025</v>
      </c>
      <c r="P17" s="358">
        <f>VLOOKUP(A17,'Sales Order'!A:Q,17,FALSE)</f>
        <v>45848</v>
      </c>
      <c r="Q17" s="357">
        <f t="shared" si="5"/>
        <v>7</v>
      </c>
      <c r="R17" s="357">
        <f t="shared" si="6"/>
        <v>2025</v>
      </c>
      <c r="S17" s="357" t="str">
        <f t="shared" si="7"/>
        <v> </v>
      </c>
      <c r="T17" s="275"/>
      <c r="U17" s="275"/>
      <c r="V17" s="196"/>
      <c r="W17" s="196"/>
      <c r="X17" s="196"/>
      <c r="Y17" s="196"/>
      <c r="Z17" s="196"/>
    </row>
    <row r="18" ht="12.0" customHeight="1">
      <c r="A18" s="275" t="s">
        <v>484</v>
      </c>
      <c r="B18" s="284">
        <v>45849.0</v>
      </c>
      <c r="C18" s="275" t="s">
        <v>209</v>
      </c>
      <c r="D18" s="296">
        <f>957.6+448+782.6</f>
        <v>2188.2</v>
      </c>
      <c r="E18" s="296"/>
      <c r="F18" s="359">
        <f>SUMIF('Finished Goods Transfer'!C:C,A18,'Finished Goods Transfer'!D:D)</f>
        <v>3700.6</v>
      </c>
      <c r="G18" s="359" t="str">
        <f>VLOOKUP(A18,'Sales Order'!A:E,5,FALSE)</f>
        <v>POWERTRACK ANALYSERS</v>
      </c>
      <c r="H18" s="359" t="str">
        <f>VLOOKUP(G18,'Customer Collection Report'!B:C,2,FALSE)</f>
        <v/>
      </c>
      <c r="I18" s="359"/>
      <c r="J18" s="359"/>
      <c r="K18" s="359"/>
      <c r="L18" s="360">
        <f t="shared" si="2"/>
        <v>7</v>
      </c>
      <c r="M18" s="360">
        <f t="shared" si="3"/>
        <v>11</v>
      </c>
      <c r="N18" s="360" t="str">
        <f>VLOOKUP(A18,'Sales Order'!A:N,14,FALSE)</f>
        <v>CRNO TL</v>
      </c>
      <c r="O18" s="357">
        <f t="shared" si="4"/>
        <v>2025</v>
      </c>
      <c r="P18" s="358">
        <f>VLOOKUP(A18,'Sales Order'!A:Q,17,FALSE)</f>
        <v>45849</v>
      </c>
      <c r="Q18" s="357">
        <f t="shared" si="5"/>
        <v>7</v>
      </c>
      <c r="R18" s="357">
        <f t="shared" si="6"/>
        <v>2025</v>
      </c>
      <c r="S18" s="357" t="str">
        <f t="shared" si="7"/>
        <v> </v>
      </c>
      <c r="T18" s="275"/>
      <c r="U18" s="275"/>
      <c r="V18" s="196"/>
      <c r="W18" s="196"/>
      <c r="X18" s="196"/>
      <c r="Y18" s="196"/>
      <c r="Z18" s="196"/>
    </row>
    <row r="19" ht="12.0" customHeight="1">
      <c r="A19" s="275" t="s">
        <v>485</v>
      </c>
      <c r="B19" s="284">
        <v>45849.0</v>
      </c>
      <c r="C19" s="275" t="s">
        <v>209</v>
      </c>
      <c r="D19" s="296">
        <f>869.8+941.2</f>
        <v>1811</v>
      </c>
      <c r="E19" s="296"/>
      <c r="F19" s="359">
        <f>SUMIF('Finished Goods Transfer'!C:C,A19,'Finished Goods Transfer'!D:D)</f>
        <v>3066.4</v>
      </c>
      <c r="G19" s="359" t="str">
        <f>VLOOKUP(A19,'Sales Order'!A:E,5,FALSE)</f>
        <v>POWERTRACK ANALYSERS</v>
      </c>
      <c r="H19" s="359" t="str">
        <f>VLOOKUP(G19,'Customer Collection Report'!B:C,2,FALSE)</f>
        <v/>
      </c>
      <c r="I19" s="359"/>
      <c r="J19" s="359"/>
      <c r="K19" s="359"/>
      <c r="L19" s="360">
        <f t="shared" si="2"/>
        <v>7</v>
      </c>
      <c r="M19" s="360">
        <f t="shared" si="3"/>
        <v>11</v>
      </c>
      <c r="N19" s="360" t="str">
        <f>VLOOKUP(A19,'Sales Order'!A:N,14,FALSE)</f>
        <v>CRNO TL</v>
      </c>
      <c r="O19" s="357">
        <f t="shared" si="4"/>
        <v>2025</v>
      </c>
      <c r="P19" s="358">
        <f>VLOOKUP(A19,'Sales Order'!A:Q,17,FALSE)</f>
        <v>45849</v>
      </c>
      <c r="Q19" s="357">
        <f t="shared" si="5"/>
        <v>7</v>
      </c>
      <c r="R19" s="357">
        <f t="shared" si="6"/>
        <v>2025</v>
      </c>
      <c r="S19" s="357" t="str">
        <f t="shared" si="7"/>
        <v> </v>
      </c>
      <c r="T19" s="275"/>
      <c r="U19" s="275"/>
      <c r="V19" s="196"/>
      <c r="W19" s="196"/>
      <c r="X19" s="196"/>
      <c r="Y19" s="196"/>
      <c r="Z19" s="196"/>
    </row>
    <row r="20" ht="12.0" customHeight="1">
      <c r="A20" s="275" t="s">
        <v>486</v>
      </c>
      <c r="B20" s="284">
        <v>45849.0</v>
      </c>
      <c r="C20" s="275" t="s">
        <v>209</v>
      </c>
      <c r="D20" s="296">
        <f>858.8+462.4</f>
        <v>1321.2</v>
      </c>
      <c r="E20" s="296"/>
      <c r="F20" s="359">
        <f>SUMIF('Finished Goods Transfer'!C:C,A20,'Finished Goods Transfer'!D:D)</f>
        <v>2250.2</v>
      </c>
      <c r="G20" s="359" t="str">
        <f>VLOOKUP(A20,'Sales Order'!A:E,5,FALSE)</f>
        <v>POWERTRACK ANALYSERS</v>
      </c>
      <c r="H20" s="359" t="str">
        <f>VLOOKUP(G20,'Customer Collection Report'!B:C,2,FALSE)</f>
        <v/>
      </c>
      <c r="I20" s="359"/>
      <c r="J20" s="359"/>
      <c r="K20" s="359"/>
      <c r="L20" s="360">
        <f t="shared" si="2"/>
        <v>7</v>
      </c>
      <c r="M20" s="360">
        <f t="shared" si="3"/>
        <v>11</v>
      </c>
      <c r="N20" s="360" t="str">
        <f>VLOOKUP(A20,'Sales Order'!A:N,14,FALSE)</f>
        <v>CRNO TL</v>
      </c>
      <c r="O20" s="357">
        <f t="shared" si="4"/>
        <v>2025</v>
      </c>
      <c r="P20" s="358">
        <f>VLOOKUP(A20,'Sales Order'!A:Q,17,FALSE)</f>
        <v>45849</v>
      </c>
      <c r="Q20" s="357">
        <f t="shared" si="5"/>
        <v>7</v>
      </c>
      <c r="R20" s="357">
        <f t="shared" si="6"/>
        <v>2025</v>
      </c>
      <c r="S20" s="357" t="str">
        <f t="shared" si="7"/>
        <v> </v>
      </c>
      <c r="T20" s="275"/>
      <c r="U20" s="275"/>
      <c r="V20" s="196"/>
      <c r="W20" s="196"/>
      <c r="X20" s="196"/>
      <c r="Y20" s="196"/>
      <c r="Z20" s="196"/>
    </row>
    <row r="21" ht="12.0" customHeight="1">
      <c r="A21" s="275" t="s">
        <v>487</v>
      </c>
      <c r="B21" s="284">
        <v>45852.0</v>
      </c>
      <c r="C21" s="275" t="s">
        <v>831</v>
      </c>
      <c r="D21" s="296">
        <v>10.6</v>
      </c>
      <c r="E21" s="296"/>
      <c r="F21" s="359">
        <f>SUMIF('Finished Goods Transfer'!C:C,A21,'Finished Goods Transfer'!D:D)</f>
        <v>10</v>
      </c>
      <c r="G21" s="359" t="str">
        <f>VLOOKUP(A21,'Sales Order'!A:E,5,FALSE)</f>
        <v>RUPESH PASALKAR</v>
      </c>
      <c r="H21" s="359" t="str">
        <f>VLOOKUP(G21,'Customer Collection Report'!B:C,2,FALSE)</f>
        <v/>
      </c>
      <c r="I21" s="359"/>
      <c r="J21" s="359"/>
      <c r="K21" s="359"/>
      <c r="L21" s="360">
        <f t="shared" si="2"/>
        <v>7</v>
      </c>
      <c r="M21" s="360">
        <f t="shared" si="3"/>
        <v>14</v>
      </c>
      <c r="N21" s="360" t="str">
        <f>VLOOKUP(A21,'Sales Order'!A:N,14,FALSE)</f>
        <v>CRNO TL</v>
      </c>
      <c r="O21" s="357">
        <f t="shared" si="4"/>
        <v>2025</v>
      </c>
      <c r="P21" s="358">
        <f>VLOOKUP(A21,'Sales Order'!A:Q,17,FALSE)</f>
        <v>45852</v>
      </c>
      <c r="Q21" s="357">
        <f t="shared" si="5"/>
        <v>7</v>
      </c>
      <c r="R21" s="357">
        <f t="shared" si="6"/>
        <v>2025</v>
      </c>
      <c r="S21" s="357" t="str">
        <f t="shared" si="7"/>
        <v> </v>
      </c>
      <c r="T21" s="275"/>
      <c r="U21" s="275"/>
      <c r="V21" s="196"/>
      <c r="W21" s="196"/>
      <c r="X21" s="196"/>
      <c r="Y21" s="196"/>
      <c r="Z21" s="196"/>
    </row>
    <row r="22" ht="12.0" customHeight="1">
      <c r="A22" s="275" t="s">
        <v>359</v>
      </c>
      <c r="B22" s="284">
        <v>45854.0</v>
      </c>
      <c r="C22" s="275" t="s">
        <v>218</v>
      </c>
      <c r="D22" s="296">
        <v>60.6</v>
      </c>
      <c r="E22" s="296"/>
      <c r="F22" s="359">
        <f>SUMIF('Finished Goods Transfer'!C:C,A22,'Finished Goods Transfer'!D:D)</f>
        <v>60</v>
      </c>
      <c r="G22" s="359" t="str">
        <f>VLOOKUP(A22,'Sales Order'!A:E,5,FALSE)</f>
        <v>Sansons Electroquips</v>
      </c>
      <c r="H22" s="359">
        <f>VLOOKUP(G22,'Customer Collection Report'!B:C,2,FALSE)</f>
        <v>0</v>
      </c>
      <c r="I22" s="359"/>
      <c r="J22" s="359"/>
      <c r="K22" s="359"/>
      <c r="L22" s="360">
        <f t="shared" si="2"/>
        <v>7</v>
      </c>
      <c r="M22" s="360">
        <f t="shared" si="3"/>
        <v>16</v>
      </c>
      <c r="N22" s="360" t="str">
        <f>VLOOKUP(A22,'Sales Order'!A:N,14,FALSE)</f>
        <v>CRNO TL</v>
      </c>
      <c r="O22" s="357">
        <f t="shared" si="4"/>
        <v>2025</v>
      </c>
      <c r="P22" s="358">
        <f>VLOOKUP(A22,'Sales Order'!A:Q,17,FALSE)</f>
        <v>45854</v>
      </c>
      <c r="Q22" s="357">
        <f t="shared" si="5"/>
        <v>7</v>
      </c>
      <c r="R22" s="357">
        <f t="shared" si="6"/>
        <v>2025</v>
      </c>
      <c r="S22" s="357" t="str">
        <f t="shared" si="7"/>
        <v> </v>
      </c>
      <c r="T22" s="275"/>
      <c r="U22" s="275"/>
      <c r="V22" s="196"/>
      <c r="W22" s="196"/>
      <c r="X22" s="196"/>
      <c r="Y22" s="196"/>
      <c r="Z22" s="196"/>
    </row>
    <row r="23" ht="12.0" customHeight="1">
      <c r="A23" s="275" t="s">
        <v>488</v>
      </c>
      <c r="B23" s="284">
        <v>45854.0</v>
      </c>
      <c r="C23" s="275" t="s">
        <v>832</v>
      </c>
      <c r="D23" s="296">
        <v>1447.4</v>
      </c>
      <c r="E23" s="296"/>
      <c r="F23" s="359">
        <f>SUMIF('Finished Goods Transfer'!C:C,A23,'Finished Goods Transfer'!D:D)</f>
        <v>1500</v>
      </c>
      <c r="G23" s="359" t="str">
        <f>VLOOKUP(A23,'Sales Order'!A:E,5,FALSE)</f>
        <v>TRUTECH</v>
      </c>
      <c r="H23" s="359" t="str">
        <f>VLOOKUP(G23,'Customer Collection Report'!B:C,2,FALSE)</f>
        <v/>
      </c>
      <c r="I23" s="359"/>
      <c r="J23" s="359"/>
      <c r="K23" s="359"/>
      <c r="L23" s="360">
        <f t="shared" si="2"/>
        <v>7</v>
      </c>
      <c r="M23" s="360">
        <f t="shared" si="3"/>
        <v>16</v>
      </c>
      <c r="N23" s="360" t="str">
        <f>VLOOKUP(A23,'Sales Order'!A:N,14,FALSE)</f>
        <v>CRNO EI</v>
      </c>
      <c r="O23" s="357">
        <f t="shared" si="4"/>
        <v>2025</v>
      </c>
      <c r="P23" s="358">
        <f>VLOOKUP(A23,'Sales Order'!A:Q,17,FALSE)</f>
        <v>45852</v>
      </c>
      <c r="Q23" s="357">
        <f t="shared" si="5"/>
        <v>7</v>
      </c>
      <c r="R23" s="357">
        <f t="shared" si="6"/>
        <v>2025</v>
      </c>
      <c r="S23" s="357" t="str">
        <f t="shared" si="7"/>
        <v> </v>
      </c>
      <c r="T23" s="275"/>
      <c r="U23" s="275"/>
      <c r="V23" s="196"/>
      <c r="W23" s="196"/>
      <c r="X23" s="196"/>
      <c r="Y23" s="196"/>
      <c r="Z23" s="196"/>
    </row>
    <row r="24" ht="12.0" customHeight="1">
      <c r="A24" s="275" t="s">
        <v>489</v>
      </c>
      <c r="B24" s="284">
        <v>45854.0</v>
      </c>
      <c r="C24" s="275" t="s">
        <v>219</v>
      </c>
      <c r="D24" s="296">
        <v>71.0</v>
      </c>
      <c r="E24" s="296"/>
      <c r="F24" s="359">
        <f>SUMIF('Finished Goods Transfer'!C:C,A24,'Finished Goods Transfer'!D:D)</f>
        <v>259</v>
      </c>
      <c r="G24" s="359" t="str">
        <f>VLOOKUP(A24,'Sales Order'!A:E,5,FALSE)</f>
        <v>Sansons Electroquips</v>
      </c>
      <c r="H24" s="359">
        <f>VLOOKUP(G24,'Customer Collection Report'!B:C,2,FALSE)</f>
        <v>0</v>
      </c>
      <c r="I24" s="359"/>
      <c r="J24" s="359"/>
      <c r="K24" s="359"/>
      <c r="L24" s="360">
        <f t="shared" si="2"/>
        <v>7</v>
      </c>
      <c r="M24" s="360">
        <f t="shared" si="3"/>
        <v>16</v>
      </c>
      <c r="N24" s="360" t="str">
        <f>VLOOKUP(A24,'Sales Order'!A:N,14,FALSE)</f>
        <v>CRNO EI</v>
      </c>
      <c r="O24" s="357">
        <f t="shared" si="4"/>
        <v>2025</v>
      </c>
      <c r="P24" s="358">
        <f>VLOOKUP(A24,'Sales Order'!A:Q,17,FALSE)</f>
        <v>45859</v>
      </c>
      <c r="Q24" s="357">
        <f t="shared" si="5"/>
        <v>7</v>
      </c>
      <c r="R24" s="357">
        <f t="shared" si="6"/>
        <v>2025</v>
      </c>
      <c r="S24" s="357" t="str">
        <f t="shared" si="7"/>
        <v> </v>
      </c>
      <c r="T24" s="275"/>
      <c r="U24" s="275"/>
      <c r="V24" s="196"/>
      <c r="W24" s="196"/>
      <c r="X24" s="196"/>
      <c r="Y24" s="196"/>
      <c r="Z24" s="196"/>
    </row>
    <row r="25" ht="12.0" customHeight="1">
      <c r="A25" s="275" t="s">
        <v>490</v>
      </c>
      <c r="B25" s="284">
        <v>45855.0</v>
      </c>
      <c r="C25" s="275" t="s">
        <v>178</v>
      </c>
      <c r="D25" s="296">
        <v>565.8</v>
      </c>
      <c r="E25" s="296"/>
      <c r="F25" s="359">
        <f>SUMIF('Finished Goods Transfer'!C:C,A25,'Finished Goods Transfer'!D:D)</f>
        <v>560</v>
      </c>
      <c r="G25" s="359" t="str">
        <f>VLOOKUP(A25,'Sales Order'!A:E,5,FALSE)</f>
        <v>Ador Powertron Ltd</v>
      </c>
      <c r="H25" s="359">
        <f>VLOOKUP(G25,'Customer Collection Report'!B:C,2,FALSE)</f>
        <v>60</v>
      </c>
      <c r="I25" s="359"/>
      <c r="J25" s="359"/>
      <c r="K25" s="359"/>
      <c r="L25" s="360">
        <f t="shared" si="2"/>
        <v>7</v>
      </c>
      <c r="M25" s="360">
        <f t="shared" si="3"/>
        <v>17</v>
      </c>
      <c r="N25" s="360" t="str">
        <f>VLOOKUP(A25,'Sales Order'!A:N,14,FALSE)</f>
        <v>CRNO TL</v>
      </c>
      <c r="O25" s="357">
        <f t="shared" si="4"/>
        <v>2025</v>
      </c>
      <c r="P25" s="358">
        <f>VLOOKUP(A25,'Sales Order'!A:Q,17,FALSE)</f>
        <v>45848</v>
      </c>
      <c r="Q25" s="357">
        <f t="shared" si="5"/>
        <v>7</v>
      </c>
      <c r="R25" s="357">
        <f t="shared" si="6"/>
        <v>2025</v>
      </c>
      <c r="S25" s="357" t="str">
        <f t="shared" si="7"/>
        <v> </v>
      </c>
      <c r="T25" s="275"/>
      <c r="U25" s="275"/>
      <c r="V25" s="196"/>
      <c r="W25" s="196"/>
      <c r="X25" s="196"/>
      <c r="Y25" s="196"/>
      <c r="Z25" s="196"/>
    </row>
    <row r="26" ht="12.0" customHeight="1">
      <c r="A26" s="275" t="s">
        <v>491</v>
      </c>
      <c r="B26" s="284">
        <v>45855.0</v>
      </c>
      <c r="C26" s="275" t="s">
        <v>178</v>
      </c>
      <c r="D26" s="296">
        <v>115.2</v>
      </c>
      <c r="E26" s="296"/>
      <c r="F26" s="359">
        <f>SUMIF('Finished Goods Transfer'!C:C,A26,'Finished Goods Transfer'!D:D)</f>
        <v>115.2</v>
      </c>
      <c r="G26" s="359" t="str">
        <f>VLOOKUP(A26,'Sales Order'!A:E,5,FALSE)</f>
        <v>Ador Powertron Ltd</v>
      </c>
      <c r="H26" s="359">
        <f>VLOOKUP(G26,'Customer Collection Report'!B:C,2,FALSE)</f>
        <v>60</v>
      </c>
      <c r="I26" s="359"/>
      <c r="J26" s="359"/>
      <c r="K26" s="359"/>
      <c r="L26" s="360">
        <f t="shared" si="2"/>
        <v>7</v>
      </c>
      <c r="M26" s="360">
        <f t="shared" si="3"/>
        <v>17</v>
      </c>
      <c r="N26" s="360" t="str">
        <f>VLOOKUP(A26,'Sales Order'!A:N,14,FALSE)</f>
        <v>CRNO TL</v>
      </c>
      <c r="O26" s="357">
        <f t="shared" si="4"/>
        <v>2025</v>
      </c>
      <c r="P26" s="358">
        <f>VLOOKUP(A26,'Sales Order'!A:Q,17,FALSE)</f>
        <v>45848</v>
      </c>
      <c r="Q26" s="357">
        <f t="shared" si="5"/>
        <v>7</v>
      </c>
      <c r="R26" s="357">
        <f t="shared" si="6"/>
        <v>2025</v>
      </c>
      <c r="S26" s="357" t="str">
        <f t="shared" si="7"/>
        <v> </v>
      </c>
      <c r="T26" s="275"/>
      <c r="U26" s="275"/>
      <c r="V26" s="196"/>
      <c r="W26" s="196"/>
      <c r="X26" s="196"/>
      <c r="Y26" s="196"/>
      <c r="Z26" s="196"/>
    </row>
    <row r="27" ht="12.0" customHeight="1">
      <c r="A27" s="275" t="s">
        <v>339</v>
      </c>
      <c r="B27" s="284">
        <v>45855.0</v>
      </c>
      <c r="C27" s="275" t="s">
        <v>178</v>
      </c>
      <c r="D27" s="296">
        <v>823.0</v>
      </c>
      <c r="E27" s="296"/>
      <c r="F27" s="359">
        <f>SUMIF('Finished Goods Transfer'!C:C,A27,'Finished Goods Transfer'!D:D)</f>
        <v>3098</v>
      </c>
      <c r="G27" s="359" t="str">
        <f>VLOOKUP(A27,'Sales Order'!A:E,5,FALSE)</f>
        <v>Ador Powertron Ltd</v>
      </c>
      <c r="H27" s="359">
        <f>VLOOKUP(G27,'Customer Collection Report'!B:C,2,FALSE)</f>
        <v>60</v>
      </c>
      <c r="I27" s="359"/>
      <c r="J27" s="359"/>
      <c r="K27" s="359"/>
      <c r="L27" s="360">
        <f t="shared" si="2"/>
        <v>7</v>
      </c>
      <c r="M27" s="360">
        <f t="shared" si="3"/>
        <v>17</v>
      </c>
      <c r="N27" s="360" t="str">
        <f>VLOOKUP(A27,'Sales Order'!A:N,14,FALSE)</f>
        <v>CRNO TL</v>
      </c>
      <c r="O27" s="357">
        <f t="shared" si="4"/>
        <v>2025</v>
      </c>
      <c r="P27" s="358">
        <f>VLOOKUP(A27,'Sales Order'!A:Q,17,FALSE)</f>
        <v>45848</v>
      </c>
      <c r="Q27" s="357">
        <f t="shared" si="5"/>
        <v>7</v>
      </c>
      <c r="R27" s="357">
        <f t="shared" si="6"/>
        <v>2025</v>
      </c>
      <c r="S27" s="357" t="str">
        <f t="shared" si="7"/>
        <v> </v>
      </c>
      <c r="T27" s="275"/>
      <c r="U27" s="275"/>
      <c r="V27" s="196"/>
      <c r="W27" s="196"/>
      <c r="X27" s="196"/>
      <c r="Y27" s="196"/>
      <c r="Z27" s="196"/>
    </row>
    <row r="28" ht="12.0" customHeight="1">
      <c r="A28" s="275" t="s">
        <v>339</v>
      </c>
      <c r="B28" s="284">
        <v>45855.0</v>
      </c>
      <c r="C28" s="275" t="s">
        <v>179</v>
      </c>
      <c r="D28" s="296">
        <v>2364.6</v>
      </c>
      <c r="E28" s="296"/>
      <c r="F28" s="359">
        <f>SUMIF('Finished Goods Transfer'!C:C,A28,'Finished Goods Transfer'!D:D)</f>
        <v>3098</v>
      </c>
      <c r="G28" s="359" t="str">
        <f>VLOOKUP(A28,'Sales Order'!A:E,5,FALSE)</f>
        <v>Ador Powertron Ltd</v>
      </c>
      <c r="H28" s="359">
        <f>VLOOKUP(G28,'Customer Collection Report'!B:C,2,FALSE)</f>
        <v>60</v>
      </c>
      <c r="I28" s="359"/>
      <c r="J28" s="359"/>
      <c r="K28" s="359"/>
      <c r="L28" s="360">
        <f t="shared" si="2"/>
        <v>7</v>
      </c>
      <c r="M28" s="360">
        <f t="shared" si="3"/>
        <v>17</v>
      </c>
      <c r="N28" s="360" t="str">
        <f>VLOOKUP(A28,'Sales Order'!A:N,14,FALSE)</f>
        <v>CRNO TL</v>
      </c>
      <c r="O28" s="357">
        <f t="shared" si="4"/>
        <v>2025</v>
      </c>
      <c r="P28" s="358">
        <f>VLOOKUP(A28,'Sales Order'!A:Q,17,FALSE)</f>
        <v>45848</v>
      </c>
      <c r="Q28" s="357">
        <f t="shared" si="5"/>
        <v>7</v>
      </c>
      <c r="R28" s="357">
        <f t="shared" si="6"/>
        <v>2025</v>
      </c>
      <c r="S28" s="357" t="str">
        <f t="shared" si="7"/>
        <v> </v>
      </c>
      <c r="T28" s="275"/>
      <c r="U28" s="275"/>
      <c r="V28" s="196"/>
      <c r="W28" s="196"/>
      <c r="X28" s="196"/>
      <c r="Y28" s="196"/>
      <c r="Z28" s="196"/>
    </row>
    <row r="29" ht="12.0" customHeight="1">
      <c r="A29" s="275" t="s">
        <v>366</v>
      </c>
      <c r="B29" s="284">
        <v>45857.0</v>
      </c>
      <c r="C29" s="275" t="s">
        <v>220</v>
      </c>
      <c r="D29" s="296">
        <v>100.8</v>
      </c>
      <c r="E29" s="296"/>
      <c r="F29" s="359">
        <f>SUMIF('Finished Goods Transfer'!C:C,A29,'Finished Goods Transfer'!D:D)</f>
        <v>98</v>
      </c>
      <c r="G29" s="359" t="str">
        <f>VLOOKUP(A29,'Sales Order'!A:E,5,FALSE)</f>
        <v>Sansons Electroquips</v>
      </c>
      <c r="H29" s="359">
        <f>VLOOKUP(G29,'Customer Collection Report'!B:C,2,FALSE)</f>
        <v>0</v>
      </c>
      <c r="I29" s="359"/>
      <c r="J29" s="359"/>
      <c r="K29" s="359"/>
      <c r="L29" s="360">
        <f t="shared" si="2"/>
        <v>7</v>
      </c>
      <c r="M29" s="360">
        <f t="shared" si="3"/>
        <v>19</v>
      </c>
      <c r="N29" s="360" t="str">
        <f>VLOOKUP(A29,'Sales Order'!A:N,14,FALSE)</f>
        <v>CRNO TL</v>
      </c>
      <c r="O29" s="357">
        <f t="shared" si="4"/>
        <v>2025</v>
      </c>
      <c r="P29" s="358">
        <f>VLOOKUP(A29,'Sales Order'!A:Q,17,FALSE)</f>
        <v>45857</v>
      </c>
      <c r="Q29" s="357">
        <f t="shared" si="5"/>
        <v>7</v>
      </c>
      <c r="R29" s="357">
        <f t="shared" si="6"/>
        <v>2025</v>
      </c>
      <c r="S29" s="357" t="str">
        <f t="shared" si="7"/>
        <v> </v>
      </c>
      <c r="T29" s="275"/>
      <c r="U29" s="275"/>
      <c r="V29" s="196"/>
      <c r="W29" s="196"/>
      <c r="X29" s="196"/>
      <c r="Y29" s="196"/>
      <c r="Z29" s="196"/>
    </row>
    <row r="30" ht="12.0" customHeight="1">
      <c r="A30" s="275" t="s">
        <v>347</v>
      </c>
      <c r="B30" s="284">
        <v>45859.0</v>
      </c>
      <c r="C30" s="275" t="s">
        <v>203</v>
      </c>
      <c r="D30" s="296">
        <v>2261.2</v>
      </c>
      <c r="E30" s="296"/>
      <c r="F30" s="359">
        <f>SUMIF('Finished Goods Transfer'!C:C,A30,'Finished Goods Transfer'!D:D)</f>
        <v>3012</v>
      </c>
      <c r="G30" s="359" t="str">
        <f>VLOOKUP(A30,'Sales Order'!A:E,5,FALSE)</f>
        <v>KRAFT POWERCON</v>
      </c>
      <c r="H30" s="359">
        <f>VLOOKUP(G30,'Customer Collection Report'!B:C,2,FALSE)</f>
        <v>90</v>
      </c>
      <c r="I30" s="359"/>
      <c r="J30" s="359"/>
      <c r="K30" s="359"/>
      <c r="L30" s="360">
        <f t="shared" si="2"/>
        <v>7</v>
      </c>
      <c r="M30" s="360">
        <f t="shared" si="3"/>
        <v>21</v>
      </c>
      <c r="N30" s="360" t="str">
        <f>VLOOKUP(A30,'Sales Order'!A:N,14,FALSE)</f>
        <v>CRNO TL</v>
      </c>
      <c r="O30" s="357">
        <f t="shared" si="4"/>
        <v>2025</v>
      </c>
      <c r="P30" s="358">
        <f>VLOOKUP(A30,'Sales Order'!A:Q,17,FALSE)</f>
        <v>45859</v>
      </c>
      <c r="Q30" s="357">
        <f t="shared" si="5"/>
        <v>7</v>
      </c>
      <c r="R30" s="357">
        <f t="shared" si="6"/>
        <v>2025</v>
      </c>
      <c r="S30" s="357" t="str">
        <f t="shared" si="7"/>
        <v> </v>
      </c>
      <c r="T30" s="275"/>
      <c r="U30" s="275"/>
      <c r="V30" s="196"/>
      <c r="W30" s="196"/>
      <c r="X30" s="196"/>
      <c r="Y30" s="196"/>
      <c r="Z30" s="196"/>
    </row>
    <row r="31" ht="12.0" customHeight="1">
      <c r="A31" s="275" t="s">
        <v>347</v>
      </c>
      <c r="B31" s="284">
        <v>45859.0</v>
      </c>
      <c r="C31" s="275" t="s">
        <v>204</v>
      </c>
      <c r="D31" s="296">
        <v>752.0</v>
      </c>
      <c r="E31" s="296"/>
      <c r="F31" s="359">
        <f>SUMIF('Finished Goods Transfer'!C:C,A31,'Finished Goods Transfer'!D:D)</f>
        <v>3012</v>
      </c>
      <c r="G31" s="359" t="str">
        <f>VLOOKUP(A31,'Sales Order'!A:E,5,FALSE)</f>
        <v>KRAFT POWERCON</v>
      </c>
      <c r="H31" s="359">
        <f>VLOOKUP(G31,'Customer Collection Report'!B:C,2,FALSE)</f>
        <v>90</v>
      </c>
      <c r="I31" s="359"/>
      <c r="J31" s="359"/>
      <c r="K31" s="359"/>
      <c r="L31" s="360">
        <f t="shared" si="2"/>
        <v>7</v>
      </c>
      <c r="M31" s="360">
        <f t="shared" si="3"/>
        <v>21</v>
      </c>
      <c r="N31" s="360" t="str">
        <f>VLOOKUP(A31,'Sales Order'!A:N,14,FALSE)</f>
        <v>CRNO TL</v>
      </c>
      <c r="O31" s="357">
        <f t="shared" si="4"/>
        <v>2025</v>
      </c>
      <c r="P31" s="358">
        <f>VLOOKUP(A31,'Sales Order'!A:Q,17,FALSE)</f>
        <v>45859</v>
      </c>
      <c r="Q31" s="357">
        <f t="shared" si="5"/>
        <v>7</v>
      </c>
      <c r="R31" s="357">
        <f t="shared" si="6"/>
        <v>2025</v>
      </c>
      <c r="S31" s="357" t="str">
        <f t="shared" si="7"/>
        <v> </v>
      </c>
      <c r="T31" s="275"/>
      <c r="U31" s="275"/>
      <c r="V31" s="196"/>
      <c r="W31" s="196"/>
      <c r="X31" s="196"/>
      <c r="Y31" s="196"/>
      <c r="Z31" s="196"/>
    </row>
    <row r="32" ht="12.0" customHeight="1">
      <c r="A32" s="275" t="s">
        <v>352</v>
      </c>
      <c r="B32" s="284">
        <v>45859.0</v>
      </c>
      <c r="C32" s="275" t="s">
        <v>204</v>
      </c>
      <c r="D32" s="296">
        <v>382.0</v>
      </c>
      <c r="E32" s="296"/>
      <c r="F32" s="359">
        <f>SUMIF('Finished Goods Transfer'!C:C,A32,'Finished Goods Transfer'!D:D)</f>
        <v>382</v>
      </c>
      <c r="G32" s="359" t="str">
        <f>VLOOKUP(A32,'Sales Order'!A:E,5,FALSE)</f>
        <v>KRAFT POWERCON</v>
      </c>
      <c r="H32" s="359">
        <f>VLOOKUP(G32,'Customer Collection Report'!B:C,2,FALSE)</f>
        <v>90</v>
      </c>
      <c r="I32" s="359"/>
      <c r="J32" s="359"/>
      <c r="K32" s="359"/>
      <c r="L32" s="360">
        <f t="shared" si="2"/>
        <v>7</v>
      </c>
      <c r="M32" s="360">
        <f t="shared" si="3"/>
        <v>21</v>
      </c>
      <c r="N32" s="360" t="str">
        <f>VLOOKUP(A32,'Sales Order'!A:N,14,FALSE)</f>
        <v>CRNO TL</v>
      </c>
      <c r="O32" s="357">
        <f t="shared" si="4"/>
        <v>2025</v>
      </c>
      <c r="P32" s="358">
        <f>VLOOKUP(A32,'Sales Order'!A:Q,17,FALSE)</f>
        <v>45859</v>
      </c>
      <c r="Q32" s="357">
        <f t="shared" si="5"/>
        <v>7</v>
      </c>
      <c r="R32" s="357">
        <f t="shared" si="6"/>
        <v>2025</v>
      </c>
      <c r="S32" s="357" t="str">
        <f t="shared" si="7"/>
        <v> </v>
      </c>
      <c r="T32" s="275"/>
      <c r="U32" s="275"/>
      <c r="V32" s="196"/>
      <c r="W32" s="196"/>
      <c r="X32" s="196"/>
      <c r="Y32" s="196"/>
      <c r="Z32" s="196"/>
    </row>
    <row r="33" ht="12.0" customHeight="1">
      <c r="A33" s="275" t="s">
        <v>350</v>
      </c>
      <c r="B33" s="284">
        <v>45859.0</v>
      </c>
      <c r="C33" s="275" t="s">
        <v>204</v>
      </c>
      <c r="D33" s="296">
        <v>695.6</v>
      </c>
      <c r="E33" s="296"/>
      <c r="F33" s="359">
        <f>SUMIF('Finished Goods Transfer'!C:C,A33,'Finished Goods Transfer'!D:D)</f>
        <v>695.6</v>
      </c>
      <c r="G33" s="359" t="str">
        <f>VLOOKUP(A33,'Sales Order'!A:E,5,FALSE)</f>
        <v>KRAFT POWERCON</v>
      </c>
      <c r="H33" s="359">
        <f>VLOOKUP(G33,'Customer Collection Report'!B:C,2,FALSE)</f>
        <v>90</v>
      </c>
      <c r="I33" s="359"/>
      <c r="J33" s="359"/>
      <c r="K33" s="359"/>
      <c r="L33" s="360">
        <f t="shared" si="2"/>
        <v>7</v>
      </c>
      <c r="M33" s="360">
        <f t="shared" si="3"/>
        <v>21</v>
      </c>
      <c r="N33" s="360" t="str">
        <f>VLOOKUP(A33,'Sales Order'!A:N,14,FALSE)</f>
        <v>CRNO TL</v>
      </c>
      <c r="O33" s="357">
        <f t="shared" si="4"/>
        <v>2025</v>
      </c>
      <c r="P33" s="358">
        <f>VLOOKUP(A33,'Sales Order'!A:Q,17,FALSE)</f>
        <v>45859</v>
      </c>
      <c r="Q33" s="357">
        <f t="shared" si="5"/>
        <v>7</v>
      </c>
      <c r="R33" s="357">
        <f t="shared" si="6"/>
        <v>2025</v>
      </c>
      <c r="S33" s="357" t="str">
        <f t="shared" si="7"/>
        <v> </v>
      </c>
      <c r="T33" s="275"/>
      <c r="U33" s="275"/>
      <c r="V33" s="196"/>
      <c r="W33" s="196"/>
      <c r="X33" s="196"/>
      <c r="Y33" s="196"/>
      <c r="Z33" s="196"/>
    </row>
    <row r="34" ht="12.0" customHeight="1">
      <c r="A34" s="275" t="s">
        <v>353</v>
      </c>
      <c r="B34" s="284">
        <v>45859.0</v>
      </c>
      <c r="C34" s="275" t="s">
        <v>204</v>
      </c>
      <c r="D34" s="296">
        <v>93.8</v>
      </c>
      <c r="E34" s="296"/>
      <c r="F34" s="359">
        <f>SUMIF('Finished Goods Transfer'!C:C,A34,'Finished Goods Transfer'!D:D)</f>
        <v>93.8</v>
      </c>
      <c r="G34" s="359" t="str">
        <f>VLOOKUP(A34,'Sales Order'!A:E,5,FALSE)</f>
        <v>KRAFT POWERCON</v>
      </c>
      <c r="H34" s="359">
        <f>VLOOKUP(G34,'Customer Collection Report'!B:C,2,FALSE)</f>
        <v>90</v>
      </c>
      <c r="I34" s="359"/>
      <c r="J34" s="359"/>
      <c r="K34" s="359"/>
      <c r="L34" s="360">
        <f t="shared" si="2"/>
        <v>7</v>
      </c>
      <c r="M34" s="360">
        <f t="shared" si="3"/>
        <v>21</v>
      </c>
      <c r="N34" s="360" t="str">
        <f>VLOOKUP(A34,'Sales Order'!A:N,14,FALSE)</f>
        <v>CRNO TL</v>
      </c>
      <c r="O34" s="357">
        <f t="shared" si="4"/>
        <v>2025</v>
      </c>
      <c r="P34" s="358">
        <f>VLOOKUP(A34,'Sales Order'!A:Q,17,FALSE)</f>
        <v>45859</v>
      </c>
      <c r="Q34" s="357">
        <f t="shared" si="5"/>
        <v>7</v>
      </c>
      <c r="R34" s="357">
        <f t="shared" si="6"/>
        <v>2025</v>
      </c>
      <c r="S34" s="357" t="str">
        <f t="shared" si="7"/>
        <v> </v>
      </c>
      <c r="T34" s="275"/>
      <c r="U34" s="275"/>
      <c r="V34" s="196"/>
      <c r="W34" s="196"/>
      <c r="X34" s="196"/>
      <c r="Y34" s="196"/>
      <c r="Z34" s="196"/>
    </row>
    <row r="35" ht="12.0" customHeight="1">
      <c r="A35" s="275" t="s">
        <v>331</v>
      </c>
      <c r="B35" s="284">
        <v>45861.0</v>
      </c>
      <c r="C35" s="275" t="s">
        <v>188</v>
      </c>
      <c r="D35" s="296">
        <v>1267.0</v>
      </c>
      <c r="E35" s="296"/>
      <c r="F35" s="359">
        <f>SUMIF('Finished Goods Transfer'!C:C,A35,'Finished Goods Transfer'!D:D)</f>
        <v>1267</v>
      </c>
      <c r="G35" s="359" t="str">
        <f>VLOOKUP(A35,'Sales Order'!A:E,5,FALSE)</f>
        <v>Amar Transformer Pvt Ltd</v>
      </c>
      <c r="H35" s="359">
        <f>VLOOKUP(G35,'Customer Collection Report'!B:C,2,FALSE)</f>
        <v>60</v>
      </c>
      <c r="I35" s="359"/>
      <c r="J35" s="359"/>
      <c r="K35" s="359"/>
      <c r="L35" s="360">
        <f t="shared" si="2"/>
        <v>7</v>
      </c>
      <c r="M35" s="360">
        <f t="shared" si="3"/>
        <v>23</v>
      </c>
      <c r="N35" s="360" t="str">
        <f>VLOOKUP(A35,'Sales Order'!A:N,14,FALSE)</f>
        <v>CRNO TL</v>
      </c>
      <c r="O35" s="357">
        <f t="shared" si="4"/>
        <v>2025</v>
      </c>
      <c r="P35" s="358">
        <f>VLOOKUP(A35,'Sales Order'!A:Q,17,FALSE)</f>
        <v>45535</v>
      </c>
      <c r="Q35" s="357">
        <f t="shared" si="5"/>
        <v>8</v>
      </c>
      <c r="R35" s="357">
        <f t="shared" si="6"/>
        <v>2024</v>
      </c>
      <c r="S35" s="357" t="str">
        <f t="shared" si="7"/>
        <v> </v>
      </c>
      <c r="T35" s="275"/>
      <c r="U35" s="275"/>
      <c r="V35" s="196"/>
      <c r="W35" s="196"/>
      <c r="X35" s="196"/>
      <c r="Y35" s="196"/>
      <c r="Z35" s="196"/>
    </row>
    <row r="36" ht="12.0" customHeight="1">
      <c r="A36" s="275" t="s">
        <v>365</v>
      </c>
      <c r="B36" s="284">
        <v>45862.0</v>
      </c>
      <c r="C36" s="275" t="s">
        <v>233</v>
      </c>
      <c r="D36" s="296">
        <v>519.8</v>
      </c>
      <c r="E36" s="296"/>
      <c r="F36" s="359">
        <f>SUMIF('Finished Goods Transfer'!C:C,A36,'Finished Goods Transfer'!D:D)</f>
        <v>519.8</v>
      </c>
      <c r="G36" s="359" t="str">
        <f>VLOOKUP(A36,'Sales Order'!A:E,5,FALSE)</f>
        <v>TRAFFO ELECTRONICS</v>
      </c>
      <c r="H36" s="359">
        <f>VLOOKUP(G36,'Customer Collection Report'!B:C,2,FALSE)</f>
        <v>0</v>
      </c>
      <c r="I36" s="359"/>
      <c r="J36" s="359"/>
      <c r="K36" s="359"/>
      <c r="L36" s="360">
        <f t="shared" si="2"/>
        <v>7</v>
      </c>
      <c r="M36" s="360">
        <f t="shared" si="3"/>
        <v>24</v>
      </c>
      <c r="N36" s="360" t="str">
        <f>VLOOKUP(A36,'Sales Order'!A:N,14,FALSE)</f>
        <v>CRNO TL</v>
      </c>
      <c r="O36" s="357">
        <f t="shared" si="4"/>
        <v>2025</v>
      </c>
      <c r="P36" s="358">
        <f>VLOOKUP(A36,'Sales Order'!A:Q,17,FALSE)</f>
        <v>45862</v>
      </c>
      <c r="Q36" s="357">
        <f t="shared" si="5"/>
        <v>7</v>
      </c>
      <c r="R36" s="357">
        <f t="shared" si="6"/>
        <v>2025</v>
      </c>
      <c r="S36" s="357" t="str">
        <f t="shared" si="7"/>
        <v> </v>
      </c>
      <c r="T36" s="275"/>
      <c r="U36" s="275"/>
      <c r="V36" s="196"/>
      <c r="W36" s="196"/>
      <c r="X36" s="196"/>
      <c r="Y36" s="196"/>
      <c r="Z36" s="196"/>
    </row>
    <row r="37" ht="12.0" customHeight="1">
      <c r="A37" s="275" t="s">
        <v>346</v>
      </c>
      <c r="B37" s="284">
        <v>45862.0</v>
      </c>
      <c r="C37" s="275" t="s">
        <v>180</v>
      </c>
      <c r="D37" s="296">
        <v>849.6</v>
      </c>
      <c r="E37" s="296"/>
      <c r="F37" s="359">
        <f>SUMIF('Finished Goods Transfer'!C:C,A37,'Finished Goods Transfer'!D:D)</f>
        <v>849.6</v>
      </c>
      <c r="G37" s="359" t="str">
        <f>VLOOKUP(A37,'Sales Order'!A:E,5,FALSE)</f>
        <v>Ador Powertron Ltd</v>
      </c>
      <c r="H37" s="359">
        <f>VLOOKUP(G37,'Customer Collection Report'!B:C,2,FALSE)</f>
        <v>60</v>
      </c>
      <c r="I37" s="359"/>
      <c r="J37" s="359"/>
      <c r="K37" s="359"/>
      <c r="L37" s="360">
        <f t="shared" si="2"/>
        <v>7</v>
      </c>
      <c r="M37" s="360">
        <f t="shared" si="3"/>
        <v>24</v>
      </c>
      <c r="N37" s="360" t="str">
        <f>VLOOKUP(A37,'Sales Order'!A:N,14,FALSE)</f>
        <v>CRNO TL</v>
      </c>
      <c r="O37" s="357">
        <f t="shared" si="4"/>
        <v>2025</v>
      </c>
      <c r="P37" s="358">
        <f>VLOOKUP(A37,'Sales Order'!A:Q,17,FALSE)</f>
        <v>45848</v>
      </c>
      <c r="Q37" s="357">
        <f t="shared" si="5"/>
        <v>7</v>
      </c>
      <c r="R37" s="357">
        <f t="shared" si="6"/>
        <v>2025</v>
      </c>
      <c r="S37" s="357" t="str">
        <f t="shared" si="7"/>
        <v> </v>
      </c>
      <c r="T37" s="275"/>
      <c r="U37" s="275"/>
      <c r="V37" s="196"/>
      <c r="W37" s="196"/>
      <c r="X37" s="196"/>
      <c r="Y37" s="196"/>
      <c r="Z37" s="196"/>
    </row>
    <row r="38" ht="12.0" customHeight="1">
      <c r="A38" s="275" t="s">
        <v>364</v>
      </c>
      <c r="B38" s="284">
        <v>45862.0</v>
      </c>
      <c r="C38" s="275" t="s">
        <v>180</v>
      </c>
      <c r="D38" s="296">
        <v>307.0</v>
      </c>
      <c r="E38" s="296"/>
      <c r="F38" s="359">
        <f>SUMIF('Finished Goods Transfer'!C:C,A38,'Finished Goods Transfer'!D:D)</f>
        <v>307</v>
      </c>
      <c r="G38" s="359" t="str">
        <f>VLOOKUP(A38,'Sales Order'!A:E,5,FALSE)</f>
        <v>Ador Powertron Ltd</v>
      </c>
      <c r="H38" s="359">
        <f>VLOOKUP(G38,'Customer Collection Report'!B:C,2,FALSE)</f>
        <v>60</v>
      </c>
      <c r="I38" s="359"/>
      <c r="J38" s="359"/>
      <c r="K38" s="359"/>
      <c r="L38" s="360">
        <f t="shared" si="2"/>
        <v>7</v>
      </c>
      <c r="M38" s="360">
        <f t="shared" si="3"/>
        <v>24</v>
      </c>
      <c r="N38" s="360" t="str">
        <f>VLOOKUP(A38,'Sales Order'!A:N,14,FALSE)</f>
        <v>CRNO TL</v>
      </c>
      <c r="O38" s="357">
        <f t="shared" si="4"/>
        <v>2025</v>
      </c>
      <c r="P38" s="358">
        <f>VLOOKUP(A38,'Sales Order'!A:Q,17,FALSE)</f>
        <v>45862</v>
      </c>
      <c r="Q38" s="357">
        <f t="shared" si="5"/>
        <v>7</v>
      </c>
      <c r="R38" s="357">
        <f t="shared" si="6"/>
        <v>2025</v>
      </c>
      <c r="S38" s="357" t="str">
        <f t="shared" si="7"/>
        <v> </v>
      </c>
      <c r="T38" s="275"/>
      <c r="U38" s="275"/>
      <c r="V38" s="196"/>
      <c r="W38" s="196"/>
      <c r="X38" s="196"/>
      <c r="Y38" s="196"/>
      <c r="Z38" s="196"/>
    </row>
    <row r="39" ht="12.0" customHeight="1">
      <c r="A39" s="275" t="s">
        <v>492</v>
      </c>
      <c r="B39" s="284">
        <v>45862.0</v>
      </c>
      <c r="C39" s="275" t="s">
        <v>180</v>
      </c>
      <c r="D39" s="296">
        <v>130.6</v>
      </c>
      <c r="E39" s="296"/>
      <c r="F39" s="359">
        <f>SUMIF('Finished Goods Transfer'!C:C,A39,'Finished Goods Transfer'!D:D)</f>
        <v>130.6</v>
      </c>
      <c r="G39" s="359" t="str">
        <f>VLOOKUP(A39,'Sales Order'!A:E,5,FALSE)</f>
        <v>Ador Powertron Ltd</v>
      </c>
      <c r="H39" s="359">
        <f>VLOOKUP(G39,'Customer Collection Report'!B:C,2,FALSE)</f>
        <v>60</v>
      </c>
      <c r="I39" s="359"/>
      <c r="J39" s="359"/>
      <c r="K39" s="359"/>
      <c r="L39" s="360">
        <f t="shared" si="2"/>
        <v>7</v>
      </c>
      <c r="M39" s="360">
        <f t="shared" si="3"/>
        <v>24</v>
      </c>
      <c r="N39" s="360" t="str">
        <f>VLOOKUP(A39,'Sales Order'!A:N,14,FALSE)</f>
        <v>CRNO TL</v>
      </c>
      <c r="O39" s="357">
        <f t="shared" si="4"/>
        <v>2025</v>
      </c>
      <c r="P39" s="358">
        <f>VLOOKUP(A39,'Sales Order'!A:Q,17,FALSE)</f>
        <v>45862</v>
      </c>
      <c r="Q39" s="357">
        <f t="shared" si="5"/>
        <v>7</v>
      </c>
      <c r="R39" s="357">
        <f t="shared" si="6"/>
        <v>2025</v>
      </c>
      <c r="S39" s="357" t="str">
        <f t="shared" si="7"/>
        <v> </v>
      </c>
      <c r="T39" s="275"/>
      <c r="U39" s="275"/>
      <c r="V39" s="196"/>
      <c r="W39" s="196"/>
      <c r="X39" s="196"/>
      <c r="Y39" s="196"/>
      <c r="Z39" s="196"/>
    </row>
    <row r="40" ht="12.0" customHeight="1">
      <c r="A40" s="275" t="s">
        <v>493</v>
      </c>
      <c r="B40" s="284">
        <v>45862.0</v>
      </c>
      <c r="C40" s="275" t="s">
        <v>180</v>
      </c>
      <c r="D40" s="296">
        <v>546.6</v>
      </c>
      <c r="E40" s="296"/>
      <c r="F40" s="359">
        <f>SUMIF('Finished Goods Transfer'!C:C,A40,'Finished Goods Transfer'!D:D)</f>
        <v>546.6</v>
      </c>
      <c r="G40" s="359" t="str">
        <f>VLOOKUP(A40,'Sales Order'!A:E,5,FALSE)</f>
        <v>Ador Powertron Ltd</v>
      </c>
      <c r="H40" s="359">
        <f>VLOOKUP(G40,'Customer Collection Report'!B:C,2,FALSE)</f>
        <v>60</v>
      </c>
      <c r="I40" s="359"/>
      <c r="J40" s="359"/>
      <c r="K40" s="359"/>
      <c r="L40" s="360">
        <f t="shared" si="2"/>
        <v>7</v>
      </c>
      <c r="M40" s="360">
        <f t="shared" si="3"/>
        <v>24</v>
      </c>
      <c r="N40" s="360" t="str">
        <f>VLOOKUP(A40,'Sales Order'!A:N,14,FALSE)</f>
        <v>CRNO TL</v>
      </c>
      <c r="O40" s="357">
        <f t="shared" si="4"/>
        <v>2025</v>
      </c>
      <c r="P40" s="358">
        <f>VLOOKUP(A40,'Sales Order'!A:Q,17,FALSE)</f>
        <v>45862</v>
      </c>
      <c r="Q40" s="357">
        <f t="shared" si="5"/>
        <v>7</v>
      </c>
      <c r="R40" s="357">
        <f t="shared" si="6"/>
        <v>2025</v>
      </c>
      <c r="S40" s="357" t="str">
        <f t="shared" si="7"/>
        <v> </v>
      </c>
      <c r="T40" s="275"/>
      <c r="U40" s="275"/>
      <c r="V40" s="196"/>
      <c r="W40" s="196"/>
      <c r="X40" s="196"/>
      <c r="Y40" s="196"/>
      <c r="Z40" s="196"/>
    </row>
    <row r="41" ht="12.0" customHeight="1">
      <c r="A41" s="275" t="s">
        <v>494</v>
      </c>
      <c r="B41" s="284">
        <v>45862.0</v>
      </c>
      <c r="C41" s="275" t="s">
        <v>833</v>
      </c>
      <c r="D41" s="296">
        <v>40.8</v>
      </c>
      <c r="E41" s="296"/>
      <c r="F41" s="359">
        <f>SUMIF('Finished Goods Transfer'!C:C,A41,'Finished Goods Transfer'!D:D)</f>
        <v>40.8</v>
      </c>
      <c r="G41" s="359" t="str">
        <f>VLOOKUP(A41,'Sales Order'!A:E,5,FALSE)</f>
        <v>CONTRONICS</v>
      </c>
      <c r="H41" s="359" t="str">
        <f>VLOOKUP(G41,'Customer Collection Report'!B:C,2,FALSE)</f>
        <v/>
      </c>
      <c r="I41" s="359"/>
      <c r="J41" s="359"/>
      <c r="K41" s="359"/>
      <c r="L41" s="360">
        <f t="shared" si="2"/>
        <v>7</v>
      </c>
      <c r="M41" s="360">
        <f t="shared" si="3"/>
        <v>24</v>
      </c>
      <c r="N41" s="360" t="str">
        <f>VLOOKUP(A41,'Sales Order'!A:N,14,FALSE)</f>
        <v>CRNO TL</v>
      </c>
      <c r="O41" s="357">
        <f t="shared" si="4"/>
        <v>2025</v>
      </c>
      <c r="P41" s="358">
        <f>VLOOKUP(A41,'Sales Order'!A:Q,17,FALSE)</f>
        <v>45862</v>
      </c>
      <c r="Q41" s="357">
        <f t="shared" si="5"/>
        <v>7</v>
      </c>
      <c r="R41" s="357">
        <f t="shared" si="6"/>
        <v>2025</v>
      </c>
      <c r="S41" s="357" t="str">
        <f t="shared" si="7"/>
        <v> </v>
      </c>
      <c r="T41" s="275"/>
      <c r="U41" s="275"/>
      <c r="V41" s="196"/>
      <c r="W41" s="196"/>
      <c r="X41" s="196"/>
      <c r="Y41" s="196"/>
      <c r="Z41" s="196"/>
    </row>
    <row r="42" ht="12.0" customHeight="1">
      <c r="A42" s="275" t="s">
        <v>482</v>
      </c>
      <c r="B42" s="284">
        <v>45862.0</v>
      </c>
      <c r="C42" s="275" t="s">
        <v>833</v>
      </c>
      <c r="D42" s="296">
        <v>50.6</v>
      </c>
      <c r="E42" s="296"/>
      <c r="F42" s="359">
        <f>SUMIF('Finished Goods Transfer'!C:C,A42,'Finished Goods Transfer'!D:D)</f>
        <v>49</v>
      </c>
      <c r="G42" s="359" t="str">
        <f>VLOOKUP(A42,'Sales Order'!A:E,5,FALSE)</f>
        <v>CONTRONICS</v>
      </c>
      <c r="H42" s="359" t="str">
        <f>VLOOKUP(G42,'Customer Collection Report'!B:C,2,FALSE)</f>
        <v/>
      </c>
      <c r="I42" s="359"/>
      <c r="J42" s="359"/>
      <c r="K42" s="359"/>
      <c r="L42" s="360">
        <f t="shared" si="2"/>
        <v>7</v>
      </c>
      <c r="M42" s="360">
        <f t="shared" si="3"/>
        <v>24</v>
      </c>
      <c r="N42" s="360" t="str">
        <f>VLOOKUP(A42,'Sales Order'!A:N,14,FALSE)</f>
        <v>CRNO TL</v>
      </c>
      <c r="O42" s="357">
        <f t="shared" si="4"/>
        <v>2025</v>
      </c>
      <c r="P42" s="358">
        <f>VLOOKUP(A42,'Sales Order'!A:Q,17,FALSE)</f>
        <v>45862</v>
      </c>
      <c r="Q42" s="357">
        <f t="shared" si="5"/>
        <v>7</v>
      </c>
      <c r="R42" s="357">
        <f t="shared" si="6"/>
        <v>2025</v>
      </c>
      <c r="S42" s="357" t="str">
        <f t="shared" si="7"/>
        <v> </v>
      </c>
      <c r="T42" s="275"/>
      <c r="U42" s="275"/>
      <c r="V42" s="196"/>
      <c r="W42" s="196"/>
      <c r="X42" s="196"/>
      <c r="Y42" s="196"/>
      <c r="Z42" s="196"/>
    </row>
    <row r="43" ht="12.0" customHeight="1">
      <c r="A43" s="275" t="s">
        <v>483</v>
      </c>
      <c r="B43" s="284">
        <v>45862.0</v>
      </c>
      <c r="C43" s="275" t="s">
        <v>833</v>
      </c>
      <c r="D43" s="296">
        <v>66.6</v>
      </c>
      <c r="E43" s="296"/>
      <c r="F43" s="359">
        <f>SUMIF('Finished Goods Transfer'!C:C,A43,'Finished Goods Transfer'!D:D)</f>
        <v>65</v>
      </c>
      <c r="G43" s="359" t="str">
        <f>VLOOKUP(A43,'Sales Order'!A:E,5,FALSE)</f>
        <v>CONTRONICS</v>
      </c>
      <c r="H43" s="359" t="str">
        <f>VLOOKUP(G43,'Customer Collection Report'!B:C,2,FALSE)</f>
        <v/>
      </c>
      <c r="I43" s="359"/>
      <c r="J43" s="359"/>
      <c r="K43" s="359"/>
      <c r="L43" s="360">
        <f t="shared" si="2"/>
        <v>7</v>
      </c>
      <c r="M43" s="360">
        <f t="shared" si="3"/>
        <v>24</v>
      </c>
      <c r="N43" s="360" t="str">
        <f>VLOOKUP(A43,'Sales Order'!A:N,14,FALSE)</f>
        <v>CRNO TL</v>
      </c>
      <c r="O43" s="357">
        <f t="shared" si="4"/>
        <v>2025</v>
      </c>
      <c r="P43" s="358">
        <f>VLOOKUP(A43,'Sales Order'!A:Q,17,FALSE)</f>
        <v>45862</v>
      </c>
      <c r="Q43" s="357">
        <f t="shared" si="5"/>
        <v>7</v>
      </c>
      <c r="R43" s="357">
        <f t="shared" si="6"/>
        <v>2025</v>
      </c>
      <c r="S43" s="357" t="str">
        <f t="shared" si="7"/>
        <v> </v>
      </c>
      <c r="T43" s="275"/>
      <c r="U43" s="275"/>
      <c r="V43" s="196"/>
      <c r="W43" s="196"/>
      <c r="X43" s="196"/>
      <c r="Y43" s="196"/>
      <c r="Z43" s="196"/>
    </row>
    <row r="44" ht="12.0" customHeight="1">
      <c r="A44" s="275" t="s">
        <v>495</v>
      </c>
      <c r="B44" s="284">
        <v>45862.0</v>
      </c>
      <c r="C44" s="275" t="s">
        <v>833</v>
      </c>
      <c r="D44" s="296">
        <v>44.4</v>
      </c>
      <c r="E44" s="296"/>
      <c r="F44" s="359">
        <f>SUMIF('Finished Goods Transfer'!C:C,A44,'Finished Goods Transfer'!D:D)</f>
        <v>44.4</v>
      </c>
      <c r="G44" s="359" t="str">
        <f>VLOOKUP(A44,'Sales Order'!A:E,5,FALSE)</f>
        <v>CONTRONICS</v>
      </c>
      <c r="H44" s="359" t="str">
        <f>VLOOKUP(G44,'Customer Collection Report'!B:C,2,FALSE)</f>
        <v/>
      </c>
      <c r="I44" s="359"/>
      <c r="J44" s="359"/>
      <c r="K44" s="359"/>
      <c r="L44" s="360">
        <f t="shared" si="2"/>
        <v>7</v>
      </c>
      <c r="M44" s="360">
        <f t="shared" si="3"/>
        <v>24</v>
      </c>
      <c r="N44" s="360" t="str">
        <f>VLOOKUP(A44,'Sales Order'!A:N,14,FALSE)</f>
        <v>CRNO TL</v>
      </c>
      <c r="O44" s="357">
        <f t="shared" si="4"/>
        <v>2025</v>
      </c>
      <c r="P44" s="358">
        <f>VLOOKUP(A44,'Sales Order'!A:Q,17,FALSE)</f>
        <v>45862</v>
      </c>
      <c r="Q44" s="357">
        <f t="shared" si="5"/>
        <v>7</v>
      </c>
      <c r="R44" s="357">
        <f t="shared" si="6"/>
        <v>2025</v>
      </c>
      <c r="S44" s="357" t="str">
        <f t="shared" si="7"/>
        <v> </v>
      </c>
      <c r="T44" s="275"/>
      <c r="U44" s="275"/>
      <c r="V44" s="196"/>
      <c r="W44" s="196"/>
      <c r="X44" s="196"/>
      <c r="Y44" s="196"/>
      <c r="Z44" s="196"/>
    </row>
    <row r="45" ht="12.0" customHeight="1">
      <c r="A45" s="275" t="s">
        <v>496</v>
      </c>
      <c r="B45" s="284">
        <v>45862.0</v>
      </c>
      <c r="C45" s="275" t="s">
        <v>181</v>
      </c>
      <c r="D45" s="296">
        <v>109.2</v>
      </c>
      <c r="E45" s="296"/>
      <c r="F45" s="359">
        <f>SUMIF('Finished Goods Transfer'!C:C,A45,'Finished Goods Transfer'!D:D)</f>
        <v>109.2</v>
      </c>
      <c r="G45" s="359" t="str">
        <f>VLOOKUP(A45,'Sales Order'!A:E,5,FALSE)</f>
        <v>Ador Powertron Ltd</v>
      </c>
      <c r="H45" s="359">
        <f>VLOOKUP(G45,'Customer Collection Report'!B:C,2,FALSE)</f>
        <v>60</v>
      </c>
      <c r="I45" s="359"/>
      <c r="J45" s="359"/>
      <c r="K45" s="359"/>
      <c r="L45" s="360">
        <f t="shared" si="2"/>
        <v>7</v>
      </c>
      <c r="M45" s="360">
        <f t="shared" si="3"/>
        <v>24</v>
      </c>
      <c r="N45" s="360" t="str">
        <f>VLOOKUP(A45,'Sales Order'!A:N,14,FALSE)</f>
        <v>CRNO TL</v>
      </c>
      <c r="O45" s="357">
        <f t="shared" si="4"/>
        <v>2025</v>
      </c>
      <c r="P45" s="358">
        <f>VLOOKUP(A45,'Sales Order'!A:Q,17,FALSE)</f>
        <v>45862</v>
      </c>
      <c r="Q45" s="357">
        <f t="shared" si="5"/>
        <v>7</v>
      </c>
      <c r="R45" s="357">
        <f t="shared" si="6"/>
        <v>2025</v>
      </c>
      <c r="S45" s="357" t="str">
        <f t="shared" si="7"/>
        <v> </v>
      </c>
      <c r="T45" s="275"/>
      <c r="U45" s="275"/>
      <c r="V45" s="196"/>
      <c r="W45" s="196"/>
      <c r="X45" s="196"/>
      <c r="Y45" s="196"/>
      <c r="Z45" s="196"/>
    </row>
    <row r="46" ht="12.0" customHeight="1">
      <c r="A46" s="275" t="s">
        <v>497</v>
      </c>
      <c r="B46" s="284">
        <v>45862.0</v>
      </c>
      <c r="C46" s="275" t="s">
        <v>181</v>
      </c>
      <c r="D46" s="296">
        <v>57.2</v>
      </c>
      <c r="E46" s="296"/>
      <c r="F46" s="359">
        <f>SUMIF('Finished Goods Transfer'!C:C,A46,'Finished Goods Transfer'!D:D)</f>
        <v>57.2</v>
      </c>
      <c r="G46" s="359" t="str">
        <f>VLOOKUP(A46,'Sales Order'!A:E,5,FALSE)</f>
        <v>Ador Powertron Ltd</v>
      </c>
      <c r="H46" s="359">
        <f>VLOOKUP(G46,'Customer Collection Report'!B:C,2,FALSE)</f>
        <v>60</v>
      </c>
      <c r="I46" s="359"/>
      <c r="J46" s="359"/>
      <c r="K46" s="359"/>
      <c r="L46" s="360">
        <f t="shared" si="2"/>
        <v>7</v>
      </c>
      <c r="M46" s="360">
        <f t="shared" si="3"/>
        <v>24</v>
      </c>
      <c r="N46" s="360" t="str">
        <f>VLOOKUP(A46,'Sales Order'!A:N,14,FALSE)</f>
        <v>CRNO TL</v>
      </c>
      <c r="O46" s="357">
        <f t="shared" si="4"/>
        <v>2025</v>
      </c>
      <c r="P46" s="358">
        <f>VLOOKUP(A46,'Sales Order'!A:Q,17,FALSE)</f>
        <v>45862</v>
      </c>
      <c r="Q46" s="357">
        <f t="shared" si="5"/>
        <v>7</v>
      </c>
      <c r="R46" s="357">
        <f t="shared" si="6"/>
        <v>2025</v>
      </c>
      <c r="S46" s="357" t="str">
        <f t="shared" si="7"/>
        <v> </v>
      </c>
      <c r="T46" s="275"/>
      <c r="U46" s="275"/>
      <c r="V46" s="196"/>
      <c r="W46" s="196"/>
      <c r="X46" s="196"/>
      <c r="Y46" s="196"/>
      <c r="Z46" s="196"/>
    </row>
    <row r="47" ht="12.0" customHeight="1">
      <c r="A47" s="275" t="s">
        <v>498</v>
      </c>
      <c r="B47" s="284">
        <v>45862.0</v>
      </c>
      <c r="C47" s="275" t="s">
        <v>181</v>
      </c>
      <c r="D47" s="296">
        <v>180.2</v>
      </c>
      <c r="E47" s="296"/>
      <c r="F47" s="359">
        <f>SUMIF('Finished Goods Transfer'!C:C,A47,'Finished Goods Transfer'!D:D)</f>
        <v>180.2</v>
      </c>
      <c r="G47" s="359" t="str">
        <f>VLOOKUP(A47,'Sales Order'!A:E,5,FALSE)</f>
        <v>Ador Powertron Ltd</v>
      </c>
      <c r="H47" s="359">
        <f>VLOOKUP(G47,'Customer Collection Report'!B:C,2,FALSE)</f>
        <v>60</v>
      </c>
      <c r="I47" s="359"/>
      <c r="J47" s="359"/>
      <c r="K47" s="359"/>
      <c r="L47" s="360">
        <f t="shared" si="2"/>
        <v>7</v>
      </c>
      <c r="M47" s="360">
        <f t="shared" si="3"/>
        <v>24</v>
      </c>
      <c r="N47" s="360" t="str">
        <f>VLOOKUP(A47,'Sales Order'!A:N,14,FALSE)</f>
        <v>CRNO TL</v>
      </c>
      <c r="O47" s="357">
        <f t="shared" si="4"/>
        <v>2025</v>
      </c>
      <c r="P47" s="358">
        <f>VLOOKUP(A47,'Sales Order'!A:Q,17,FALSE)</f>
        <v>45862</v>
      </c>
      <c r="Q47" s="357">
        <f t="shared" si="5"/>
        <v>7</v>
      </c>
      <c r="R47" s="357">
        <f t="shared" si="6"/>
        <v>2025</v>
      </c>
      <c r="S47" s="357" t="str">
        <f t="shared" si="7"/>
        <v> </v>
      </c>
      <c r="T47" s="275"/>
      <c r="U47" s="275"/>
      <c r="V47" s="196"/>
      <c r="W47" s="196"/>
      <c r="X47" s="196"/>
      <c r="Y47" s="196"/>
      <c r="Z47" s="196"/>
    </row>
    <row r="48" ht="12.0" customHeight="1">
      <c r="A48" s="275" t="s">
        <v>368</v>
      </c>
      <c r="B48" s="284">
        <v>45862.0</v>
      </c>
      <c r="C48" s="275" t="s">
        <v>181</v>
      </c>
      <c r="D48" s="296">
        <v>466.0</v>
      </c>
      <c r="E48" s="296"/>
      <c r="F48" s="359">
        <f>SUMIF('Finished Goods Transfer'!C:C,A48,'Finished Goods Transfer'!D:D)</f>
        <v>466</v>
      </c>
      <c r="G48" s="359" t="str">
        <f>VLOOKUP(A48,'Sales Order'!A:E,5,FALSE)</f>
        <v>Ador Powertron Ltd</v>
      </c>
      <c r="H48" s="359">
        <f>VLOOKUP(G48,'Customer Collection Report'!B:C,2,FALSE)</f>
        <v>60</v>
      </c>
      <c r="I48" s="359"/>
      <c r="J48" s="359"/>
      <c r="K48" s="359"/>
      <c r="L48" s="360">
        <f t="shared" si="2"/>
        <v>7</v>
      </c>
      <c r="M48" s="360">
        <f t="shared" si="3"/>
        <v>24</v>
      </c>
      <c r="N48" s="360" t="str">
        <f>VLOOKUP(A48,'Sales Order'!A:N,14,FALSE)</f>
        <v>CRNO TL</v>
      </c>
      <c r="O48" s="357">
        <f t="shared" si="4"/>
        <v>2025</v>
      </c>
      <c r="P48" s="358">
        <f>VLOOKUP(A48,'Sales Order'!A:Q,17,FALSE)</f>
        <v>45862</v>
      </c>
      <c r="Q48" s="357">
        <f t="shared" si="5"/>
        <v>7</v>
      </c>
      <c r="R48" s="357">
        <f t="shared" si="6"/>
        <v>2025</v>
      </c>
      <c r="S48" s="357" t="str">
        <f t="shared" si="7"/>
        <v> </v>
      </c>
      <c r="T48" s="275"/>
      <c r="U48" s="275"/>
      <c r="V48" s="196"/>
      <c r="W48" s="196"/>
      <c r="X48" s="196"/>
      <c r="Y48" s="196"/>
      <c r="Z48" s="196"/>
    </row>
    <row r="49" ht="12.0" customHeight="1">
      <c r="A49" s="275" t="s">
        <v>367</v>
      </c>
      <c r="B49" s="284">
        <v>45862.0</v>
      </c>
      <c r="C49" s="275" t="s">
        <v>181</v>
      </c>
      <c r="D49" s="296">
        <v>183.2</v>
      </c>
      <c r="E49" s="296"/>
      <c r="F49" s="359">
        <f>SUMIF('Finished Goods Transfer'!C:C,A49,'Finished Goods Transfer'!D:D)</f>
        <v>183.2</v>
      </c>
      <c r="G49" s="359" t="str">
        <f>VLOOKUP(A49,'Sales Order'!A:E,5,FALSE)</f>
        <v>Ador Powertron Ltd</v>
      </c>
      <c r="H49" s="359">
        <f>VLOOKUP(G49,'Customer Collection Report'!B:C,2,FALSE)</f>
        <v>60</v>
      </c>
      <c r="I49" s="359"/>
      <c r="J49" s="359"/>
      <c r="K49" s="359"/>
      <c r="L49" s="360">
        <f t="shared" si="2"/>
        <v>7</v>
      </c>
      <c r="M49" s="360">
        <f t="shared" si="3"/>
        <v>24</v>
      </c>
      <c r="N49" s="360" t="str">
        <f>VLOOKUP(A49,'Sales Order'!A:N,14,FALSE)</f>
        <v>CRNO TL</v>
      </c>
      <c r="O49" s="357">
        <f t="shared" si="4"/>
        <v>2025</v>
      </c>
      <c r="P49" s="358">
        <f>VLOOKUP(A49,'Sales Order'!A:Q,17,FALSE)</f>
        <v>45862</v>
      </c>
      <c r="Q49" s="357">
        <f t="shared" si="5"/>
        <v>7</v>
      </c>
      <c r="R49" s="357">
        <f t="shared" si="6"/>
        <v>2025</v>
      </c>
      <c r="S49" s="357" t="str">
        <f t="shared" si="7"/>
        <v> </v>
      </c>
      <c r="T49" s="275"/>
      <c r="U49" s="275"/>
      <c r="V49" s="196"/>
      <c r="W49" s="196"/>
      <c r="X49" s="196"/>
      <c r="Y49" s="196"/>
      <c r="Z49" s="196"/>
    </row>
    <row r="50" ht="12.0" customHeight="1">
      <c r="A50" s="275" t="s">
        <v>361</v>
      </c>
      <c r="B50" s="284">
        <v>45862.0</v>
      </c>
      <c r="C50" s="275" t="s">
        <v>181</v>
      </c>
      <c r="D50" s="296">
        <v>363.4</v>
      </c>
      <c r="E50" s="296"/>
      <c r="F50" s="359">
        <f>SUMIF('Finished Goods Transfer'!C:C,A50,'Finished Goods Transfer'!D:D)</f>
        <v>363.4</v>
      </c>
      <c r="G50" s="359" t="str">
        <f>VLOOKUP(A50,'Sales Order'!A:E,5,FALSE)</f>
        <v>Ador Powertron Ltd</v>
      </c>
      <c r="H50" s="359">
        <f>VLOOKUP(G50,'Customer Collection Report'!B:C,2,FALSE)</f>
        <v>60</v>
      </c>
      <c r="I50" s="359"/>
      <c r="J50" s="359"/>
      <c r="K50" s="359"/>
      <c r="L50" s="360">
        <f t="shared" si="2"/>
        <v>7</v>
      </c>
      <c r="M50" s="360">
        <f t="shared" si="3"/>
        <v>24</v>
      </c>
      <c r="N50" s="360" t="str">
        <f>VLOOKUP(A50,'Sales Order'!A:N,14,FALSE)</f>
        <v>CRNO TL</v>
      </c>
      <c r="O50" s="357">
        <f t="shared" si="4"/>
        <v>2025</v>
      </c>
      <c r="P50" s="358">
        <f>VLOOKUP(A50,'Sales Order'!A:Q,17,FALSE)</f>
        <v>45862</v>
      </c>
      <c r="Q50" s="357">
        <f t="shared" si="5"/>
        <v>7</v>
      </c>
      <c r="R50" s="357">
        <f t="shared" si="6"/>
        <v>2025</v>
      </c>
      <c r="S50" s="357" t="str">
        <f t="shared" si="7"/>
        <v> </v>
      </c>
      <c r="T50" s="275"/>
      <c r="U50" s="275"/>
      <c r="V50" s="196"/>
      <c r="W50" s="196"/>
      <c r="X50" s="196"/>
      <c r="Y50" s="196"/>
      <c r="Z50" s="196"/>
    </row>
    <row r="51" ht="12.0" customHeight="1">
      <c r="A51" s="275" t="s">
        <v>499</v>
      </c>
      <c r="B51" s="284">
        <v>45862.0</v>
      </c>
      <c r="C51" s="275" t="s">
        <v>834</v>
      </c>
      <c r="D51" s="296">
        <v>156.0</v>
      </c>
      <c r="E51" s="296"/>
      <c r="F51" s="359">
        <f>SUMIF('Finished Goods Transfer'!C:C,A51,'Finished Goods Transfer'!D:D)</f>
        <v>156</v>
      </c>
      <c r="G51" s="359" t="str">
        <f>VLOOKUP(A51,'Sales Order'!A:E,5,FALSE)</f>
        <v>SHREE GANESH ENGINEERING WORKS</v>
      </c>
      <c r="H51" s="359" t="str">
        <f>VLOOKUP(G51,'Customer Collection Report'!B:C,2,FALSE)</f>
        <v/>
      </c>
      <c r="I51" s="359"/>
      <c r="J51" s="359"/>
      <c r="K51" s="359"/>
      <c r="L51" s="360">
        <f t="shared" si="2"/>
        <v>7</v>
      </c>
      <c r="M51" s="360">
        <f t="shared" si="3"/>
        <v>24</v>
      </c>
      <c r="N51" s="360" t="str">
        <f>VLOOKUP(A51,'Sales Order'!A:N,14,FALSE)</f>
        <v>CRNO COIL</v>
      </c>
      <c r="O51" s="357">
        <f t="shared" si="4"/>
        <v>2025</v>
      </c>
      <c r="P51" s="358">
        <f>VLOOKUP(A51,'Sales Order'!A:Q,17,FALSE)</f>
        <v>45862</v>
      </c>
      <c r="Q51" s="357">
        <f t="shared" si="5"/>
        <v>7</v>
      </c>
      <c r="R51" s="357">
        <f t="shared" si="6"/>
        <v>2025</v>
      </c>
      <c r="S51" s="357" t="str">
        <f t="shared" si="7"/>
        <v> </v>
      </c>
      <c r="T51" s="275"/>
      <c r="U51" s="275"/>
      <c r="V51" s="196"/>
      <c r="W51" s="196"/>
      <c r="X51" s="196"/>
      <c r="Y51" s="196"/>
      <c r="Z51" s="196"/>
    </row>
    <row r="52" ht="12.0" customHeight="1">
      <c r="A52" s="275" t="s">
        <v>625</v>
      </c>
      <c r="B52" s="284">
        <v>45862.0</v>
      </c>
      <c r="C52" s="275" t="s">
        <v>835</v>
      </c>
      <c r="D52" s="296">
        <v>10042.0</v>
      </c>
      <c r="E52" s="296"/>
      <c r="F52" s="359">
        <f>SUMIF('Finished Goods Transfer'!C:C,A52,'Finished Goods Transfer'!D:D)</f>
        <v>0</v>
      </c>
      <c r="G52" s="359" t="str">
        <f>VLOOKUP(A52,'Sales Order'!A:E,5,FALSE)</f>
        <v>SILICORE STEEL</v>
      </c>
      <c r="H52" s="359">
        <f>VLOOKUP(G52,'Customer Collection Report'!B:C,2,FALSE)</f>
        <v>0</v>
      </c>
      <c r="I52" s="359"/>
      <c r="J52" s="359"/>
      <c r="K52" s="359"/>
      <c r="L52" s="360">
        <f t="shared" si="2"/>
        <v>7</v>
      </c>
      <c r="M52" s="360">
        <f t="shared" si="3"/>
        <v>24</v>
      </c>
      <c r="N52" s="360" t="str">
        <f>VLOOKUP(A52,'Sales Order'!A:N,14,FALSE)</f>
        <v>CRNO COIL</v>
      </c>
      <c r="O52" s="357">
        <f t="shared" si="4"/>
        <v>2025</v>
      </c>
      <c r="P52" s="358">
        <f>VLOOKUP(A52,'Sales Order'!A:Q,17,FALSE)</f>
        <v>45862</v>
      </c>
      <c r="Q52" s="357">
        <f t="shared" si="5"/>
        <v>7</v>
      </c>
      <c r="R52" s="357">
        <f t="shared" si="6"/>
        <v>2025</v>
      </c>
      <c r="S52" s="357" t="str">
        <f t="shared" si="7"/>
        <v> </v>
      </c>
      <c r="T52" s="275"/>
      <c r="U52" s="275"/>
      <c r="V52" s="196"/>
      <c r="W52" s="196"/>
      <c r="X52" s="196"/>
      <c r="Y52" s="196"/>
      <c r="Z52" s="196"/>
    </row>
    <row r="53" ht="12.0" customHeight="1">
      <c r="A53" s="275" t="s">
        <v>626</v>
      </c>
      <c r="B53" s="284">
        <v>45862.0</v>
      </c>
      <c r="C53" s="275" t="s">
        <v>836</v>
      </c>
      <c r="D53" s="296">
        <v>7384.0</v>
      </c>
      <c r="E53" s="296"/>
      <c r="F53" s="359">
        <f>SUMIF('Finished Goods Transfer'!C:C,A53,'Finished Goods Transfer'!D:D)</f>
        <v>0</v>
      </c>
      <c r="G53" s="359" t="str">
        <f>VLOOKUP(A53,'Sales Order'!A:E,5,FALSE)</f>
        <v>SILICORE STEEL</v>
      </c>
      <c r="H53" s="359">
        <f>VLOOKUP(G53,'Customer Collection Report'!B:C,2,FALSE)</f>
        <v>0</v>
      </c>
      <c r="I53" s="359"/>
      <c r="J53" s="359"/>
      <c r="K53" s="359"/>
      <c r="L53" s="360">
        <f t="shared" si="2"/>
        <v>7</v>
      </c>
      <c r="M53" s="360">
        <f t="shared" si="3"/>
        <v>24</v>
      </c>
      <c r="N53" s="360" t="str">
        <f>VLOOKUP(A53,'Sales Order'!A:N,14,FALSE)</f>
        <v>CRNO COIL</v>
      </c>
      <c r="O53" s="357">
        <f t="shared" si="4"/>
        <v>2025</v>
      </c>
      <c r="P53" s="358">
        <f>VLOOKUP(A53,'Sales Order'!A:Q,17,FALSE)</f>
        <v>45862</v>
      </c>
      <c r="Q53" s="357">
        <f t="shared" si="5"/>
        <v>7</v>
      </c>
      <c r="R53" s="357">
        <f t="shared" si="6"/>
        <v>2025</v>
      </c>
      <c r="S53" s="357" t="str">
        <f t="shared" si="7"/>
        <v> </v>
      </c>
      <c r="T53" s="275"/>
      <c r="U53" s="275"/>
      <c r="V53" s="196"/>
      <c r="W53" s="196"/>
      <c r="X53" s="196"/>
      <c r="Y53" s="196"/>
      <c r="Z53" s="196"/>
    </row>
    <row r="54" ht="12.0" customHeight="1">
      <c r="A54" s="275" t="s">
        <v>338</v>
      </c>
      <c r="B54" s="284">
        <v>45863.0</v>
      </c>
      <c r="C54" s="275" t="s">
        <v>221</v>
      </c>
      <c r="D54" s="296">
        <v>67.2</v>
      </c>
      <c r="E54" s="296"/>
      <c r="F54" s="359">
        <f>SUMIF('Finished Goods Transfer'!C:C,A54,'Finished Goods Transfer'!D:D)</f>
        <v>67.2</v>
      </c>
      <c r="G54" s="359" t="str">
        <f>VLOOKUP(A54,'Sales Order'!A:E,5,FALSE)</f>
        <v>Sansons Electroquips</v>
      </c>
      <c r="H54" s="359">
        <f>VLOOKUP(G54,'Customer Collection Report'!B:C,2,FALSE)</f>
        <v>0</v>
      </c>
      <c r="I54" s="359"/>
      <c r="J54" s="359"/>
      <c r="K54" s="359"/>
      <c r="L54" s="360">
        <f t="shared" si="2"/>
        <v>7</v>
      </c>
      <c r="M54" s="360">
        <f t="shared" si="3"/>
        <v>25</v>
      </c>
      <c r="N54" s="360" t="str">
        <f>VLOOKUP(A54,'Sales Order'!A:N,14,FALSE)</f>
        <v>CRNO TL</v>
      </c>
      <c r="O54" s="357">
        <f t="shared" si="4"/>
        <v>2025</v>
      </c>
      <c r="P54" s="358">
        <f>VLOOKUP(A54,'Sales Order'!A:Q,17,FALSE)</f>
        <v>45848</v>
      </c>
      <c r="Q54" s="357">
        <f t="shared" si="5"/>
        <v>7</v>
      </c>
      <c r="R54" s="357">
        <f t="shared" si="6"/>
        <v>2025</v>
      </c>
      <c r="S54" s="357" t="str">
        <f t="shared" si="7"/>
        <v> </v>
      </c>
      <c r="T54" s="275"/>
      <c r="U54" s="275"/>
      <c r="V54" s="196"/>
      <c r="W54" s="196"/>
      <c r="X54" s="196"/>
      <c r="Y54" s="196"/>
      <c r="Z54" s="196"/>
    </row>
    <row r="55" ht="12.0" customHeight="1">
      <c r="A55" s="275" t="s">
        <v>489</v>
      </c>
      <c r="B55" s="284">
        <v>45863.0</v>
      </c>
      <c r="C55" s="275" t="s">
        <v>222</v>
      </c>
      <c r="D55" s="296">
        <v>118.4</v>
      </c>
      <c r="E55" s="296"/>
      <c r="F55" s="359">
        <f>SUMIF('Finished Goods Transfer'!C:C,A55,'Finished Goods Transfer'!D:D)</f>
        <v>259</v>
      </c>
      <c r="G55" s="359" t="str">
        <f>VLOOKUP(A55,'Sales Order'!A:E,5,FALSE)</f>
        <v>Sansons Electroquips</v>
      </c>
      <c r="H55" s="359">
        <f>VLOOKUP(G55,'Customer Collection Report'!B:C,2,FALSE)</f>
        <v>0</v>
      </c>
      <c r="I55" s="359"/>
      <c r="J55" s="359"/>
      <c r="K55" s="359"/>
      <c r="L55" s="360">
        <f t="shared" si="2"/>
        <v>7</v>
      </c>
      <c r="M55" s="360">
        <f t="shared" si="3"/>
        <v>25</v>
      </c>
      <c r="N55" s="360" t="str">
        <f>VLOOKUP(A55,'Sales Order'!A:N,14,FALSE)</f>
        <v>CRNO EI</v>
      </c>
      <c r="O55" s="357">
        <f t="shared" si="4"/>
        <v>2025</v>
      </c>
      <c r="P55" s="358">
        <f>VLOOKUP(A55,'Sales Order'!A:Q,17,FALSE)</f>
        <v>45859</v>
      </c>
      <c r="Q55" s="357">
        <f t="shared" si="5"/>
        <v>7</v>
      </c>
      <c r="R55" s="357">
        <f t="shared" si="6"/>
        <v>2025</v>
      </c>
      <c r="S55" s="357" t="str">
        <f t="shared" si="7"/>
        <v> </v>
      </c>
      <c r="T55" s="275"/>
      <c r="U55" s="275"/>
      <c r="V55" s="196"/>
      <c r="W55" s="196"/>
      <c r="X55" s="196"/>
      <c r="Y55" s="196"/>
      <c r="Z55" s="196"/>
    </row>
    <row r="56" ht="12.0" customHeight="1">
      <c r="A56" s="275" t="s">
        <v>348</v>
      </c>
      <c r="B56" s="284">
        <v>45866.0</v>
      </c>
      <c r="C56" s="275" t="s">
        <v>227</v>
      </c>
      <c r="D56" s="296">
        <v>106.2</v>
      </c>
      <c r="E56" s="296"/>
      <c r="F56" s="359">
        <f>SUMIF('Finished Goods Transfer'!C:C,A56,'Finished Goods Transfer'!D:D)</f>
        <v>106.2</v>
      </c>
      <c r="G56" s="359" t="str">
        <f>VLOOKUP(A56,'Sales Order'!A:E,5,FALSE)</f>
        <v>Shree Ram Electricals</v>
      </c>
      <c r="H56" s="359">
        <f>VLOOKUP(G56,'Customer Collection Report'!B:C,2,FALSE)</f>
        <v>0</v>
      </c>
      <c r="I56" s="359"/>
      <c r="J56" s="359"/>
      <c r="K56" s="359"/>
      <c r="L56" s="360">
        <f t="shared" si="2"/>
        <v>7</v>
      </c>
      <c r="M56" s="360">
        <f t="shared" si="3"/>
        <v>28</v>
      </c>
      <c r="N56" s="360" t="str">
        <f>VLOOKUP(A56,'Sales Order'!A:N,14,FALSE)</f>
        <v>CRNO TL</v>
      </c>
      <c r="O56" s="357">
        <f t="shared" si="4"/>
        <v>2025</v>
      </c>
      <c r="P56" s="358">
        <f>VLOOKUP(A56,'Sales Order'!A:Q,17,FALSE)</f>
        <v>45866</v>
      </c>
      <c r="Q56" s="357">
        <f t="shared" si="5"/>
        <v>7</v>
      </c>
      <c r="R56" s="357">
        <f t="shared" si="6"/>
        <v>2025</v>
      </c>
      <c r="S56" s="357" t="str">
        <f t="shared" si="7"/>
        <v> </v>
      </c>
      <c r="T56" s="275"/>
      <c r="U56" s="275"/>
      <c r="V56" s="196"/>
      <c r="W56" s="196"/>
      <c r="X56" s="196"/>
      <c r="Y56" s="196"/>
      <c r="Z56" s="196"/>
    </row>
    <row r="57" ht="12.0" customHeight="1">
      <c r="A57" s="275" t="s">
        <v>376</v>
      </c>
      <c r="B57" s="284">
        <v>45866.0</v>
      </c>
      <c r="C57" s="275" t="s">
        <v>227</v>
      </c>
      <c r="D57" s="296">
        <v>327.6</v>
      </c>
      <c r="E57" s="296"/>
      <c r="F57" s="359">
        <f>SUMIF('Finished Goods Transfer'!C:C,A57,'Finished Goods Transfer'!D:D)</f>
        <v>716.2</v>
      </c>
      <c r="G57" s="359" t="str">
        <f>VLOOKUP(A57,'Sales Order'!A:E,5,FALSE)</f>
        <v>Shree Ram Electricals</v>
      </c>
      <c r="H57" s="359">
        <f>VLOOKUP(G57,'Customer Collection Report'!B:C,2,FALSE)</f>
        <v>0</v>
      </c>
      <c r="I57" s="359"/>
      <c r="J57" s="359"/>
      <c r="K57" s="359"/>
      <c r="L57" s="360">
        <f t="shared" si="2"/>
        <v>7</v>
      </c>
      <c r="M57" s="360">
        <f t="shared" si="3"/>
        <v>28</v>
      </c>
      <c r="N57" s="360" t="str">
        <f>VLOOKUP(A57,'Sales Order'!A:N,14,FALSE)</f>
        <v>CRNO TL</v>
      </c>
      <c r="O57" s="357">
        <f t="shared" si="4"/>
        <v>2025</v>
      </c>
      <c r="P57" s="358">
        <f>VLOOKUP(A57,'Sales Order'!A:Q,17,FALSE)</f>
        <v>45866</v>
      </c>
      <c r="Q57" s="357">
        <f t="shared" si="5"/>
        <v>7</v>
      </c>
      <c r="R57" s="357">
        <f t="shared" si="6"/>
        <v>2025</v>
      </c>
      <c r="S57" s="357" t="str">
        <f t="shared" si="7"/>
        <v> </v>
      </c>
      <c r="T57" s="275"/>
      <c r="U57" s="275"/>
      <c r="V57" s="196"/>
      <c r="W57" s="196"/>
      <c r="X57" s="196"/>
      <c r="Y57" s="196"/>
      <c r="Z57" s="196"/>
    </row>
    <row r="58" ht="12.0" customHeight="1">
      <c r="A58" s="275" t="s">
        <v>369</v>
      </c>
      <c r="B58" s="284">
        <v>45866.0</v>
      </c>
      <c r="C58" s="275" t="s">
        <v>182</v>
      </c>
      <c r="D58" s="296">
        <v>1385.2</v>
      </c>
      <c r="E58" s="296"/>
      <c r="F58" s="359">
        <f>SUMIF('Finished Goods Transfer'!C:C,A58,'Finished Goods Transfer'!D:D)</f>
        <v>1385.2</v>
      </c>
      <c r="G58" s="359" t="str">
        <f>VLOOKUP(A58,'Sales Order'!A:E,5,FALSE)</f>
        <v>Ador Powertron Ltd</v>
      </c>
      <c r="H58" s="359">
        <f>VLOOKUP(G58,'Customer Collection Report'!B:C,2,FALSE)</f>
        <v>60</v>
      </c>
      <c r="I58" s="359"/>
      <c r="J58" s="359"/>
      <c r="K58" s="359"/>
      <c r="L58" s="360">
        <f t="shared" si="2"/>
        <v>7</v>
      </c>
      <c r="M58" s="360">
        <f t="shared" si="3"/>
        <v>28</v>
      </c>
      <c r="N58" s="360" t="str">
        <f>VLOOKUP(A58,'Sales Order'!A:N,14,FALSE)</f>
        <v>CRNO TL</v>
      </c>
      <c r="O58" s="357">
        <f t="shared" si="4"/>
        <v>2025</v>
      </c>
      <c r="P58" s="358">
        <f>VLOOKUP(A58,'Sales Order'!A:Q,17,FALSE)</f>
        <v>45866</v>
      </c>
      <c r="Q58" s="357">
        <f t="shared" si="5"/>
        <v>7</v>
      </c>
      <c r="R58" s="357">
        <f t="shared" si="6"/>
        <v>2025</v>
      </c>
      <c r="S58" s="357" t="str">
        <f t="shared" si="7"/>
        <v> </v>
      </c>
      <c r="T58" s="275"/>
      <c r="U58" s="275"/>
      <c r="V58" s="196"/>
      <c r="W58" s="196"/>
      <c r="X58" s="196"/>
      <c r="Y58" s="196"/>
      <c r="Z58" s="196"/>
    </row>
    <row r="59" ht="12.0" customHeight="1">
      <c r="A59" s="275" t="s">
        <v>501</v>
      </c>
      <c r="B59" s="284">
        <v>45867.0</v>
      </c>
      <c r="C59" s="275" t="s">
        <v>207</v>
      </c>
      <c r="D59" s="296">
        <v>62.0</v>
      </c>
      <c r="E59" s="296"/>
      <c r="F59" s="359">
        <f>SUMIF('Finished Goods Transfer'!C:C,A59,'Finished Goods Transfer'!D:D)</f>
        <v>62</v>
      </c>
      <c r="G59" s="359" t="str">
        <f>VLOOKUP(A59,'Sales Order'!A:E,5,FALSE)</f>
        <v>NUTECK POWER EQUIPMENTS PVT. LTD.</v>
      </c>
      <c r="H59" s="359">
        <f>VLOOKUP(G59,'Customer Collection Report'!B:C,2,FALSE)</f>
        <v>0</v>
      </c>
      <c r="I59" s="359"/>
      <c r="J59" s="359"/>
      <c r="K59" s="359"/>
      <c r="L59" s="360">
        <f t="shared" si="2"/>
        <v>7</v>
      </c>
      <c r="M59" s="360">
        <f t="shared" si="3"/>
        <v>29</v>
      </c>
      <c r="N59" s="360" t="str">
        <f>VLOOKUP(A59,'Sales Order'!A:N,14,FALSE)</f>
        <v>CRNO EI</v>
      </c>
      <c r="O59" s="357">
        <f t="shared" si="4"/>
        <v>2025</v>
      </c>
      <c r="P59" s="358">
        <f>VLOOKUP(A59,'Sales Order'!A:Q,17,FALSE)</f>
        <v>45867</v>
      </c>
      <c r="Q59" s="357">
        <f t="shared" si="5"/>
        <v>7</v>
      </c>
      <c r="R59" s="357">
        <f t="shared" si="6"/>
        <v>2025</v>
      </c>
      <c r="S59" s="357" t="str">
        <f t="shared" si="7"/>
        <v> </v>
      </c>
      <c r="T59" s="275"/>
      <c r="U59" s="275"/>
      <c r="V59" s="196"/>
      <c r="W59" s="196"/>
      <c r="X59" s="196"/>
      <c r="Y59" s="196"/>
      <c r="Z59" s="196"/>
    </row>
    <row r="60" ht="12.0" customHeight="1">
      <c r="A60" s="275" t="s">
        <v>381</v>
      </c>
      <c r="B60" s="284">
        <v>45867.0</v>
      </c>
      <c r="C60" s="275" t="s">
        <v>205</v>
      </c>
      <c r="D60" s="296">
        <v>240.0</v>
      </c>
      <c r="E60" s="296"/>
      <c r="F60" s="359">
        <f>SUMIF('Finished Goods Transfer'!C:C,A60,'Finished Goods Transfer'!D:D)</f>
        <v>240</v>
      </c>
      <c r="G60" s="359" t="str">
        <f>VLOOKUP(A60,'Sales Order'!A:E,5,FALSE)</f>
        <v>KRAFT POWERCON</v>
      </c>
      <c r="H60" s="359">
        <f>VLOOKUP(G60,'Customer Collection Report'!B:C,2,FALSE)</f>
        <v>90</v>
      </c>
      <c r="I60" s="359"/>
      <c r="J60" s="359"/>
      <c r="K60" s="359"/>
      <c r="L60" s="360">
        <f t="shared" si="2"/>
        <v>7</v>
      </c>
      <c r="M60" s="360">
        <f t="shared" si="3"/>
        <v>29</v>
      </c>
      <c r="N60" s="360" t="str">
        <f>VLOOKUP(A60,'Sales Order'!A:N,14,FALSE)</f>
        <v>CRNO TL</v>
      </c>
      <c r="O60" s="357">
        <f t="shared" si="4"/>
        <v>2025</v>
      </c>
      <c r="P60" s="358">
        <f>VLOOKUP(A60,'Sales Order'!A:Q,17,FALSE)</f>
        <v>45867</v>
      </c>
      <c r="Q60" s="357">
        <f t="shared" si="5"/>
        <v>7</v>
      </c>
      <c r="R60" s="357">
        <f t="shared" si="6"/>
        <v>2025</v>
      </c>
      <c r="S60" s="357" t="str">
        <f t="shared" si="7"/>
        <v> </v>
      </c>
      <c r="T60" s="275"/>
      <c r="U60" s="275"/>
      <c r="V60" s="196"/>
      <c r="W60" s="196"/>
      <c r="X60" s="196"/>
      <c r="Y60" s="196"/>
      <c r="Z60" s="196"/>
    </row>
    <row r="61" ht="12.0" customHeight="1">
      <c r="A61" s="275" t="s">
        <v>500</v>
      </c>
      <c r="B61" s="284">
        <v>45867.0</v>
      </c>
      <c r="C61" s="275" t="s">
        <v>205</v>
      </c>
      <c r="D61" s="296">
        <v>290.0</v>
      </c>
      <c r="E61" s="296"/>
      <c r="F61" s="359">
        <f>SUMIF('Finished Goods Transfer'!C:C,A61,'Finished Goods Transfer'!D:D)</f>
        <v>290</v>
      </c>
      <c r="G61" s="359" t="str">
        <f>VLOOKUP(A61,'Sales Order'!A:E,5,FALSE)</f>
        <v>KRAFT POWERCON</v>
      </c>
      <c r="H61" s="359">
        <f>VLOOKUP(G61,'Customer Collection Report'!B:C,2,FALSE)</f>
        <v>90</v>
      </c>
      <c r="I61" s="359"/>
      <c r="J61" s="359"/>
      <c r="K61" s="359"/>
      <c r="L61" s="360">
        <f t="shared" si="2"/>
        <v>7</v>
      </c>
      <c r="M61" s="360">
        <f t="shared" si="3"/>
        <v>29</v>
      </c>
      <c r="N61" s="360" t="str">
        <f>VLOOKUP(A61,'Sales Order'!A:N,14,FALSE)</f>
        <v>CRNO TL</v>
      </c>
      <c r="O61" s="357">
        <f t="shared" si="4"/>
        <v>2025</v>
      </c>
      <c r="P61" s="358">
        <f>VLOOKUP(A61,'Sales Order'!A:Q,17,FALSE)</f>
        <v>45867</v>
      </c>
      <c r="Q61" s="357">
        <f t="shared" si="5"/>
        <v>7</v>
      </c>
      <c r="R61" s="357">
        <f t="shared" si="6"/>
        <v>2025</v>
      </c>
      <c r="S61" s="357" t="str">
        <f t="shared" si="7"/>
        <v> </v>
      </c>
      <c r="T61" s="275"/>
      <c r="U61" s="275"/>
      <c r="V61" s="196"/>
      <c r="W61" s="196"/>
      <c r="X61" s="196"/>
      <c r="Y61" s="196"/>
      <c r="Z61" s="196"/>
    </row>
    <row r="62" ht="12.0" customHeight="1">
      <c r="A62" s="275" t="s">
        <v>373</v>
      </c>
      <c r="B62" s="284">
        <v>45867.0</v>
      </c>
      <c r="C62" s="275" t="s">
        <v>205</v>
      </c>
      <c r="D62" s="296">
        <v>1108.0</v>
      </c>
      <c r="E62" s="296"/>
      <c r="F62" s="359">
        <f>SUMIF('Finished Goods Transfer'!C:C,A62,'Finished Goods Transfer'!D:D)</f>
        <v>1108</v>
      </c>
      <c r="G62" s="359" t="str">
        <f>VLOOKUP(A62,'Sales Order'!A:E,5,FALSE)</f>
        <v>KRAFT POWERCON</v>
      </c>
      <c r="H62" s="359">
        <f>VLOOKUP(G62,'Customer Collection Report'!B:C,2,FALSE)</f>
        <v>90</v>
      </c>
      <c r="I62" s="359"/>
      <c r="J62" s="359"/>
      <c r="K62" s="359"/>
      <c r="L62" s="360">
        <f t="shared" si="2"/>
        <v>7</v>
      </c>
      <c r="M62" s="360">
        <f t="shared" si="3"/>
        <v>29</v>
      </c>
      <c r="N62" s="360" t="str">
        <f>VLOOKUP(A62,'Sales Order'!A:N,14,FALSE)</f>
        <v>CRNO TL</v>
      </c>
      <c r="O62" s="357">
        <f t="shared" si="4"/>
        <v>2025</v>
      </c>
      <c r="P62" s="358">
        <f>VLOOKUP(A62,'Sales Order'!A:Q,17,FALSE)</f>
        <v>45867</v>
      </c>
      <c r="Q62" s="357">
        <f t="shared" si="5"/>
        <v>7</v>
      </c>
      <c r="R62" s="357">
        <f t="shared" si="6"/>
        <v>2025</v>
      </c>
      <c r="S62" s="357" t="str">
        <f t="shared" si="7"/>
        <v> </v>
      </c>
      <c r="T62" s="275"/>
      <c r="U62" s="275"/>
      <c r="V62" s="196"/>
      <c r="W62" s="196"/>
      <c r="X62" s="196"/>
      <c r="Y62" s="196"/>
      <c r="Z62" s="196"/>
    </row>
    <row r="63" ht="12.0" customHeight="1">
      <c r="A63" s="275" t="s">
        <v>628</v>
      </c>
      <c r="B63" s="284">
        <v>45867.0</v>
      </c>
      <c r="C63" s="275" t="s">
        <v>837</v>
      </c>
      <c r="D63" s="296">
        <v>19260.0</v>
      </c>
      <c r="E63" s="296"/>
      <c r="F63" s="359">
        <f>SUMIF('Finished Goods Transfer'!C:C,A63,'Finished Goods Transfer'!D:D)</f>
        <v>0</v>
      </c>
      <c r="G63" s="359" t="str">
        <f>VLOOKUP(A63,'Sales Order'!A:E,5,FALSE)</f>
        <v>KAPSON PUNE</v>
      </c>
      <c r="H63" s="359" t="str">
        <f>VLOOKUP(G63,'Customer Collection Report'!B:C,2,FALSE)</f>
        <v>#N/A</v>
      </c>
      <c r="I63" s="359"/>
      <c r="J63" s="359"/>
      <c r="K63" s="359"/>
      <c r="L63" s="360">
        <f t="shared" si="2"/>
        <v>7</v>
      </c>
      <c r="M63" s="360">
        <f t="shared" si="3"/>
        <v>29</v>
      </c>
      <c r="N63" s="360" t="str">
        <f>VLOOKUP(A63,'Sales Order'!A:N,14,FALSE)</f>
        <v>CRNO COIL</v>
      </c>
      <c r="O63" s="357">
        <f t="shared" si="4"/>
        <v>2025</v>
      </c>
      <c r="P63" s="358">
        <f>VLOOKUP(A63,'Sales Order'!A:Q,17,FALSE)</f>
        <v>45867</v>
      </c>
      <c r="Q63" s="357">
        <f t="shared" si="5"/>
        <v>7</v>
      </c>
      <c r="R63" s="357">
        <f t="shared" si="6"/>
        <v>2025</v>
      </c>
      <c r="S63" s="357" t="str">
        <f t="shared" si="7"/>
        <v> </v>
      </c>
      <c r="T63" s="275"/>
      <c r="U63" s="275"/>
      <c r="V63" s="196"/>
      <c r="W63" s="196"/>
      <c r="X63" s="196"/>
      <c r="Y63" s="196"/>
      <c r="Z63" s="196"/>
    </row>
    <row r="64" ht="12.0" customHeight="1">
      <c r="A64" s="275" t="s">
        <v>502</v>
      </c>
      <c r="B64" s="284">
        <v>45868.0</v>
      </c>
      <c r="C64" s="275" t="s">
        <v>206</v>
      </c>
      <c r="D64" s="296">
        <v>47.6</v>
      </c>
      <c r="E64" s="296"/>
      <c r="F64" s="359">
        <f>SUMIF('Finished Goods Transfer'!C:C,A64,'Finished Goods Transfer'!D:D)</f>
        <v>47.6</v>
      </c>
      <c r="G64" s="359" t="str">
        <f>VLOOKUP(A64,'Sales Order'!A:E,5,FALSE)</f>
        <v>KRAFT POWERCON</v>
      </c>
      <c r="H64" s="359">
        <f>VLOOKUP(G64,'Customer Collection Report'!B:C,2,FALSE)</f>
        <v>90</v>
      </c>
      <c r="I64" s="359"/>
      <c r="J64" s="359"/>
      <c r="K64" s="359"/>
      <c r="L64" s="360">
        <f t="shared" si="2"/>
        <v>7</v>
      </c>
      <c r="M64" s="360">
        <f t="shared" si="3"/>
        <v>30</v>
      </c>
      <c r="N64" s="360" t="str">
        <f>VLOOKUP(A64,'Sales Order'!A:N,14,FALSE)</f>
        <v>CRNO TL</v>
      </c>
      <c r="O64" s="357">
        <f t="shared" si="4"/>
        <v>2025</v>
      </c>
      <c r="P64" s="358">
        <f>VLOOKUP(A64,'Sales Order'!A:Q,17,FALSE)</f>
        <v>45868</v>
      </c>
      <c r="Q64" s="357">
        <f t="shared" si="5"/>
        <v>7</v>
      </c>
      <c r="R64" s="357">
        <f t="shared" si="6"/>
        <v>2025</v>
      </c>
      <c r="S64" s="357" t="str">
        <f t="shared" si="7"/>
        <v> </v>
      </c>
      <c r="T64" s="275"/>
      <c r="U64" s="275"/>
      <c r="V64" s="196"/>
      <c r="W64" s="196"/>
      <c r="X64" s="196"/>
      <c r="Y64" s="196"/>
      <c r="Z64" s="196"/>
    </row>
    <row r="65" ht="12.0" customHeight="1">
      <c r="A65" s="275" t="s">
        <v>503</v>
      </c>
      <c r="B65" s="284">
        <v>45868.0</v>
      </c>
      <c r="C65" s="275" t="s">
        <v>206</v>
      </c>
      <c r="D65" s="296">
        <v>52.6</v>
      </c>
      <c r="E65" s="296"/>
      <c r="F65" s="359">
        <f>SUMIF('Finished Goods Transfer'!C:C,A65,'Finished Goods Transfer'!D:D)</f>
        <v>52.6</v>
      </c>
      <c r="G65" s="359" t="str">
        <f>VLOOKUP(A65,'Sales Order'!A:E,5,FALSE)</f>
        <v>KRAFT POWERCON</v>
      </c>
      <c r="H65" s="359">
        <f>VLOOKUP(G65,'Customer Collection Report'!B:C,2,FALSE)</f>
        <v>90</v>
      </c>
      <c r="I65" s="359"/>
      <c r="J65" s="359"/>
      <c r="K65" s="359"/>
      <c r="L65" s="360">
        <f t="shared" si="2"/>
        <v>7</v>
      </c>
      <c r="M65" s="360">
        <f t="shared" si="3"/>
        <v>30</v>
      </c>
      <c r="N65" s="360" t="str">
        <f>VLOOKUP(A65,'Sales Order'!A:N,14,FALSE)</f>
        <v>CRNO TL</v>
      </c>
      <c r="O65" s="357">
        <f t="shared" si="4"/>
        <v>2025</v>
      </c>
      <c r="P65" s="358">
        <f>VLOOKUP(A65,'Sales Order'!A:Q,17,FALSE)</f>
        <v>45868</v>
      </c>
      <c r="Q65" s="357">
        <f t="shared" si="5"/>
        <v>7</v>
      </c>
      <c r="R65" s="357">
        <f t="shared" si="6"/>
        <v>2025</v>
      </c>
      <c r="S65" s="357" t="str">
        <f t="shared" si="7"/>
        <v> </v>
      </c>
      <c r="T65" s="275"/>
      <c r="U65" s="275"/>
      <c r="V65" s="196"/>
      <c r="W65" s="196"/>
      <c r="X65" s="196"/>
      <c r="Y65" s="196"/>
      <c r="Z65" s="196"/>
    </row>
    <row r="66" ht="12.0" customHeight="1">
      <c r="A66" s="275" t="s">
        <v>504</v>
      </c>
      <c r="B66" s="284">
        <v>45868.0</v>
      </c>
      <c r="C66" s="275" t="s">
        <v>206</v>
      </c>
      <c r="D66" s="296">
        <v>204.8</v>
      </c>
      <c r="E66" s="296"/>
      <c r="F66" s="359">
        <f>SUMIF('Finished Goods Transfer'!C:C,A66,'Finished Goods Transfer'!D:D)</f>
        <v>204.8</v>
      </c>
      <c r="G66" s="359" t="str">
        <f>VLOOKUP(A66,'Sales Order'!A:E,5,FALSE)</f>
        <v>KRAFT POWERCON</v>
      </c>
      <c r="H66" s="359">
        <f>VLOOKUP(G66,'Customer Collection Report'!B:C,2,FALSE)</f>
        <v>90</v>
      </c>
      <c r="I66" s="359"/>
      <c r="J66" s="359"/>
      <c r="K66" s="359"/>
      <c r="L66" s="360">
        <f t="shared" si="2"/>
        <v>7</v>
      </c>
      <c r="M66" s="360">
        <f t="shared" si="3"/>
        <v>30</v>
      </c>
      <c r="N66" s="360" t="str">
        <f>VLOOKUP(A66,'Sales Order'!A:N,14,FALSE)</f>
        <v>CRNO TL</v>
      </c>
      <c r="O66" s="357">
        <f t="shared" si="4"/>
        <v>2025</v>
      </c>
      <c r="P66" s="358">
        <f>VLOOKUP(A66,'Sales Order'!A:Q,17,FALSE)</f>
        <v>45868</v>
      </c>
      <c r="Q66" s="357">
        <f t="shared" si="5"/>
        <v>7</v>
      </c>
      <c r="R66" s="357">
        <f t="shared" si="6"/>
        <v>2025</v>
      </c>
      <c r="S66" s="357" t="str">
        <f t="shared" si="7"/>
        <v> </v>
      </c>
      <c r="T66" s="275"/>
      <c r="U66" s="275"/>
      <c r="V66" s="196"/>
      <c r="W66" s="196"/>
      <c r="X66" s="196"/>
      <c r="Y66" s="196"/>
      <c r="Z66" s="196"/>
    </row>
    <row r="67" ht="12.0" customHeight="1">
      <c r="A67" s="275" t="s">
        <v>420</v>
      </c>
      <c r="B67" s="284">
        <v>45868.0</v>
      </c>
      <c r="C67" s="275" t="s">
        <v>206</v>
      </c>
      <c r="D67" s="296">
        <v>545.2</v>
      </c>
      <c r="E67" s="296"/>
      <c r="F67" s="359">
        <f>SUMIF('Finished Goods Transfer'!C:C,A67,'Finished Goods Transfer'!D:D)</f>
        <v>555.2</v>
      </c>
      <c r="G67" s="359" t="str">
        <f>VLOOKUP(A67,'Sales Order'!A:E,5,FALSE)</f>
        <v>KRAFT POWERCON</v>
      </c>
      <c r="H67" s="359">
        <f>VLOOKUP(G67,'Customer Collection Report'!B:C,2,FALSE)</f>
        <v>90</v>
      </c>
      <c r="I67" s="359"/>
      <c r="J67" s="359"/>
      <c r="K67" s="359"/>
      <c r="L67" s="360">
        <f t="shared" si="2"/>
        <v>7</v>
      </c>
      <c r="M67" s="360">
        <f t="shared" si="3"/>
        <v>30</v>
      </c>
      <c r="N67" s="360" t="str">
        <f>VLOOKUP(A67,'Sales Order'!A:N,14,FALSE)</f>
        <v>CRNO TL</v>
      </c>
      <c r="O67" s="357">
        <f t="shared" si="4"/>
        <v>2025</v>
      </c>
      <c r="P67" s="358">
        <f>VLOOKUP(A67,'Sales Order'!A:Q,17,FALSE)</f>
        <v>45868</v>
      </c>
      <c r="Q67" s="357">
        <f t="shared" si="5"/>
        <v>7</v>
      </c>
      <c r="R67" s="357">
        <f t="shared" si="6"/>
        <v>2025</v>
      </c>
      <c r="S67" s="357" t="str">
        <f t="shared" si="7"/>
        <v> </v>
      </c>
      <c r="T67" s="275"/>
      <c r="U67" s="275"/>
      <c r="V67" s="196"/>
      <c r="W67" s="196"/>
      <c r="X67" s="196"/>
      <c r="Y67" s="196"/>
      <c r="Z67" s="196"/>
    </row>
    <row r="68" ht="12.0" customHeight="1">
      <c r="A68" s="275" t="s">
        <v>505</v>
      </c>
      <c r="B68" s="284">
        <v>45868.0</v>
      </c>
      <c r="C68" s="275" t="s">
        <v>206</v>
      </c>
      <c r="D68" s="296">
        <v>78.2</v>
      </c>
      <c r="E68" s="296"/>
      <c r="F68" s="359">
        <f>SUMIF('Finished Goods Transfer'!C:C,A68,'Finished Goods Transfer'!D:D)</f>
        <v>78.2</v>
      </c>
      <c r="G68" s="359" t="str">
        <f>VLOOKUP(A68,'Sales Order'!A:E,5,FALSE)</f>
        <v>KRAFT POWERCON</v>
      </c>
      <c r="H68" s="359">
        <f>VLOOKUP(G68,'Customer Collection Report'!B:C,2,FALSE)</f>
        <v>90</v>
      </c>
      <c r="I68" s="359"/>
      <c r="J68" s="359"/>
      <c r="K68" s="359"/>
      <c r="L68" s="360">
        <f t="shared" si="2"/>
        <v>7</v>
      </c>
      <c r="M68" s="360">
        <f t="shared" si="3"/>
        <v>30</v>
      </c>
      <c r="N68" s="360" t="str">
        <f>VLOOKUP(A68,'Sales Order'!A:N,14,FALSE)</f>
        <v>CRNO TL</v>
      </c>
      <c r="O68" s="357">
        <f t="shared" si="4"/>
        <v>2025</v>
      </c>
      <c r="P68" s="358">
        <f>VLOOKUP(A68,'Sales Order'!A:Q,17,FALSE)</f>
        <v>45868</v>
      </c>
      <c r="Q68" s="357">
        <f t="shared" si="5"/>
        <v>7</v>
      </c>
      <c r="R68" s="357">
        <f t="shared" si="6"/>
        <v>2025</v>
      </c>
      <c r="S68" s="357" t="str">
        <f t="shared" si="7"/>
        <v> </v>
      </c>
      <c r="T68" s="275"/>
      <c r="U68" s="275"/>
      <c r="V68" s="196"/>
      <c r="W68" s="196"/>
      <c r="X68" s="196"/>
      <c r="Y68" s="196"/>
      <c r="Z68" s="196"/>
    </row>
    <row r="69" ht="12.0" customHeight="1">
      <c r="A69" s="275" t="s">
        <v>370</v>
      </c>
      <c r="B69" s="284">
        <v>45868.0</v>
      </c>
      <c r="C69" s="275" t="s">
        <v>206</v>
      </c>
      <c r="D69" s="296">
        <v>392.6</v>
      </c>
      <c r="E69" s="296"/>
      <c r="F69" s="359">
        <f>SUMIF('Finished Goods Transfer'!C:C,A69,'Finished Goods Transfer'!D:D)</f>
        <v>392.6</v>
      </c>
      <c r="G69" s="359" t="str">
        <f>VLOOKUP(A69,'Sales Order'!A:E,5,FALSE)</f>
        <v>KRAFT POWERCON</v>
      </c>
      <c r="H69" s="359">
        <f>VLOOKUP(G69,'Customer Collection Report'!B:C,2,FALSE)</f>
        <v>90</v>
      </c>
      <c r="I69" s="359"/>
      <c r="J69" s="359"/>
      <c r="K69" s="359"/>
      <c r="L69" s="360">
        <f t="shared" si="2"/>
        <v>7</v>
      </c>
      <c r="M69" s="360">
        <f t="shared" si="3"/>
        <v>30</v>
      </c>
      <c r="N69" s="360" t="str">
        <f>VLOOKUP(A69,'Sales Order'!A:N,14,FALSE)</f>
        <v>CRNO TL</v>
      </c>
      <c r="O69" s="357">
        <f t="shared" si="4"/>
        <v>2025</v>
      </c>
      <c r="P69" s="358">
        <f>VLOOKUP(A69,'Sales Order'!A:Q,17,FALSE)</f>
        <v>45868</v>
      </c>
      <c r="Q69" s="357">
        <f t="shared" si="5"/>
        <v>7</v>
      </c>
      <c r="R69" s="357">
        <f t="shared" si="6"/>
        <v>2025</v>
      </c>
      <c r="S69" s="357" t="str">
        <f t="shared" si="7"/>
        <v> </v>
      </c>
      <c r="T69" s="275"/>
      <c r="U69" s="275"/>
      <c r="V69" s="196"/>
      <c r="W69" s="196"/>
      <c r="X69" s="196"/>
      <c r="Y69" s="196"/>
      <c r="Z69" s="196"/>
    </row>
    <row r="70" ht="12.0" customHeight="1">
      <c r="A70" s="275" t="s">
        <v>489</v>
      </c>
      <c r="B70" s="284">
        <v>45868.0</v>
      </c>
      <c r="C70" s="275" t="s">
        <v>223</v>
      </c>
      <c r="D70" s="296">
        <v>70.6</v>
      </c>
      <c r="E70" s="296"/>
      <c r="F70" s="359">
        <f>SUMIF('Finished Goods Transfer'!C:C,A70,'Finished Goods Transfer'!D:D)</f>
        <v>259</v>
      </c>
      <c r="G70" s="359" t="str">
        <f>VLOOKUP(A70,'Sales Order'!A:E,5,FALSE)</f>
        <v>Sansons Electroquips</v>
      </c>
      <c r="H70" s="359">
        <f>VLOOKUP(G70,'Customer Collection Report'!B:C,2,FALSE)</f>
        <v>0</v>
      </c>
      <c r="I70" s="359"/>
      <c r="J70" s="359"/>
      <c r="K70" s="359"/>
      <c r="L70" s="360">
        <f t="shared" si="2"/>
        <v>7</v>
      </c>
      <c r="M70" s="360">
        <f t="shared" si="3"/>
        <v>30</v>
      </c>
      <c r="N70" s="360" t="str">
        <f>VLOOKUP(A70,'Sales Order'!A:N,14,FALSE)</f>
        <v>CRNO EI</v>
      </c>
      <c r="O70" s="357">
        <f t="shared" si="4"/>
        <v>2025</v>
      </c>
      <c r="P70" s="358">
        <f>VLOOKUP(A70,'Sales Order'!A:Q,17,FALSE)</f>
        <v>45859</v>
      </c>
      <c r="Q70" s="357">
        <f t="shared" si="5"/>
        <v>7</v>
      </c>
      <c r="R70" s="357">
        <f t="shared" si="6"/>
        <v>2025</v>
      </c>
      <c r="S70" s="357" t="str">
        <f t="shared" si="7"/>
        <v> </v>
      </c>
      <c r="T70" s="275"/>
      <c r="U70" s="275"/>
      <c r="V70" s="196"/>
      <c r="W70" s="196"/>
      <c r="X70" s="196"/>
      <c r="Y70" s="196"/>
      <c r="Z70" s="196"/>
    </row>
    <row r="71" ht="12.0" customHeight="1">
      <c r="A71" s="275" t="s">
        <v>506</v>
      </c>
      <c r="B71" s="284">
        <v>45869.0</v>
      </c>
      <c r="C71" s="275" t="s">
        <v>192</v>
      </c>
      <c r="D71" s="296">
        <v>428.5</v>
      </c>
      <c r="E71" s="296"/>
      <c r="F71" s="359">
        <f>SUMIF('Finished Goods Transfer'!C:C,A71,'Finished Goods Transfer'!D:D)</f>
        <v>428.5</v>
      </c>
      <c r="G71" s="359" t="str">
        <f>VLOOKUP(A71,'Sales Order'!A:E,5,FALSE)</f>
        <v>HANUMAN ENTERPRISES</v>
      </c>
      <c r="H71" s="359">
        <f>VLOOKUP(G71,'Customer Collection Report'!B:C,2,FALSE)</f>
        <v>30</v>
      </c>
      <c r="I71" s="359"/>
      <c r="J71" s="359"/>
      <c r="K71" s="359"/>
      <c r="L71" s="360">
        <f t="shared" si="2"/>
        <v>7</v>
      </c>
      <c r="M71" s="360">
        <f t="shared" si="3"/>
        <v>31</v>
      </c>
      <c r="N71" s="360" t="str">
        <f>VLOOKUP(A71,'Sales Order'!A:N,14,FALSE)</f>
        <v>CRNO EI</v>
      </c>
      <c r="O71" s="357">
        <f t="shared" si="4"/>
        <v>2025</v>
      </c>
      <c r="P71" s="358">
        <f>VLOOKUP(A71,'Sales Order'!A:Q,17,FALSE)</f>
        <v>45868</v>
      </c>
      <c r="Q71" s="357">
        <f t="shared" si="5"/>
        <v>7</v>
      </c>
      <c r="R71" s="357">
        <f t="shared" si="6"/>
        <v>2025</v>
      </c>
      <c r="S71" s="357" t="str">
        <f t="shared" si="7"/>
        <v> </v>
      </c>
      <c r="T71" s="275"/>
      <c r="U71" s="275"/>
      <c r="V71" s="196"/>
      <c r="W71" s="196"/>
      <c r="X71" s="196"/>
      <c r="Y71" s="196"/>
      <c r="Z71" s="196"/>
    </row>
    <row r="72" ht="12.0" customHeight="1">
      <c r="A72" s="275" t="s">
        <v>507</v>
      </c>
      <c r="B72" s="284">
        <v>45869.0</v>
      </c>
      <c r="C72" s="275" t="s">
        <v>192</v>
      </c>
      <c r="D72" s="296">
        <v>571.5</v>
      </c>
      <c r="E72" s="296"/>
      <c r="F72" s="359">
        <f>SUMIF('Finished Goods Transfer'!C:C,A72,'Finished Goods Transfer'!D:D)</f>
        <v>571.5</v>
      </c>
      <c r="G72" s="359" t="str">
        <f>VLOOKUP(A72,'Sales Order'!A:E,5,FALSE)</f>
        <v>HANUMAN ENTERPRISES</v>
      </c>
      <c r="H72" s="359">
        <f>VLOOKUP(G72,'Customer Collection Report'!B:C,2,FALSE)</f>
        <v>30</v>
      </c>
      <c r="I72" s="359"/>
      <c r="J72" s="359"/>
      <c r="K72" s="359"/>
      <c r="L72" s="360">
        <f t="shared" si="2"/>
        <v>7</v>
      </c>
      <c r="M72" s="360">
        <f t="shared" si="3"/>
        <v>31</v>
      </c>
      <c r="N72" s="360" t="str">
        <f>VLOOKUP(A72,'Sales Order'!A:N,14,FALSE)</f>
        <v>CRNO EI</v>
      </c>
      <c r="O72" s="357">
        <f t="shared" si="4"/>
        <v>2025</v>
      </c>
      <c r="P72" s="358">
        <f>VLOOKUP(A72,'Sales Order'!A:Q,17,FALSE)</f>
        <v>45868</v>
      </c>
      <c r="Q72" s="357">
        <f t="shared" si="5"/>
        <v>7</v>
      </c>
      <c r="R72" s="357">
        <f t="shared" si="6"/>
        <v>2025</v>
      </c>
      <c r="S72" s="357" t="str">
        <f t="shared" si="7"/>
        <v> </v>
      </c>
      <c r="T72" s="275"/>
      <c r="U72" s="275"/>
      <c r="V72" s="196"/>
      <c r="W72" s="196"/>
      <c r="X72" s="196"/>
      <c r="Y72" s="196"/>
      <c r="Z72" s="196"/>
    </row>
    <row r="73" ht="12.0" customHeight="1">
      <c r="A73" s="275" t="s">
        <v>660</v>
      </c>
      <c r="B73" s="284">
        <v>45869.0</v>
      </c>
      <c r="C73" s="275" t="s">
        <v>838</v>
      </c>
      <c r="D73" s="296">
        <v>19344.0</v>
      </c>
      <c r="E73" s="296">
        <v>2009822.0</v>
      </c>
      <c r="F73" s="359">
        <f>SUMIF('Finished Goods Transfer'!C:C,A73,'Finished Goods Transfer'!D:D)</f>
        <v>0</v>
      </c>
      <c r="G73" s="359" t="str">
        <f>VLOOKUP(A73,'Sales Order'!A:E,5,FALSE)</f>
        <v>KAPSON PUNE</v>
      </c>
      <c r="H73" s="359" t="str">
        <f>VLOOKUP(G73,'Customer Collection Report'!B:C,2,FALSE)</f>
        <v>#N/A</v>
      </c>
      <c r="I73" s="364" t="str">
        <f t="shared" ref="I73:I204" si="8">B73+H73</f>
        <v>#N/A</v>
      </c>
      <c r="J73" s="365" t="str">
        <f t="shared" ref="J73:J204" si="9">MAX(0,$B$1-I73)</f>
        <v>#N/A</v>
      </c>
      <c r="K73" s="364" t="str">
        <f>IF(J73&gt;0,"OS","NO OS")</f>
        <v>#N/A</v>
      </c>
      <c r="L73" s="360">
        <f t="shared" si="2"/>
        <v>7</v>
      </c>
      <c r="M73" s="360">
        <f t="shared" si="3"/>
        <v>31</v>
      </c>
      <c r="N73" s="360" t="str">
        <f>VLOOKUP(A73,'Sales Order'!A:N,14,FALSE)</f>
        <v>CRNO COIL</v>
      </c>
      <c r="O73" s="357">
        <f t="shared" si="4"/>
        <v>2025</v>
      </c>
      <c r="P73" s="358">
        <f>VLOOKUP(A73,'Sales Order'!A:Q,17,FALSE)</f>
        <v>45869</v>
      </c>
      <c r="Q73" s="357">
        <f t="shared" si="5"/>
        <v>7</v>
      </c>
      <c r="R73" s="357">
        <f t="shared" si="6"/>
        <v>2025</v>
      </c>
      <c r="S73" s="357" t="str">
        <f t="shared" si="7"/>
        <v> </v>
      </c>
      <c r="T73" s="275"/>
      <c r="U73" s="275"/>
      <c r="V73" s="196"/>
      <c r="W73" s="196"/>
      <c r="X73" s="196"/>
      <c r="Y73" s="196"/>
      <c r="Z73" s="196"/>
    </row>
    <row r="74" ht="12.0" customHeight="1">
      <c r="A74" s="275" t="s">
        <v>484</v>
      </c>
      <c r="B74" s="284">
        <v>45871.0</v>
      </c>
      <c r="C74" s="275" t="s">
        <v>839</v>
      </c>
      <c r="D74" s="296">
        <v>1600.6</v>
      </c>
      <c r="E74" s="296"/>
      <c r="F74" s="359">
        <f>SUMIF('Finished Goods Transfer'!C:C,A74,'Finished Goods Transfer'!D:D)</f>
        <v>3700.6</v>
      </c>
      <c r="G74" s="359" t="str">
        <f>VLOOKUP(A74,'Sales Order'!A:E,5,FALSE)</f>
        <v>POWERTRACK ANALYSERS</v>
      </c>
      <c r="H74" s="359" t="str">
        <f>VLOOKUP(G74,'Customer Collection Report'!B:C,2,FALSE)</f>
        <v/>
      </c>
      <c r="I74" s="364">
        <f t="shared" si="8"/>
        <v>45871</v>
      </c>
      <c r="J74" s="365">
        <f t="shared" si="9"/>
        <v>31</v>
      </c>
      <c r="K74" s="364" t="str">
        <f t="shared" ref="K74:K204" si="10">IF(J74&gt;0,"OD","NO OD")</f>
        <v>OD</v>
      </c>
      <c r="L74" s="360">
        <f t="shared" si="2"/>
        <v>8</v>
      </c>
      <c r="M74" s="360">
        <f t="shared" si="3"/>
        <v>2</v>
      </c>
      <c r="N74" s="360" t="str">
        <f>VLOOKUP(A74,'Sales Order'!A:N,14,FALSE)</f>
        <v>CRNO TL</v>
      </c>
      <c r="O74" s="357">
        <f t="shared" si="4"/>
        <v>2025</v>
      </c>
      <c r="P74" s="358">
        <f>VLOOKUP(A74,'Sales Order'!A:Q,17,FALSE)</f>
        <v>45849</v>
      </c>
      <c r="Q74" s="357">
        <f t="shared" si="5"/>
        <v>7</v>
      </c>
      <c r="R74" s="357">
        <f t="shared" si="6"/>
        <v>2025</v>
      </c>
      <c r="S74" s="357" t="str">
        <f t="shared" si="7"/>
        <v> </v>
      </c>
      <c r="T74" s="275"/>
      <c r="U74" s="275"/>
      <c r="V74" s="196"/>
      <c r="W74" s="196"/>
      <c r="X74" s="196"/>
      <c r="Y74" s="196"/>
      <c r="Z74" s="196"/>
    </row>
    <row r="75" ht="12.0" customHeight="1">
      <c r="A75" s="275" t="s">
        <v>485</v>
      </c>
      <c r="B75" s="284">
        <v>45871.0</v>
      </c>
      <c r="C75" s="275" t="s">
        <v>839</v>
      </c>
      <c r="D75" s="296">
        <v>1266.4</v>
      </c>
      <c r="E75" s="296"/>
      <c r="F75" s="359">
        <f>SUMIF('Finished Goods Transfer'!C:C,A75,'Finished Goods Transfer'!D:D)</f>
        <v>3066.4</v>
      </c>
      <c r="G75" s="359" t="str">
        <f>VLOOKUP(A75,'Sales Order'!A:E,5,FALSE)</f>
        <v>POWERTRACK ANALYSERS</v>
      </c>
      <c r="H75" s="359" t="str">
        <f>VLOOKUP(G75,'Customer Collection Report'!B:C,2,FALSE)</f>
        <v/>
      </c>
      <c r="I75" s="364">
        <f t="shared" si="8"/>
        <v>45871</v>
      </c>
      <c r="J75" s="365">
        <f t="shared" si="9"/>
        <v>31</v>
      </c>
      <c r="K75" s="364" t="str">
        <f t="shared" si="10"/>
        <v>OD</v>
      </c>
      <c r="L75" s="360">
        <f t="shared" si="2"/>
        <v>8</v>
      </c>
      <c r="M75" s="360">
        <f t="shared" si="3"/>
        <v>2</v>
      </c>
      <c r="N75" s="360" t="str">
        <f>VLOOKUP(A75,'Sales Order'!A:N,14,FALSE)</f>
        <v>CRNO TL</v>
      </c>
      <c r="O75" s="357">
        <f t="shared" si="4"/>
        <v>2025</v>
      </c>
      <c r="P75" s="358">
        <f>VLOOKUP(A75,'Sales Order'!A:Q,17,FALSE)</f>
        <v>45849</v>
      </c>
      <c r="Q75" s="357">
        <f t="shared" si="5"/>
        <v>7</v>
      </c>
      <c r="R75" s="357">
        <f t="shared" si="6"/>
        <v>2025</v>
      </c>
      <c r="S75" s="357" t="str">
        <f t="shared" si="7"/>
        <v> </v>
      </c>
      <c r="T75" s="275"/>
      <c r="U75" s="275"/>
      <c r="V75" s="196"/>
      <c r="W75" s="196"/>
      <c r="X75" s="196"/>
      <c r="Y75" s="196"/>
      <c r="Z75" s="196"/>
    </row>
    <row r="76" ht="12.0" customHeight="1">
      <c r="A76" s="275" t="s">
        <v>486</v>
      </c>
      <c r="B76" s="284">
        <v>45871.0</v>
      </c>
      <c r="C76" s="275" t="s">
        <v>839</v>
      </c>
      <c r="D76" s="296">
        <v>930.2</v>
      </c>
      <c r="E76" s="296">
        <v>429446.0</v>
      </c>
      <c r="F76" s="359">
        <f>SUMIF('Finished Goods Transfer'!C:C,A76,'Finished Goods Transfer'!D:D)</f>
        <v>2250.2</v>
      </c>
      <c r="G76" s="359" t="str">
        <f>VLOOKUP(A76,'Sales Order'!A:E,5,FALSE)</f>
        <v>POWERTRACK ANALYSERS</v>
      </c>
      <c r="H76" s="359" t="str">
        <f>VLOOKUP(G76,'Customer Collection Report'!B:C,2,FALSE)</f>
        <v/>
      </c>
      <c r="I76" s="364">
        <f t="shared" si="8"/>
        <v>45871</v>
      </c>
      <c r="J76" s="365">
        <f t="shared" si="9"/>
        <v>31</v>
      </c>
      <c r="K76" s="364" t="str">
        <f t="shared" si="10"/>
        <v>OD</v>
      </c>
      <c r="L76" s="360">
        <f t="shared" si="2"/>
        <v>8</v>
      </c>
      <c r="M76" s="360">
        <f t="shared" si="3"/>
        <v>2</v>
      </c>
      <c r="N76" s="360" t="str">
        <f>VLOOKUP(A76,'Sales Order'!A:N,14,FALSE)</f>
        <v>CRNO TL</v>
      </c>
      <c r="O76" s="357">
        <f t="shared" si="4"/>
        <v>2025</v>
      </c>
      <c r="P76" s="358">
        <f>VLOOKUP(A76,'Sales Order'!A:Q,17,FALSE)</f>
        <v>45849</v>
      </c>
      <c r="Q76" s="357">
        <f t="shared" si="5"/>
        <v>7</v>
      </c>
      <c r="R76" s="357">
        <f t="shared" si="6"/>
        <v>2025</v>
      </c>
      <c r="S76" s="357" t="str">
        <f t="shared" si="7"/>
        <v> </v>
      </c>
      <c r="T76" s="275"/>
      <c r="U76" s="275"/>
      <c r="V76" s="196"/>
      <c r="W76" s="196"/>
      <c r="X76" s="196"/>
      <c r="Y76" s="196"/>
      <c r="Z76" s="196"/>
    </row>
    <row r="77" ht="12.0" customHeight="1">
      <c r="A77" s="275" t="s">
        <v>390</v>
      </c>
      <c r="B77" s="284">
        <v>45873.0</v>
      </c>
      <c r="C77" s="275" t="s">
        <v>840</v>
      </c>
      <c r="D77" s="296">
        <v>754.0</v>
      </c>
      <c r="E77" s="296"/>
      <c r="F77" s="359">
        <f>SUMIF('Finished Goods Transfer'!C:C,A77,'Finished Goods Transfer'!D:D)</f>
        <v>754.6</v>
      </c>
      <c r="G77" s="359" t="str">
        <f>VLOOKUP(A77,'Sales Order'!A:E,5,FALSE)</f>
        <v>Amar Transformer Pvt Ltd</v>
      </c>
      <c r="H77" s="359">
        <f>VLOOKUP(G77,'Customer Collection Report'!B:C,2,FALSE)</f>
        <v>60</v>
      </c>
      <c r="I77" s="364">
        <f t="shared" si="8"/>
        <v>45933</v>
      </c>
      <c r="J77" s="365">
        <f t="shared" si="9"/>
        <v>0</v>
      </c>
      <c r="K77" s="364" t="str">
        <f t="shared" si="10"/>
        <v>NO OD</v>
      </c>
      <c r="L77" s="360">
        <f t="shared" si="2"/>
        <v>8</v>
      </c>
      <c r="M77" s="360">
        <f t="shared" si="3"/>
        <v>4</v>
      </c>
      <c r="N77" s="360" t="str">
        <f>VLOOKUP(A77,'Sales Order'!A:N,14,FALSE)</f>
        <v>CRNO TL</v>
      </c>
      <c r="O77" s="357">
        <f t="shared" si="4"/>
        <v>2025</v>
      </c>
      <c r="P77" s="358">
        <f>VLOOKUP(A77,'Sales Order'!A:Q,17,FALSE)</f>
        <v>45869</v>
      </c>
      <c r="Q77" s="357">
        <f t="shared" si="5"/>
        <v>7</v>
      </c>
      <c r="R77" s="357">
        <f t="shared" si="6"/>
        <v>2025</v>
      </c>
      <c r="S77" s="357" t="str">
        <f t="shared" si="7"/>
        <v> </v>
      </c>
      <c r="T77" s="275"/>
      <c r="U77" s="275"/>
      <c r="V77" s="196"/>
      <c r="W77" s="196"/>
      <c r="X77" s="196"/>
      <c r="Y77" s="196"/>
      <c r="Z77" s="196"/>
    </row>
    <row r="78" ht="12.0" customHeight="1">
      <c r="A78" s="275" t="s">
        <v>396</v>
      </c>
      <c r="B78" s="284">
        <v>45873.0</v>
      </c>
      <c r="C78" s="275" t="s">
        <v>840</v>
      </c>
      <c r="D78" s="296">
        <v>1515.6</v>
      </c>
      <c r="E78" s="296">
        <v>305387.0</v>
      </c>
      <c r="F78" s="359">
        <f>SUMIF('Finished Goods Transfer'!C:C,A78,'Finished Goods Transfer'!D:D)</f>
        <v>1515.6</v>
      </c>
      <c r="G78" s="359" t="str">
        <f>VLOOKUP(A78,'Sales Order'!A:E,5,FALSE)</f>
        <v>Amar Transformer Pvt Ltd</v>
      </c>
      <c r="H78" s="359">
        <f>VLOOKUP(G78,'Customer Collection Report'!B:C,2,FALSE)</f>
        <v>60</v>
      </c>
      <c r="I78" s="364">
        <f t="shared" si="8"/>
        <v>45933</v>
      </c>
      <c r="J78" s="365">
        <f t="shared" si="9"/>
        <v>0</v>
      </c>
      <c r="K78" s="364" t="str">
        <f t="shared" si="10"/>
        <v>NO OD</v>
      </c>
      <c r="L78" s="360">
        <f t="shared" si="2"/>
        <v>8</v>
      </c>
      <c r="M78" s="360">
        <f t="shared" si="3"/>
        <v>4</v>
      </c>
      <c r="N78" s="360" t="str">
        <f>VLOOKUP(A78,'Sales Order'!A:N,14,FALSE)</f>
        <v>CRNO TL</v>
      </c>
      <c r="O78" s="357">
        <f t="shared" si="4"/>
        <v>2025</v>
      </c>
      <c r="P78" s="358">
        <f>VLOOKUP(A78,'Sales Order'!A:Q,17,FALSE)</f>
        <v>45847</v>
      </c>
      <c r="Q78" s="357">
        <f t="shared" si="5"/>
        <v>7</v>
      </c>
      <c r="R78" s="357">
        <f t="shared" si="6"/>
        <v>2025</v>
      </c>
      <c r="S78" s="357" t="str">
        <f t="shared" si="7"/>
        <v> </v>
      </c>
      <c r="T78" s="275"/>
      <c r="U78" s="275"/>
      <c r="V78" s="196"/>
      <c r="W78" s="196"/>
      <c r="X78" s="196"/>
      <c r="Y78" s="196"/>
      <c r="Z78" s="196"/>
    </row>
    <row r="79" ht="12.0" customHeight="1">
      <c r="A79" s="275" t="s">
        <v>358</v>
      </c>
      <c r="B79" s="284">
        <v>45873.0</v>
      </c>
      <c r="C79" s="275" t="s">
        <v>841</v>
      </c>
      <c r="D79" s="296">
        <v>227.6</v>
      </c>
      <c r="E79" s="296">
        <v>28737.0</v>
      </c>
      <c r="F79" s="359">
        <f>SUMIF('Finished Goods Transfer'!C:C,A79,'Finished Goods Transfer'!D:D)</f>
        <v>453.6</v>
      </c>
      <c r="G79" s="359" t="str">
        <f>VLOOKUP(A79,'Sales Order'!A:E,5,FALSE)</f>
        <v>ELTECH</v>
      </c>
      <c r="H79" s="359" t="str">
        <f>VLOOKUP(G79,'Customer Collection Report'!B:C,2,FALSE)</f>
        <v/>
      </c>
      <c r="I79" s="364">
        <f t="shared" si="8"/>
        <v>45873</v>
      </c>
      <c r="J79" s="365">
        <f t="shared" si="9"/>
        <v>29</v>
      </c>
      <c r="K79" s="364" t="str">
        <f t="shared" si="10"/>
        <v>OD</v>
      </c>
      <c r="L79" s="360">
        <f t="shared" si="2"/>
        <v>8</v>
      </c>
      <c r="M79" s="360">
        <f t="shared" si="3"/>
        <v>4</v>
      </c>
      <c r="N79" s="360" t="str">
        <f>VLOOKUP(A79,'Sales Order'!A:N,14,FALSE)</f>
        <v>CRNO TL</v>
      </c>
      <c r="O79" s="357">
        <f t="shared" si="4"/>
        <v>2025</v>
      </c>
      <c r="P79" s="358">
        <f>VLOOKUP(A79,'Sales Order'!A:Q,17,FALSE)</f>
        <v>45854</v>
      </c>
      <c r="Q79" s="357">
        <f t="shared" si="5"/>
        <v>7</v>
      </c>
      <c r="R79" s="357">
        <f t="shared" si="6"/>
        <v>2025</v>
      </c>
      <c r="S79" s="357" t="str">
        <f t="shared" si="7"/>
        <v> </v>
      </c>
      <c r="T79" s="275"/>
      <c r="U79" s="275"/>
      <c r="V79" s="196"/>
      <c r="W79" s="196"/>
      <c r="X79" s="196"/>
      <c r="Y79" s="196"/>
      <c r="Z79" s="196"/>
    </row>
    <row r="80" ht="12.0" customHeight="1">
      <c r="A80" s="275" t="s">
        <v>384</v>
      </c>
      <c r="B80" s="284">
        <v>45873.0</v>
      </c>
      <c r="C80" s="275" t="s">
        <v>842</v>
      </c>
      <c r="D80" s="296">
        <v>960.6</v>
      </c>
      <c r="E80" s="296"/>
      <c r="F80" s="359">
        <f>SUMIF('Finished Goods Transfer'!C:C,A80,'Finished Goods Transfer'!D:D)</f>
        <v>0</v>
      </c>
      <c r="G80" s="359" t="str">
        <f>VLOOKUP(A80,'Sales Order'!A:E,5,FALSE)</f>
        <v>KRAFT POWERCON</v>
      </c>
      <c r="H80" s="359">
        <f>VLOOKUP(G80,'Customer Collection Report'!B:C,2,FALSE)</f>
        <v>90</v>
      </c>
      <c r="I80" s="364">
        <f t="shared" si="8"/>
        <v>45963</v>
      </c>
      <c r="J80" s="365">
        <f t="shared" si="9"/>
        <v>0</v>
      </c>
      <c r="K80" s="364" t="str">
        <f t="shared" si="10"/>
        <v>NO OD</v>
      </c>
      <c r="L80" s="360">
        <f t="shared" si="2"/>
        <v>8</v>
      </c>
      <c r="M80" s="360">
        <f t="shared" si="3"/>
        <v>4</v>
      </c>
      <c r="N80" s="360" t="str">
        <f>VLOOKUP(A80,'Sales Order'!A:N,14,FALSE)</f>
        <v>CRNO TL</v>
      </c>
      <c r="O80" s="357">
        <f t="shared" si="4"/>
        <v>2025</v>
      </c>
      <c r="P80" s="358">
        <f>VLOOKUP(A80,'Sales Order'!A:Q,17,FALSE)</f>
        <v>45862</v>
      </c>
      <c r="Q80" s="357">
        <f t="shared" si="5"/>
        <v>7</v>
      </c>
      <c r="R80" s="357">
        <f t="shared" si="6"/>
        <v>2025</v>
      </c>
      <c r="S80" s="357" t="str">
        <f t="shared" si="7"/>
        <v> </v>
      </c>
      <c r="T80" s="275"/>
      <c r="U80" s="275"/>
      <c r="V80" s="196"/>
      <c r="W80" s="196"/>
      <c r="X80" s="196"/>
      <c r="Y80" s="196"/>
      <c r="Z80" s="196"/>
    </row>
    <row r="81" ht="12.0" customHeight="1">
      <c r="A81" s="275" t="s">
        <v>384</v>
      </c>
      <c r="B81" s="284">
        <v>45873.0</v>
      </c>
      <c r="C81" s="275" t="s">
        <v>842</v>
      </c>
      <c r="D81" s="296">
        <v>961.2</v>
      </c>
      <c r="E81" s="296">
        <v>278930.0</v>
      </c>
      <c r="F81" s="359">
        <f>SUMIF('Finished Goods Transfer'!C:C,A81,'Finished Goods Transfer'!D:D)</f>
        <v>0</v>
      </c>
      <c r="G81" s="359" t="str">
        <f>VLOOKUP(A81,'Sales Order'!A:E,5,FALSE)</f>
        <v>KRAFT POWERCON</v>
      </c>
      <c r="H81" s="359">
        <f>VLOOKUP(G81,'Customer Collection Report'!B:C,2,FALSE)</f>
        <v>90</v>
      </c>
      <c r="I81" s="364">
        <f t="shared" si="8"/>
        <v>45963</v>
      </c>
      <c r="J81" s="365">
        <f t="shared" si="9"/>
        <v>0</v>
      </c>
      <c r="K81" s="364" t="str">
        <f t="shared" si="10"/>
        <v>NO OD</v>
      </c>
      <c r="L81" s="360">
        <f t="shared" si="2"/>
        <v>8</v>
      </c>
      <c r="M81" s="360">
        <f t="shared" si="3"/>
        <v>4</v>
      </c>
      <c r="N81" s="360" t="str">
        <f>VLOOKUP(A81,'Sales Order'!A:N,14,FALSE)</f>
        <v>CRNO TL</v>
      </c>
      <c r="O81" s="357">
        <f t="shared" si="4"/>
        <v>2025</v>
      </c>
      <c r="P81" s="358">
        <f>VLOOKUP(A81,'Sales Order'!A:Q,17,FALSE)</f>
        <v>45862</v>
      </c>
      <c r="Q81" s="357">
        <f t="shared" si="5"/>
        <v>7</v>
      </c>
      <c r="R81" s="357">
        <f t="shared" si="6"/>
        <v>2025</v>
      </c>
      <c r="S81" s="357" t="str">
        <f t="shared" si="7"/>
        <v> </v>
      </c>
      <c r="T81" s="275"/>
      <c r="U81" s="275"/>
      <c r="V81" s="196"/>
      <c r="W81" s="196"/>
      <c r="X81" s="196"/>
      <c r="Y81" s="196"/>
      <c r="Z81" s="196"/>
    </row>
    <row r="82" ht="12.0" customHeight="1">
      <c r="A82" s="275" t="s">
        <v>392</v>
      </c>
      <c r="B82" s="284">
        <v>45874.0</v>
      </c>
      <c r="C82" s="275" t="s">
        <v>843</v>
      </c>
      <c r="D82" s="296">
        <v>404.0</v>
      </c>
      <c r="E82" s="275"/>
      <c r="F82" s="359">
        <f>SUMIF('Finished Goods Transfer'!C:C,A82,'Finished Goods Transfer'!D:D)</f>
        <v>404</v>
      </c>
      <c r="G82" s="359" t="str">
        <f>VLOOKUP(A82,'Sales Order'!A:E,5,FALSE)</f>
        <v>KRAFT POWERCON</v>
      </c>
      <c r="H82" s="359">
        <f>VLOOKUP(G82,'Customer Collection Report'!B:C,2,FALSE)</f>
        <v>90</v>
      </c>
      <c r="I82" s="364">
        <f t="shared" si="8"/>
        <v>45964</v>
      </c>
      <c r="J82" s="365">
        <f t="shared" si="9"/>
        <v>0</v>
      </c>
      <c r="K82" s="364" t="str">
        <f t="shared" si="10"/>
        <v>NO OD</v>
      </c>
      <c r="L82" s="360">
        <f t="shared" si="2"/>
        <v>8</v>
      </c>
      <c r="M82" s="360">
        <f t="shared" si="3"/>
        <v>5</v>
      </c>
      <c r="N82" s="360" t="str">
        <f>VLOOKUP(A82,'Sales Order'!A:N,14,FALSE)</f>
        <v>CRNO TL</v>
      </c>
      <c r="O82" s="357">
        <f t="shared" si="4"/>
        <v>2025</v>
      </c>
      <c r="P82" s="358">
        <f>VLOOKUP(A82,'Sales Order'!A:Q,17,FALSE)</f>
        <v>45862</v>
      </c>
      <c r="Q82" s="357">
        <f t="shared" si="5"/>
        <v>7</v>
      </c>
      <c r="R82" s="357">
        <f t="shared" si="6"/>
        <v>2025</v>
      </c>
      <c r="S82" s="357" t="str">
        <f t="shared" si="7"/>
        <v> </v>
      </c>
      <c r="T82" s="275"/>
      <c r="U82" s="275"/>
      <c r="V82" s="196"/>
      <c r="W82" s="196"/>
      <c r="X82" s="196"/>
      <c r="Y82" s="196"/>
      <c r="Z82" s="196"/>
    </row>
    <row r="83" ht="12.0" customHeight="1">
      <c r="A83" s="275" t="s">
        <v>383</v>
      </c>
      <c r="B83" s="284">
        <v>45874.0</v>
      </c>
      <c r="C83" s="275" t="s">
        <v>843</v>
      </c>
      <c r="D83" s="296">
        <v>1390.4</v>
      </c>
      <c r="E83" s="275">
        <v>260439.0</v>
      </c>
      <c r="F83" s="359">
        <f>SUMIF('Finished Goods Transfer'!C:C,A83,'Finished Goods Transfer'!D:D)</f>
        <v>1390.4</v>
      </c>
      <c r="G83" s="359" t="str">
        <f>VLOOKUP(A83,'Sales Order'!A:E,5,FALSE)</f>
        <v>KRAFT POWERCON</v>
      </c>
      <c r="H83" s="359">
        <f>VLOOKUP(G83,'Customer Collection Report'!B:C,2,FALSE)</f>
        <v>90</v>
      </c>
      <c r="I83" s="364">
        <f t="shared" si="8"/>
        <v>45964</v>
      </c>
      <c r="J83" s="365">
        <f t="shared" si="9"/>
        <v>0</v>
      </c>
      <c r="K83" s="364" t="str">
        <f t="shared" si="10"/>
        <v>NO OD</v>
      </c>
      <c r="L83" s="360">
        <f t="shared" si="2"/>
        <v>8</v>
      </c>
      <c r="M83" s="360">
        <f t="shared" si="3"/>
        <v>5</v>
      </c>
      <c r="N83" s="360" t="str">
        <f>VLOOKUP(A83,'Sales Order'!A:N,14,FALSE)</f>
        <v>CRNO TL</v>
      </c>
      <c r="O83" s="357">
        <f t="shared" si="4"/>
        <v>2025</v>
      </c>
      <c r="P83" s="358">
        <f>VLOOKUP(A83,'Sales Order'!A:Q,17,FALSE)</f>
        <v>45862</v>
      </c>
      <c r="Q83" s="357">
        <f t="shared" si="5"/>
        <v>7</v>
      </c>
      <c r="R83" s="357">
        <f t="shared" si="6"/>
        <v>2025</v>
      </c>
      <c r="S83" s="357" t="str">
        <f t="shared" si="7"/>
        <v> </v>
      </c>
      <c r="T83" s="275"/>
      <c r="U83" s="275"/>
      <c r="V83" s="196"/>
      <c r="W83" s="196"/>
      <c r="X83" s="196"/>
      <c r="Y83" s="196"/>
      <c r="Z83" s="196"/>
    </row>
    <row r="84" ht="12.0" customHeight="1">
      <c r="A84" s="275" t="s">
        <v>394</v>
      </c>
      <c r="B84" s="284">
        <v>45875.0</v>
      </c>
      <c r="C84" s="275" t="s">
        <v>844</v>
      </c>
      <c r="D84" s="296">
        <v>1096.4</v>
      </c>
      <c r="E84" s="275"/>
      <c r="F84" s="359">
        <f>SUMIF('Finished Goods Transfer'!C:C,A84,'Finished Goods Transfer'!D:D)</f>
        <v>1096.4</v>
      </c>
      <c r="G84" s="359" t="str">
        <f>VLOOKUP(A84,'Sales Order'!A:E,5,FALSE)</f>
        <v>Ador Powertron Ltd</v>
      </c>
      <c r="H84" s="359">
        <f>VLOOKUP(G84,'Customer Collection Report'!B:C,2,FALSE)</f>
        <v>60</v>
      </c>
      <c r="I84" s="364">
        <f t="shared" si="8"/>
        <v>45935</v>
      </c>
      <c r="J84" s="365">
        <f t="shared" si="9"/>
        <v>0</v>
      </c>
      <c r="K84" s="364" t="str">
        <f t="shared" si="10"/>
        <v>NO OD</v>
      </c>
      <c r="L84" s="360">
        <f t="shared" si="2"/>
        <v>8</v>
      </c>
      <c r="M84" s="360">
        <f t="shared" si="3"/>
        <v>6</v>
      </c>
      <c r="N84" s="360" t="str">
        <f>VLOOKUP(A84,'Sales Order'!A:N,14,FALSE)</f>
        <v>CRNO TL</v>
      </c>
      <c r="O84" s="357">
        <f t="shared" si="4"/>
        <v>2025</v>
      </c>
      <c r="P84" s="358">
        <f>VLOOKUP(A84,'Sales Order'!A:Q,17,FALSE)</f>
        <v>45860</v>
      </c>
      <c r="Q84" s="357">
        <f t="shared" si="5"/>
        <v>7</v>
      </c>
      <c r="R84" s="357">
        <f t="shared" si="6"/>
        <v>2025</v>
      </c>
      <c r="S84" s="357" t="str">
        <f t="shared" si="7"/>
        <v> </v>
      </c>
      <c r="T84" s="275"/>
      <c r="U84" s="275"/>
      <c r="V84" s="196"/>
      <c r="W84" s="196"/>
      <c r="X84" s="196"/>
      <c r="Y84" s="196"/>
      <c r="Z84" s="196"/>
    </row>
    <row r="85" ht="12.0" customHeight="1">
      <c r="A85" s="275" t="s">
        <v>395</v>
      </c>
      <c r="B85" s="284">
        <v>45875.0</v>
      </c>
      <c r="C85" s="275" t="s">
        <v>844</v>
      </c>
      <c r="D85" s="296">
        <v>467.8</v>
      </c>
      <c r="E85" s="275">
        <v>184576.0</v>
      </c>
      <c r="F85" s="359">
        <f>SUMIF('Finished Goods Transfer'!C:C,A85,'Finished Goods Transfer'!D:D)</f>
        <v>467.8</v>
      </c>
      <c r="G85" s="359" t="str">
        <f>VLOOKUP(A85,'Sales Order'!A:E,5,FALSE)</f>
        <v>Ador Powertron Ltd</v>
      </c>
      <c r="H85" s="359">
        <f>VLOOKUP(G85,'Customer Collection Report'!B:C,2,FALSE)</f>
        <v>60</v>
      </c>
      <c r="I85" s="364">
        <f t="shared" si="8"/>
        <v>45935</v>
      </c>
      <c r="J85" s="365">
        <f t="shared" si="9"/>
        <v>0</v>
      </c>
      <c r="K85" s="364" t="str">
        <f t="shared" si="10"/>
        <v>NO OD</v>
      </c>
      <c r="L85" s="360">
        <f t="shared" si="2"/>
        <v>8</v>
      </c>
      <c r="M85" s="360">
        <f t="shared" si="3"/>
        <v>6</v>
      </c>
      <c r="N85" s="360" t="str">
        <f>VLOOKUP(A85,'Sales Order'!A:N,14,FALSE)</f>
        <v>CRNO TL</v>
      </c>
      <c r="O85" s="357">
        <f t="shared" si="4"/>
        <v>2025</v>
      </c>
      <c r="P85" s="358">
        <f>VLOOKUP(A85,'Sales Order'!A:Q,17,FALSE)</f>
        <v>45860</v>
      </c>
      <c r="Q85" s="357">
        <f t="shared" si="5"/>
        <v>7</v>
      </c>
      <c r="R85" s="357">
        <f t="shared" si="6"/>
        <v>2025</v>
      </c>
      <c r="S85" s="357" t="str">
        <f t="shared" si="7"/>
        <v> </v>
      </c>
      <c r="T85" s="275"/>
      <c r="U85" s="275"/>
      <c r="V85" s="196"/>
      <c r="W85" s="196"/>
      <c r="X85" s="196"/>
      <c r="Y85" s="196"/>
      <c r="Z85" s="196"/>
    </row>
    <row r="86" ht="12.0" customHeight="1">
      <c r="A86" s="275" t="s">
        <v>508</v>
      </c>
      <c r="B86" s="284">
        <v>45877.0</v>
      </c>
      <c r="C86" s="275" t="s">
        <v>845</v>
      </c>
      <c r="D86" s="296">
        <v>142.0</v>
      </c>
      <c r="E86" s="275"/>
      <c r="F86" s="359">
        <f>SUMIF('Finished Goods Transfer'!C:C,A86,'Finished Goods Transfer'!D:D)</f>
        <v>142</v>
      </c>
      <c r="G86" s="359" t="str">
        <f>VLOOKUP(A86,'Sales Order'!A:E,5,FALSE)</f>
        <v>Shree Ram Electricals</v>
      </c>
      <c r="H86" s="359">
        <f>VLOOKUP(G86,'Customer Collection Report'!B:C,2,FALSE)</f>
        <v>0</v>
      </c>
      <c r="I86" s="364">
        <f t="shared" si="8"/>
        <v>45877</v>
      </c>
      <c r="J86" s="365">
        <f t="shared" si="9"/>
        <v>25</v>
      </c>
      <c r="K86" s="364" t="str">
        <f t="shared" si="10"/>
        <v>OD</v>
      </c>
      <c r="L86" s="360">
        <f t="shared" si="2"/>
        <v>8</v>
      </c>
      <c r="M86" s="360">
        <f t="shared" si="3"/>
        <v>8</v>
      </c>
      <c r="N86" s="360" t="str">
        <f>VLOOKUP(A86,'Sales Order'!A:N,14,FALSE)</f>
        <v>CRNO TL</v>
      </c>
      <c r="O86" s="357">
        <f t="shared" si="4"/>
        <v>2025</v>
      </c>
      <c r="P86" s="358">
        <f>VLOOKUP(A86,'Sales Order'!A:Q,17,FALSE)</f>
        <v>45864</v>
      </c>
      <c r="Q86" s="357">
        <f t="shared" si="5"/>
        <v>7</v>
      </c>
      <c r="R86" s="357">
        <f t="shared" si="6"/>
        <v>2025</v>
      </c>
      <c r="S86" s="357" t="str">
        <f t="shared" si="7"/>
        <v> </v>
      </c>
      <c r="T86" s="275"/>
      <c r="U86" s="275"/>
      <c r="V86" s="196"/>
      <c r="W86" s="196"/>
      <c r="X86" s="196"/>
      <c r="Y86" s="196"/>
      <c r="Z86" s="196"/>
    </row>
    <row r="87" ht="12.0" customHeight="1">
      <c r="A87" s="275" t="s">
        <v>376</v>
      </c>
      <c r="B87" s="284">
        <v>45877.0</v>
      </c>
      <c r="C87" s="275" t="s">
        <v>845</v>
      </c>
      <c r="D87" s="296">
        <v>388.6</v>
      </c>
      <c r="E87" s="275"/>
      <c r="F87" s="359">
        <f>SUMIF('Finished Goods Transfer'!C:C,A87,'Finished Goods Transfer'!D:D)</f>
        <v>716.2</v>
      </c>
      <c r="G87" s="359" t="str">
        <f>VLOOKUP(A87,'Sales Order'!A:E,5,FALSE)</f>
        <v>Shree Ram Electricals</v>
      </c>
      <c r="H87" s="359">
        <f>VLOOKUP(G87,'Customer Collection Report'!B:C,2,FALSE)</f>
        <v>0</v>
      </c>
      <c r="I87" s="364">
        <f t="shared" si="8"/>
        <v>45877</v>
      </c>
      <c r="J87" s="365">
        <f t="shared" si="9"/>
        <v>25</v>
      </c>
      <c r="K87" s="364" t="str">
        <f t="shared" si="10"/>
        <v>OD</v>
      </c>
      <c r="L87" s="360">
        <f t="shared" si="2"/>
        <v>8</v>
      </c>
      <c r="M87" s="360">
        <f t="shared" si="3"/>
        <v>8</v>
      </c>
      <c r="N87" s="360" t="str">
        <f>VLOOKUP(A87,'Sales Order'!A:N,14,FALSE)</f>
        <v>CRNO TL</v>
      </c>
      <c r="O87" s="357">
        <f t="shared" si="4"/>
        <v>2025</v>
      </c>
      <c r="P87" s="358">
        <f>VLOOKUP(A87,'Sales Order'!A:Q,17,FALSE)</f>
        <v>45866</v>
      </c>
      <c r="Q87" s="357">
        <f t="shared" si="5"/>
        <v>7</v>
      </c>
      <c r="R87" s="357">
        <f t="shared" si="6"/>
        <v>2025</v>
      </c>
      <c r="S87" s="357" t="str">
        <f t="shared" si="7"/>
        <v> </v>
      </c>
      <c r="T87" s="275"/>
      <c r="U87" s="275"/>
      <c r="V87" s="196"/>
      <c r="W87" s="196"/>
      <c r="X87" s="196"/>
      <c r="Y87" s="196"/>
      <c r="Z87" s="196"/>
    </row>
    <row r="88" ht="12.0" customHeight="1">
      <c r="A88" s="275" t="s">
        <v>400</v>
      </c>
      <c r="B88" s="284">
        <v>45877.0</v>
      </c>
      <c r="C88" s="275" t="s">
        <v>845</v>
      </c>
      <c r="D88" s="296">
        <v>273.8</v>
      </c>
      <c r="E88" s="275">
        <v>101564.0</v>
      </c>
      <c r="F88" s="359">
        <f>SUMIF('Finished Goods Transfer'!C:C,A88,'Finished Goods Transfer'!D:D)</f>
        <v>815.8</v>
      </c>
      <c r="G88" s="359" t="str">
        <f>VLOOKUP(A88,'Sales Order'!A:E,5,FALSE)</f>
        <v>Shree Ram Electricals</v>
      </c>
      <c r="H88" s="359">
        <f>VLOOKUP(G88,'Customer Collection Report'!B:C,2,FALSE)</f>
        <v>0</v>
      </c>
      <c r="I88" s="364">
        <f t="shared" si="8"/>
        <v>45877</v>
      </c>
      <c r="J88" s="365">
        <f t="shared" si="9"/>
        <v>25</v>
      </c>
      <c r="K88" s="364" t="str">
        <f t="shared" si="10"/>
        <v>OD</v>
      </c>
      <c r="L88" s="360">
        <f t="shared" si="2"/>
        <v>8</v>
      </c>
      <c r="M88" s="360">
        <f t="shared" si="3"/>
        <v>8</v>
      </c>
      <c r="N88" s="360" t="str">
        <f>VLOOKUP(A88,'Sales Order'!A:N,14,FALSE)</f>
        <v>CRNO TL</v>
      </c>
      <c r="O88" s="357">
        <f t="shared" si="4"/>
        <v>2025</v>
      </c>
      <c r="P88" s="358">
        <f>VLOOKUP(A88,'Sales Order'!A:Q,17,FALSE)</f>
        <v>45879</v>
      </c>
      <c r="Q88" s="357">
        <f t="shared" si="5"/>
        <v>8</v>
      </c>
      <c r="R88" s="357">
        <f t="shared" si="6"/>
        <v>2025</v>
      </c>
      <c r="S88" s="357" t="str">
        <f t="shared" si="7"/>
        <v> </v>
      </c>
      <c r="T88" s="275"/>
      <c r="U88" s="275"/>
      <c r="V88" s="196"/>
      <c r="W88" s="196"/>
      <c r="X88" s="196"/>
      <c r="Y88" s="196"/>
      <c r="Z88" s="196"/>
    </row>
    <row r="89" ht="12.0" customHeight="1">
      <c r="A89" s="275" t="s">
        <v>509</v>
      </c>
      <c r="B89" s="284">
        <v>45877.0</v>
      </c>
      <c r="C89" s="275" t="s">
        <v>223</v>
      </c>
      <c r="D89" s="296">
        <v>213.7</v>
      </c>
      <c r="E89" s="275">
        <v>24712.0</v>
      </c>
      <c r="F89" s="359">
        <f>SUMIF('Finished Goods Transfer'!C:C,A89,'Finished Goods Transfer'!D:D)</f>
        <v>592.3</v>
      </c>
      <c r="G89" s="359" t="str">
        <f>VLOOKUP(A89,'Sales Order'!A:E,5,FALSE)</f>
        <v>TRUTECH</v>
      </c>
      <c r="H89" s="359" t="str">
        <f>VLOOKUP(G89,'Customer Collection Report'!B:C,2,FALSE)</f>
        <v/>
      </c>
      <c r="I89" s="364">
        <f t="shared" si="8"/>
        <v>45877</v>
      </c>
      <c r="J89" s="365">
        <f t="shared" si="9"/>
        <v>25</v>
      </c>
      <c r="K89" s="364" t="str">
        <f t="shared" si="10"/>
        <v>OD</v>
      </c>
      <c r="L89" s="360">
        <f t="shared" si="2"/>
        <v>8</v>
      </c>
      <c r="M89" s="360">
        <f t="shared" si="3"/>
        <v>8</v>
      </c>
      <c r="N89" s="360" t="str">
        <f>VLOOKUP(A89,'Sales Order'!A:N,14,FALSE)</f>
        <v>CRNO EI</v>
      </c>
      <c r="O89" s="357">
        <f t="shared" si="4"/>
        <v>2025</v>
      </c>
      <c r="P89" s="358">
        <f>VLOOKUP(A89,'Sales Order'!A:Q,17,FALSE)</f>
        <v>45880</v>
      </c>
      <c r="Q89" s="357">
        <f t="shared" si="5"/>
        <v>8</v>
      </c>
      <c r="R89" s="357">
        <f t="shared" si="6"/>
        <v>2025</v>
      </c>
      <c r="S89" s="357" t="str">
        <f t="shared" si="7"/>
        <v> </v>
      </c>
      <c r="T89" s="275"/>
      <c r="U89" s="275"/>
      <c r="V89" s="196"/>
      <c r="W89" s="196"/>
      <c r="X89" s="196"/>
      <c r="Y89" s="196"/>
      <c r="Z89" s="196"/>
    </row>
    <row r="90" ht="12.0" customHeight="1">
      <c r="A90" s="275" t="s">
        <v>510</v>
      </c>
      <c r="B90" s="284">
        <v>45880.0</v>
      </c>
      <c r="C90" s="275" t="s">
        <v>846</v>
      </c>
      <c r="D90" s="296">
        <v>605.0</v>
      </c>
      <c r="E90" s="275">
        <v>76387.0</v>
      </c>
      <c r="F90" s="359">
        <f>SUMIF('Finished Goods Transfer'!C:C,A90,'Finished Goods Transfer'!D:D)</f>
        <v>605</v>
      </c>
      <c r="G90" s="359" t="str">
        <f>VLOOKUP(A90,'Sales Order'!A:E,5,FALSE)</f>
        <v>TRUTECH</v>
      </c>
      <c r="H90" s="359" t="str">
        <f>VLOOKUP(G90,'Customer Collection Report'!B:C,2,FALSE)</f>
        <v/>
      </c>
      <c r="I90" s="364">
        <f t="shared" si="8"/>
        <v>45880</v>
      </c>
      <c r="J90" s="365">
        <f t="shared" si="9"/>
        <v>22</v>
      </c>
      <c r="K90" s="364" t="str">
        <f t="shared" si="10"/>
        <v>OD</v>
      </c>
      <c r="L90" s="360">
        <f t="shared" si="2"/>
        <v>8</v>
      </c>
      <c r="M90" s="360">
        <f t="shared" si="3"/>
        <v>11</v>
      </c>
      <c r="N90" s="360" t="str">
        <f>VLOOKUP(A90,'Sales Order'!A:N,14,FALSE)</f>
        <v>CRNO EI</v>
      </c>
      <c r="O90" s="357">
        <f t="shared" si="4"/>
        <v>2025</v>
      </c>
      <c r="P90" s="358">
        <f>VLOOKUP(A90,'Sales Order'!A:Q,17,FALSE)</f>
        <v>45880</v>
      </c>
      <c r="Q90" s="357">
        <f t="shared" si="5"/>
        <v>8</v>
      </c>
      <c r="R90" s="357">
        <f t="shared" si="6"/>
        <v>2025</v>
      </c>
      <c r="S90" s="357" t="str">
        <f t="shared" si="7"/>
        <v> </v>
      </c>
      <c r="T90" s="275"/>
      <c r="U90" s="275"/>
      <c r="V90" s="196"/>
      <c r="W90" s="196"/>
      <c r="X90" s="196"/>
      <c r="Y90" s="196"/>
      <c r="Z90" s="196"/>
    </row>
    <row r="91" ht="12.0" customHeight="1">
      <c r="A91" s="275" t="s">
        <v>509</v>
      </c>
      <c r="B91" s="284">
        <v>45880.0</v>
      </c>
      <c r="C91" s="275" t="s">
        <v>847</v>
      </c>
      <c r="D91" s="296">
        <v>378.6</v>
      </c>
      <c r="E91" s="275">
        <v>43781.0</v>
      </c>
      <c r="F91" s="359">
        <f>SUMIF('Finished Goods Transfer'!C:C,A91,'Finished Goods Transfer'!D:D)</f>
        <v>592.3</v>
      </c>
      <c r="G91" s="359" t="str">
        <f>VLOOKUP(A91,'Sales Order'!A:E,5,FALSE)</f>
        <v>TRUTECH</v>
      </c>
      <c r="H91" s="359" t="str">
        <f>VLOOKUP(G91,'Customer Collection Report'!B:C,2,FALSE)</f>
        <v/>
      </c>
      <c r="I91" s="364">
        <f t="shared" si="8"/>
        <v>45880</v>
      </c>
      <c r="J91" s="365">
        <f t="shared" si="9"/>
        <v>22</v>
      </c>
      <c r="K91" s="364" t="str">
        <f t="shared" si="10"/>
        <v>OD</v>
      </c>
      <c r="L91" s="360">
        <f t="shared" si="2"/>
        <v>8</v>
      </c>
      <c r="M91" s="360">
        <f t="shared" si="3"/>
        <v>11</v>
      </c>
      <c r="N91" s="360" t="str">
        <f>VLOOKUP(A91,'Sales Order'!A:N,14,FALSE)</f>
        <v>CRNO EI</v>
      </c>
      <c r="O91" s="357">
        <f t="shared" si="4"/>
        <v>2025</v>
      </c>
      <c r="P91" s="358">
        <f>VLOOKUP(A91,'Sales Order'!A:Q,17,FALSE)</f>
        <v>45880</v>
      </c>
      <c r="Q91" s="357">
        <f t="shared" si="5"/>
        <v>8</v>
      </c>
      <c r="R91" s="357">
        <f t="shared" si="6"/>
        <v>2025</v>
      </c>
      <c r="S91" s="357" t="str">
        <f t="shared" si="7"/>
        <v> </v>
      </c>
      <c r="T91" s="275"/>
      <c r="U91" s="275"/>
      <c r="V91" s="196"/>
      <c r="W91" s="196"/>
      <c r="X91" s="196"/>
      <c r="Y91" s="196"/>
      <c r="Z91" s="196"/>
    </row>
    <row r="92" ht="12.0" customHeight="1">
      <c r="A92" s="275" t="s">
        <v>403</v>
      </c>
      <c r="B92" s="284">
        <v>45881.0</v>
      </c>
      <c r="C92" s="275" t="s">
        <v>848</v>
      </c>
      <c r="D92" s="296">
        <v>2100.0</v>
      </c>
      <c r="E92" s="275"/>
      <c r="F92" s="359">
        <f>SUMIF('Finished Goods Transfer'!C:C,A92,'Finished Goods Transfer'!D:D)</f>
        <v>2100</v>
      </c>
      <c r="G92" s="359" t="str">
        <f>VLOOKUP(A92,'Sales Order'!A:E,5,FALSE)</f>
        <v>MAA SHARDA ELECTRO STAMPING PRIVATE LTD</v>
      </c>
      <c r="H92" s="359" t="str">
        <f>VLOOKUP(G92,'Customer Collection Report'!B:C,2,FALSE)</f>
        <v/>
      </c>
      <c r="I92" s="364">
        <f t="shared" si="8"/>
        <v>45881</v>
      </c>
      <c r="J92" s="365">
        <f t="shared" si="9"/>
        <v>21</v>
      </c>
      <c r="K92" s="364" t="str">
        <f t="shared" si="10"/>
        <v>OD</v>
      </c>
      <c r="L92" s="360">
        <f t="shared" si="2"/>
        <v>8</v>
      </c>
      <c r="M92" s="360">
        <f t="shared" si="3"/>
        <v>12</v>
      </c>
      <c r="N92" s="360" t="str">
        <f>VLOOKUP(A92,'Sales Order'!A:N,14,FALSE)</f>
        <v>CRNO TL</v>
      </c>
      <c r="O92" s="357">
        <f t="shared" si="4"/>
        <v>2025</v>
      </c>
      <c r="P92" s="358">
        <f>VLOOKUP(A92,'Sales Order'!A:Q,17,FALSE)</f>
        <v>45881</v>
      </c>
      <c r="Q92" s="357">
        <f t="shared" si="5"/>
        <v>8</v>
      </c>
      <c r="R92" s="357">
        <f t="shared" si="6"/>
        <v>2025</v>
      </c>
      <c r="S92" s="357" t="str">
        <f t="shared" si="7"/>
        <v> </v>
      </c>
      <c r="T92" s="275"/>
      <c r="U92" s="275"/>
      <c r="V92" s="196"/>
      <c r="W92" s="196"/>
      <c r="X92" s="196"/>
      <c r="Y92" s="196"/>
      <c r="Z92" s="196"/>
    </row>
    <row r="93" ht="12.0" customHeight="1">
      <c r="A93" s="275" t="s">
        <v>405</v>
      </c>
      <c r="B93" s="284">
        <v>45881.0</v>
      </c>
      <c r="C93" s="275" t="s">
        <v>848</v>
      </c>
      <c r="D93" s="296">
        <v>4502.0</v>
      </c>
      <c r="E93" s="275">
        <v>927053.0</v>
      </c>
      <c r="F93" s="359">
        <f>SUMIF('Finished Goods Transfer'!C:C,A93,'Finished Goods Transfer'!D:D)</f>
        <v>4502</v>
      </c>
      <c r="G93" s="359" t="str">
        <f>VLOOKUP(A93,'Sales Order'!A:E,5,FALSE)</f>
        <v>MAA SHARDA ELECTRO STAMPING PRIVATE LTD</v>
      </c>
      <c r="H93" s="359" t="str">
        <f>VLOOKUP(G93,'Customer Collection Report'!B:C,2,FALSE)</f>
        <v/>
      </c>
      <c r="I93" s="364">
        <f t="shared" si="8"/>
        <v>45881</v>
      </c>
      <c r="J93" s="365">
        <f t="shared" si="9"/>
        <v>21</v>
      </c>
      <c r="K93" s="364" t="str">
        <f t="shared" si="10"/>
        <v>OD</v>
      </c>
      <c r="L93" s="360">
        <f t="shared" si="2"/>
        <v>8</v>
      </c>
      <c r="M93" s="360">
        <f t="shared" si="3"/>
        <v>12</v>
      </c>
      <c r="N93" s="360" t="str">
        <f>VLOOKUP(A93,'Sales Order'!A:N,14,FALSE)</f>
        <v>CRNO TL</v>
      </c>
      <c r="O93" s="357">
        <f t="shared" si="4"/>
        <v>2025</v>
      </c>
      <c r="P93" s="358">
        <f>VLOOKUP(A93,'Sales Order'!A:Q,17,FALSE)</f>
        <v>45881</v>
      </c>
      <c r="Q93" s="357">
        <f t="shared" si="5"/>
        <v>8</v>
      </c>
      <c r="R93" s="357">
        <f t="shared" si="6"/>
        <v>2025</v>
      </c>
      <c r="S93" s="357" t="str">
        <f t="shared" si="7"/>
        <v> </v>
      </c>
      <c r="T93" s="275"/>
      <c r="U93" s="275"/>
      <c r="V93" s="196"/>
      <c r="W93" s="196"/>
      <c r="X93" s="196"/>
      <c r="Y93" s="196"/>
      <c r="Z93" s="196"/>
    </row>
    <row r="94" ht="12.0" customHeight="1">
      <c r="A94" s="275" t="s">
        <v>511</v>
      </c>
      <c r="B94" s="284">
        <v>45882.0</v>
      </c>
      <c r="C94" s="275" t="s">
        <v>849</v>
      </c>
      <c r="D94" s="296">
        <v>261.6</v>
      </c>
      <c r="E94" s="275">
        <v>35190.0</v>
      </c>
      <c r="F94" s="359">
        <f>SUMIF('Finished Goods Transfer'!C:C,A94,'Finished Goods Transfer'!D:D)</f>
        <v>261.6</v>
      </c>
      <c r="G94" s="359" t="str">
        <f>VLOOKUP(A94,'Sales Order'!A:E,5,FALSE)</f>
        <v>Incon Electronics</v>
      </c>
      <c r="H94" s="359">
        <f>VLOOKUP(G94,'Customer Collection Report'!B:C,2,FALSE)</f>
        <v>60</v>
      </c>
      <c r="I94" s="364">
        <f t="shared" si="8"/>
        <v>45942</v>
      </c>
      <c r="J94" s="365">
        <f t="shared" si="9"/>
        <v>0</v>
      </c>
      <c r="K94" s="364" t="str">
        <f t="shared" si="10"/>
        <v>NO OD</v>
      </c>
      <c r="L94" s="360">
        <f t="shared" si="2"/>
        <v>8</v>
      </c>
      <c r="M94" s="360">
        <f t="shared" si="3"/>
        <v>13</v>
      </c>
      <c r="N94" s="360" t="str">
        <f>VLOOKUP(A94,'Sales Order'!A:N,14,FALSE)</f>
        <v>CRNO TL</v>
      </c>
      <c r="O94" s="357">
        <f t="shared" si="4"/>
        <v>2025</v>
      </c>
      <c r="P94" s="358">
        <f>VLOOKUP(A94,'Sales Order'!A:Q,17,FALSE)</f>
        <v>45881</v>
      </c>
      <c r="Q94" s="357">
        <f t="shared" si="5"/>
        <v>8</v>
      </c>
      <c r="R94" s="357">
        <f t="shared" si="6"/>
        <v>2025</v>
      </c>
      <c r="S94" s="357" t="str">
        <f t="shared" si="7"/>
        <v> </v>
      </c>
      <c r="T94" s="275"/>
      <c r="U94" s="275"/>
      <c r="V94" s="196"/>
      <c r="W94" s="196"/>
      <c r="X94" s="196"/>
      <c r="Y94" s="196"/>
      <c r="Z94" s="196"/>
    </row>
    <row r="95" ht="12.0" customHeight="1">
      <c r="A95" s="275" t="s">
        <v>409</v>
      </c>
      <c r="B95" s="284">
        <v>45882.0</v>
      </c>
      <c r="C95" s="275" t="s">
        <v>850</v>
      </c>
      <c r="D95" s="296">
        <v>282.0</v>
      </c>
      <c r="E95" s="275"/>
      <c r="F95" s="359">
        <f>SUMIF('Finished Goods Transfer'!C:C,A95,'Finished Goods Transfer'!D:D)</f>
        <v>282</v>
      </c>
      <c r="G95" s="359" t="str">
        <f>VLOOKUP(A95,'Sales Order'!A:E,5,FALSE)</f>
        <v>Ador Powertron Ltd</v>
      </c>
      <c r="H95" s="359">
        <f>VLOOKUP(G95,'Customer Collection Report'!B:C,2,FALSE)</f>
        <v>60</v>
      </c>
      <c r="I95" s="364">
        <f t="shared" si="8"/>
        <v>45942</v>
      </c>
      <c r="J95" s="365">
        <f t="shared" si="9"/>
        <v>0</v>
      </c>
      <c r="K95" s="364" t="str">
        <f t="shared" si="10"/>
        <v>NO OD</v>
      </c>
      <c r="L95" s="360">
        <f t="shared" si="2"/>
        <v>8</v>
      </c>
      <c r="M95" s="360">
        <f t="shared" si="3"/>
        <v>13</v>
      </c>
      <c r="N95" s="360" t="str">
        <f>VLOOKUP(A95,'Sales Order'!A:N,14,FALSE)</f>
        <v>CRNO TL</v>
      </c>
      <c r="O95" s="357">
        <f t="shared" si="4"/>
        <v>2025</v>
      </c>
      <c r="P95" s="358">
        <f>VLOOKUP(A95,'Sales Order'!A:Q,17,FALSE)</f>
        <v>45879</v>
      </c>
      <c r="Q95" s="357">
        <f t="shared" si="5"/>
        <v>8</v>
      </c>
      <c r="R95" s="357">
        <f t="shared" si="6"/>
        <v>2025</v>
      </c>
      <c r="S95" s="357" t="str">
        <f t="shared" si="7"/>
        <v> </v>
      </c>
      <c r="T95" s="275"/>
      <c r="U95" s="275"/>
      <c r="V95" s="196"/>
      <c r="W95" s="196"/>
      <c r="X95" s="196"/>
      <c r="Y95" s="196"/>
      <c r="Z95" s="196"/>
    </row>
    <row r="96" ht="12.0" customHeight="1">
      <c r="A96" s="275" t="s">
        <v>411</v>
      </c>
      <c r="B96" s="284">
        <v>45882.0</v>
      </c>
      <c r="C96" s="275" t="s">
        <v>850</v>
      </c>
      <c r="D96" s="296">
        <v>165.6</v>
      </c>
      <c r="E96" s="275"/>
      <c r="F96" s="359">
        <f>SUMIF('Finished Goods Transfer'!C:C,A96,'Finished Goods Transfer'!D:D)</f>
        <v>165.6</v>
      </c>
      <c r="G96" s="359" t="str">
        <f>VLOOKUP(A96,'Sales Order'!A:E,5,FALSE)</f>
        <v>Ador Powertron Ltd</v>
      </c>
      <c r="H96" s="359">
        <f>VLOOKUP(G96,'Customer Collection Report'!B:C,2,FALSE)</f>
        <v>60</v>
      </c>
      <c r="I96" s="364">
        <f t="shared" si="8"/>
        <v>45942</v>
      </c>
      <c r="J96" s="365">
        <f t="shared" si="9"/>
        <v>0</v>
      </c>
      <c r="K96" s="364" t="str">
        <f t="shared" si="10"/>
        <v>NO OD</v>
      </c>
      <c r="L96" s="360">
        <f t="shared" si="2"/>
        <v>8</v>
      </c>
      <c r="M96" s="360">
        <f t="shared" si="3"/>
        <v>13</v>
      </c>
      <c r="N96" s="360" t="str">
        <f>VLOOKUP(A96,'Sales Order'!A:N,14,FALSE)</f>
        <v>CRNO TL</v>
      </c>
      <c r="O96" s="357">
        <f t="shared" si="4"/>
        <v>2025</v>
      </c>
      <c r="P96" s="358">
        <f>VLOOKUP(A96,'Sales Order'!A:Q,17,FALSE)</f>
        <v>45879</v>
      </c>
      <c r="Q96" s="357">
        <f t="shared" si="5"/>
        <v>8</v>
      </c>
      <c r="R96" s="357">
        <f t="shared" si="6"/>
        <v>2025</v>
      </c>
      <c r="S96" s="357" t="str">
        <f t="shared" si="7"/>
        <v> </v>
      </c>
      <c r="T96" s="275"/>
      <c r="U96" s="275"/>
      <c r="V96" s="196"/>
      <c r="W96" s="196"/>
      <c r="X96" s="196"/>
      <c r="Y96" s="196"/>
      <c r="Z96" s="196"/>
    </row>
    <row r="97" ht="12.0" customHeight="1">
      <c r="A97" s="275" t="s">
        <v>416</v>
      </c>
      <c r="B97" s="284">
        <v>45882.0</v>
      </c>
      <c r="C97" s="275" t="s">
        <v>850</v>
      </c>
      <c r="D97" s="296">
        <v>542.0</v>
      </c>
      <c r="E97" s="275">
        <v>116773.0</v>
      </c>
      <c r="F97" s="359">
        <f>SUMIF('Finished Goods Transfer'!C:C,A97,'Finished Goods Transfer'!D:D)</f>
        <v>0</v>
      </c>
      <c r="G97" s="359" t="str">
        <f>VLOOKUP(A97,'Sales Order'!A:E,5,FALSE)</f>
        <v>Ador Powertron Ltd</v>
      </c>
      <c r="H97" s="359">
        <f>VLOOKUP(G97,'Customer Collection Report'!B:C,2,FALSE)</f>
        <v>60</v>
      </c>
      <c r="I97" s="364">
        <f t="shared" si="8"/>
        <v>45942</v>
      </c>
      <c r="J97" s="365">
        <f t="shared" si="9"/>
        <v>0</v>
      </c>
      <c r="K97" s="364" t="str">
        <f t="shared" si="10"/>
        <v>NO OD</v>
      </c>
      <c r="L97" s="360">
        <f t="shared" si="2"/>
        <v>8</v>
      </c>
      <c r="M97" s="360">
        <f t="shared" si="3"/>
        <v>13</v>
      </c>
      <c r="N97" s="360" t="str">
        <f>VLOOKUP(A97,'Sales Order'!A:N,14,FALSE)</f>
        <v>CRNO TL</v>
      </c>
      <c r="O97" s="357">
        <f t="shared" si="4"/>
        <v>2025</v>
      </c>
      <c r="P97" s="358">
        <f>VLOOKUP(A97,'Sales Order'!A:Q,17,FALSE)</f>
        <v>45879</v>
      </c>
      <c r="Q97" s="357">
        <f t="shared" si="5"/>
        <v>8</v>
      </c>
      <c r="R97" s="357">
        <f t="shared" si="6"/>
        <v>2025</v>
      </c>
      <c r="S97" s="357" t="str">
        <f t="shared" si="7"/>
        <v> </v>
      </c>
      <c r="T97" s="275"/>
      <c r="U97" s="275"/>
      <c r="V97" s="196"/>
      <c r="W97" s="196"/>
      <c r="X97" s="196"/>
      <c r="Y97" s="196"/>
      <c r="Z97" s="196"/>
    </row>
    <row r="98" ht="12.0" customHeight="1">
      <c r="A98" s="275" t="s">
        <v>414</v>
      </c>
      <c r="B98" s="284">
        <v>45885.0</v>
      </c>
      <c r="C98" s="275" t="s">
        <v>851</v>
      </c>
      <c r="D98" s="296">
        <v>288.8</v>
      </c>
      <c r="E98" s="275">
        <v>47028.0</v>
      </c>
      <c r="F98" s="359">
        <f>SUMIF('Finished Goods Transfer'!C:C,A98,'Finished Goods Transfer'!D:D)</f>
        <v>288.8</v>
      </c>
      <c r="G98" s="359" t="str">
        <f>VLOOKUP(A98,'Sales Order'!A:E,5,FALSE)</f>
        <v>Sansons Electroquips</v>
      </c>
      <c r="H98" s="359">
        <f>VLOOKUP(G98,'Customer Collection Report'!B:C,2,FALSE)</f>
        <v>0</v>
      </c>
      <c r="I98" s="364">
        <f t="shared" si="8"/>
        <v>45885</v>
      </c>
      <c r="J98" s="365">
        <f t="shared" si="9"/>
        <v>17</v>
      </c>
      <c r="K98" s="364" t="str">
        <f t="shared" si="10"/>
        <v>OD</v>
      </c>
      <c r="L98" s="360">
        <f t="shared" si="2"/>
        <v>8</v>
      </c>
      <c r="M98" s="360">
        <f t="shared" si="3"/>
        <v>16</v>
      </c>
      <c r="N98" s="360" t="str">
        <f>VLOOKUP(A98,'Sales Order'!A:N,14,FALSE)</f>
        <v>CRNO TL</v>
      </c>
      <c r="O98" s="357">
        <f t="shared" si="4"/>
        <v>2025</v>
      </c>
      <c r="P98" s="358">
        <f>VLOOKUP(A98,'Sales Order'!A:Q,17,FALSE)</f>
        <v>45882</v>
      </c>
      <c r="Q98" s="357">
        <f t="shared" si="5"/>
        <v>8</v>
      </c>
      <c r="R98" s="357">
        <f t="shared" si="6"/>
        <v>2025</v>
      </c>
      <c r="S98" s="357" t="str">
        <f t="shared" si="7"/>
        <v> </v>
      </c>
      <c r="T98" s="275"/>
      <c r="U98" s="275"/>
      <c r="V98" s="196"/>
      <c r="W98" s="196"/>
      <c r="X98" s="196"/>
      <c r="Y98" s="196"/>
      <c r="Z98" s="196"/>
    </row>
    <row r="99" ht="12.0" customHeight="1">
      <c r="A99" s="275" t="s">
        <v>417</v>
      </c>
      <c r="B99" s="284">
        <v>45887.0</v>
      </c>
      <c r="C99" s="275" t="s">
        <v>852</v>
      </c>
      <c r="D99" s="296">
        <v>485.6</v>
      </c>
      <c r="E99" s="275"/>
      <c r="F99" s="359">
        <f>SUMIF('Finished Goods Transfer'!C:C,A99,'Finished Goods Transfer'!D:D)</f>
        <v>485.6</v>
      </c>
      <c r="G99" s="359" t="str">
        <f>VLOOKUP(A99,'Sales Order'!A:E,5,FALSE)</f>
        <v>Ador Powertron Ltd</v>
      </c>
      <c r="H99" s="359">
        <f>VLOOKUP(G99,'Customer Collection Report'!B:C,2,FALSE)</f>
        <v>60</v>
      </c>
      <c r="I99" s="364">
        <f t="shared" si="8"/>
        <v>45947</v>
      </c>
      <c r="J99" s="365">
        <f t="shared" si="9"/>
        <v>0</v>
      </c>
      <c r="K99" s="364" t="str">
        <f t="shared" si="10"/>
        <v>NO OD</v>
      </c>
      <c r="L99" s="360">
        <f t="shared" si="2"/>
        <v>8</v>
      </c>
      <c r="M99" s="360">
        <f t="shared" si="3"/>
        <v>18</v>
      </c>
      <c r="N99" s="360" t="str">
        <f>VLOOKUP(A99,'Sales Order'!A:N,14,FALSE)</f>
        <v>CRNO TL</v>
      </c>
      <c r="O99" s="357">
        <f t="shared" si="4"/>
        <v>2025</v>
      </c>
      <c r="P99" s="358">
        <f>VLOOKUP(A99,'Sales Order'!A:Q,17,FALSE)</f>
        <v>45876</v>
      </c>
      <c r="Q99" s="357">
        <f t="shared" si="5"/>
        <v>8</v>
      </c>
      <c r="R99" s="357">
        <f t="shared" si="6"/>
        <v>2025</v>
      </c>
      <c r="S99" s="357" t="str">
        <f t="shared" si="7"/>
        <v> </v>
      </c>
      <c r="T99" s="275"/>
      <c r="U99" s="275"/>
      <c r="V99" s="196"/>
      <c r="W99" s="196"/>
      <c r="X99" s="196"/>
      <c r="Y99" s="196"/>
      <c r="Z99" s="196"/>
    </row>
    <row r="100" ht="12.0" customHeight="1">
      <c r="A100" s="275" t="s">
        <v>418</v>
      </c>
      <c r="B100" s="284">
        <v>45887.0</v>
      </c>
      <c r="C100" s="275" t="s">
        <v>852</v>
      </c>
      <c r="D100" s="296">
        <v>698.2</v>
      </c>
      <c r="E100" s="275"/>
      <c r="F100" s="359">
        <f>SUMIF('Finished Goods Transfer'!C:C,A100,'Finished Goods Transfer'!D:D)</f>
        <v>698.2</v>
      </c>
      <c r="G100" s="359" t="str">
        <f>VLOOKUP(A100,'Sales Order'!A:E,5,FALSE)</f>
        <v>Ador Powertron Ltd</v>
      </c>
      <c r="H100" s="359">
        <f>VLOOKUP(G100,'Customer Collection Report'!B:C,2,FALSE)</f>
        <v>60</v>
      </c>
      <c r="I100" s="364">
        <f t="shared" si="8"/>
        <v>45947</v>
      </c>
      <c r="J100" s="365">
        <f t="shared" si="9"/>
        <v>0</v>
      </c>
      <c r="K100" s="364" t="str">
        <f t="shared" si="10"/>
        <v>NO OD</v>
      </c>
      <c r="L100" s="360">
        <f t="shared" si="2"/>
        <v>8</v>
      </c>
      <c r="M100" s="360">
        <f t="shared" si="3"/>
        <v>18</v>
      </c>
      <c r="N100" s="360" t="str">
        <f>VLOOKUP(A100,'Sales Order'!A:N,14,FALSE)</f>
        <v>CRNO TL</v>
      </c>
      <c r="O100" s="357">
        <f t="shared" si="4"/>
        <v>2025</v>
      </c>
      <c r="P100" s="358">
        <f>VLOOKUP(A100,'Sales Order'!A:Q,17,FALSE)</f>
        <v>45879</v>
      </c>
      <c r="Q100" s="357">
        <f t="shared" si="5"/>
        <v>8</v>
      </c>
      <c r="R100" s="357">
        <f t="shared" si="6"/>
        <v>2025</v>
      </c>
      <c r="S100" s="357" t="str">
        <f t="shared" si="7"/>
        <v> </v>
      </c>
      <c r="T100" s="275"/>
      <c r="U100" s="275"/>
      <c r="V100" s="196"/>
      <c r="W100" s="196"/>
      <c r="X100" s="196"/>
      <c r="Y100" s="196"/>
      <c r="Z100" s="196"/>
    </row>
    <row r="101" ht="12.0" customHeight="1">
      <c r="A101" s="275" t="s">
        <v>512</v>
      </c>
      <c r="B101" s="284">
        <v>45887.0</v>
      </c>
      <c r="C101" s="275" t="s">
        <v>852</v>
      </c>
      <c r="D101" s="296">
        <v>232.8</v>
      </c>
      <c r="E101" s="275"/>
      <c r="F101" s="359">
        <f>SUMIF('Finished Goods Transfer'!C:C,A101,'Finished Goods Transfer'!D:D)</f>
        <v>232.8</v>
      </c>
      <c r="G101" s="359" t="str">
        <f>VLOOKUP(A101,'Sales Order'!A:E,5,FALSE)</f>
        <v>Ador Powertron Ltd</v>
      </c>
      <c r="H101" s="359">
        <f>VLOOKUP(G101,'Customer Collection Report'!B:C,2,FALSE)</f>
        <v>60</v>
      </c>
      <c r="I101" s="364">
        <f t="shared" si="8"/>
        <v>45947</v>
      </c>
      <c r="J101" s="365">
        <f t="shared" si="9"/>
        <v>0</v>
      </c>
      <c r="K101" s="364" t="str">
        <f t="shared" si="10"/>
        <v>NO OD</v>
      </c>
      <c r="L101" s="360">
        <f t="shared" si="2"/>
        <v>8</v>
      </c>
      <c r="M101" s="360">
        <f t="shared" si="3"/>
        <v>18</v>
      </c>
      <c r="N101" s="360" t="str">
        <f>VLOOKUP(A101,'Sales Order'!A:N,14,FALSE)</f>
        <v>CRNO TL</v>
      </c>
      <c r="O101" s="357">
        <f t="shared" si="4"/>
        <v>2025</v>
      </c>
      <c r="P101" s="358">
        <f>VLOOKUP(A101,'Sales Order'!A:Q,17,FALSE)</f>
        <v>45879</v>
      </c>
      <c r="Q101" s="357">
        <f t="shared" si="5"/>
        <v>8</v>
      </c>
      <c r="R101" s="357">
        <f t="shared" si="6"/>
        <v>2025</v>
      </c>
      <c r="S101" s="357" t="str">
        <f t="shared" si="7"/>
        <v> </v>
      </c>
      <c r="T101" s="275"/>
      <c r="U101" s="275"/>
      <c r="V101" s="196"/>
      <c r="W101" s="196"/>
      <c r="X101" s="196"/>
      <c r="Y101" s="196"/>
      <c r="Z101" s="196"/>
    </row>
    <row r="102" ht="12.0" customHeight="1">
      <c r="A102" s="275" t="s">
        <v>423</v>
      </c>
      <c r="B102" s="284">
        <v>45887.0</v>
      </c>
      <c r="C102" s="275" t="s">
        <v>852</v>
      </c>
      <c r="D102" s="296">
        <v>81.8</v>
      </c>
      <c r="E102" s="275"/>
      <c r="F102" s="359">
        <f>SUMIF('Finished Goods Transfer'!C:C,A102,'Finished Goods Transfer'!D:D)</f>
        <v>102</v>
      </c>
      <c r="G102" s="359" t="str">
        <f>VLOOKUP(A102,'Sales Order'!A:E,5,FALSE)</f>
        <v>Ador Powertron Ltd</v>
      </c>
      <c r="H102" s="359">
        <f>VLOOKUP(G102,'Customer Collection Report'!B:C,2,FALSE)</f>
        <v>60</v>
      </c>
      <c r="I102" s="364">
        <f t="shared" si="8"/>
        <v>45947</v>
      </c>
      <c r="J102" s="365">
        <f t="shared" si="9"/>
        <v>0</v>
      </c>
      <c r="K102" s="364" t="str">
        <f t="shared" si="10"/>
        <v>NO OD</v>
      </c>
      <c r="L102" s="360">
        <f t="shared" si="2"/>
        <v>8</v>
      </c>
      <c r="M102" s="360">
        <f t="shared" si="3"/>
        <v>18</v>
      </c>
      <c r="N102" s="360" t="str">
        <f>VLOOKUP(A102,'Sales Order'!A:N,14,FALSE)</f>
        <v>CRNO TL</v>
      </c>
      <c r="O102" s="357">
        <f t="shared" si="4"/>
        <v>2025</v>
      </c>
      <c r="P102" s="358">
        <f>VLOOKUP(A102,'Sales Order'!A:Q,17,FALSE)</f>
        <v>45887</v>
      </c>
      <c r="Q102" s="357">
        <f t="shared" si="5"/>
        <v>8</v>
      </c>
      <c r="R102" s="357">
        <f t="shared" si="6"/>
        <v>2025</v>
      </c>
      <c r="S102" s="357" t="str">
        <f t="shared" si="7"/>
        <v> </v>
      </c>
      <c r="T102" s="275"/>
      <c r="U102" s="275"/>
      <c r="V102" s="196"/>
      <c r="W102" s="196"/>
      <c r="X102" s="196"/>
      <c r="Y102" s="196"/>
      <c r="Z102" s="196"/>
    </row>
    <row r="103" ht="12.0" customHeight="1">
      <c r="A103" s="275" t="s">
        <v>513</v>
      </c>
      <c r="B103" s="284">
        <v>45887.0</v>
      </c>
      <c r="C103" s="275" t="s">
        <v>852</v>
      </c>
      <c r="D103" s="296">
        <v>102.0</v>
      </c>
      <c r="E103" s="275"/>
      <c r="F103" s="359">
        <f>SUMIF('Finished Goods Transfer'!C:C,A103,'Finished Goods Transfer'!D:D)</f>
        <v>81.8</v>
      </c>
      <c r="G103" s="359" t="str">
        <f>VLOOKUP(A103,'Sales Order'!A:E,5,FALSE)</f>
        <v>Ador Powertron Ltd</v>
      </c>
      <c r="H103" s="359">
        <f>VLOOKUP(G103,'Customer Collection Report'!B:C,2,FALSE)</f>
        <v>60</v>
      </c>
      <c r="I103" s="364">
        <f t="shared" si="8"/>
        <v>45947</v>
      </c>
      <c r="J103" s="365">
        <f t="shared" si="9"/>
        <v>0</v>
      </c>
      <c r="K103" s="364" t="str">
        <f t="shared" si="10"/>
        <v>NO OD</v>
      </c>
      <c r="L103" s="360">
        <f t="shared" si="2"/>
        <v>8</v>
      </c>
      <c r="M103" s="360">
        <f t="shared" si="3"/>
        <v>18</v>
      </c>
      <c r="N103" s="360" t="str">
        <f>VLOOKUP(A103,'Sales Order'!A:N,14,FALSE)</f>
        <v>CRNO TL</v>
      </c>
      <c r="O103" s="357">
        <f t="shared" si="4"/>
        <v>2025</v>
      </c>
      <c r="P103" s="358">
        <f>VLOOKUP(A103,'Sales Order'!A:Q,17,FALSE)</f>
        <v>45887</v>
      </c>
      <c r="Q103" s="357">
        <f t="shared" si="5"/>
        <v>8</v>
      </c>
      <c r="R103" s="357">
        <f t="shared" si="6"/>
        <v>2025</v>
      </c>
      <c r="S103" s="357" t="str">
        <f t="shared" si="7"/>
        <v> </v>
      </c>
      <c r="T103" s="275"/>
      <c r="U103" s="275"/>
      <c r="V103" s="196"/>
      <c r="W103" s="196"/>
      <c r="X103" s="196"/>
      <c r="Y103" s="196"/>
      <c r="Z103" s="196"/>
    </row>
    <row r="104" ht="12.0" customHeight="1">
      <c r="A104" s="275" t="s">
        <v>514</v>
      </c>
      <c r="B104" s="284">
        <v>45887.0</v>
      </c>
      <c r="C104" s="275" t="s">
        <v>852</v>
      </c>
      <c r="D104" s="296">
        <v>88.8</v>
      </c>
      <c r="E104" s="275"/>
      <c r="F104" s="359">
        <f>SUMIF('Finished Goods Transfer'!C:C,A104,'Finished Goods Transfer'!D:D)</f>
        <v>88.8</v>
      </c>
      <c r="G104" s="359" t="str">
        <f>VLOOKUP(A104,'Sales Order'!A:E,5,FALSE)</f>
        <v>Ador Powertron Ltd</v>
      </c>
      <c r="H104" s="359">
        <f>VLOOKUP(G104,'Customer Collection Report'!B:C,2,FALSE)</f>
        <v>60</v>
      </c>
      <c r="I104" s="364">
        <f t="shared" si="8"/>
        <v>45947</v>
      </c>
      <c r="J104" s="365">
        <f t="shared" si="9"/>
        <v>0</v>
      </c>
      <c r="K104" s="364" t="str">
        <f t="shared" si="10"/>
        <v>NO OD</v>
      </c>
      <c r="L104" s="360">
        <f t="shared" si="2"/>
        <v>8</v>
      </c>
      <c r="M104" s="360">
        <f t="shared" si="3"/>
        <v>18</v>
      </c>
      <c r="N104" s="360" t="str">
        <f>VLOOKUP(A104,'Sales Order'!A:N,14,FALSE)</f>
        <v>CRNO TL</v>
      </c>
      <c r="O104" s="357">
        <f t="shared" si="4"/>
        <v>2025</v>
      </c>
      <c r="P104" s="358">
        <f>VLOOKUP(A104,'Sales Order'!A:Q,17,FALSE)</f>
        <v>45887</v>
      </c>
      <c r="Q104" s="357">
        <f t="shared" si="5"/>
        <v>8</v>
      </c>
      <c r="R104" s="357">
        <f t="shared" si="6"/>
        <v>2025</v>
      </c>
      <c r="S104" s="357" t="str">
        <f t="shared" si="7"/>
        <v> </v>
      </c>
      <c r="T104" s="275"/>
      <c r="U104" s="275"/>
      <c r="V104" s="196"/>
      <c r="W104" s="196"/>
      <c r="X104" s="196"/>
      <c r="Y104" s="196"/>
      <c r="Z104" s="196"/>
    </row>
    <row r="105" ht="12.0" customHeight="1">
      <c r="A105" s="275" t="s">
        <v>430</v>
      </c>
      <c r="B105" s="284">
        <v>45887.0</v>
      </c>
      <c r="C105" s="275" t="s">
        <v>852</v>
      </c>
      <c r="D105" s="296">
        <v>183.2</v>
      </c>
      <c r="E105" s="275"/>
      <c r="F105" s="359">
        <f>SUMIF('Finished Goods Transfer'!C:C,A105,'Finished Goods Transfer'!D:D)</f>
        <v>183.2</v>
      </c>
      <c r="G105" s="359" t="str">
        <f>VLOOKUP(A105,'Sales Order'!A:E,5,FALSE)</f>
        <v>Ador Powertron Ltd</v>
      </c>
      <c r="H105" s="359">
        <f>VLOOKUP(G105,'Customer Collection Report'!B:C,2,FALSE)</f>
        <v>60</v>
      </c>
      <c r="I105" s="364">
        <f t="shared" si="8"/>
        <v>45947</v>
      </c>
      <c r="J105" s="365">
        <f t="shared" si="9"/>
        <v>0</v>
      </c>
      <c r="K105" s="364" t="str">
        <f t="shared" si="10"/>
        <v>NO OD</v>
      </c>
      <c r="L105" s="360">
        <f t="shared" si="2"/>
        <v>8</v>
      </c>
      <c r="M105" s="360">
        <f t="shared" si="3"/>
        <v>18</v>
      </c>
      <c r="N105" s="360" t="str">
        <f>VLOOKUP(A105,'Sales Order'!A:N,14,FALSE)</f>
        <v>CRNO EI</v>
      </c>
      <c r="O105" s="357">
        <f t="shared" si="4"/>
        <v>2025</v>
      </c>
      <c r="P105" s="358">
        <f>VLOOKUP(A105,'Sales Order'!A:Q,17,FALSE)</f>
        <v>45887</v>
      </c>
      <c r="Q105" s="357">
        <f t="shared" si="5"/>
        <v>8</v>
      </c>
      <c r="R105" s="357">
        <f t="shared" si="6"/>
        <v>2025</v>
      </c>
      <c r="S105" s="357" t="str">
        <f t="shared" si="7"/>
        <v> </v>
      </c>
      <c r="T105" s="275"/>
      <c r="U105" s="275"/>
      <c r="V105" s="196"/>
      <c r="W105" s="196"/>
      <c r="X105" s="196"/>
      <c r="Y105" s="196"/>
      <c r="Z105" s="196"/>
    </row>
    <row r="106" ht="12.0" customHeight="1">
      <c r="A106" s="275" t="s">
        <v>515</v>
      </c>
      <c r="B106" s="284">
        <v>45887.0</v>
      </c>
      <c r="C106" s="275" t="s">
        <v>852</v>
      </c>
      <c r="D106" s="296">
        <v>233.2</v>
      </c>
      <c r="E106" s="275">
        <v>248461.0</v>
      </c>
      <c r="F106" s="359">
        <f>SUMIF('Finished Goods Transfer'!C:C,A106,'Finished Goods Transfer'!D:D)</f>
        <v>233.2</v>
      </c>
      <c r="G106" s="359" t="str">
        <f>VLOOKUP(A106,'Sales Order'!A:E,5,FALSE)</f>
        <v>Ador Powertron Ltd</v>
      </c>
      <c r="H106" s="359">
        <f>VLOOKUP(G106,'Customer Collection Report'!B:C,2,FALSE)</f>
        <v>60</v>
      </c>
      <c r="I106" s="364">
        <f t="shared" si="8"/>
        <v>45947</v>
      </c>
      <c r="J106" s="365">
        <f t="shared" si="9"/>
        <v>0</v>
      </c>
      <c r="K106" s="364" t="str">
        <f t="shared" si="10"/>
        <v>NO OD</v>
      </c>
      <c r="L106" s="360">
        <f t="shared" si="2"/>
        <v>8</v>
      </c>
      <c r="M106" s="360">
        <f t="shared" si="3"/>
        <v>18</v>
      </c>
      <c r="N106" s="360" t="str">
        <f>VLOOKUP(A106,'Sales Order'!A:N,14,FALSE)</f>
        <v>CRNO EI</v>
      </c>
      <c r="O106" s="357">
        <f t="shared" si="4"/>
        <v>2025</v>
      </c>
      <c r="P106" s="358">
        <f>VLOOKUP(A106,'Sales Order'!A:Q,17,FALSE)</f>
        <v>45887</v>
      </c>
      <c r="Q106" s="357">
        <f t="shared" si="5"/>
        <v>8</v>
      </c>
      <c r="R106" s="357">
        <f t="shared" si="6"/>
        <v>2025</v>
      </c>
      <c r="S106" s="357" t="str">
        <f t="shared" si="7"/>
        <v> </v>
      </c>
      <c r="T106" s="275"/>
      <c r="U106" s="275"/>
      <c r="V106" s="196"/>
      <c r="W106" s="196"/>
      <c r="X106" s="196"/>
      <c r="Y106" s="196"/>
      <c r="Z106" s="196"/>
    </row>
    <row r="107" ht="12.0" customHeight="1">
      <c r="A107" s="275" t="s">
        <v>504</v>
      </c>
      <c r="B107" s="284">
        <v>45888.0</v>
      </c>
      <c r="C107" s="275" t="s">
        <v>853</v>
      </c>
      <c r="D107" s="296">
        <v>6.4</v>
      </c>
      <c r="E107" s="275">
        <v>929.0</v>
      </c>
      <c r="F107" s="359">
        <f>SUMIF('Finished Goods Transfer'!C:C,A107,'Finished Goods Transfer'!D:D)</f>
        <v>204.8</v>
      </c>
      <c r="G107" s="359" t="str">
        <f>VLOOKUP(A107,'Sales Order'!A:E,5,FALSE)</f>
        <v>KRAFT POWERCON</v>
      </c>
      <c r="H107" s="359">
        <f>VLOOKUP(G107,'Customer Collection Report'!B:C,2,FALSE)</f>
        <v>90</v>
      </c>
      <c r="I107" s="364">
        <f t="shared" si="8"/>
        <v>45978</v>
      </c>
      <c r="J107" s="365">
        <f t="shared" si="9"/>
        <v>0</v>
      </c>
      <c r="K107" s="364" t="str">
        <f t="shared" si="10"/>
        <v>NO OD</v>
      </c>
      <c r="L107" s="360">
        <f t="shared" si="2"/>
        <v>8</v>
      </c>
      <c r="M107" s="360">
        <f t="shared" si="3"/>
        <v>19</v>
      </c>
      <c r="N107" s="360" t="str">
        <f>VLOOKUP(A107,'Sales Order'!A:N,14,FALSE)</f>
        <v>CRNO TL</v>
      </c>
      <c r="O107" s="357">
        <f t="shared" si="4"/>
        <v>2025</v>
      </c>
      <c r="P107" s="358">
        <f>VLOOKUP(A107,'Sales Order'!A:Q,17,FALSE)</f>
        <v>45868</v>
      </c>
      <c r="Q107" s="357">
        <f t="shared" si="5"/>
        <v>7</v>
      </c>
      <c r="R107" s="357">
        <f t="shared" si="6"/>
        <v>2025</v>
      </c>
      <c r="S107" s="357" t="str">
        <f t="shared" si="7"/>
        <v> </v>
      </c>
      <c r="T107" s="275"/>
      <c r="U107" s="275"/>
      <c r="V107" s="196"/>
      <c r="W107" s="196"/>
      <c r="X107" s="196"/>
      <c r="Y107" s="196"/>
      <c r="Z107" s="196"/>
    </row>
    <row r="108" ht="12.0" customHeight="1">
      <c r="A108" s="275" t="s">
        <v>523</v>
      </c>
      <c r="B108" s="284">
        <v>45888.0</v>
      </c>
      <c r="C108" s="275" t="s">
        <v>854</v>
      </c>
      <c r="D108" s="296">
        <v>1073.0</v>
      </c>
      <c r="E108" s="275"/>
      <c r="F108" s="359">
        <f>SUMIF('Finished Goods Transfer'!C:C,A108,'Finished Goods Transfer'!D:D)</f>
        <v>2233.8</v>
      </c>
      <c r="G108" s="359" t="str">
        <f>VLOOKUP(A108,'Sales Order'!A:E,5,FALSE)</f>
        <v>POWERTRACK ANALYSERS</v>
      </c>
      <c r="H108" s="359" t="str">
        <f>VLOOKUP(G108,'Customer Collection Report'!B:C,2,FALSE)</f>
        <v/>
      </c>
      <c r="I108" s="364">
        <f t="shared" si="8"/>
        <v>45888</v>
      </c>
      <c r="J108" s="365">
        <f t="shared" si="9"/>
        <v>14</v>
      </c>
      <c r="K108" s="364" t="str">
        <f t="shared" si="10"/>
        <v>OD</v>
      </c>
      <c r="L108" s="360">
        <f t="shared" si="2"/>
        <v>8</v>
      </c>
      <c r="M108" s="360">
        <f t="shared" si="3"/>
        <v>19</v>
      </c>
      <c r="N108" s="360" t="str">
        <f>VLOOKUP(A108,'Sales Order'!A:N,14,FALSE)</f>
        <v>CRNO TL</v>
      </c>
      <c r="O108" s="357">
        <f t="shared" si="4"/>
        <v>2025</v>
      </c>
      <c r="P108" s="358">
        <f>VLOOKUP(A108,'Sales Order'!A:Q,17,FALSE)</f>
        <v>45888</v>
      </c>
      <c r="Q108" s="357">
        <f t="shared" si="5"/>
        <v>8</v>
      </c>
      <c r="R108" s="357">
        <f t="shared" si="6"/>
        <v>2025</v>
      </c>
      <c r="S108" s="357" t="str">
        <f t="shared" si="7"/>
        <v> </v>
      </c>
      <c r="T108" s="275"/>
      <c r="U108" s="275"/>
      <c r="V108" s="196"/>
      <c r="W108" s="196"/>
      <c r="X108" s="196"/>
      <c r="Y108" s="196"/>
      <c r="Z108" s="196"/>
    </row>
    <row r="109" ht="12.0" customHeight="1">
      <c r="A109" s="275" t="s">
        <v>662</v>
      </c>
      <c r="B109" s="284">
        <v>45888.0</v>
      </c>
      <c r="C109" s="275" t="s">
        <v>854</v>
      </c>
      <c r="D109" s="296">
        <v>1046.4</v>
      </c>
      <c r="E109" s="275"/>
      <c r="F109" s="359">
        <f>SUMIF('Finished Goods Transfer'!C:C,A109,'Finished Goods Transfer'!D:D)</f>
        <v>0</v>
      </c>
      <c r="G109" s="359" t="str">
        <f>VLOOKUP(A109,'Sales Order'!A:E,5,FALSE)</f>
        <v>POWERTRACK ANALYSERS</v>
      </c>
      <c r="H109" s="359" t="str">
        <f>VLOOKUP(G109,'Customer Collection Report'!B:C,2,FALSE)</f>
        <v/>
      </c>
      <c r="I109" s="364">
        <f t="shared" si="8"/>
        <v>45888</v>
      </c>
      <c r="J109" s="365">
        <f t="shared" si="9"/>
        <v>14</v>
      </c>
      <c r="K109" s="364" t="str">
        <f t="shared" si="10"/>
        <v>OD</v>
      </c>
      <c r="L109" s="360">
        <f t="shared" si="2"/>
        <v>8</v>
      </c>
      <c r="M109" s="360">
        <f t="shared" si="3"/>
        <v>19</v>
      </c>
      <c r="N109" s="360" t="str">
        <f>VLOOKUP(A109,'Sales Order'!A:N,14,FALSE)</f>
        <v>CRNO TL</v>
      </c>
      <c r="O109" s="357">
        <f t="shared" si="4"/>
        <v>2025</v>
      </c>
      <c r="P109" s="358">
        <f>VLOOKUP(A109,'Sales Order'!A:Q,17,FALSE)</f>
        <v>45888</v>
      </c>
      <c r="Q109" s="357">
        <f t="shared" si="5"/>
        <v>8</v>
      </c>
      <c r="R109" s="357">
        <f t="shared" si="6"/>
        <v>2025</v>
      </c>
      <c r="S109" s="357" t="str">
        <f t="shared" si="7"/>
        <v> </v>
      </c>
      <c r="T109" s="275"/>
      <c r="U109" s="275"/>
      <c r="V109" s="196"/>
      <c r="W109" s="196"/>
      <c r="X109" s="196"/>
      <c r="Y109" s="196"/>
      <c r="Z109" s="196"/>
    </row>
    <row r="110" ht="12.0" customHeight="1">
      <c r="A110" s="275" t="s">
        <v>531</v>
      </c>
      <c r="B110" s="284">
        <v>45888.0</v>
      </c>
      <c r="C110" s="275" t="s">
        <v>854</v>
      </c>
      <c r="D110" s="296">
        <v>1802.8</v>
      </c>
      <c r="E110" s="275">
        <v>443009.0</v>
      </c>
      <c r="F110" s="359">
        <f>SUMIF('Finished Goods Transfer'!C:C,A110,'Finished Goods Transfer'!D:D)</f>
        <v>1455.8</v>
      </c>
      <c r="G110" s="359" t="str">
        <f>VLOOKUP(A110,'Sales Order'!A:E,5,FALSE)</f>
        <v>POWERTRACK ANALYSERS</v>
      </c>
      <c r="H110" s="359" t="str">
        <f>VLOOKUP(G110,'Customer Collection Report'!B:C,2,FALSE)</f>
        <v/>
      </c>
      <c r="I110" s="364">
        <f t="shared" si="8"/>
        <v>45888</v>
      </c>
      <c r="J110" s="365">
        <f t="shared" si="9"/>
        <v>14</v>
      </c>
      <c r="K110" s="364" t="str">
        <f t="shared" si="10"/>
        <v>OD</v>
      </c>
      <c r="L110" s="360">
        <f t="shared" si="2"/>
        <v>8</v>
      </c>
      <c r="M110" s="360">
        <f t="shared" si="3"/>
        <v>19</v>
      </c>
      <c r="N110" s="360" t="str">
        <f>VLOOKUP(A110,'Sales Order'!A:N,14,FALSE)</f>
        <v>CRNO TL</v>
      </c>
      <c r="O110" s="357">
        <f t="shared" si="4"/>
        <v>2025</v>
      </c>
      <c r="P110" s="358">
        <f>VLOOKUP(A110,'Sales Order'!A:Q,17,FALSE)</f>
        <v>45888</v>
      </c>
      <c r="Q110" s="357">
        <f t="shared" si="5"/>
        <v>8</v>
      </c>
      <c r="R110" s="357">
        <f t="shared" si="6"/>
        <v>2025</v>
      </c>
      <c r="S110" s="357" t="str">
        <f t="shared" si="7"/>
        <v> </v>
      </c>
      <c r="T110" s="275"/>
      <c r="U110" s="275"/>
      <c r="V110" s="196"/>
      <c r="W110" s="196"/>
      <c r="X110" s="196"/>
      <c r="Y110" s="196"/>
      <c r="Z110" s="196"/>
    </row>
    <row r="111" ht="12.0" customHeight="1">
      <c r="A111" s="275" t="s">
        <v>518</v>
      </c>
      <c r="B111" s="284">
        <v>45889.0</v>
      </c>
      <c r="C111" s="275" t="s">
        <v>855</v>
      </c>
      <c r="D111" s="296">
        <v>278.4</v>
      </c>
      <c r="E111" s="275"/>
      <c r="F111" s="359">
        <f>SUMIF('Finished Goods Transfer'!C:C,A111,'Finished Goods Transfer'!D:D)</f>
        <v>264.56</v>
      </c>
      <c r="G111" s="359" t="str">
        <f>VLOOKUP(A111,'Sales Order'!A:E,5,FALSE)</f>
        <v>Ador Powertron Ltd</v>
      </c>
      <c r="H111" s="359">
        <f>VLOOKUP(G111,'Customer Collection Report'!B:C,2,FALSE)</f>
        <v>60</v>
      </c>
      <c r="I111" s="364">
        <f t="shared" si="8"/>
        <v>45949</v>
      </c>
      <c r="J111" s="365">
        <f t="shared" si="9"/>
        <v>0</v>
      </c>
      <c r="K111" s="364" t="str">
        <f t="shared" si="10"/>
        <v>NO OD</v>
      </c>
      <c r="L111" s="360">
        <f t="shared" si="2"/>
        <v>8</v>
      </c>
      <c r="M111" s="360">
        <f t="shared" si="3"/>
        <v>20</v>
      </c>
      <c r="N111" s="360" t="str">
        <f>VLOOKUP(A111,'Sales Order'!A:N,14,FALSE)</f>
        <v>CRNO TL</v>
      </c>
      <c r="O111" s="357">
        <f t="shared" si="4"/>
        <v>2025</v>
      </c>
      <c r="P111" s="358">
        <f>VLOOKUP(A111,'Sales Order'!A:Q,17,FALSE)</f>
        <v>45889</v>
      </c>
      <c r="Q111" s="357">
        <f t="shared" si="5"/>
        <v>8</v>
      </c>
      <c r="R111" s="357">
        <f t="shared" si="6"/>
        <v>2025</v>
      </c>
      <c r="S111" s="357" t="str">
        <f t="shared" si="7"/>
        <v> </v>
      </c>
      <c r="T111" s="275"/>
      <c r="U111" s="275"/>
      <c r="V111" s="196"/>
      <c r="W111" s="196"/>
      <c r="X111" s="196"/>
      <c r="Y111" s="196"/>
      <c r="Z111" s="196"/>
    </row>
    <row r="112" ht="12.0" customHeight="1">
      <c r="A112" s="275" t="s">
        <v>519</v>
      </c>
      <c r="B112" s="284">
        <v>45889.0</v>
      </c>
      <c r="C112" s="275" t="s">
        <v>855</v>
      </c>
      <c r="D112" s="296">
        <v>446.0</v>
      </c>
      <c r="E112" s="275">
        <v>85479.0</v>
      </c>
      <c r="F112" s="359">
        <f>SUMIF('Finished Goods Transfer'!C:C,A112,'Finished Goods Transfer'!D:D)</f>
        <v>422.2</v>
      </c>
      <c r="G112" s="359" t="str">
        <f>VLOOKUP(A112,'Sales Order'!A:E,5,FALSE)</f>
        <v>Ador Powertron Ltd</v>
      </c>
      <c r="H112" s="359">
        <f>VLOOKUP(G112,'Customer Collection Report'!B:C,2,FALSE)</f>
        <v>60</v>
      </c>
      <c r="I112" s="364">
        <f t="shared" si="8"/>
        <v>45949</v>
      </c>
      <c r="J112" s="365">
        <f t="shared" si="9"/>
        <v>0</v>
      </c>
      <c r="K112" s="364" t="str">
        <f t="shared" si="10"/>
        <v>NO OD</v>
      </c>
      <c r="L112" s="360">
        <f t="shared" si="2"/>
        <v>8</v>
      </c>
      <c r="M112" s="360">
        <f t="shared" si="3"/>
        <v>20</v>
      </c>
      <c r="N112" s="360" t="str">
        <f>VLOOKUP(A112,'Sales Order'!A:N,14,FALSE)</f>
        <v>CRNO TL</v>
      </c>
      <c r="O112" s="357">
        <f t="shared" si="4"/>
        <v>2025</v>
      </c>
      <c r="P112" s="358">
        <f>VLOOKUP(A112,'Sales Order'!A:Q,17,FALSE)</f>
        <v>45889</v>
      </c>
      <c r="Q112" s="357">
        <f t="shared" si="5"/>
        <v>8</v>
      </c>
      <c r="R112" s="357">
        <f t="shared" si="6"/>
        <v>2025</v>
      </c>
      <c r="S112" s="357" t="str">
        <f t="shared" si="7"/>
        <v> </v>
      </c>
      <c r="T112" s="275"/>
      <c r="U112" s="275"/>
      <c r="V112" s="196"/>
      <c r="W112" s="196"/>
      <c r="X112" s="196"/>
      <c r="Y112" s="196"/>
      <c r="Z112" s="196"/>
    </row>
    <row r="113" ht="12.0" customHeight="1">
      <c r="A113" s="275" t="s">
        <v>516</v>
      </c>
      <c r="B113" s="284">
        <v>45889.0</v>
      </c>
      <c r="C113" s="275" t="s">
        <v>856</v>
      </c>
      <c r="D113" s="296">
        <v>118.0</v>
      </c>
      <c r="E113" s="275"/>
      <c r="F113" s="359">
        <f>SUMIF('Finished Goods Transfer'!C:C,A113,'Finished Goods Transfer'!D:D)</f>
        <v>116.72</v>
      </c>
      <c r="G113" s="359" t="str">
        <f>VLOOKUP(A113,'Sales Order'!A:E,5,FALSE)</f>
        <v>Arihant Electricals</v>
      </c>
      <c r="H113" s="359" t="str">
        <f>VLOOKUP(G113,'Customer Collection Report'!B:C,2,FALSE)</f>
        <v/>
      </c>
      <c r="I113" s="364">
        <f t="shared" si="8"/>
        <v>45889</v>
      </c>
      <c r="J113" s="365">
        <f t="shared" si="9"/>
        <v>13</v>
      </c>
      <c r="K113" s="364" t="str">
        <f t="shared" si="10"/>
        <v>OD</v>
      </c>
      <c r="L113" s="360">
        <f t="shared" si="2"/>
        <v>8</v>
      </c>
      <c r="M113" s="360">
        <f t="shared" si="3"/>
        <v>20</v>
      </c>
      <c r="N113" s="360" t="str">
        <f>VLOOKUP(A113,'Sales Order'!A:N,14,FALSE)</f>
        <v>CRNO TL</v>
      </c>
      <c r="O113" s="357">
        <f t="shared" si="4"/>
        <v>2025</v>
      </c>
      <c r="P113" s="358">
        <f>VLOOKUP(A113,'Sales Order'!A:Q,17,FALSE)</f>
        <v>45889</v>
      </c>
      <c r="Q113" s="357">
        <f t="shared" si="5"/>
        <v>8</v>
      </c>
      <c r="R113" s="357">
        <f t="shared" si="6"/>
        <v>2025</v>
      </c>
      <c r="S113" s="357" t="str">
        <f t="shared" si="7"/>
        <v> </v>
      </c>
      <c r="T113" s="275"/>
      <c r="U113" s="275"/>
      <c r="V113" s="196"/>
      <c r="W113" s="196"/>
      <c r="X113" s="196"/>
      <c r="Y113" s="196"/>
      <c r="Z113" s="196"/>
    </row>
    <row r="114" ht="12.0" customHeight="1">
      <c r="A114" s="275" t="s">
        <v>438</v>
      </c>
      <c r="B114" s="284">
        <v>45889.0</v>
      </c>
      <c r="C114" s="275" t="s">
        <v>856</v>
      </c>
      <c r="D114" s="296">
        <v>189.6</v>
      </c>
      <c r="E114" s="275"/>
      <c r="F114" s="359">
        <f>SUMIF('Finished Goods Transfer'!C:C,A114,'Finished Goods Transfer'!D:D)</f>
        <v>187.11</v>
      </c>
      <c r="G114" s="359" t="str">
        <f>VLOOKUP(A114,'Sales Order'!A:E,5,FALSE)</f>
        <v>Arihant Electricals</v>
      </c>
      <c r="H114" s="359" t="str">
        <f>VLOOKUP(G114,'Customer Collection Report'!B:C,2,FALSE)</f>
        <v/>
      </c>
      <c r="I114" s="364">
        <f t="shared" si="8"/>
        <v>45889</v>
      </c>
      <c r="J114" s="365">
        <f t="shared" si="9"/>
        <v>13</v>
      </c>
      <c r="K114" s="364" t="str">
        <f t="shared" si="10"/>
        <v>OD</v>
      </c>
      <c r="L114" s="360">
        <f t="shared" si="2"/>
        <v>8</v>
      </c>
      <c r="M114" s="360">
        <f t="shared" si="3"/>
        <v>20</v>
      </c>
      <c r="N114" s="360" t="str">
        <f>VLOOKUP(A114,'Sales Order'!A:N,14,FALSE)</f>
        <v>CRNO TL</v>
      </c>
      <c r="O114" s="357">
        <f t="shared" si="4"/>
        <v>2025</v>
      </c>
      <c r="P114" s="358">
        <f>VLOOKUP(A114,'Sales Order'!A:Q,17,FALSE)</f>
        <v>45889</v>
      </c>
      <c r="Q114" s="357">
        <f t="shared" si="5"/>
        <v>8</v>
      </c>
      <c r="R114" s="357">
        <f t="shared" si="6"/>
        <v>2025</v>
      </c>
      <c r="S114" s="357" t="str">
        <f t="shared" si="7"/>
        <v> </v>
      </c>
      <c r="T114" s="275"/>
      <c r="U114" s="275"/>
      <c r="V114" s="196"/>
      <c r="W114" s="196"/>
      <c r="X114" s="196"/>
      <c r="Y114" s="196"/>
      <c r="Z114" s="196"/>
    </row>
    <row r="115" ht="12.0" customHeight="1">
      <c r="A115" s="275" t="s">
        <v>428</v>
      </c>
      <c r="B115" s="284">
        <v>45889.0</v>
      </c>
      <c r="C115" s="275" t="s">
        <v>856</v>
      </c>
      <c r="D115" s="296">
        <v>172.6</v>
      </c>
      <c r="E115" s="275"/>
      <c r="F115" s="359">
        <f>SUMIF('Finished Goods Transfer'!C:C,A115,'Finished Goods Transfer'!D:D)</f>
        <v>166.73</v>
      </c>
      <c r="G115" s="359" t="str">
        <f>VLOOKUP(A115,'Sales Order'!A:E,5,FALSE)</f>
        <v>Arihant Electricals</v>
      </c>
      <c r="H115" s="359" t="str">
        <f>VLOOKUP(G115,'Customer Collection Report'!B:C,2,FALSE)</f>
        <v/>
      </c>
      <c r="I115" s="364">
        <f t="shared" si="8"/>
        <v>45889</v>
      </c>
      <c r="J115" s="365">
        <f t="shared" si="9"/>
        <v>13</v>
      </c>
      <c r="K115" s="364" t="str">
        <f t="shared" si="10"/>
        <v>OD</v>
      </c>
      <c r="L115" s="360">
        <f t="shared" si="2"/>
        <v>8</v>
      </c>
      <c r="M115" s="360">
        <f t="shared" si="3"/>
        <v>20</v>
      </c>
      <c r="N115" s="360" t="str">
        <f>VLOOKUP(A115,'Sales Order'!A:N,14,FALSE)</f>
        <v>CRNO TL</v>
      </c>
      <c r="O115" s="357">
        <f t="shared" si="4"/>
        <v>2025</v>
      </c>
      <c r="P115" s="358">
        <f>VLOOKUP(A115,'Sales Order'!A:Q,17,FALSE)</f>
        <v>45889</v>
      </c>
      <c r="Q115" s="357">
        <f t="shared" si="5"/>
        <v>8</v>
      </c>
      <c r="R115" s="357">
        <f t="shared" si="6"/>
        <v>2025</v>
      </c>
      <c r="S115" s="357" t="str">
        <f t="shared" si="7"/>
        <v> </v>
      </c>
      <c r="T115" s="275"/>
      <c r="U115" s="275"/>
      <c r="V115" s="196"/>
      <c r="W115" s="196"/>
      <c r="X115" s="196"/>
      <c r="Y115" s="196"/>
      <c r="Z115" s="196"/>
    </row>
    <row r="116" ht="12.0" customHeight="1">
      <c r="A116" s="275" t="s">
        <v>517</v>
      </c>
      <c r="B116" s="284">
        <v>45889.0</v>
      </c>
      <c r="C116" s="275" t="s">
        <v>856</v>
      </c>
      <c r="D116" s="296">
        <v>276.0</v>
      </c>
      <c r="E116" s="275">
        <v>90124.0</v>
      </c>
      <c r="F116" s="359">
        <f>SUMIF('Finished Goods Transfer'!C:C,A116,'Finished Goods Transfer'!D:D)</f>
        <v>266.76</v>
      </c>
      <c r="G116" s="359" t="str">
        <f>VLOOKUP(A116,'Sales Order'!A:E,5,FALSE)</f>
        <v>Arihant Electricals</v>
      </c>
      <c r="H116" s="359" t="str">
        <f>VLOOKUP(G116,'Customer Collection Report'!B:C,2,FALSE)</f>
        <v/>
      </c>
      <c r="I116" s="364">
        <f t="shared" si="8"/>
        <v>45889</v>
      </c>
      <c r="J116" s="365">
        <f t="shared" si="9"/>
        <v>13</v>
      </c>
      <c r="K116" s="364" t="str">
        <f t="shared" si="10"/>
        <v>OD</v>
      </c>
      <c r="L116" s="360">
        <f t="shared" si="2"/>
        <v>8</v>
      </c>
      <c r="M116" s="360">
        <f t="shared" si="3"/>
        <v>20</v>
      </c>
      <c r="N116" s="360" t="str">
        <f>VLOOKUP(A116,'Sales Order'!A:N,14,FALSE)</f>
        <v>CRNO TL</v>
      </c>
      <c r="O116" s="357">
        <f t="shared" si="4"/>
        <v>2025</v>
      </c>
      <c r="P116" s="358">
        <f>VLOOKUP(A116,'Sales Order'!A:Q,17,FALSE)</f>
        <v>45889</v>
      </c>
      <c r="Q116" s="357">
        <f t="shared" si="5"/>
        <v>8</v>
      </c>
      <c r="R116" s="357">
        <f t="shared" si="6"/>
        <v>2025</v>
      </c>
      <c r="S116" s="357" t="str">
        <f t="shared" si="7"/>
        <v> </v>
      </c>
      <c r="T116" s="275"/>
      <c r="U116" s="275"/>
      <c r="V116" s="196"/>
      <c r="W116" s="196"/>
      <c r="X116" s="196"/>
      <c r="Y116" s="196"/>
      <c r="Z116" s="196"/>
    </row>
    <row r="117" ht="12.0" customHeight="1">
      <c r="A117" s="275" t="s">
        <v>634</v>
      </c>
      <c r="B117" s="284">
        <v>45870.0</v>
      </c>
      <c r="C117" s="275" t="s">
        <v>857</v>
      </c>
      <c r="D117" s="296">
        <v>16211.0</v>
      </c>
      <c r="E117" s="275">
        <v>1568576.0</v>
      </c>
      <c r="F117" s="359">
        <f>SUMIF('Finished Goods Transfer'!C:C,A117,'Finished Goods Transfer'!D:D)</f>
        <v>0</v>
      </c>
      <c r="G117" s="359" t="str">
        <f>VLOOKUP(A117,'Sales Order'!A:E,5,FALSE)</f>
        <v>Kalburgi Stamping</v>
      </c>
      <c r="H117" s="359">
        <f>VLOOKUP(G117,'Customer Collection Report'!B:C,2,FALSE)</f>
        <v>15</v>
      </c>
      <c r="I117" s="364">
        <f t="shared" si="8"/>
        <v>45885</v>
      </c>
      <c r="J117" s="365">
        <f t="shared" si="9"/>
        <v>17</v>
      </c>
      <c r="K117" s="364" t="str">
        <f t="shared" si="10"/>
        <v>OD</v>
      </c>
      <c r="L117" s="360">
        <f t="shared" si="2"/>
        <v>8</v>
      </c>
      <c r="M117" s="360">
        <f t="shared" si="3"/>
        <v>1</v>
      </c>
      <c r="N117" s="360" t="str">
        <f>VLOOKUP(A117,'Sales Order'!A:N,14,FALSE)</f>
        <v>CRNO COIL</v>
      </c>
      <c r="O117" s="357">
        <f t="shared" si="4"/>
        <v>2025</v>
      </c>
      <c r="P117" s="358">
        <f>VLOOKUP(A117,'Sales Order'!A:Q,17,FALSE)</f>
        <v>45876</v>
      </c>
      <c r="Q117" s="357">
        <f t="shared" si="5"/>
        <v>8</v>
      </c>
      <c r="R117" s="357">
        <f t="shared" si="6"/>
        <v>2025</v>
      </c>
      <c r="S117" s="357" t="str">
        <f t="shared" si="7"/>
        <v> </v>
      </c>
      <c r="T117" s="275"/>
      <c r="U117" s="275"/>
      <c r="V117" s="196"/>
      <c r="W117" s="196"/>
      <c r="X117" s="196"/>
      <c r="Y117" s="196"/>
      <c r="Z117" s="196"/>
    </row>
    <row r="118" ht="12.0" customHeight="1">
      <c r="A118" s="275" t="s">
        <v>661</v>
      </c>
      <c r="B118" s="284">
        <v>45880.0</v>
      </c>
      <c r="C118" s="275" t="s">
        <v>858</v>
      </c>
      <c r="D118" s="296">
        <v>5489.0</v>
      </c>
      <c r="E118" s="275">
        <v>533768.0</v>
      </c>
      <c r="F118" s="359">
        <f>SUMIF('Finished Goods Transfer'!C:C,A118,'Finished Goods Transfer'!D:D)</f>
        <v>0</v>
      </c>
      <c r="G118" s="359" t="str">
        <f>VLOOKUP(A118,'Sales Order'!A:E,5,FALSE)</f>
        <v>KAPSON PUNE</v>
      </c>
      <c r="H118" s="359" t="str">
        <f>VLOOKUP(G118,'Customer Collection Report'!B:C,2,FALSE)</f>
        <v>#N/A</v>
      </c>
      <c r="I118" s="364" t="str">
        <f t="shared" si="8"/>
        <v>#N/A</v>
      </c>
      <c r="J118" s="365" t="str">
        <f t="shared" si="9"/>
        <v>#N/A</v>
      </c>
      <c r="K118" s="364" t="str">
        <f t="shared" si="10"/>
        <v>#N/A</v>
      </c>
      <c r="L118" s="360">
        <f t="shared" si="2"/>
        <v>8</v>
      </c>
      <c r="M118" s="360">
        <f t="shared" si="3"/>
        <v>11</v>
      </c>
      <c r="N118" s="360" t="str">
        <f>VLOOKUP(A118,'Sales Order'!A:N,14,FALSE)</f>
        <v>CRNO COIL</v>
      </c>
      <c r="O118" s="357">
        <f t="shared" si="4"/>
        <v>2025</v>
      </c>
      <c r="P118" s="358">
        <f>VLOOKUP(A118,'Sales Order'!A:Q,17,FALSE)</f>
        <v>45880</v>
      </c>
      <c r="Q118" s="357">
        <f t="shared" si="5"/>
        <v>8</v>
      </c>
      <c r="R118" s="357">
        <f t="shared" si="6"/>
        <v>2025</v>
      </c>
      <c r="S118" s="357" t="str">
        <f t="shared" si="7"/>
        <v> </v>
      </c>
      <c r="T118" s="275"/>
      <c r="U118" s="275"/>
      <c r="V118" s="196"/>
      <c r="W118" s="196"/>
      <c r="X118" s="196"/>
      <c r="Y118" s="196"/>
      <c r="Z118" s="196"/>
    </row>
    <row r="119" ht="12.0" customHeight="1">
      <c r="A119" s="275" t="s">
        <v>425</v>
      </c>
      <c r="B119" s="284">
        <v>45891.0</v>
      </c>
      <c r="C119" s="275" t="s">
        <v>859</v>
      </c>
      <c r="D119" s="296">
        <v>784.4</v>
      </c>
      <c r="E119" s="275"/>
      <c r="F119" s="359">
        <f>SUMIF('Finished Goods Transfer'!C:C,A119,'Finished Goods Transfer'!D:D)</f>
        <v>784.4</v>
      </c>
      <c r="G119" s="359" t="str">
        <f>VLOOKUP(A119,'Sales Order'!A:E,5,FALSE)</f>
        <v>Jh Sciaky limited</v>
      </c>
      <c r="H119" s="359" t="str">
        <f>VLOOKUP(G119,'Customer Collection Report'!B:C,2,FALSE)</f>
        <v/>
      </c>
      <c r="I119" s="364">
        <f t="shared" si="8"/>
        <v>45891</v>
      </c>
      <c r="J119" s="365">
        <f t="shared" si="9"/>
        <v>11</v>
      </c>
      <c r="K119" s="364" t="str">
        <f t="shared" si="10"/>
        <v>OD</v>
      </c>
      <c r="L119" s="360">
        <f t="shared" si="2"/>
        <v>8</v>
      </c>
      <c r="M119" s="360">
        <f t="shared" si="3"/>
        <v>22</v>
      </c>
      <c r="N119" s="360" t="str">
        <f>VLOOKUP(A119,'Sales Order'!A:N,14,FALSE)</f>
        <v>CRNO TL</v>
      </c>
      <c r="O119" s="357">
        <f t="shared" si="4"/>
        <v>2025</v>
      </c>
      <c r="P119" s="358">
        <f>VLOOKUP(A119,'Sales Order'!A:Q,17,FALSE)</f>
        <v>45889</v>
      </c>
      <c r="Q119" s="357">
        <f t="shared" si="5"/>
        <v>8</v>
      </c>
      <c r="R119" s="357">
        <f t="shared" si="6"/>
        <v>2025</v>
      </c>
      <c r="S119" s="357" t="str">
        <f t="shared" si="7"/>
        <v> </v>
      </c>
      <c r="T119" s="275"/>
      <c r="U119" s="275"/>
      <c r="V119" s="196"/>
      <c r="W119" s="196"/>
      <c r="X119" s="196"/>
      <c r="Y119" s="196"/>
      <c r="Z119" s="196"/>
    </row>
    <row r="120" ht="12.0" customHeight="1">
      <c r="A120" s="275" t="s">
        <v>520</v>
      </c>
      <c r="B120" s="284">
        <v>45891.0</v>
      </c>
      <c r="C120" s="275" t="s">
        <v>859</v>
      </c>
      <c r="D120" s="296">
        <v>342.6</v>
      </c>
      <c r="E120" s="275">
        <v>190638.0</v>
      </c>
      <c r="F120" s="359">
        <f>SUMIF('Finished Goods Transfer'!C:C,A120,'Finished Goods Transfer'!D:D)</f>
        <v>214.6</v>
      </c>
      <c r="G120" s="359" t="str">
        <f>VLOOKUP(A120,'Sales Order'!A:E,5,FALSE)</f>
        <v>Jh Sciaky limited</v>
      </c>
      <c r="H120" s="359" t="str">
        <f>VLOOKUP(G120,'Customer Collection Report'!B:C,2,FALSE)</f>
        <v/>
      </c>
      <c r="I120" s="364">
        <f t="shared" si="8"/>
        <v>45891</v>
      </c>
      <c r="J120" s="365">
        <f t="shared" si="9"/>
        <v>11</v>
      </c>
      <c r="K120" s="364" t="str">
        <f t="shared" si="10"/>
        <v>OD</v>
      </c>
      <c r="L120" s="360">
        <f t="shared" si="2"/>
        <v>8</v>
      </c>
      <c r="M120" s="360">
        <f t="shared" si="3"/>
        <v>22</v>
      </c>
      <c r="N120" s="360" t="str">
        <f>VLOOKUP(A120,'Sales Order'!A:N,14,FALSE)</f>
        <v>CRNO TL</v>
      </c>
      <c r="O120" s="357">
        <f t="shared" si="4"/>
        <v>2025</v>
      </c>
      <c r="P120" s="358">
        <f>VLOOKUP(A120,'Sales Order'!A:Q,17,FALSE)</f>
        <v>45889</v>
      </c>
      <c r="Q120" s="357">
        <f t="shared" si="5"/>
        <v>8</v>
      </c>
      <c r="R120" s="357">
        <f t="shared" si="6"/>
        <v>2025</v>
      </c>
      <c r="S120" s="357" t="str">
        <f t="shared" si="7"/>
        <v> </v>
      </c>
      <c r="T120" s="275"/>
      <c r="U120" s="275"/>
      <c r="V120" s="196"/>
      <c r="W120" s="196"/>
      <c r="X120" s="196"/>
      <c r="Y120" s="196"/>
      <c r="Z120" s="196"/>
    </row>
    <row r="121" ht="12.0" customHeight="1">
      <c r="A121" s="275" t="s">
        <v>521</v>
      </c>
      <c r="B121" s="284">
        <v>45892.0</v>
      </c>
      <c r="C121" s="275" t="s">
        <v>860</v>
      </c>
      <c r="D121" s="296">
        <v>37.8</v>
      </c>
      <c r="E121" s="275"/>
      <c r="F121" s="359">
        <f>SUMIF('Finished Goods Transfer'!C:C,A121,'Finished Goods Transfer'!D:D)</f>
        <v>37.8</v>
      </c>
      <c r="G121" s="359" t="str">
        <f>VLOOKUP(A121,'Sales Order'!A:E,5,FALSE)</f>
        <v>Sansons Electroquips</v>
      </c>
      <c r="H121" s="359">
        <f>VLOOKUP(G121,'Customer Collection Report'!B:C,2,FALSE)</f>
        <v>0</v>
      </c>
      <c r="I121" s="364">
        <f t="shared" si="8"/>
        <v>45892</v>
      </c>
      <c r="J121" s="365">
        <f t="shared" si="9"/>
        <v>10</v>
      </c>
      <c r="K121" s="364" t="str">
        <f t="shared" si="10"/>
        <v>OD</v>
      </c>
      <c r="L121" s="360">
        <f t="shared" si="2"/>
        <v>8</v>
      </c>
      <c r="M121" s="360">
        <f t="shared" si="3"/>
        <v>23</v>
      </c>
      <c r="N121" s="360" t="str">
        <f>VLOOKUP(A121,'Sales Order'!A:N,14,FALSE)</f>
        <v>CRNO TL</v>
      </c>
      <c r="O121" s="357">
        <f t="shared" si="4"/>
        <v>2025</v>
      </c>
      <c r="P121" s="358">
        <f>VLOOKUP(A121,'Sales Order'!A:Q,17,FALSE)</f>
        <v>45894</v>
      </c>
      <c r="Q121" s="357">
        <f t="shared" si="5"/>
        <v>8</v>
      </c>
      <c r="R121" s="357">
        <f t="shared" si="6"/>
        <v>2025</v>
      </c>
      <c r="S121" s="357" t="str">
        <f t="shared" si="7"/>
        <v> </v>
      </c>
      <c r="T121" s="275"/>
      <c r="U121" s="275"/>
      <c r="V121" s="196"/>
      <c r="W121" s="196"/>
      <c r="X121" s="196"/>
      <c r="Y121" s="196"/>
      <c r="Z121" s="196"/>
    </row>
    <row r="122" ht="12.0" customHeight="1">
      <c r="A122" s="275" t="s">
        <v>522</v>
      </c>
      <c r="B122" s="284">
        <v>45892.0</v>
      </c>
      <c r="C122" s="275" t="s">
        <v>860</v>
      </c>
      <c r="D122" s="296">
        <v>66.2</v>
      </c>
      <c r="E122" s="275">
        <v>16623.0</v>
      </c>
      <c r="F122" s="359">
        <f>SUMIF('Finished Goods Transfer'!C:C,A122,'Finished Goods Transfer'!D:D)</f>
        <v>66.2</v>
      </c>
      <c r="G122" s="359" t="str">
        <f>VLOOKUP(A122,'Sales Order'!A:E,5,FALSE)</f>
        <v>Sansons Electroquips</v>
      </c>
      <c r="H122" s="359">
        <f>VLOOKUP(G122,'Customer Collection Report'!B:C,2,FALSE)</f>
        <v>0</v>
      </c>
      <c r="I122" s="364">
        <f t="shared" si="8"/>
        <v>45892</v>
      </c>
      <c r="J122" s="365">
        <f t="shared" si="9"/>
        <v>10</v>
      </c>
      <c r="K122" s="364" t="str">
        <f t="shared" si="10"/>
        <v>OD</v>
      </c>
      <c r="L122" s="360">
        <f t="shared" si="2"/>
        <v>8</v>
      </c>
      <c r="M122" s="360">
        <f t="shared" si="3"/>
        <v>23</v>
      </c>
      <c r="N122" s="360" t="str">
        <f>VLOOKUP(A122,'Sales Order'!A:N,14,FALSE)</f>
        <v>CRNO TL</v>
      </c>
      <c r="O122" s="357">
        <f t="shared" si="4"/>
        <v>2025</v>
      </c>
      <c r="P122" s="358">
        <f>VLOOKUP(A122,'Sales Order'!A:Q,17,FALSE)</f>
        <v>45892</v>
      </c>
      <c r="Q122" s="357">
        <f t="shared" si="5"/>
        <v>8</v>
      </c>
      <c r="R122" s="357">
        <f t="shared" si="6"/>
        <v>2025</v>
      </c>
      <c r="S122" s="357" t="str">
        <f t="shared" si="7"/>
        <v> </v>
      </c>
      <c r="T122" s="275"/>
      <c r="U122" s="275"/>
      <c r="V122" s="196"/>
      <c r="W122" s="196"/>
      <c r="X122" s="196"/>
      <c r="Y122" s="196"/>
      <c r="Z122" s="196"/>
    </row>
    <row r="123" ht="12.0" customHeight="1">
      <c r="A123" s="275" t="s">
        <v>452</v>
      </c>
      <c r="B123" s="284">
        <v>45896.0</v>
      </c>
      <c r="C123" s="275" t="s">
        <v>861</v>
      </c>
      <c r="D123" s="296">
        <v>673.6</v>
      </c>
      <c r="E123" s="275"/>
      <c r="F123" s="359">
        <f>SUMIF('Finished Goods Transfer'!C:C,A123,'Finished Goods Transfer'!D:D)</f>
        <v>673.6</v>
      </c>
      <c r="G123" s="359" t="str">
        <f>VLOOKUP(A123,'Sales Order'!A:E,5,FALSE)</f>
        <v>Shree Ram Electricals</v>
      </c>
      <c r="H123" s="359">
        <f>VLOOKUP(G123,'Customer Collection Report'!B:C,2,FALSE)</f>
        <v>0</v>
      </c>
      <c r="I123" s="364">
        <f t="shared" si="8"/>
        <v>45896</v>
      </c>
      <c r="J123" s="365">
        <f t="shared" si="9"/>
        <v>6</v>
      </c>
      <c r="K123" s="364" t="str">
        <f t="shared" si="10"/>
        <v>OD</v>
      </c>
      <c r="L123" s="360">
        <f t="shared" si="2"/>
        <v>8</v>
      </c>
      <c r="M123" s="360">
        <f t="shared" si="3"/>
        <v>27</v>
      </c>
      <c r="N123" s="360" t="str">
        <f>VLOOKUP(A123,'Sales Order'!A:N,14,FALSE)</f>
        <v>CRNO TL</v>
      </c>
      <c r="O123" s="357">
        <f t="shared" si="4"/>
        <v>2025</v>
      </c>
      <c r="P123" s="358">
        <f>VLOOKUP(A123,'Sales Order'!A:Q,17,FALSE)</f>
        <v>45894</v>
      </c>
      <c r="Q123" s="357">
        <f t="shared" si="5"/>
        <v>8</v>
      </c>
      <c r="R123" s="357">
        <f t="shared" si="6"/>
        <v>2025</v>
      </c>
      <c r="S123" s="357" t="str">
        <f t="shared" si="7"/>
        <v> </v>
      </c>
      <c r="T123" s="275"/>
      <c r="U123" s="275"/>
      <c r="V123" s="196"/>
      <c r="W123" s="196"/>
      <c r="X123" s="196"/>
      <c r="Y123" s="196"/>
      <c r="Z123" s="196"/>
    </row>
    <row r="124" ht="12.0" customHeight="1">
      <c r="A124" s="275" t="s">
        <v>527</v>
      </c>
      <c r="B124" s="284">
        <v>45896.0</v>
      </c>
      <c r="C124" s="275" t="s">
        <v>861</v>
      </c>
      <c r="D124" s="296">
        <v>81.6</v>
      </c>
      <c r="E124" s="275"/>
      <c r="F124" s="359">
        <f>SUMIF('Finished Goods Transfer'!C:C,A124,'Finished Goods Transfer'!D:D)</f>
        <v>81.6</v>
      </c>
      <c r="G124" s="359" t="str">
        <f>VLOOKUP(A124,'Sales Order'!A:E,5,FALSE)</f>
        <v>Shree Ram Electricals</v>
      </c>
      <c r="H124" s="359">
        <f>VLOOKUP(G124,'Customer Collection Report'!B:C,2,FALSE)</f>
        <v>0</v>
      </c>
      <c r="I124" s="364">
        <f t="shared" si="8"/>
        <v>45896</v>
      </c>
      <c r="J124" s="365">
        <f t="shared" si="9"/>
        <v>6</v>
      </c>
      <c r="K124" s="364" t="str">
        <f t="shared" si="10"/>
        <v>OD</v>
      </c>
      <c r="L124" s="360">
        <f t="shared" si="2"/>
        <v>8</v>
      </c>
      <c r="M124" s="360">
        <f t="shared" si="3"/>
        <v>27</v>
      </c>
      <c r="N124" s="360" t="str">
        <f>VLOOKUP(A124,'Sales Order'!A:N,14,FALSE)</f>
        <v>CRNO TL</v>
      </c>
      <c r="O124" s="357">
        <f t="shared" si="4"/>
        <v>2025</v>
      </c>
      <c r="P124" s="358">
        <f>VLOOKUP(A124,'Sales Order'!A:Q,17,FALSE)</f>
        <v>45897</v>
      </c>
      <c r="Q124" s="357">
        <f t="shared" si="5"/>
        <v>8</v>
      </c>
      <c r="R124" s="357">
        <f t="shared" si="6"/>
        <v>2025</v>
      </c>
      <c r="S124" s="357" t="str">
        <f t="shared" si="7"/>
        <v> </v>
      </c>
      <c r="T124" s="275"/>
      <c r="U124" s="275"/>
      <c r="V124" s="196"/>
      <c r="W124" s="196"/>
      <c r="X124" s="196"/>
      <c r="Y124" s="196"/>
      <c r="Z124" s="196"/>
    </row>
    <row r="125" ht="12.0" customHeight="1">
      <c r="A125" s="275" t="s">
        <v>528</v>
      </c>
      <c r="B125" s="284">
        <v>45896.0</v>
      </c>
      <c r="C125" s="275" t="s">
        <v>861</v>
      </c>
      <c r="D125" s="296">
        <v>108.0</v>
      </c>
      <c r="E125" s="275"/>
      <c r="F125" s="359">
        <f>SUMIF('Finished Goods Transfer'!C:C,A125,'Finished Goods Transfer'!D:D)</f>
        <v>108</v>
      </c>
      <c r="G125" s="366" t="str">
        <f>VLOOKUP(A125,'Sales Order'!A:E,5,FALSE)</f>
        <v>Shree Ram Electricals</v>
      </c>
      <c r="H125" s="359">
        <f>VLOOKUP(G125,'Customer Collection Report'!B:C,2,FALSE)</f>
        <v>0</v>
      </c>
      <c r="I125" s="364">
        <f t="shared" si="8"/>
        <v>45896</v>
      </c>
      <c r="J125" s="365">
        <f t="shared" si="9"/>
        <v>6</v>
      </c>
      <c r="K125" s="364" t="str">
        <f t="shared" si="10"/>
        <v>OD</v>
      </c>
      <c r="L125" s="360">
        <f t="shared" si="2"/>
        <v>8</v>
      </c>
      <c r="M125" s="360">
        <f t="shared" si="3"/>
        <v>27</v>
      </c>
      <c r="N125" s="360" t="str">
        <f>VLOOKUP(A125,'Sales Order'!A:N,14,FALSE)</f>
        <v>CRNO TL</v>
      </c>
      <c r="O125" s="357">
        <f t="shared" si="4"/>
        <v>2025</v>
      </c>
      <c r="P125" s="358">
        <f>VLOOKUP(A125,'Sales Order'!A:Q,17,FALSE)</f>
        <v>45884</v>
      </c>
      <c r="Q125" s="357">
        <f t="shared" si="5"/>
        <v>8</v>
      </c>
      <c r="R125" s="357">
        <f t="shared" si="6"/>
        <v>2025</v>
      </c>
      <c r="S125" s="357" t="str">
        <f t="shared" si="7"/>
        <v> </v>
      </c>
      <c r="T125" s="275"/>
      <c r="U125" s="275"/>
      <c r="V125" s="196"/>
      <c r="W125" s="196"/>
      <c r="X125" s="196"/>
      <c r="Y125" s="196"/>
      <c r="Z125" s="196"/>
    </row>
    <row r="126" ht="12.0" customHeight="1">
      <c r="A126" s="275" t="s">
        <v>454</v>
      </c>
      <c r="B126" s="284">
        <v>45896.0</v>
      </c>
      <c r="C126" s="275" t="s">
        <v>861</v>
      </c>
      <c r="D126" s="296">
        <v>830.0</v>
      </c>
      <c r="E126" s="275">
        <v>213783.0</v>
      </c>
      <c r="F126" s="359">
        <f>SUMIF('Finished Goods Transfer'!C:C,A126,'Finished Goods Transfer'!D:D)</f>
        <v>1497.2</v>
      </c>
      <c r="G126" s="359" t="str">
        <f>VLOOKUP(A126,'Sales Order'!A:E,5,FALSE)</f>
        <v>Shree Ram Electricals</v>
      </c>
      <c r="H126" s="359">
        <f>VLOOKUP(G126,'Customer Collection Report'!B:C,2,FALSE)</f>
        <v>0</v>
      </c>
      <c r="I126" s="364">
        <f t="shared" si="8"/>
        <v>45896</v>
      </c>
      <c r="J126" s="365">
        <f t="shared" si="9"/>
        <v>6</v>
      </c>
      <c r="K126" s="364" t="str">
        <f t="shared" si="10"/>
        <v>OD</v>
      </c>
      <c r="L126" s="360">
        <f t="shared" si="2"/>
        <v>8</v>
      </c>
      <c r="M126" s="360">
        <f t="shared" si="3"/>
        <v>27</v>
      </c>
      <c r="N126" s="360" t="str">
        <f>VLOOKUP(A126,'Sales Order'!A:N,14,FALSE)</f>
        <v>CRNO TL</v>
      </c>
      <c r="O126" s="357">
        <f t="shared" si="4"/>
        <v>2025</v>
      </c>
      <c r="P126" s="358">
        <f>VLOOKUP(A126,'Sales Order'!A:Q,17,FALSE)</f>
        <v>45894</v>
      </c>
      <c r="Q126" s="357">
        <f t="shared" si="5"/>
        <v>8</v>
      </c>
      <c r="R126" s="357">
        <f t="shared" si="6"/>
        <v>2025</v>
      </c>
      <c r="S126" s="357" t="str">
        <f t="shared" si="7"/>
        <v> </v>
      </c>
      <c r="T126" s="275"/>
      <c r="U126" s="275"/>
      <c r="V126" s="196"/>
      <c r="W126" s="196"/>
      <c r="X126" s="196"/>
      <c r="Y126" s="196"/>
      <c r="Z126" s="196"/>
    </row>
    <row r="127" ht="12.0" customHeight="1">
      <c r="A127" s="275" t="s">
        <v>439</v>
      </c>
      <c r="B127" s="284">
        <v>45896.0</v>
      </c>
      <c r="C127" s="275" t="s">
        <v>862</v>
      </c>
      <c r="D127" s="296">
        <v>1387.2</v>
      </c>
      <c r="E127" s="275"/>
      <c r="F127" s="359">
        <f>SUMIF('Finished Goods Transfer'!C:C,A127,'Finished Goods Transfer'!D:D)</f>
        <v>2778.8</v>
      </c>
      <c r="G127" s="359" t="str">
        <f>VLOOKUP(A127,'Sales Order'!A:E,5,FALSE)</f>
        <v>KRAFT POWERCON</v>
      </c>
      <c r="H127" s="359">
        <f>VLOOKUP(G127,'Customer Collection Report'!B:C,2,FALSE)</f>
        <v>90</v>
      </c>
      <c r="I127" s="364">
        <f t="shared" si="8"/>
        <v>45986</v>
      </c>
      <c r="J127" s="365">
        <f t="shared" si="9"/>
        <v>0</v>
      </c>
      <c r="K127" s="364" t="str">
        <f t="shared" si="10"/>
        <v>NO OD</v>
      </c>
      <c r="L127" s="360">
        <f t="shared" si="2"/>
        <v>8</v>
      </c>
      <c r="M127" s="360">
        <f t="shared" si="3"/>
        <v>27</v>
      </c>
      <c r="N127" s="360" t="str">
        <f>VLOOKUP(A127,'Sales Order'!A:N,14,FALSE)</f>
        <v>CRNO TL</v>
      </c>
      <c r="O127" s="357">
        <f t="shared" si="4"/>
        <v>2025</v>
      </c>
      <c r="P127" s="358">
        <f>VLOOKUP(A127,'Sales Order'!A:Q,17,FALSE)</f>
        <v>45889</v>
      </c>
      <c r="Q127" s="357">
        <f t="shared" si="5"/>
        <v>8</v>
      </c>
      <c r="R127" s="357">
        <f t="shared" si="6"/>
        <v>2025</v>
      </c>
      <c r="S127" s="357" t="str">
        <f t="shared" si="7"/>
        <v> </v>
      </c>
      <c r="T127" s="275"/>
      <c r="U127" s="275"/>
      <c r="V127" s="196"/>
      <c r="W127" s="196"/>
      <c r="X127" s="196"/>
      <c r="Y127" s="196"/>
      <c r="Z127" s="196"/>
    </row>
    <row r="128" ht="12.0" customHeight="1">
      <c r="A128" s="275" t="s">
        <v>448</v>
      </c>
      <c r="B128" s="284">
        <v>45896.0</v>
      </c>
      <c r="C128" s="275" t="s">
        <v>862</v>
      </c>
      <c r="D128" s="296">
        <v>47.4</v>
      </c>
      <c r="E128" s="275"/>
      <c r="F128" s="359">
        <f>SUMIF('Finished Goods Transfer'!C:C,A128,'Finished Goods Transfer'!D:D)</f>
        <v>47.4</v>
      </c>
      <c r="G128" s="359" t="str">
        <f>VLOOKUP(A128,'Sales Order'!A:E,5,FALSE)</f>
        <v>KRAFT POWERCON</v>
      </c>
      <c r="H128" s="359">
        <f>VLOOKUP(G128,'Customer Collection Report'!B:C,2,FALSE)</f>
        <v>90</v>
      </c>
      <c r="I128" s="364">
        <f t="shared" si="8"/>
        <v>45986</v>
      </c>
      <c r="J128" s="365">
        <f t="shared" si="9"/>
        <v>0</v>
      </c>
      <c r="K128" s="364" t="str">
        <f t="shared" si="10"/>
        <v>NO OD</v>
      </c>
      <c r="L128" s="360">
        <f t="shared" si="2"/>
        <v>8</v>
      </c>
      <c r="M128" s="360">
        <f t="shared" si="3"/>
        <v>27</v>
      </c>
      <c r="N128" s="360" t="str">
        <f>VLOOKUP(A128,'Sales Order'!A:N,14,FALSE)</f>
        <v>CRNO TL</v>
      </c>
      <c r="O128" s="357">
        <f t="shared" si="4"/>
        <v>2025</v>
      </c>
      <c r="P128" s="358">
        <f>VLOOKUP(A128,'Sales Order'!A:Q,17,FALSE)</f>
        <v>45889</v>
      </c>
      <c r="Q128" s="357">
        <f t="shared" si="5"/>
        <v>8</v>
      </c>
      <c r="R128" s="357">
        <f t="shared" si="6"/>
        <v>2025</v>
      </c>
      <c r="S128" s="357" t="str">
        <f t="shared" si="7"/>
        <v> </v>
      </c>
      <c r="T128" s="275"/>
      <c r="U128" s="275"/>
      <c r="V128" s="196"/>
      <c r="W128" s="196"/>
      <c r="X128" s="196"/>
      <c r="Y128" s="196"/>
      <c r="Z128" s="196"/>
    </row>
    <row r="129" ht="12.0" customHeight="1">
      <c r="A129" s="275" t="s">
        <v>433</v>
      </c>
      <c r="B129" s="284">
        <v>45896.0</v>
      </c>
      <c r="C129" s="275" t="s">
        <v>862</v>
      </c>
      <c r="D129" s="296">
        <v>786.6</v>
      </c>
      <c r="E129" s="275">
        <v>322385.0</v>
      </c>
      <c r="F129" s="359">
        <f>SUMIF('Finished Goods Transfer'!C:C,A129,'Finished Goods Transfer'!D:D)</f>
        <v>1546.31</v>
      </c>
      <c r="G129" s="359" t="str">
        <f>VLOOKUP(A129,'Sales Order'!A:E,5,FALSE)</f>
        <v>KRAFT POWERCON</v>
      </c>
      <c r="H129" s="359">
        <f>VLOOKUP(G129,'Customer Collection Report'!B:C,2,FALSE)</f>
        <v>90</v>
      </c>
      <c r="I129" s="364">
        <f t="shared" si="8"/>
        <v>45986</v>
      </c>
      <c r="J129" s="365">
        <f t="shared" si="9"/>
        <v>0</v>
      </c>
      <c r="K129" s="364" t="str">
        <f t="shared" si="10"/>
        <v>NO OD</v>
      </c>
      <c r="L129" s="360">
        <f t="shared" si="2"/>
        <v>8</v>
      </c>
      <c r="M129" s="360">
        <f t="shared" si="3"/>
        <v>27</v>
      </c>
      <c r="N129" s="360" t="str">
        <f>VLOOKUP(A129,'Sales Order'!A:N,14,FALSE)</f>
        <v>CRNO TL</v>
      </c>
      <c r="O129" s="357">
        <f t="shared" si="4"/>
        <v>2025</v>
      </c>
      <c r="P129" s="358">
        <f>VLOOKUP(A129,'Sales Order'!A:Q,17,FALSE)</f>
        <v>45889</v>
      </c>
      <c r="Q129" s="357">
        <f t="shared" si="5"/>
        <v>8</v>
      </c>
      <c r="R129" s="357">
        <f t="shared" si="6"/>
        <v>2025</v>
      </c>
      <c r="S129" s="357" t="str">
        <f t="shared" si="7"/>
        <v> </v>
      </c>
      <c r="T129" s="275"/>
      <c r="U129" s="275"/>
      <c r="V129" s="196"/>
      <c r="W129" s="196"/>
      <c r="X129" s="196"/>
      <c r="Y129" s="196"/>
      <c r="Z129" s="196"/>
    </row>
    <row r="130" ht="12.0" customHeight="1">
      <c r="A130" s="275" t="s">
        <v>524</v>
      </c>
      <c r="B130" s="284">
        <v>45897.0</v>
      </c>
      <c r="C130" s="275" t="s">
        <v>863</v>
      </c>
      <c r="D130" s="296">
        <v>55.2</v>
      </c>
      <c r="E130" s="275"/>
      <c r="F130" s="359">
        <f>SUMIF('Finished Goods Transfer'!C:C,A130,'Finished Goods Transfer'!D:D)</f>
        <v>55.2</v>
      </c>
      <c r="G130" s="359" t="str">
        <f>VLOOKUP(A130,'Sales Order'!A:E,5,FALSE)</f>
        <v>CONTRONICS</v>
      </c>
      <c r="H130" s="359" t="str">
        <f>VLOOKUP(G130,'Customer Collection Report'!B:C,2,FALSE)</f>
        <v/>
      </c>
      <c r="I130" s="364">
        <f t="shared" si="8"/>
        <v>45897</v>
      </c>
      <c r="J130" s="365">
        <f t="shared" si="9"/>
        <v>5</v>
      </c>
      <c r="K130" s="364" t="str">
        <f t="shared" si="10"/>
        <v>OD</v>
      </c>
      <c r="L130" s="360">
        <f t="shared" si="2"/>
        <v>8</v>
      </c>
      <c r="M130" s="360">
        <f t="shared" si="3"/>
        <v>28</v>
      </c>
      <c r="N130" s="360" t="str">
        <f>VLOOKUP(A130,'Sales Order'!A:N,14,FALSE)</f>
        <v>CRNO TL</v>
      </c>
      <c r="O130" s="357">
        <f t="shared" si="4"/>
        <v>2025</v>
      </c>
      <c r="P130" s="358">
        <f>VLOOKUP(A130,'Sales Order'!A:Q,17,FALSE)</f>
        <v>45894</v>
      </c>
      <c r="Q130" s="357">
        <f t="shared" si="5"/>
        <v>8</v>
      </c>
      <c r="R130" s="357">
        <f t="shared" si="6"/>
        <v>2025</v>
      </c>
      <c r="S130" s="357" t="str">
        <f t="shared" si="7"/>
        <v> </v>
      </c>
      <c r="T130" s="275"/>
      <c r="U130" s="275"/>
      <c r="V130" s="196"/>
      <c r="W130" s="196"/>
      <c r="X130" s="196"/>
      <c r="Y130" s="196"/>
      <c r="Z130" s="196"/>
    </row>
    <row r="131" ht="12.0" customHeight="1">
      <c r="A131" s="275" t="s">
        <v>525</v>
      </c>
      <c r="B131" s="284">
        <v>45897.0</v>
      </c>
      <c r="C131" s="275" t="s">
        <v>863</v>
      </c>
      <c r="D131" s="296">
        <v>23.4</v>
      </c>
      <c r="E131" s="275"/>
      <c r="F131" s="359">
        <f>SUMIF('Finished Goods Transfer'!C:C,A131,'Finished Goods Transfer'!D:D)</f>
        <v>23.4</v>
      </c>
      <c r="G131" s="359" t="str">
        <f>VLOOKUP(A131,'Sales Order'!A:E,5,FALSE)</f>
        <v>CONTRONICS</v>
      </c>
      <c r="H131" s="359" t="str">
        <f>VLOOKUP(G131,'Customer Collection Report'!B:C,2,FALSE)</f>
        <v/>
      </c>
      <c r="I131" s="364">
        <f t="shared" si="8"/>
        <v>45897</v>
      </c>
      <c r="J131" s="365">
        <f t="shared" si="9"/>
        <v>5</v>
      </c>
      <c r="K131" s="364" t="str">
        <f t="shared" si="10"/>
        <v>OD</v>
      </c>
      <c r="L131" s="360">
        <f t="shared" si="2"/>
        <v>8</v>
      </c>
      <c r="M131" s="360">
        <f t="shared" si="3"/>
        <v>28</v>
      </c>
      <c r="N131" s="360" t="str">
        <f>VLOOKUP(A131,'Sales Order'!A:N,14,FALSE)</f>
        <v>CRNO TL</v>
      </c>
      <c r="O131" s="357">
        <f t="shared" si="4"/>
        <v>2025</v>
      </c>
      <c r="P131" s="358">
        <f>VLOOKUP(A131,'Sales Order'!A:Q,17,FALSE)</f>
        <v>45894</v>
      </c>
      <c r="Q131" s="357">
        <f t="shared" si="5"/>
        <v>8</v>
      </c>
      <c r="R131" s="357">
        <f t="shared" si="6"/>
        <v>2025</v>
      </c>
      <c r="S131" s="357" t="str">
        <f t="shared" si="7"/>
        <v> </v>
      </c>
      <c r="T131" s="275"/>
      <c r="U131" s="275"/>
      <c r="V131" s="196"/>
      <c r="W131" s="196"/>
      <c r="X131" s="196"/>
      <c r="Y131" s="196"/>
      <c r="Z131" s="196"/>
    </row>
    <row r="132" ht="12.0" customHeight="1">
      <c r="A132" s="275" t="s">
        <v>526</v>
      </c>
      <c r="B132" s="284">
        <v>45897.0</v>
      </c>
      <c r="C132" s="275" t="s">
        <v>863</v>
      </c>
      <c r="D132" s="296">
        <v>43.6</v>
      </c>
      <c r="E132" s="275">
        <v>19322.0</v>
      </c>
      <c r="F132" s="359">
        <f>SUMIF('Finished Goods Transfer'!C:C,A132,'Finished Goods Transfer'!D:D)</f>
        <v>43.6</v>
      </c>
      <c r="G132" s="359" t="str">
        <f>VLOOKUP(A132,'Sales Order'!A:E,5,FALSE)</f>
        <v>CONTRONICS</v>
      </c>
      <c r="H132" s="359" t="str">
        <f>VLOOKUP(G132,'Customer Collection Report'!B:C,2,FALSE)</f>
        <v/>
      </c>
      <c r="I132" s="364">
        <f t="shared" si="8"/>
        <v>45897</v>
      </c>
      <c r="J132" s="365">
        <f t="shared" si="9"/>
        <v>5</v>
      </c>
      <c r="K132" s="364" t="str">
        <f t="shared" si="10"/>
        <v>OD</v>
      </c>
      <c r="L132" s="360">
        <f t="shared" si="2"/>
        <v>8</v>
      </c>
      <c r="M132" s="360">
        <f t="shared" si="3"/>
        <v>28</v>
      </c>
      <c r="N132" s="360" t="str">
        <f>VLOOKUP(A132,'Sales Order'!A:N,14,FALSE)</f>
        <v>CRNO TL</v>
      </c>
      <c r="O132" s="357">
        <f t="shared" si="4"/>
        <v>2025</v>
      </c>
      <c r="P132" s="358">
        <f>VLOOKUP(A132,'Sales Order'!A:Q,17,FALSE)</f>
        <v>45894</v>
      </c>
      <c r="Q132" s="357">
        <f t="shared" si="5"/>
        <v>8</v>
      </c>
      <c r="R132" s="357">
        <f t="shared" si="6"/>
        <v>2025</v>
      </c>
      <c r="S132" s="357" t="str">
        <f t="shared" si="7"/>
        <v> </v>
      </c>
      <c r="T132" s="275"/>
      <c r="U132" s="275"/>
      <c r="V132" s="196"/>
      <c r="W132" s="196"/>
      <c r="X132" s="196"/>
      <c r="Y132" s="196"/>
      <c r="Z132" s="196"/>
    </row>
    <row r="133" ht="12.0" customHeight="1">
      <c r="A133" s="275" t="s">
        <v>436</v>
      </c>
      <c r="B133" s="284">
        <v>45898.0</v>
      </c>
      <c r="C133" s="275" t="s">
        <v>864</v>
      </c>
      <c r="D133" s="296">
        <v>240.6</v>
      </c>
      <c r="E133" s="275"/>
      <c r="F133" s="359">
        <f>SUMIF('Finished Goods Transfer'!C:C,A133,'Finished Goods Transfer'!D:D)</f>
        <v>240.6</v>
      </c>
      <c r="G133" s="359" t="str">
        <f>VLOOKUP(A133,'Sales Order'!A:E,5,FALSE)</f>
        <v>KRAFT POWERCON</v>
      </c>
      <c r="H133" s="359">
        <f>VLOOKUP(G133,'Customer Collection Report'!B:C,2,FALSE)</f>
        <v>90</v>
      </c>
      <c r="I133" s="364">
        <f t="shared" si="8"/>
        <v>45988</v>
      </c>
      <c r="J133" s="365">
        <f t="shared" si="9"/>
        <v>0</v>
      </c>
      <c r="K133" s="364" t="str">
        <f t="shared" si="10"/>
        <v>NO OD</v>
      </c>
      <c r="L133" s="360">
        <f t="shared" si="2"/>
        <v>8</v>
      </c>
      <c r="M133" s="360">
        <f t="shared" si="3"/>
        <v>29</v>
      </c>
      <c r="N133" s="360" t="str">
        <f>VLOOKUP(A133,'Sales Order'!A:N,14,FALSE)</f>
        <v>CRNO TL</v>
      </c>
      <c r="O133" s="357">
        <f t="shared" si="4"/>
        <v>2025</v>
      </c>
      <c r="P133" s="358">
        <f>VLOOKUP(A133,'Sales Order'!A:Q,17,FALSE)</f>
        <v>45889</v>
      </c>
      <c r="Q133" s="357">
        <f t="shared" si="5"/>
        <v>8</v>
      </c>
      <c r="R133" s="357">
        <f t="shared" si="6"/>
        <v>2025</v>
      </c>
      <c r="S133" s="357" t="str">
        <f t="shared" si="7"/>
        <v> </v>
      </c>
      <c r="T133" s="275"/>
      <c r="U133" s="275"/>
      <c r="V133" s="196"/>
      <c r="W133" s="196"/>
      <c r="X133" s="196"/>
      <c r="Y133" s="196"/>
      <c r="Z133" s="196"/>
    </row>
    <row r="134" ht="12.0" customHeight="1">
      <c r="A134" s="275" t="s">
        <v>439</v>
      </c>
      <c r="B134" s="284">
        <v>45898.0</v>
      </c>
      <c r="C134" s="275" t="s">
        <v>864</v>
      </c>
      <c r="D134" s="296">
        <v>1391.6</v>
      </c>
      <c r="E134" s="275">
        <v>236898.0</v>
      </c>
      <c r="F134" s="359">
        <f>SUMIF('Finished Goods Transfer'!C:C,A134,'Finished Goods Transfer'!D:D)</f>
        <v>2778.8</v>
      </c>
      <c r="G134" s="359" t="str">
        <f>VLOOKUP(A134,'Sales Order'!A:E,5,FALSE)</f>
        <v>KRAFT POWERCON</v>
      </c>
      <c r="H134" s="359">
        <f>VLOOKUP(G134,'Customer Collection Report'!B:C,2,FALSE)</f>
        <v>90</v>
      </c>
      <c r="I134" s="364">
        <f t="shared" si="8"/>
        <v>45988</v>
      </c>
      <c r="J134" s="365">
        <f t="shared" si="9"/>
        <v>0</v>
      </c>
      <c r="K134" s="364" t="str">
        <f t="shared" si="10"/>
        <v>NO OD</v>
      </c>
      <c r="L134" s="360">
        <f t="shared" si="2"/>
        <v>8</v>
      </c>
      <c r="M134" s="360">
        <f t="shared" si="3"/>
        <v>29</v>
      </c>
      <c r="N134" s="360" t="str">
        <f>VLOOKUP(A134,'Sales Order'!A:N,14,FALSE)</f>
        <v>CRNO TL</v>
      </c>
      <c r="O134" s="357">
        <f t="shared" si="4"/>
        <v>2025</v>
      </c>
      <c r="P134" s="358">
        <f>VLOOKUP(A134,'Sales Order'!A:Q,17,FALSE)</f>
        <v>45889</v>
      </c>
      <c r="Q134" s="357">
        <f t="shared" si="5"/>
        <v>8</v>
      </c>
      <c r="R134" s="357">
        <f t="shared" si="6"/>
        <v>2025</v>
      </c>
      <c r="S134" s="357" t="str">
        <f t="shared" si="7"/>
        <v> </v>
      </c>
      <c r="T134" s="275"/>
      <c r="U134" s="275"/>
      <c r="V134" s="196"/>
      <c r="W134" s="196"/>
      <c r="X134" s="196"/>
      <c r="Y134" s="196"/>
      <c r="Z134" s="196"/>
    </row>
    <row r="135" ht="12.0" customHeight="1">
      <c r="A135" s="275" t="s">
        <v>420</v>
      </c>
      <c r="B135" s="284">
        <v>45898.0</v>
      </c>
      <c r="C135" s="275" t="s">
        <v>865</v>
      </c>
      <c r="D135" s="296">
        <v>10.0</v>
      </c>
      <c r="E135" s="275">
        <v>1451.0</v>
      </c>
      <c r="F135" s="359">
        <f>SUMIF('Finished Goods Transfer'!C:C,A135,'Finished Goods Transfer'!D:D)</f>
        <v>555.2</v>
      </c>
      <c r="G135" s="359" t="str">
        <f>VLOOKUP(A135,'Sales Order'!A:E,5,FALSE)</f>
        <v>KRAFT POWERCON</v>
      </c>
      <c r="H135" s="359">
        <f>VLOOKUP(G135,'Customer Collection Report'!B:C,2,FALSE)</f>
        <v>90</v>
      </c>
      <c r="I135" s="364">
        <f t="shared" si="8"/>
        <v>45988</v>
      </c>
      <c r="J135" s="365">
        <f t="shared" si="9"/>
        <v>0</v>
      </c>
      <c r="K135" s="364" t="str">
        <f t="shared" si="10"/>
        <v>NO OD</v>
      </c>
      <c r="L135" s="360">
        <f t="shared" si="2"/>
        <v>8</v>
      </c>
      <c r="M135" s="360">
        <f t="shared" si="3"/>
        <v>29</v>
      </c>
      <c r="N135" s="360" t="str">
        <f>VLOOKUP(A135,'Sales Order'!A:N,14,FALSE)</f>
        <v>CRNO TL</v>
      </c>
      <c r="O135" s="357">
        <f t="shared" si="4"/>
        <v>2025</v>
      </c>
      <c r="P135" s="358">
        <f>VLOOKUP(A135,'Sales Order'!A:Q,17,FALSE)</f>
        <v>45868</v>
      </c>
      <c r="Q135" s="357">
        <f t="shared" si="5"/>
        <v>7</v>
      </c>
      <c r="R135" s="357">
        <f t="shared" si="6"/>
        <v>2025</v>
      </c>
      <c r="S135" s="357" t="str">
        <f t="shared" si="7"/>
        <v> </v>
      </c>
      <c r="T135" s="275"/>
      <c r="U135" s="275"/>
      <c r="V135" s="196"/>
      <c r="W135" s="196"/>
      <c r="X135" s="196"/>
      <c r="Y135" s="196"/>
      <c r="Z135" s="196"/>
    </row>
    <row r="136" ht="12.0" customHeight="1">
      <c r="A136" s="275"/>
      <c r="B136" s="284"/>
      <c r="C136" s="275"/>
      <c r="D136" s="296"/>
      <c r="E136" s="275"/>
      <c r="F136" s="275"/>
      <c r="G136" s="359" t="str">
        <f>VLOOKUP(A136,'Sales Order'!A:E,5,FALSE)</f>
        <v>#N/A</v>
      </c>
      <c r="H136" s="359" t="str">
        <f>VLOOKUP(G136,'Customer Collection Report'!B:C,2,FALSE)</f>
        <v>#N/A</v>
      </c>
      <c r="I136" s="364" t="str">
        <f t="shared" si="8"/>
        <v>#N/A</v>
      </c>
      <c r="J136" s="365" t="str">
        <f t="shared" si="9"/>
        <v>#N/A</v>
      </c>
      <c r="K136" s="364" t="str">
        <f t="shared" si="10"/>
        <v>#N/A</v>
      </c>
      <c r="L136" s="360">
        <f t="shared" si="2"/>
        <v>12</v>
      </c>
      <c r="M136" s="360">
        <f t="shared" si="3"/>
        <v>30</v>
      </c>
      <c r="N136" s="360" t="str">
        <f>VLOOKUP(A136,'Sales Order'!A:N,14,FALSE)</f>
        <v>#N/A</v>
      </c>
      <c r="O136" s="357">
        <f t="shared" si="4"/>
        <v>1899</v>
      </c>
      <c r="P136" s="358" t="str">
        <f>VLOOKUP(A136,'Sales Order'!A:Q,17,FALSE)</f>
        <v>#N/A</v>
      </c>
      <c r="Q136" s="357" t="str">
        <f t="shared" si="5"/>
        <v>#N/A</v>
      </c>
      <c r="R136" s="357" t="str">
        <f t="shared" si="6"/>
        <v>#N/A</v>
      </c>
      <c r="S136" s="357" t="str">
        <f t="shared" si="7"/>
        <v>#N/A</v>
      </c>
      <c r="T136" s="275"/>
      <c r="U136" s="275"/>
      <c r="V136" s="196"/>
      <c r="W136" s="196"/>
      <c r="X136" s="196"/>
      <c r="Y136" s="196"/>
      <c r="Z136" s="196"/>
    </row>
    <row r="137" ht="12.0" customHeight="1">
      <c r="A137" s="275"/>
      <c r="B137" s="284"/>
      <c r="C137" s="275"/>
      <c r="D137" s="296"/>
      <c r="E137" s="275"/>
      <c r="F137" s="275"/>
      <c r="G137" s="359" t="str">
        <f>VLOOKUP(A137,'Sales Order'!A:E,5,FALSE)</f>
        <v>#N/A</v>
      </c>
      <c r="H137" s="359" t="str">
        <f>VLOOKUP(G137,'Customer Collection Report'!B:C,2,FALSE)</f>
        <v>#N/A</v>
      </c>
      <c r="I137" s="364" t="str">
        <f t="shared" si="8"/>
        <v>#N/A</v>
      </c>
      <c r="J137" s="365" t="str">
        <f t="shared" si="9"/>
        <v>#N/A</v>
      </c>
      <c r="K137" s="364" t="str">
        <f t="shared" si="10"/>
        <v>#N/A</v>
      </c>
      <c r="L137" s="360">
        <f t="shared" si="2"/>
        <v>12</v>
      </c>
      <c r="M137" s="360">
        <f t="shared" si="3"/>
        <v>30</v>
      </c>
      <c r="N137" s="360" t="str">
        <f>VLOOKUP(A137,'Sales Order'!A:N,14,FALSE)</f>
        <v>#N/A</v>
      </c>
      <c r="O137" s="357">
        <f t="shared" si="4"/>
        <v>1899</v>
      </c>
      <c r="P137" s="358" t="str">
        <f>VLOOKUP(A137,'Sales Order'!A:Q,17,FALSE)</f>
        <v>#N/A</v>
      </c>
      <c r="Q137" s="357" t="str">
        <f t="shared" si="5"/>
        <v>#N/A</v>
      </c>
      <c r="R137" s="357" t="str">
        <f t="shared" si="6"/>
        <v>#N/A</v>
      </c>
      <c r="S137" s="357" t="str">
        <f t="shared" si="7"/>
        <v>#N/A</v>
      </c>
      <c r="T137" s="275"/>
      <c r="U137" s="275"/>
      <c r="V137" s="196"/>
      <c r="W137" s="196"/>
      <c r="X137" s="196"/>
      <c r="Y137" s="196"/>
      <c r="Z137" s="196"/>
    </row>
    <row r="138" ht="12.0" customHeight="1">
      <c r="A138" s="275"/>
      <c r="B138" s="284"/>
      <c r="C138" s="275"/>
      <c r="D138" s="296"/>
      <c r="E138" s="275"/>
      <c r="F138" s="275"/>
      <c r="G138" s="359" t="str">
        <f>VLOOKUP(A138,'Sales Order'!A:E,5,FALSE)</f>
        <v>#N/A</v>
      </c>
      <c r="H138" s="359" t="str">
        <f>VLOOKUP(G138,'Customer Collection Report'!B:C,2,FALSE)</f>
        <v>#N/A</v>
      </c>
      <c r="I138" s="364" t="str">
        <f t="shared" si="8"/>
        <v>#N/A</v>
      </c>
      <c r="J138" s="365" t="str">
        <f t="shared" si="9"/>
        <v>#N/A</v>
      </c>
      <c r="K138" s="364" t="str">
        <f t="shared" si="10"/>
        <v>#N/A</v>
      </c>
      <c r="L138" s="360">
        <f t="shared" si="2"/>
        <v>12</v>
      </c>
      <c r="M138" s="360">
        <f t="shared" si="3"/>
        <v>30</v>
      </c>
      <c r="N138" s="360" t="str">
        <f>VLOOKUP(A138,'Sales Order'!A:N,14,FALSE)</f>
        <v>#N/A</v>
      </c>
      <c r="O138" s="357">
        <f t="shared" si="4"/>
        <v>1899</v>
      </c>
      <c r="P138" s="358" t="str">
        <f>VLOOKUP(A138,'Sales Order'!A:Q,17,FALSE)</f>
        <v>#N/A</v>
      </c>
      <c r="Q138" s="357" t="str">
        <f t="shared" si="5"/>
        <v>#N/A</v>
      </c>
      <c r="R138" s="357" t="str">
        <f t="shared" si="6"/>
        <v>#N/A</v>
      </c>
      <c r="S138" s="357" t="str">
        <f t="shared" si="7"/>
        <v>#N/A</v>
      </c>
      <c r="T138" s="275"/>
      <c r="U138" s="275"/>
      <c r="V138" s="196"/>
      <c r="W138" s="196"/>
      <c r="X138" s="196"/>
      <c r="Y138" s="196"/>
      <c r="Z138" s="196"/>
    </row>
    <row r="139" ht="12.0" customHeight="1">
      <c r="A139" s="275"/>
      <c r="B139" s="284"/>
      <c r="C139" s="275"/>
      <c r="D139" s="296"/>
      <c r="E139" s="275"/>
      <c r="F139" s="275"/>
      <c r="G139" s="359" t="str">
        <f>VLOOKUP(A139,'Sales Order'!A:E,5,FALSE)</f>
        <v>#N/A</v>
      </c>
      <c r="H139" s="359" t="str">
        <f>VLOOKUP(G139,'Customer Collection Report'!B:C,2,FALSE)</f>
        <v>#N/A</v>
      </c>
      <c r="I139" s="364" t="str">
        <f t="shared" si="8"/>
        <v>#N/A</v>
      </c>
      <c r="J139" s="365" t="str">
        <f t="shared" si="9"/>
        <v>#N/A</v>
      </c>
      <c r="K139" s="364" t="str">
        <f t="shared" si="10"/>
        <v>#N/A</v>
      </c>
      <c r="L139" s="360">
        <f t="shared" si="2"/>
        <v>12</v>
      </c>
      <c r="M139" s="360">
        <f t="shared" si="3"/>
        <v>30</v>
      </c>
      <c r="N139" s="360" t="str">
        <f>VLOOKUP(A139,'Sales Order'!A:N,14,FALSE)</f>
        <v>#N/A</v>
      </c>
      <c r="O139" s="357">
        <f t="shared" si="4"/>
        <v>1899</v>
      </c>
      <c r="P139" s="358" t="str">
        <f>VLOOKUP(A139,'Sales Order'!A:Q,17,FALSE)</f>
        <v>#N/A</v>
      </c>
      <c r="Q139" s="357" t="str">
        <f t="shared" si="5"/>
        <v>#N/A</v>
      </c>
      <c r="R139" s="357" t="str">
        <f t="shared" si="6"/>
        <v>#N/A</v>
      </c>
      <c r="S139" s="357" t="str">
        <f t="shared" si="7"/>
        <v>#N/A</v>
      </c>
      <c r="T139" s="275"/>
      <c r="U139" s="275"/>
      <c r="V139" s="196"/>
      <c r="W139" s="196"/>
      <c r="X139" s="196"/>
      <c r="Y139" s="196"/>
      <c r="Z139" s="196"/>
    </row>
    <row r="140" ht="12.0" customHeight="1">
      <c r="A140" s="275"/>
      <c r="B140" s="284"/>
      <c r="C140" s="275"/>
      <c r="D140" s="296"/>
      <c r="E140" s="275"/>
      <c r="F140" s="275"/>
      <c r="G140" s="359" t="str">
        <f>VLOOKUP(A140,'Sales Order'!A:E,5,FALSE)</f>
        <v>#N/A</v>
      </c>
      <c r="H140" s="359" t="str">
        <f>VLOOKUP(G140,'Customer Collection Report'!B:C,2,FALSE)</f>
        <v>#N/A</v>
      </c>
      <c r="I140" s="364" t="str">
        <f t="shared" si="8"/>
        <v>#N/A</v>
      </c>
      <c r="J140" s="365" t="str">
        <f t="shared" si="9"/>
        <v>#N/A</v>
      </c>
      <c r="K140" s="364" t="str">
        <f t="shared" si="10"/>
        <v>#N/A</v>
      </c>
      <c r="L140" s="360">
        <f t="shared" si="2"/>
        <v>12</v>
      </c>
      <c r="M140" s="360">
        <f t="shared" si="3"/>
        <v>30</v>
      </c>
      <c r="N140" s="360" t="str">
        <f>VLOOKUP(A140,'Sales Order'!A:N,14,FALSE)</f>
        <v>#N/A</v>
      </c>
      <c r="O140" s="357">
        <f t="shared" si="4"/>
        <v>1899</v>
      </c>
      <c r="P140" s="358" t="str">
        <f>VLOOKUP(A140,'Sales Order'!A:Q,17,FALSE)</f>
        <v>#N/A</v>
      </c>
      <c r="Q140" s="357" t="str">
        <f t="shared" si="5"/>
        <v>#N/A</v>
      </c>
      <c r="R140" s="357" t="str">
        <f t="shared" si="6"/>
        <v>#N/A</v>
      </c>
      <c r="S140" s="357" t="str">
        <f t="shared" si="7"/>
        <v>#N/A</v>
      </c>
      <c r="T140" s="275"/>
      <c r="U140" s="275"/>
      <c r="V140" s="196"/>
      <c r="W140" s="196"/>
      <c r="X140" s="196"/>
      <c r="Y140" s="196"/>
      <c r="Z140" s="196"/>
    </row>
    <row r="141" ht="12.0" customHeight="1">
      <c r="A141" s="275"/>
      <c r="B141" s="284"/>
      <c r="C141" s="275"/>
      <c r="D141" s="296"/>
      <c r="E141" s="275"/>
      <c r="F141" s="275"/>
      <c r="G141" s="359" t="str">
        <f>VLOOKUP(A141,'Sales Order'!A:E,5,FALSE)</f>
        <v>#N/A</v>
      </c>
      <c r="H141" s="359" t="str">
        <f>VLOOKUP(G141,'Customer Collection Report'!B:C,2,FALSE)</f>
        <v>#N/A</v>
      </c>
      <c r="I141" s="364" t="str">
        <f t="shared" si="8"/>
        <v>#N/A</v>
      </c>
      <c r="J141" s="365" t="str">
        <f t="shared" si="9"/>
        <v>#N/A</v>
      </c>
      <c r="K141" s="364" t="str">
        <f t="shared" si="10"/>
        <v>#N/A</v>
      </c>
      <c r="L141" s="360">
        <f t="shared" si="2"/>
        <v>12</v>
      </c>
      <c r="M141" s="360">
        <f t="shared" si="3"/>
        <v>30</v>
      </c>
      <c r="N141" s="360" t="str">
        <f>VLOOKUP(A141,'Sales Order'!A:N,14,FALSE)</f>
        <v>#N/A</v>
      </c>
      <c r="O141" s="357">
        <f t="shared" si="4"/>
        <v>1899</v>
      </c>
      <c r="P141" s="358" t="str">
        <f>VLOOKUP(A141,'Sales Order'!A:Q,17,FALSE)</f>
        <v>#N/A</v>
      </c>
      <c r="Q141" s="357" t="str">
        <f t="shared" si="5"/>
        <v>#N/A</v>
      </c>
      <c r="R141" s="357" t="str">
        <f t="shared" si="6"/>
        <v>#N/A</v>
      </c>
      <c r="S141" s="357" t="str">
        <f t="shared" si="7"/>
        <v>#N/A</v>
      </c>
      <c r="T141" s="275"/>
      <c r="U141" s="275"/>
      <c r="V141" s="196"/>
      <c r="W141" s="196"/>
      <c r="X141" s="196"/>
      <c r="Y141" s="196"/>
      <c r="Z141" s="196"/>
    </row>
    <row r="142" ht="12.0" customHeight="1">
      <c r="A142" s="275"/>
      <c r="B142" s="275"/>
      <c r="C142" s="275"/>
      <c r="D142" s="275"/>
      <c r="E142" s="275"/>
      <c r="F142" s="275"/>
      <c r="G142" s="359" t="str">
        <f>VLOOKUP(A142,'Sales Order'!A:E,5,FALSE)</f>
        <v>#N/A</v>
      </c>
      <c r="H142" s="359" t="str">
        <f>VLOOKUP(G142,'Customer Collection Report'!B:C,2,FALSE)</f>
        <v>#N/A</v>
      </c>
      <c r="I142" s="364" t="str">
        <f t="shared" si="8"/>
        <v>#N/A</v>
      </c>
      <c r="J142" s="365" t="str">
        <f t="shared" si="9"/>
        <v>#N/A</v>
      </c>
      <c r="K142" s="364" t="str">
        <f t="shared" si="10"/>
        <v>#N/A</v>
      </c>
      <c r="L142" s="360">
        <f t="shared" si="2"/>
        <v>12</v>
      </c>
      <c r="M142" s="360">
        <f t="shared" si="3"/>
        <v>30</v>
      </c>
      <c r="N142" s="360" t="str">
        <f>VLOOKUP(A142,'Sales Order'!A:N,14,FALSE)</f>
        <v>#N/A</v>
      </c>
      <c r="O142" s="357">
        <f t="shared" si="4"/>
        <v>1899</v>
      </c>
      <c r="P142" s="358" t="str">
        <f>VLOOKUP(A142,'Sales Order'!A:Q,17,FALSE)</f>
        <v>#N/A</v>
      </c>
      <c r="Q142" s="357" t="str">
        <f t="shared" si="5"/>
        <v>#N/A</v>
      </c>
      <c r="R142" s="357" t="str">
        <f t="shared" si="6"/>
        <v>#N/A</v>
      </c>
      <c r="S142" s="357" t="str">
        <f t="shared" si="7"/>
        <v>#N/A</v>
      </c>
      <c r="T142" s="275"/>
      <c r="U142" s="275"/>
      <c r="V142" s="196"/>
      <c r="W142" s="196"/>
      <c r="X142" s="196"/>
      <c r="Y142" s="196"/>
      <c r="Z142" s="196"/>
    </row>
    <row r="143" ht="12.0" customHeight="1">
      <c r="A143" s="275"/>
      <c r="B143" s="275"/>
      <c r="C143" s="275"/>
      <c r="D143" s="275"/>
      <c r="E143" s="275"/>
      <c r="F143" s="275"/>
      <c r="G143" s="359" t="str">
        <f>VLOOKUP(A143,'Sales Order'!A:E,5,FALSE)</f>
        <v>#N/A</v>
      </c>
      <c r="H143" s="359" t="str">
        <f>VLOOKUP(G143,'Customer Collection Report'!B:C,2,FALSE)</f>
        <v>#N/A</v>
      </c>
      <c r="I143" s="364" t="str">
        <f t="shared" si="8"/>
        <v>#N/A</v>
      </c>
      <c r="J143" s="365" t="str">
        <f t="shared" si="9"/>
        <v>#N/A</v>
      </c>
      <c r="K143" s="364" t="str">
        <f t="shared" si="10"/>
        <v>#N/A</v>
      </c>
      <c r="L143" s="360">
        <f t="shared" si="2"/>
        <v>12</v>
      </c>
      <c r="M143" s="360">
        <f t="shared" si="3"/>
        <v>30</v>
      </c>
      <c r="N143" s="360" t="str">
        <f>VLOOKUP(A143,'Sales Order'!A:N,14,FALSE)</f>
        <v>#N/A</v>
      </c>
      <c r="O143" s="357">
        <f t="shared" si="4"/>
        <v>1899</v>
      </c>
      <c r="P143" s="358" t="str">
        <f>VLOOKUP(A143,'Sales Order'!A:Q,17,FALSE)</f>
        <v>#N/A</v>
      </c>
      <c r="Q143" s="357" t="str">
        <f t="shared" si="5"/>
        <v>#N/A</v>
      </c>
      <c r="R143" s="357" t="str">
        <f t="shared" si="6"/>
        <v>#N/A</v>
      </c>
      <c r="S143" s="357" t="str">
        <f t="shared" si="7"/>
        <v>#N/A</v>
      </c>
      <c r="T143" s="275"/>
      <c r="U143" s="275"/>
      <c r="V143" s="196"/>
      <c r="W143" s="196"/>
      <c r="X143" s="196"/>
      <c r="Y143" s="196"/>
      <c r="Z143" s="196"/>
    </row>
    <row r="144" ht="12.0" customHeight="1">
      <c r="A144" s="275"/>
      <c r="B144" s="275"/>
      <c r="C144" s="275"/>
      <c r="D144" s="275"/>
      <c r="E144" s="275"/>
      <c r="F144" s="275"/>
      <c r="G144" s="359" t="str">
        <f>VLOOKUP(A144,'Sales Order'!A:E,5,FALSE)</f>
        <v>#N/A</v>
      </c>
      <c r="H144" s="359" t="str">
        <f>VLOOKUP(G144,'Customer Collection Report'!B:C,2,FALSE)</f>
        <v>#N/A</v>
      </c>
      <c r="I144" s="364" t="str">
        <f t="shared" si="8"/>
        <v>#N/A</v>
      </c>
      <c r="J144" s="365" t="str">
        <f t="shared" si="9"/>
        <v>#N/A</v>
      </c>
      <c r="K144" s="364" t="str">
        <f t="shared" si="10"/>
        <v>#N/A</v>
      </c>
      <c r="L144" s="360">
        <f t="shared" si="2"/>
        <v>12</v>
      </c>
      <c r="M144" s="360">
        <f t="shared" si="3"/>
        <v>30</v>
      </c>
      <c r="N144" s="360" t="str">
        <f>VLOOKUP(A144,'Sales Order'!A:N,14,FALSE)</f>
        <v>#N/A</v>
      </c>
      <c r="O144" s="357">
        <f t="shared" si="4"/>
        <v>1899</v>
      </c>
      <c r="P144" s="358" t="str">
        <f>VLOOKUP(A144,'Sales Order'!A:Q,17,FALSE)</f>
        <v>#N/A</v>
      </c>
      <c r="Q144" s="357" t="str">
        <f t="shared" si="5"/>
        <v>#N/A</v>
      </c>
      <c r="R144" s="357" t="str">
        <f t="shared" si="6"/>
        <v>#N/A</v>
      </c>
      <c r="S144" s="357" t="str">
        <f t="shared" si="7"/>
        <v>#N/A</v>
      </c>
      <c r="T144" s="275"/>
      <c r="U144" s="275"/>
      <c r="V144" s="196"/>
      <c r="W144" s="196"/>
      <c r="X144" s="196"/>
      <c r="Y144" s="196"/>
      <c r="Z144" s="196"/>
    </row>
    <row r="145" ht="12.0" customHeight="1">
      <c r="A145" s="275"/>
      <c r="B145" s="275"/>
      <c r="C145" s="275"/>
      <c r="D145" s="275"/>
      <c r="E145" s="275"/>
      <c r="F145" s="275"/>
      <c r="G145" s="359" t="str">
        <f>VLOOKUP(A145,'Sales Order'!A:E,5,FALSE)</f>
        <v>#N/A</v>
      </c>
      <c r="H145" s="359" t="str">
        <f>VLOOKUP(G145,'Customer Collection Report'!B:C,2,FALSE)</f>
        <v>#N/A</v>
      </c>
      <c r="I145" s="364" t="str">
        <f t="shared" si="8"/>
        <v>#N/A</v>
      </c>
      <c r="J145" s="365" t="str">
        <f t="shared" si="9"/>
        <v>#N/A</v>
      </c>
      <c r="K145" s="364" t="str">
        <f t="shared" si="10"/>
        <v>#N/A</v>
      </c>
      <c r="L145" s="360">
        <f t="shared" si="2"/>
        <v>12</v>
      </c>
      <c r="M145" s="360">
        <f t="shared" si="3"/>
        <v>30</v>
      </c>
      <c r="N145" s="360" t="str">
        <f>VLOOKUP(A145,'Sales Order'!A:N,14,FALSE)</f>
        <v>#N/A</v>
      </c>
      <c r="O145" s="357">
        <f t="shared" si="4"/>
        <v>1899</v>
      </c>
      <c r="P145" s="358" t="str">
        <f>VLOOKUP(A145,'Sales Order'!A:Q,17,FALSE)</f>
        <v>#N/A</v>
      </c>
      <c r="Q145" s="357" t="str">
        <f t="shared" si="5"/>
        <v>#N/A</v>
      </c>
      <c r="R145" s="357" t="str">
        <f t="shared" si="6"/>
        <v>#N/A</v>
      </c>
      <c r="S145" s="357" t="str">
        <f t="shared" si="7"/>
        <v>#N/A</v>
      </c>
      <c r="T145" s="275"/>
      <c r="U145" s="275"/>
      <c r="V145" s="196"/>
      <c r="W145" s="196"/>
      <c r="X145" s="196"/>
      <c r="Y145" s="196"/>
      <c r="Z145" s="196"/>
    </row>
    <row r="146" ht="12.0" customHeight="1">
      <c r="A146" s="275"/>
      <c r="B146" s="275"/>
      <c r="C146" s="275"/>
      <c r="D146" s="275"/>
      <c r="E146" s="275"/>
      <c r="F146" s="275"/>
      <c r="G146" s="359" t="str">
        <f>VLOOKUP(A146,'Sales Order'!A:E,5,FALSE)</f>
        <v>#N/A</v>
      </c>
      <c r="H146" s="359" t="str">
        <f>VLOOKUP(G146,'Customer Collection Report'!B:C,2,FALSE)</f>
        <v>#N/A</v>
      </c>
      <c r="I146" s="364" t="str">
        <f t="shared" si="8"/>
        <v>#N/A</v>
      </c>
      <c r="J146" s="365" t="str">
        <f t="shared" si="9"/>
        <v>#N/A</v>
      </c>
      <c r="K146" s="364" t="str">
        <f t="shared" si="10"/>
        <v>#N/A</v>
      </c>
      <c r="L146" s="360">
        <f t="shared" si="2"/>
        <v>12</v>
      </c>
      <c r="M146" s="360">
        <f t="shared" si="3"/>
        <v>30</v>
      </c>
      <c r="N146" s="360" t="str">
        <f>VLOOKUP(A146,'Sales Order'!A:N,14,FALSE)</f>
        <v>#N/A</v>
      </c>
      <c r="O146" s="357">
        <f t="shared" si="4"/>
        <v>1899</v>
      </c>
      <c r="P146" s="358" t="str">
        <f>VLOOKUP(A146,'Sales Order'!A:Q,17,FALSE)</f>
        <v>#N/A</v>
      </c>
      <c r="Q146" s="357" t="str">
        <f t="shared" si="5"/>
        <v>#N/A</v>
      </c>
      <c r="R146" s="357" t="str">
        <f t="shared" si="6"/>
        <v>#N/A</v>
      </c>
      <c r="S146" s="357" t="str">
        <f t="shared" si="7"/>
        <v>#N/A</v>
      </c>
      <c r="T146" s="275"/>
      <c r="U146" s="275"/>
      <c r="V146" s="196"/>
      <c r="W146" s="196"/>
      <c r="X146" s="196"/>
      <c r="Y146" s="196"/>
      <c r="Z146" s="196"/>
    </row>
    <row r="147" ht="12.0" customHeight="1">
      <c r="A147" s="275"/>
      <c r="B147" s="275"/>
      <c r="C147" s="275"/>
      <c r="D147" s="275"/>
      <c r="E147" s="275"/>
      <c r="F147" s="275"/>
      <c r="G147" s="359" t="str">
        <f>VLOOKUP(A147,'Sales Order'!A:E,5,FALSE)</f>
        <v>#N/A</v>
      </c>
      <c r="H147" s="359" t="str">
        <f>VLOOKUP(G147,'Customer Collection Report'!B:C,2,FALSE)</f>
        <v>#N/A</v>
      </c>
      <c r="I147" s="364" t="str">
        <f t="shared" si="8"/>
        <v>#N/A</v>
      </c>
      <c r="J147" s="365" t="str">
        <f t="shared" si="9"/>
        <v>#N/A</v>
      </c>
      <c r="K147" s="364" t="str">
        <f t="shared" si="10"/>
        <v>#N/A</v>
      </c>
      <c r="L147" s="360">
        <f t="shared" si="2"/>
        <v>12</v>
      </c>
      <c r="M147" s="360">
        <f t="shared" si="3"/>
        <v>30</v>
      </c>
      <c r="N147" s="360" t="str">
        <f>VLOOKUP(A147,'Sales Order'!A:N,14,FALSE)</f>
        <v>#N/A</v>
      </c>
      <c r="O147" s="357">
        <f t="shared" si="4"/>
        <v>1899</v>
      </c>
      <c r="P147" s="358" t="str">
        <f>VLOOKUP(A147,'Sales Order'!A:Q,17,FALSE)</f>
        <v>#N/A</v>
      </c>
      <c r="Q147" s="357" t="str">
        <f t="shared" si="5"/>
        <v>#N/A</v>
      </c>
      <c r="R147" s="357" t="str">
        <f t="shared" si="6"/>
        <v>#N/A</v>
      </c>
      <c r="S147" s="357" t="str">
        <f t="shared" si="7"/>
        <v>#N/A</v>
      </c>
      <c r="T147" s="275"/>
      <c r="U147" s="275"/>
      <c r="V147" s="196"/>
      <c r="W147" s="196"/>
      <c r="X147" s="196"/>
      <c r="Y147" s="196"/>
      <c r="Z147" s="196"/>
    </row>
    <row r="148" ht="12.0" customHeight="1">
      <c r="A148" s="275"/>
      <c r="B148" s="275"/>
      <c r="C148" s="275"/>
      <c r="D148" s="275"/>
      <c r="E148" s="275"/>
      <c r="F148" s="275"/>
      <c r="G148" s="359" t="str">
        <f>VLOOKUP(A148,'Sales Order'!A:E,5,FALSE)</f>
        <v>#N/A</v>
      </c>
      <c r="H148" s="359" t="str">
        <f>VLOOKUP(G148,'Customer Collection Report'!B:C,2,FALSE)</f>
        <v>#N/A</v>
      </c>
      <c r="I148" s="364" t="str">
        <f t="shared" si="8"/>
        <v>#N/A</v>
      </c>
      <c r="J148" s="365" t="str">
        <f t="shared" si="9"/>
        <v>#N/A</v>
      </c>
      <c r="K148" s="364" t="str">
        <f t="shared" si="10"/>
        <v>#N/A</v>
      </c>
      <c r="L148" s="360">
        <f t="shared" si="2"/>
        <v>12</v>
      </c>
      <c r="M148" s="360">
        <f t="shared" si="3"/>
        <v>30</v>
      </c>
      <c r="N148" s="360" t="str">
        <f>VLOOKUP(A148,'Sales Order'!A:N,14,FALSE)</f>
        <v>#N/A</v>
      </c>
      <c r="O148" s="357">
        <f t="shared" si="4"/>
        <v>1899</v>
      </c>
      <c r="P148" s="358" t="str">
        <f>VLOOKUP(A148,'Sales Order'!A:Q,17,FALSE)</f>
        <v>#N/A</v>
      </c>
      <c r="Q148" s="357" t="str">
        <f t="shared" si="5"/>
        <v>#N/A</v>
      </c>
      <c r="R148" s="357" t="str">
        <f t="shared" si="6"/>
        <v>#N/A</v>
      </c>
      <c r="S148" s="357" t="str">
        <f t="shared" si="7"/>
        <v>#N/A</v>
      </c>
      <c r="T148" s="275"/>
      <c r="U148" s="275"/>
      <c r="V148" s="196"/>
      <c r="W148" s="196"/>
      <c r="X148" s="196"/>
      <c r="Y148" s="196"/>
      <c r="Z148" s="196"/>
    </row>
    <row r="149" ht="12.0" customHeight="1">
      <c r="A149" s="275"/>
      <c r="B149" s="275"/>
      <c r="C149" s="275"/>
      <c r="D149" s="275"/>
      <c r="E149" s="275"/>
      <c r="F149" s="275"/>
      <c r="G149" s="359" t="str">
        <f>VLOOKUP(A149,'Sales Order'!A:E,5,FALSE)</f>
        <v>#N/A</v>
      </c>
      <c r="H149" s="359" t="str">
        <f>VLOOKUP(G149,'Customer Collection Report'!B:C,2,FALSE)</f>
        <v>#N/A</v>
      </c>
      <c r="I149" s="364" t="str">
        <f t="shared" si="8"/>
        <v>#N/A</v>
      </c>
      <c r="J149" s="365" t="str">
        <f t="shared" si="9"/>
        <v>#N/A</v>
      </c>
      <c r="K149" s="364" t="str">
        <f t="shared" si="10"/>
        <v>#N/A</v>
      </c>
      <c r="L149" s="360">
        <f t="shared" si="2"/>
        <v>12</v>
      </c>
      <c r="M149" s="360">
        <f t="shared" si="3"/>
        <v>30</v>
      </c>
      <c r="N149" s="360" t="str">
        <f>VLOOKUP(A149,'Sales Order'!A:N,14,FALSE)</f>
        <v>#N/A</v>
      </c>
      <c r="O149" s="357">
        <f t="shared" si="4"/>
        <v>1899</v>
      </c>
      <c r="P149" s="358" t="str">
        <f>VLOOKUP(A149,'Sales Order'!A:Q,17,FALSE)</f>
        <v>#N/A</v>
      </c>
      <c r="Q149" s="357" t="str">
        <f t="shared" si="5"/>
        <v>#N/A</v>
      </c>
      <c r="R149" s="357" t="str">
        <f t="shared" si="6"/>
        <v>#N/A</v>
      </c>
      <c r="S149" s="357" t="str">
        <f t="shared" si="7"/>
        <v>#N/A</v>
      </c>
      <c r="T149" s="275"/>
      <c r="U149" s="275"/>
      <c r="V149" s="196"/>
      <c r="W149" s="196"/>
      <c r="X149" s="196"/>
      <c r="Y149" s="196"/>
      <c r="Z149" s="196"/>
    </row>
    <row r="150" ht="12.0" customHeight="1">
      <c r="A150" s="275"/>
      <c r="B150" s="275"/>
      <c r="C150" s="275"/>
      <c r="D150" s="275"/>
      <c r="E150" s="275"/>
      <c r="F150" s="275"/>
      <c r="G150" s="359" t="str">
        <f>VLOOKUP(A150,'Sales Order'!A:E,5,FALSE)</f>
        <v>#N/A</v>
      </c>
      <c r="H150" s="359" t="str">
        <f>VLOOKUP(G150,'Customer Collection Report'!B:C,2,FALSE)</f>
        <v>#N/A</v>
      </c>
      <c r="I150" s="364" t="str">
        <f t="shared" si="8"/>
        <v>#N/A</v>
      </c>
      <c r="J150" s="365" t="str">
        <f t="shared" si="9"/>
        <v>#N/A</v>
      </c>
      <c r="K150" s="364" t="str">
        <f t="shared" si="10"/>
        <v>#N/A</v>
      </c>
      <c r="L150" s="360">
        <f t="shared" si="2"/>
        <v>12</v>
      </c>
      <c r="M150" s="360">
        <f t="shared" si="3"/>
        <v>30</v>
      </c>
      <c r="N150" s="360" t="str">
        <f>VLOOKUP(A150,'Sales Order'!A:N,14,FALSE)</f>
        <v>#N/A</v>
      </c>
      <c r="O150" s="357">
        <f t="shared" si="4"/>
        <v>1899</v>
      </c>
      <c r="P150" s="358" t="str">
        <f>VLOOKUP(A150,'Sales Order'!A:Q,17,FALSE)</f>
        <v>#N/A</v>
      </c>
      <c r="Q150" s="357" t="str">
        <f t="shared" si="5"/>
        <v>#N/A</v>
      </c>
      <c r="R150" s="357" t="str">
        <f t="shared" si="6"/>
        <v>#N/A</v>
      </c>
      <c r="S150" s="357" t="str">
        <f t="shared" si="7"/>
        <v>#N/A</v>
      </c>
      <c r="T150" s="275"/>
      <c r="U150" s="275"/>
      <c r="V150" s="196"/>
      <c r="W150" s="196"/>
      <c r="X150" s="196"/>
      <c r="Y150" s="196"/>
      <c r="Z150" s="196"/>
    </row>
    <row r="151" ht="12.0" customHeight="1">
      <c r="A151" s="275"/>
      <c r="B151" s="275"/>
      <c r="C151" s="275"/>
      <c r="D151" s="275"/>
      <c r="E151" s="275"/>
      <c r="F151" s="275"/>
      <c r="G151" s="359" t="str">
        <f>VLOOKUP(A151,'Sales Order'!A:E,5,FALSE)</f>
        <v>#N/A</v>
      </c>
      <c r="H151" s="359" t="str">
        <f>VLOOKUP(G151,'Customer Collection Report'!B:C,2,FALSE)</f>
        <v>#N/A</v>
      </c>
      <c r="I151" s="364" t="str">
        <f t="shared" si="8"/>
        <v>#N/A</v>
      </c>
      <c r="J151" s="365" t="str">
        <f t="shared" si="9"/>
        <v>#N/A</v>
      </c>
      <c r="K151" s="364" t="str">
        <f t="shared" si="10"/>
        <v>#N/A</v>
      </c>
      <c r="L151" s="360">
        <f t="shared" si="2"/>
        <v>12</v>
      </c>
      <c r="M151" s="360">
        <f t="shared" si="3"/>
        <v>30</v>
      </c>
      <c r="N151" s="360" t="str">
        <f>VLOOKUP(A151,'Sales Order'!A:N,14,FALSE)</f>
        <v>#N/A</v>
      </c>
      <c r="O151" s="357">
        <f t="shared" si="4"/>
        <v>1899</v>
      </c>
      <c r="P151" s="358" t="str">
        <f>VLOOKUP(A151,'Sales Order'!A:Q,17,FALSE)</f>
        <v>#N/A</v>
      </c>
      <c r="Q151" s="357" t="str">
        <f t="shared" si="5"/>
        <v>#N/A</v>
      </c>
      <c r="R151" s="357" t="str">
        <f t="shared" si="6"/>
        <v>#N/A</v>
      </c>
      <c r="S151" s="357" t="str">
        <f t="shared" si="7"/>
        <v>#N/A</v>
      </c>
      <c r="T151" s="275"/>
      <c r="U151" s="275"/>
      <c r="V151" s="196"/>
      <c r="W151" s="196"/>
      <c r="X151" s="196"/>
      <c r="Y151" s="196"/>
      <c r="Z151" s="196"/>
    </row>
    <row r="152" ht="12.0" customHeight="1">
      <c r="A152" s="275"/>
      <c r="B152" s="275"/>
      <c r="C152" s="275"/>
      <c r="D152" s="275"/>
      <c r="E152" s="275"/>
      <c r="F152" s="275"/>
      <c r="G152" s="359" t="str">
        <f>VLOOKUP(A152,'Sales Order'!A:E,5,FALSE)</f>
        <v>#N/A</v>
      </c>
      <c r="H152" s="359" t="str">
        <f>VLOOKUP(G152,'Customer Collection Report'!B:C,2,FALSE)</f>
        <v>#N/A</v>
      </c>
      <c r="I152" s="364" t="str">
        <f t="shared" si="8"/>
        <v>#N/A</v>
      </c>
      <c r="J152" s="365" t="str">
        <f t="shared" si="9"/>
        <v>#N/A</v>
      </c>
      <c r="K152" s="364" t="str">
        <f t="shared" si="10"/>
        <v>#N/A</v>
      </c>
      <c r="L152" s="360">
        <f t="shared" si="2"/>
        <v>12</v>
      </c>
      <c r="M152" s="360">
        <f t="shared" si="3"/>
        <v>30</v>
      </c>
      <c r="N152" s="360" t="str">
        <f>VLOOKUP(A152,'Sales Order'!A:N,14,FALSE)</f>
        <v>#N/A</v>
      </c>
      <c r="O152" s="357">
        <f t="shared" si="4"/>
        <v>1899</v>
      </c>
      <c r="P152" s="358" t="str">
        <f>VLOOKUP(A152,'Sales Order'!A:Q,17,FALSE)</f>
        <v>#N/A</v>
      </c>
      <c r="Q152" s="357" t="str">
        <f t="shared" si="5"/>
        <v>#N/A</v>
      </c>
      <c r="R152" s="357" t="str">
        <f t="shared" si="6"/>
        <v>#N/A</v>
      </c>
      <c r="S152" s="357" t="str">
        <f t="shared" si="7"/>
        <v>#N/A</v>
      </c>
      <c r="T152" s="275"/>
      <c r="U152" s="275"/>
      <c r="V152" s="196"/>
      <c r="W152" s="196"/>
      <c r="X152" s="196"/>
      <c r="Y152" s="196"/>
      <c r="Z152" s="196"/>
    </row>
    <row r="153" ht="12.0" customHeight="1">
      <c r="A153" s="275"/>
      <c r="B153" s="275"/>
      <c r="C153" s="275"/>
      <c r="D153" s="275"/>
      <c r="E153" s="275"/>
      <c r="F153" s="275"/>
      <c r="G153" s="359" t="str">
        <f>VLOOKUP(A153,'Sales Order'!A:E,5,FALSE)</f>
        <v>#N/A</v>
      </c>
      <c r="H153" s="359" t="str">
        <f>VLOOKUP(G153,'Customer Collection Report'!B:C,2,FALSE)</f>
        <v>#N/A</v>
      </c>
      <c r="I153" s="364" t="str">
        <f t="shared" si="8"/>
        <v>#N/A</v>
      </c>
      <c r="J153" s="365" t="str">
        <f t="shared" si="9"/>
        <v>#N/A</v>
      </c>
      <c r="K153" s="364" t="str">
        <f t="shared" si="10"/>
        <v>#N/A</v>
      </c>
      <c r="L153" s="360">
        <f t="shared" si="2"/>
        <v>12</v>
      </c>
      <c r="M153" s="360">
        <f t="shared" si="3"/>
        <v>30</v>
      </c>
      <c r="N153" s="360" t="str">
        <f>VLOOKUP(A153,'Sales Order'!A:N,14,FALSE)</f>
        <v>#N/A</v>
      </c>
      <c r="O153" s="357">
        <f t="shared" si="4"/>
        <v>1899</v>
      </c>
      <c r="P153" s="358" t="str">
        <f>VLOOKUP(A153,'Sales Order'!A:Q,17,FALSE)</f>
        <v>#N/A</v>
      </c>
      <c r="Q153" s="357" t="str">
        <f t="shared" si="5"/>
        <v>#N/A</v>
      </c>
      <c r="R153" s="357" t="str">
        <f t="shared" si="6"/>
        <v>#N/A</v>
      </c>
      <c r="S153" s="357" t="str">
        <f t="shared" si="7"/>
        <v>#N/A</v>
      </c>
      <c r="T153" s="275"/>
      <c r="U153" s="275"/>
      <c r="V153" s="196"/>
      <c r="W153" s="196"/>
      <c r="X153" s="196"/>
      <c r="Y153" s="196"/>
      <c r="Z153" s="196"/>
    </row>
    <row r="154" ht="12.0" customHeight="1">
      <c r="A154" s="275"/>
      <c r="B154" s="275"/>
      <c r="C154" s="275"/>
      <c r="D154" s="275"/>
      <c r="E154" s="275"/>
      <c r="F154" s="275"/>
      <c r="G154" s="359" t="str">
        <f>VLOOKUP(A154,'Sales Order'!A:E,5,FALSE)</f>
        <v>#N/A</v>
      </c>
      <c r="H154" s="359" t="str">
        <f>VLOOKUP(G154,'Customer Collection Report'!B:C,2,FALSE)</f>
        <v>#N/A</v>
      </c>
      <c r="I154" s="364" t="str">
        <f t="shared" si="8"/>
        <v>#N/A</v>
      </c>
      <c r="J154" s="365" t="str">
        <f t="shared" si="9"/>
        <v>#N/A</v>
      </c>
      <c r="K154" s="364" t="str">
        <f t="shared" si="10"/>
        <v>#N/A</v>
      </c>
      <c r="L154" s="360">
        <f t="shared" si="2"/>
        <v>12</v>
      </c>
      <c r="M154" s="360">
        <f t="shared" si="3"/>
        <v>30</v>
      </c>
      <c r="N154" s="360" t="str">
        <f>VLOOKUP(A154,'Sales Order'!A:N,14,FALSE)</f>
        <v>#N/A</v>
      </c>
      <c r="O154" s="357">
        <f t="shared" si="4"/>
        <v>1899</v>
      </c>
      <c r="P154" s="358" t="str">
        <f>VLOOKUP(A154,'Sales Order'!A:Q,17,FALSE)</f>
        <v>#N/A</v>
      </c>
      <c r="Q154" s="357" t="str">
        <f t="shared" si="5"/>
        <v>#N/A</v>
      </c>
      <c r="R154" s="357" t="str">
        <f t="shared" si="6"/>
        <v>#N/A</v>
      </c>
      <c r="S154" s="357" t="str">
        <f t="shared" si="7"/>
        <v>#N/A</v>
      </c>
      <c r="T154" s="275"/>
      <c r="U154" s="275"/>
      <c r="V154" s="196"/>
      <c r="W154" s="196"/>
      <c r="X154" s="196"/>
      <c r="Y154" s="196"/>
      <c r="Z154" s="196"/>
    </row>
    <row r="155" ht="12.0" customHeight="1">
      <c r="A155" s="275"/>
      <c r="B155" s="275"/>
      <c r="C155" s="275"/>
      <c r="D155" s="275"/>
      <c r="E155" s="275"/>
      <c r="F155" s="275"/>
      <c r="G155" s="359" t="str">
        <f>VLOOKUP(A155,'Sales Order'!A:E,5,FALSE)</f>
        <v>#N/A</v>
      </c>
      <c r="H155" s="359" t="str">
        <f>VLOOKUP(G155,'Customer Collection Report'!B:C,2,FALSE)</f>
        <v>#N/A</v>
      </c>
      <c r="I155" s="364" t="str">
        <f t="shared" si="8"/>
        <v>#N/A</v>
      </c>
      <c r="J155" s="365" t="str">
        <f t="shared" si="9"/>
        <v>#N/A</v>
      </c>
      <c r="K155" s="364" t="str">
        <f t="shared" si="10"/>
        <v>#N/A</v>
      </c>
      <c r="L155" s="360">
        <f t="shared" si="2"/>
        <v>12</v>
      </c>
      <c r="M155" s="360">
        <f t="shared" si="3"/>
        <v>30</v>
      </c>
      <c r="N155" s="360" t="str">
        <f>VLOOKUP(A155,'Sales Order'!A:N,14,FALSE)</f>
        <v>#N/A</v>
      </c>
      <c r="O155" s="357">
        <f t="shared" si="4"/>
        <v>1899</v>
      </c>
      <c r="P155" s="358" t="str">
        <f>VLOOKUP(A155,'Sales Order'!A:Q,17,FALSE)</f>
        <v>#N/A</v>
      </c>
      <c r="Q155" s="357" t="str">
        <f t="shared" si="5"/>
        <v>#N/A</v>
      </c>
      <c r="R155" s="357" t="str">
        <f t="shared" si="6"/>
        <v>#N/A</v>
      </c>
      <c r="S155" s="357" t="str">
        <f t="shared" si="7"/>
        <v>#N/A</v>
      </c>
      <c r="T155" s="275"/>
      <c r="U155" s="275"/>
      <c r="V155" s="196"/>
      <c r="W155" s="196"/>
      <c r="X155" s="196"/>
      <c r="Y155" s="196"/>
      <c r="Z155" s="196"/>
    </row>
    <row r="156" ht="12.0" customHeight="1">
      <c r="A156" s="275"/>
      <c r="B156" s="275"/>
      <c r="C156" s="275"/>
      <c r="D156" s="275"/>
      <c r="E156" s="275"/>
      <c r="F156" s="275"/>
      <c r="G156" s="359" t="str">
        <f>VLOOKUP(A156,'Sales Order'!A:E,5,FALSE)</f>
        <v>#N/A</v>
      </c>
      <c r="H156" s="359" t="str">
        <f>VLOOKUP(G156,'Customer Collection Report'!B:C,2,FALSE)</f>
        <v>#N/A</v>
      </c>
      <c r="I156" s="364" t="str">
        <f t="shared" si="8"/>
        <v>#N/A</v>
      </c>
      <c r="J156" s="365" t="str">
        <f t="shared" si="9"/>
        <v>#N/A</v>
      </c>
      <c r="K156" s="364" t="str">
        <f t="shared" si="10"/>
        <v>#N/A</v>
      </c>
      <c r="L156" s="360">
        <f t="shared" si="2"/>
        <v>12</v>
      </c>
      <c r="M156" s="360">
        <f t="shared" si="3"/>
        <v>30</v>
      </c>
      <c r="N156" s="360" t="str">
        <f>VLOOKUP(A156,'Sales Order'!A:N,14,FALSE)</f>
        <v>#N/A</v>
      </c>
      <c r="O156" s="357">
        <f t="shared" si="4"/>
        <v>1899</v>
      </c>
      <c r="P156" s="358" t="str">
        <f>VLOOKUP(A156,'Sales Order'!A:Q,17,FALSE)</f>
        <v>#N/A</v>
      </c>
      <c r="Q156" s="357" t="str">
        <f t="shared" si="5"/>
        <v>#N/A</v>
      </c>
      <c r="R156" s="357" t="str">
        <f t="shared" si="6"/>
        <v>#N/A</v>
      </c>
      <c r="S156" s="357" t="str">
        <f t="shared" si="7"/>
        <v>#N/A</v>
      </c>
      <c r="T156" s="275"/>
      <c r="U156" s="275"/>
      <c r="V156" s="196"/>
      <c r="W156" s="196"/>
      <c r="X156" s="196"/>
      <c r="Y156" s="196"/>
      <c r="Z156" s="196"/>
    </row>
    <row r="157" ht="12.0" customHeight="1">
      <c r="A157" s="275"/>
      <c r="B157" s="275"/>
      <c r="C157" s="275"/>
      <c r="D157" s="275"/>
      <c r="E157" s="275"/>
      <c r="F157" s="275"/>
      <c r="G157" s="359" t="str">
        <f>VLOOKUP(A157,'Sales Order'!A:E,5,FALSE)</f>
        <v>#N/A</v>
      </c>
      <c r="H157" s="359" t="str">
        <f>VLOOKUP(G157,'Customer Collection Report'!B:C,2,FALSE)</f>
        <v>#N/A</v>
      </c>
      <c r="I157" s="364" t="str">
        <f t="shared" si="8"/>
        <v>#N/A</v>
      </c>
      <c r="J157" s="365" t="str">
        <f t="shared" si="9"/>
        <v>#N/A</v>
      </c>
      <c r="K157" s="364" t="str">
        <f t="shared" si="10"/>
        <v>#N/A</v>
      </c>
      <c r="L157" s="360">
        <f t="shared" si="2"/>
        <v>12</v>
      </c>
      <c r="M157" s="360">
        <f t="shared" si="3"/>
        <v>30</v>
      </c>
      <c r="N157" s="360" t="str">
        <f>VLOOKUP(A157,'Sales Order'!A:N,14,FALSE)</f>
        <v>#N/A</v>
      </c>
      <c r="O157" s="357">
        <f t="shared" si="4"/>
        <v>1899</v>
      </c>
      <c r="P157" s="358" t="str">
        <f>VLOOKUP(A157,'Sales Order'!A:Q,17,FALSE)</f>
        <v>#N/A</v>
      </c>
      <c r="Q157" s="357" t="str">
        <f t="shared" si="5"/>
        <v>#N/A</v>
      </c>
      <c r="R157" s="357" t="str">
        <f t="shared" si="6"/>
        <v>#N/A</v>
      </c>
      <c r="S157" s="357" t="str">
        <f t="shared" si="7"/>
        <v>#N/A</v>
      </c>
      <c r="T157" s="275"/>
      <c r="U157" s="275"/>
      <c r="V157" s="196"/>
      <c r="W157" s="196"/>
      <c r="X157" s="196"/>
      <c r="Y157" s="196"/>
      <c r="Z157" s="196"/>
    </row>
    <row r="158" ht="12.0" customHeight="1">
      <c r="A158" s="275"/>
      <c r="B158" s="275"/>
      <c r="C158" s="275"/>
      <c r="D158" s="275"/>
      <c r="E158" s="275"/>
      <c r="F158" s="275"/>
      <c r="G158" s="359" t="str">
        <f>VLOOKUP(A158,'Sales Order'!A:E,5,FALSE)</f>
        <v>#N/A</v>
      </c>
      <c r="H158" s="359" t="str">
        <f>VLOOKUP(G158,'Customer Collection Report'!B:C,2,FALSE)</f>
        <v>#N/A</v>
      </c>
      <c r="I158" s="364" t="str">
        <f t="shared" si="8"/>
        <v>#N/A</v>
      </c>
      <c r="J158" s="365" t="str">
        <f t="shared" si="9"/>
        <v>#N/A</v>
      </c>
      <c r="K158" s="364" t="str">
        <f t="shared" si="10"/>
        <v>#N/A</v>
      </c>
      <c r="L158" s="360">
        <f t="shared" si="2"/>
        <v>12</v>
      </c>
      <c r="M158" s="360">
        <f t="shared" si="3"/>
        <v>30</v>
      </c>
      <c r="N158" s="360" t="str">
        <f>VLOOKUP(A158,'Sales Order'!A:N,14,FALSE)</f>
        <v>#N/A</v>
      </c>
      <c r="O158" s="357">
        <f t="shared" si="4"/>
        <v>1899</v>
      </c>
      <c r="P158" s="358" t="str">
        <f>VLOOKUP(A158,'Sales Order'!A:Q,17,FALSE)</f>
        <v>#N/A</v>
      </c>
      <c r="Q158" s="357" t="str">
        <f t="shared" si="5"/>
        <v>#N/A</v>
      </c>
      <c r="R158" s="357" t="str">
        <f t="shared" si="6"/>
        <v>#N/A</v>
      </c>
      <c r="S158" s="357" t="str">
        <f t="shared" si="7"/>
        <v>#N/A</v>
      </c>
      <c r="T158" s="275"/>
      <c r="U158" s="275"/>
      <c r="V158" s="196"/>
      <c r="W158" s="196"/>
      <c r="X158" s="196"/>
      <c r="Y158" s="196"/>
      <c r="Z158" s="196"/>
    </row>
    <row r="159" ht="12.0" customHeight="1">
      <c r="A159" s="275"/>
      <c r="B159" s="275"/>
      <c r="C159" s="275"/>
      <c r="D159" s="275"/>
      <c r="E159" s="275"/>
      <c r="F159" s="275"/>
      <c r="G159" s="359" t="str">
        <f>VLOOKUP(A159,'Sales Order'!A:E,5,FALSE)</f>
        <v>#N/A</v>
      </c>
      <c r="H159" s="359" t="str">
        <f>VLOOKUP(G159,'Customer Collection Report'!B:C,2,FALSE)</f>
        <v>#N/A</v>
      </c>
      <c r="I159" s="364" t="str">
        <f t="shared" si="8"/>
        <v>#N/A</v>
      </c>
      <c r="J159" s="365" t="str">
        <f t="shared" si="9"/>
        <v>#N/A</v>
      </c>
      <c r="K159" s="364" t="str">
        <f t="shared" si="10"/>
        <v>#N/A</v>
      </c>
      <c r="L159" s="360">
        <f t="shared" si="2"/>
        <v>12</v>
      </c>
      <c r="M159" s="360">
        <f t="shared" si="3"/>
        <v>30</v>
      </c>
      <c r="N159" s="360" t="str">
        <f>VLOOKUP(A159,'Sales Order'!A:N,14,FALSE)</f>
        <v>#N/A</v>
      </c>
      <c r="O159" s="357">
        <f t="shared" si="4"/>
        <v>1899</v>
      </c>
      <c r="P159" s="358" t="str">
        <f>VLOOKUP(A159,'Sales Order'!A:Q,17,FALSE)</f>
        <v>#N/A</v>
      </c>
      <c r="Q159" s="357" t="str">
        <f t="shared" si="5"/>
        <v>#N/A</v>
      </c>
      <c r="R159" s="357" t="str">
        <f t="shared" si="6"/>
        <v>#N/A</v>
      </c>
      <c r="S159" s="357" t="str">
        <f t="shared" si="7"/>
        <v>#N/A</v>
      </c>
      <c r="T159" s="275"/>
      <c r="U159" s="275"/>
      <c r="V159" s="196"/>
      <c r="W159" s="196"/>
      <c r="X159" s="196"/>
      <c r="Y159" s="196"/>
      <c r="Z159" s="196"/>
    </row>
    <row r="160" ht="12.0" customHeight="1">
      <c r="A160" s="275"/>
      <c r="B160" s="275"/>
      <c r="C160" s="275"/>
      <c r="D160" s="275"/>
      <c r="E160" s="275"/>
      <c r="F160" s="275"/>
      <c r="G160" s="359" t="str">
        <f>VLOOKUP(A160,'Sales Order'!A:E,5,FALSE)</f>
        <v>#N/A</v>
      </c>
      <c r="H160" s="359" t="str">
        <f>VLOOKUP(G160,'Customer Collection Report'!B:C,2,FALSE)</f>
        <v>#N/A</v>
      </c>
      <c r="I160" s="364" t="str">
        <f t="shared" si="8"/>
        <v>#N/A</v>
      </c>
      <c r="J160" s="365" t="str">
        <f t="shared" si="9"/>
        <v>#N/A</v>
      </c>
      <c r="K160" s="364" t="str">
        <f t="shared" si="10"/>
        <v>#N/A</v>
      </c>
      <c r="L160" s="360">
        <f t="shared" si="2"/>
        <v>12</v>
      </c>
      <c r="M160" s="360">
        <f t="shared" si="3"/>
        <v>30</v>
      </c>
      <c r="N160" s="360" t="str">
        <f>VLOOKUP(A160,'Sales Order'!A:N,14,FALSE)</f>
        <v>#N/A</v>
      </c>
      <c r="O160" s="357">
        <f t="shared" si="4"/>
        <v>1899</v>
      </c>
      <c r="P160" s="358" t="str">
        <f>VLOOKUP(A160,'Sales Order'!A:Q,17,FALSE)</f>
        <v>#N/A</v>
      </c>
      <c r="Q160" s="357" t="str">
        <f t="shared" si="5"/>
        <v>#N/A</v>
      </c>
      <c r="R160" s="357" t="str">
        <f t="shared" si="6"/>
        <v>#N/A</v>
      </c>
      <c r="S160" s="357" t="str">
        <f t="shared" si="7"/>
        <v>#N/A</v>
      </c>
      <c r="T160" s="275"/>
      <c r="U160" s="275"/>
      <c r="V160" s="196"/>
      <c r="W160" s="196"/>
      <c r="X160" s="196"/>
      <c r="Y160" s="196"/>
      <c r="Z160" s="196"/>
    </row>
    <row r="161" ht="12.0" customHeight="1">
      <c r="A161" s="275"/>
      <c r="B161" s="275"/>
      <c r="C161" s="275"/>
      <c r="D161" s="275"/>
      <c r="E161" s="275"/>
      <c r="F161" s="275"/>
      <c r="G161" s="359" t="str">
        <f>VLOOKUP(A161,'Sales Order'!A:E,5,FALSE)</f>
        <v>#N/A</v>
      </c>
      <c r="H161" s="359" t="str">
        <f>VLOOKUP(G161,'Customer Collection Report'!B:C,2,FALSE)</f>
        <v>#N/A</v>
      </c>
      <c r="I161" s="364" t="str">
        <f t="shared" si="8"/>
        <v>#N/A</v>
      </c>
      <c r="J161" s="365" t="str">
        <f t="shared" si="9"/>
        <v>#N/A</v>
      </c>
      <c r="K161" s="364" t="str">
        <f t="shared" si="10"/>
        <v>#N/A</v>
      </c>
      <c r="L161" s="360">
        <f t="shared" si="2"/>
        <v>12</v>
      </c>
      <c r="M161" s="360">
        <f t="shared" si="3"/>
        <v>30</v>
      </c>
      <c r="N161" s="360" t="str">
        <f>VLOOKUP(A161,'Sales Order'!A:N,14,FALSE)</f>
        <v>#N/A</v>
      </c>
      <c r="O161" s="357">
        <f t="shared" si="4"/>
        <v>1899</v>
      </c>
      <c r="P161" s="358" t="str">
        <f>VLOOKUP(A161,'Sales Order'!A:Q,17,FALSE)</f>
        <v>#N/A</v>
      </c>
      <c r="Q161" s="357" t="str">
        <f t="shared" si="5"/>
        <v>#N/A</v>
      </c>
      <c r="R161" s="357" t="str">
        <f t="shared" si="6"/>
        <v>#N/A</v>
      </c>
      <c r="S161" s="357" t="str">
        <f t="shared" si="7"/>
        <v>#N/A</v>
      </c>
      <c r="T161" s="275"/>
      <c r="U161" s="275"/>
      <c r="V161" s="196"/>
      <c r="W161" s="196"/>
      <c r="X161" s="196"/>
      <c r="Y161" s="196"/>
      <c r="Z161" s="196"/>
    </row>
    <row r="162" ht="12.0" customHeight="1">
      <c r="A162" s="275"/>
      <c r="B162" s="275"/>
      <c r="C162" s="275"/>
      <c r="D162" s="275"/>
      <c r="E162" s="275"/>
      <c r="F162" s="275"/>
      <c r="G162" s="359" t="str">
        <f>VLOOKUP(A162,'Sales Order'!A:E,5,FALSE)</f>
        <v>#N/A</v>
      </c>
      <c r="H162" s="359" t="str">
        <f>VLOOKUP(G162,'Customer Collection Report'!B:C,2,FALSE)</f>
        <v>#N/A</v>
      </c>
      <c r="I162" s="364" t="str">
        <f t="shared" si="8"/>
        <v>#N/A</v>
      </c>
      <c r="J162" s="365" t="str">
        <f t="shared" si="9"/>
        <v>#N/A</v>
      </c>
      <c r="K162" s="364" t="str">
        <f t="shared" si="10"/>
        <v>#N/A</v>
      </c>
      <c r="L162" s="360">
        <f t="shared" si="2"/>
        <v>12</v>
      </c>
      <c r="M162" s="360">
        <f t="shared" si="3"/>
        <v>30</v>
      </c>
      <c r="N162" s="360" t="str">
        <f>VLOOKUP(A162,'Sales Order'!A:N,14,FALSE)</f>
        <v>#N/A</v>
      </c>
      <c r="O162" s="357">
        <f t="shared" si="4"/>
        <v>1899</v>
      </c>
      <c r="P162" s="358" t="str">
        <f>VLOOKUP(A162,'Sales Order'!A:Q,17,FALSE)</f>
        <v>#N/A</v>
      </c>
      <c r="Q162" s="357" t="str">
        <f t="shared" si="5"/>
        <v>#N/A</v>
      </c>
      <c r="R162" s="357" t="str">
        <f t="shared" si="6"/>
        <v>#N/A</v>
      </c>
      <c r="S162" s="357" t="str">
        <f t="shared" si="7"/>
        <v>#N/A</v>
      </c>
      <c r="T162" s="275"/>
      <c r="U162" s="275"/>
      <c r="V162" s="196"/>
      <c r="W162" s="196"/>
      <c r="X162" s="196"/>
      <c r="Y162" s="196"/>
      <c r="Z162" s="196"/>
    </row>
    <row r="163" ht="12.0" customHeight="1">
      <c r="A163" s="275"/>
      <c r="B163" s="275"/>
      <c r="C163" s="275"/>
      <c r="D163" s="275"/>
      <c r="E163" s="275"/>
      <c r="F163" s="275"/>
      <c r="G163" s="359" t="str">
        <f>VLOOKUP(A163,'Sales Order'!A:E,5,FALSE)</f>
        <v>#N/A</v>
      </c>
      <c r="H163" s="359" t="str">
        <f>VLOOKUP(G163,'Customer Collection Report'!B:C,2,FALSE)</f>
        <v>#N/A</v>
      </c>
      <c r="I163" s="364" t="str">
        <f t="shared" si="8"/>
        <v>#N/A</v>
      </c>
      <c r="J163" s="365" t="str">
        <f t="shared" si="9"/>
        <v>#N/A</v>
      </c>
      <c r="K163" s="364" t="str">
        <f t="shared" si="10"/>
        <v>#N/A</v>
      </c>
      <c r="L163" s="360">
        <f t="shared" si="2"/>
        <v>12</v>
      </c>
      <c r="M163" s="360">
        <f t="shared" si="3"/>
        <v>30</v>
      </c>
      <c r="N163" s="360" t="str">
        <f>VLOOKUP(A163,'Sales Order'!A:N,14,FALSE)</f>
        <v>#N/A</v>
      </c>
      <c r="O163" s="357">
        <f t="shared" si="4"/>
        <v>1899</v>
      </c>
      <c r="P163" s="358" t="str">
        <f>VLOOKUP(A163,'Sales Order'!A:Q,17,FALSE)</f>
        <v>#N/A</v>
      </c>
      <c r="Q163" s="357" t="str">
        <f t="shared" si="5"/>
        <v>#N/A</v>
      </c>
      <c r="R163" s="357" t="str">
        <f t="shared" si="6"/>
        <v>#N/A</v>
      </c>
      <c r="S163" s="357" t="str">
        <f t="shared" si="7"/>
        <v>#N/A</v>
      </c>
      <c r="T163" s="275"/>
      <c r="U163" s="275"/>
      <c r="V163" s="196"/>
      <c r="W163" s="196"/>
      <c r="X163" s="196"/>
      <c r="Y163" s="196"/>
      <c r="Z163" s="196"/>
    </row>
    <row r="164" ht="12.0" customHeight="1">
      <c r="A164" s="275"/>
      <c r="B164" s="275"/>
      <c r="C164" s="275"/>
      <c r="D164" s="275"/>
      <c r="E164" s="275"/>
      <c r="F164" s="275"/>
      <c r="G164" s="359" t="str">
        <f>VLOOKUP(A164,'Sales Order'!A:E,5,FALSE)</f>
        <v>#N/A</v>
      </c>
      <c r="H164" s="359" t="str">
        <f>VLOOKUP(G164,'Customer Collection Report'!B:C,2,FALSE)</f>
        <v>#N/A</v>
      </c>
      <c r="I164" s="364" t="str">
        <f t="shared" si="8"/>
        <v>#N/A</v>
      </c>
      <c r="J164" s="365" t="str">
        <f t="shared" si="9"/>
        <v>#N/A</v>
      </c>
      <c r="K164" s="364" t="str">
        <f t="shared" si="10"/>
        <v>#N/A</v>
      </c>
      <c r="L164" s="360">
        <f t="shared" si="2"/>
        <v>12</v>
      </c>
      <c r="M164" s="360">
        <f t="shared" si="3"/>
        <v>30</v>
      </c>
      <c r="N164" s="360" t="str">
        <f>VLOOKUP(A164,'Sales Order'!A:N,14,FALSE)</f>
        <v>#N/A</v>
      </c>
      <c r="O164" s="357">
        <f t="shared" si="4"/>
        <v>1899</v>
      </c>
      <c r="P164" s="358" t="str">
        <f>VLOOKUP(A164,'Sales Order'!A:Q,17,FALSE)</f>
        <v>#N/A</v>
      </c>
      <c r="Q164" s="357" t="str">
        <f t="shared" si="5"/>
        <v>#N/A</v>
      </c>
      <c r="R164" s="357" t="str">
        <f t="shared" si="6"/>
        <v>#N/A</v>
      </c>
      <c r="S164" s="357" t="str">
        <f t="shared" si="7"/>
        <v>#N/A</v>
      </c>
      <c r="T164" s="275"/>
      <c r="U164" s="275"/>
      <c r="V164" s="196"/>
      <c r="W164" s="196"/>
      <c r="X164" s="196"/>
      <c r="Y164" s="196"/>
      <c r="Z164" s="196"/>
    </row>
    <row r="165" ht="12.0" customHeight="1">
      <c r="A165" s="275"/>
      <c r="B165" s="275"/>
      <c r="C165" s="275"/>
      <c r="D165" s="275"/>
      <c r="E165" s="275"/>
      <c r="F165" s="275"/>
      <c r="G165" s="359" t="str">
        <f>VLOOKUP(A165,'Sales Order'!A:E,5,FALSE)</f>
        <v>#N/A</v>
      </c>
      <c r="H165" s="359" t="str">
        <f>VLOOKUP(G165,'Customer Collection Report'!B:C,2,FALSE)</f>
        <v>#N/A</v>
      </c>
      <c r="I165" s="364" t="str">
        <f t="shared" si="8"/>
        <v>#N/A</v>
      </c>
      <c r="J165" s="365" t="str">
        <f t="shared" si="9"/>
        <v>#N/A</v>
      </c>
      <c r="K165" s="364" t="str">
        <f t="shared" si="10"/>
        <v>#N/A</v>
      </c>
      <c r="L165" s="360">
        <f t="shared" si="2"/>
        <v>12</v>
      </c>
      <c r="M165" s="360">
        <f t="shared" si="3"/>
        <v>30</v>
      </c>
      <c r="N165" s="360" t="str">
        <f>VLOOKUP(A165,'Sales Order'!A:N,14,FALSE)</f>
        <v>#N/A</v>
      </c>
      <c r="O165" s="357">
        <f t="shared" si="4"/>
        <v>1899</v>
      </c>
      <c r="P165" s="358" t="str">
        <f>VLOOKUP(A165,'Sales Order'!A:Q,17,FALSE)</f>
        <v>#N/A</v>
      </c>
      <c r="Q165" s="357" t="str">
        <f t="shared" si="5"/>
        <v>#N/A</v>
      </c>
      <c r="R165" s="357" t="str">
        <f t="shared" si="6"/>
        <v>#N/A</v>
      </c>
      <c r="S165" s="357" t="str">
        <f t="shared" si="7"/>
        <v>#N/A</v>
      </c>
      <c r="T165" s="275"/>
      <c r="U165" s="275"/>
      <c r="V165" s="196"/>
      <c r="W165" s="196"/>
      <c r="X165" s="196"/>
      <c r="Y165" s="196"/>
      <c r="Z165" s="196"/>
    </row>
    <row r="166" ht="12.0" customHeight="1">
      <c r="A166" s="275"/>
      <c r="B166" s="275"/>
      <c r="C166" s="275"/>
      <c r="D166" s="275"/>
      <c r="E166" s="275"/>
      <c r="F166" s="275"/>
      <c r="G166" s="359" t="str">
        <f>VLOOKUP(A166,'Sales Order'!A:E,5,FALSE)</f>
        <v>#N/A</v>
      </c>
      <c r="H166" s="359" t="str">
        <f>VLOOKUP(G166,'Customer Collection Report'!B:C,2,FALSE)</f>
        <v>#N/A</v>
      </c>
      <c r="I166" s="364" t="str">
        <f t="shared" si="8"/>
        <v>#N/A</v>
      </c>
      <c r="J166" s="365" t="str">
        <f t="shared" si="9"/>
        <v>#N/A</v>
      </c>
      <c r="K166" s="364" t="str">
        <f t="shared" si="10"/>
        <v>#N/A</v>
      </c>
      <c r="L166" s="360">
        <f t="shared" si="2"/>
        <v>12</v>
      </c>
      <c r="M166" s="360">
        <f t="shared" si="3"/>
        <v>30</v>
      </c>
      <c r="N166" s="360" t="str">
        <f>VLOOKUP(A166,'Sales Order'!A:N,14,FALSE)</f>
        <v>#N/A</v>
      </c>
      <c r="O166" s="357">
        <f t="shared" si="4"/>
        <v>1899</v>
      </c>
      <c r="P166" s="358" t="str">
        <f>VLOOKUP(A166,'Sales Order'!A:Q,17,FALSE)</f>
        <v>#N/A</v>
      </c>
      <c r="Q166" s="357" t="str">
        <f t="shared" si="5"/>
        <v>#N/A</v>
      </c>
      <c r="R166" s="357" t="str">
        <f t="shared" si="6"/>
        <v>#N/A</v>
      </c>
      <c r="S166" s="357" t="str">
        <f t="shared" si="7"/>
        <v>#N/A</v>
      </c>
      <c r="T166" s="275"/>
      <c r="U166" s="275"/>
      <c r="V166" s="196"/>
      <c r="W166" s="196"/>
      <c r="X166" s="196"/>
      <c r="Y166" s="196"/>
      <c r="Z166" s="196"/>
    </row>
    <row r="167" ht="12.0" customHeight="1">
      <c r="A167" s="275"/>
      <c r="B167" s="275"/>
      <c r="C167" s="275"/>
      <c r="D167" s="275"/>
      <c r="E167" s="275"/>
      <c r="F167" s="275"/>
      <c r="G167" s="359" t="str">
        <f>VLOOKUP(A167,'Sales Order'!A:E,5,FALSE)</f>
        <v>#N/A</v>
      </c>
      <c r="H167" s="359" t="str">
        <f>VLOOKUP(G167,'Customer Collection Report'!B:C,2,FALSE)</f>
        <v>#N/A</v>
      </c>
      <c r="I167" s="364" t="str">
        <f t="shared" si="8"/>
        <v>#N/A</v>
      </c>
      <c r="J167" s="365" t="str">
        <f t="shared" si="9"/>
        <v>#N/A</v>
      </c>
      <c r="K167" s="364" t="str">
        <f t="shared" si="10"/>
        <v>#N/A</v>
      </c>
      <c r="L167" s="360">
        <f t="shared" si="2"/>
        <v>12</v>
      </c>
      <c r="M167" s="360">
        <f t="shared" si="3"/>
        <v>30</v>
      </c>
      <c r="N167" s="360" t="str">
        <f>VLOOKUP(A167,'Sales Order'!A:N,14,FALSE)</f>
        <v>#N/A</v>
      </c>
      <c r="O167" s="357">
        <f t="shared" si="4"/>
        <v>1899</v>
      </c>
      <c r="P167" s="358" t="str">
        <f>VLOOKUP(A167,'Sales Order'!A:Q,17,FALSE)</f>
        <v>#N/A</v>
      </c>
      <c r="Q167" s="357" t="str">
        <f t="shared" si="5"/>
        <v>#N/A</v>
      </c>
      <c r="R167" s="357" t="str">
        <f t="shared" si="6"/>
        <v>#N/A</v>
      </c>
      <c r="S167" s="357" t="str">
        <f t="shared" si="7"/>
        <v>#N/A</v>
      </c>
      <c r="T167" s="275"/>
      <c r="U167" s="275"/>
      <c r="V167" s="196"/>
      <c r="W167" s="196"/>
      <c r="X167" s="196"/>
      <c r="Y167" s="196"/>
      <c r="Z167" s="196"/>
    </row>
    <row r="168" ht="12.0" customHeight="1">
      <c r="A168" s="275"/>
      <c r="B168" s="275"/>
      <c r="C168" s="275"/>
      <c r="D168" s="275"/>
      <c r="E168" s="275"/>
      <c r="F168" s="275"/>
      <c r="G168" s="359" t="str">
        <f>VLOOKUP(A168,'Sales Order'!A:E,5,FALSE)</f>
        <v>#N/A</v>
      </c>
      <c r="H168" s="359" t="str">
        <f>VLOOKUP(G168,'Customer Collection Report'!B:C,2,FALSE)</f>
        <v>#N/A</v>
      </c>
      <c r="I168" s="364" t="str">
        <f t="shared" si="8"/>
        <v>#N/A</v>
      </c>
      <c r="J168" s="365" t="str">
        <f t="shared" si="9"/>
        <v>#N/A</v>
      </c>
      <c r="K168" s="364" t="str">
        <f t="shared" si="10"/>
        <v>#N/A</v>
      </c>
      <c r="L168" s="360">
        <f t="shared" si="2"/>
        <v>12</v>
      </c>
      <c r="M168" s="360">
        <f t="shared" si="3"/>
        <v>30</v>
      </c>
      <c r="N168" s="360" t="str">
        <f>VLOOKUP(A168,'Sales Order'!A:N,14,FALSE)</f>
        <v>#N/A</v>
      </c>
      <c r="O168" s="357">
        <f t="shared" si="4"/>
        <v>1899</v>
      </c>
      <c r="P168" s="358" t="str">
        <f>VLOOKUP(A168,'Sales Order'!A:Q,17,FALSE)</f>
        <v>#N/A</v>
      </c>
      <c r="Q168" s="357" t="str">
        <f t="shared" si="5"/>
        <v>#N/A</v>
      </c>
      <c r="R168" s="357" t="str">
        <f t="shared" si="6"/>
        <v>#N/A</v>
      </c>
      <c r="S168" s="357" t="str">
        <f t="shared" si="7"/>
        <v>#N/A</v>
      </c>
      <c r="T168" s="275"/>
      <c r="U168" s="275"/>
      <c r="V168" s="196"/>
      <c r="W168" s="196"/>
      <c r="X168" s="196"/>
      <c r="Y168" s="196"/>
      <c r="Z168" s="196"/>
    </row>
    <row r="169" ht="12.0" customHeight="1">
      <c r="A169" s="275"/>
      <c r="B169" s="275"/>
      <c r="C169" s="275"/>
      <c r="D169" s="275"/>
      <c r="E169" s="275"/>
      <c r="F169" s="275"/>
      <c r="G169" s="359" t="str">
        <f>VLOOKUP(A169,'Sales Order'!A:E,5,FALSE)</f>
        <v>#N/A</v>
      </c>
      <c r="H169" s="359" t="str">
        <f>VLOOKUP(G169,'Customer Collection Report'!B:C,2,FALSE)</f>
        <v>#N/A</v>
      </c>
      <c r="I169" s="364" t="str">
        <f t="shared" si="8"/>
        <v>#N/A</v>
      </c>
      <c r="J169" s="365" t="str">
        <f t="shared" si="9"/>
        <v>#N/A</v>
      </c>
      <c r="K169" s="364" t="str">
        <f t="shared" si="10"/>
        <v>#N/A</v>
      </c>
      <c r="L169" s="360">
        <f t="shared" si="2"/>
        <v>12</v>
      </c>
      <c r="M169" s="360">
        <f t="shared" si="3"/>
        <v>30</v>
      </c>
      <c r="N169" s="360" t="str">
        <f>VLOOKUP(A169,'Sales Order'!A:N,14,FALSE)</f>
        <v>#N/A</v>
      </c>
      <c r="O169" s="357">
        <f t="shared" si="4"/>
        <v>1899</v>
      </c>
      <c r="P169" s="358" t="str">
        <f>VLOOKUP(A169,'Sales Order'!A:Q,17,FALSE)</f>
        <v>#N/A</v>
      </c>
      <c r="Q169" s="357" t="str">
        <f t="shared" si="5"/>
        <v>#N/A</v>
      </c>
      <c r="R169" s="357" t="str">
        <f t="shared" si="6"/>
        <v>#N/A</v>
      </c>
      <c r="S169" s="357" t="str">
        <f t="shared" si="7"/>
        <v>#N/A</v>
      </c>
      <c r="T169" s="275"/>
      <c r="U169" s="275"/>
      <c r="V169" s="196"/>
      <c r="W169" s="196"/>
      <c r="X169" s="196"/>
      <c r="Y169" s="196"/>
      <c r="Z169" s="196"/>
    </row>
    <row r="170" ht="12.0" customHeight="1">
      <c r="A170" s="275"/>
      <c r="B170" s="275"/>
      <c r="C170" s="275"/>
      <c r="D170" s="275"/>
      <c r="E170" s="275"/>
      <c r="F170" s="275"/>
      <c r="G170" s="359" t="str">
        <f>VLOOKUP(A170,'Sales Order'!A:E,5,FALSE)</f>
        <v>#N/A</v>
      </c>
      <c r="H170" s="359" t="str">
        <f>VLOOKUP(G170,'Customer Collection Report'!B:C,2,FALSE)</f>
        <v>#N/A</v>
      </c>
      <c r="I170" s="364" t="str">
        <f t="shared" si="8"/>
        <v>#N/A</v>
      </c>
      <c r="J170" s="365" t="str">
        <f t="shared" si="9"/>
        <v>#N/A</v>
      </c>
      <c r="K170" s="364" t="str">
        <f t="shared" si="10"/>
        <v>#N/A</v>
      </c>
      <c r="L170" s="360">
        <f t="shared" si="2"/>
        <v>12</v>
      </c>
      <c r="M170" s="360">
        <f t="shared" si="3"/>
        <v>30</v>
      </c>
      <c r="N170" s="360" t="str">
        <f>VLOOKUP(A170,'Sales Order'!A:N,14,FALSE)</f>
        <v>#N/A</v>
      </c>
      <c r="O170" s="357">
        <f t="shared" si="4"/>
        <v>1899</v>
      </c>
      <c r="P170" s="358" t="str">
        <f>VLOOKUP(A170,'Sales Order'!A:Q,17,FALSE)</f>
        <v>#N/A</v>
      </c>
      <c r="Q170" s="357" t="str">
        <f t="shared" si="5"/>
        <v>#N/A</v>
      </c>
      <c r="R170" s="357" t="str">
        <f t="shared" si="6"/>
        <v>#N/A</v>
      </c>
      <c r="S170" s="357" t="str">
        <f t="shared" si="7"/>
        <v>#N/A</v>
      </c>
      <c r="T170" s="275"/>
      <c r="U170" s="275"/>
      <c r="V170" s="196"/>
      <c r="W170" s="196"/>
      <c r="X170" s="196"/>
      <c r="Y170" s="196"/>
      <c r="Z170" s="196"/>
    </row>
    <row r="171" ht="12.0" customHeight="1">
      <c r="A171" s="275"/>
      <c r="B171" s="275"/>
      <c r="C171" s="275"/>
      <c r="D171" s="275"/>
      <c r="E171" s="275"/>
      <c r="F171" s="275"/>
      <c r="G171" s="359" t="str">
        <f>VLOOKUP(A171,'Sales Order'!A:E,5,FALSE)</f>
        <v>#N/A</v>
      </c>
      <c r="H171" s="359" t="str">
        <f>VLOOKUP(G171,'Customer Collection Report'!B:C,2,FALSE)</f>
        <v>#N/A</v>
      </c>
      <c r="I171" s="364" t="str">
        <f t="shared" si="8"/>
        <v>#N/A</v>
      </c>
      <c r="J171" s="365" t="str">
        <f t="shared" si="9"/>
        <v>#N/A</v>
      </c>
      <c r="K171" s="364" t="str">
        <f t="shared" si="10"/>
        <v>#N/A</v>
      </c>
      <c r="L171" s="360">
        <f t="shared" si="2"/>
        <v>12</v>
      </c>
      <c r="M171" s="360">
        <f t="shared" si="3"/>
        <v>30</v>
      </c>
      <c r="N171" s="360" t="str">
        <f>VLOOKUP(A171,'Sales Order'!A:N,14,FALSE)</f>
        <v>#N/A</v>
      </c>
      <c r="O171" s="357">
        <f t="shared" si="4"/>
        <v>1899</v>
      </c>
      <c r="P171" s="358" t="str">
        <f>VLOOKUP(A171,'Sales Order'!A:Q,17,FALSE)</f>
        <v>#N/A</v>
      </c>
      <c r="Q171" s="357" t="str">
        <f t="shared" si="5"/>
        <v>#N/A</v>
      </c>
      <c r="R171" s="357" t="str">
        <f t="shared" si="6"/>
        <v>#N/A</v>
      </c>
      <c r="S171" s="357" t="str">
        <f t="shared" si="7"/>
        <v>#N/A</v>
      </c>
      <c r="T171" s="275"/>
      <c r="U171" s="275"/>
      <c r="V171" s="196"/>
      <c r="W171" s="196"/>
      <c r="X171" s="196"/>
      <c r="Y171" s="196"/>
      <c r="Z171" s="196"/>
    </row>
    <row r="172" ht="12.0" customHeight="1">
      <c r="A172" s="275"/>
      <c r="B172" s="275"/>
      <c r="C172" s="275"/>
      <c r="D172" s="275"/>
      <c r="E172" s="275"/>
      <c r="F172" s="275"/>
      <c r="G172" s="359" t="str">
        <f>VLOOKUP(A172,'Sales Order'!A:E,5,FALSE)</f>
        <v>#N/A</v>
      </c>
      <c r="H172" s="359" t="str">
        <f>VLOOKUP(G172,'Customer Collection Report'!B:C,2,FALSE)</f>
        <v>#N/A</v>
      </c>
      <c r="I172" s="364" t="str">
        <f t="shared" si="8"/>
        <v>#N/A</v>
      </c>
      <c r="J172" s="365" t="str">
        <f t="shared" si="9"/>
        <v>#N/A</v>
      </c>
      <c r="K172" s="364" t="str">
        <f t="shared" si="10"/>
        <v>#N/A</v>
      </c>
      <c r="L172" s="360">
        <f t="shared" si="2"/>
        <v>12</v>
      </c>
      <c r="M172" s="360">
        <f t="shared" si="3"/>
        <v>30</v>
      </c>
      <c r="N172" s="360" t="str">
        <f>VLOOKUP(A172,'Sales Order'!A:N,14,FALSE)</f>
        <v>#N/A</v>
      </c>
      <c r="O172" s="357">
        <f t="shared" si="4"/>
        <v>1899</v>
      </c>
      <c r="P172" s="358" t="str">
        <f>VLOOKUP(A172,'Sales Order'!A:Q,17,FALSE)</f>
        <v>#N/A</v>
      </c>
      <c r="Q172" s="357" t="str">
        <f t="shared" si="5"/>
        <v>#N/A</v>
      </c>
      <c r="R172" s="357" t="str">
        <f t="shared" si="6"/>
        <v>#N/A</v>
      </c>
      <c r="S172" s="357" t="str">
        <f t="shared" si="7"/>
        <v>#N/A</v>
      </c>
      <c r="T172" s="275"/>
      <c r="U172" s="275"/>
      <c r="V172" s="196"/>
      <c r="W172" s="196"/>
      <c r="X172" s="196"/>
      <c r="Y172" s="196"/>
      <c r="Z172" s="196"/>
    </row>
    <row r="173" ht="12.0" customHeight="1">
      <c r="A173" s="275"/>
      <c r="B173" s="275"/>
      <c r="C173" s="275"/>
      <c r="D173" s="275"/>
      <c r="E173" s="275"/>
      <c r="F173" s="275"/>
      <c r="G173" s="359" t="str">
        <f>VLOOKUP(A173,'Sales Order'!A:E,5,FALSE)</f>
        <v>#N/A</v>
      </c>
      <c r="H173" s="359" t="str">
        <f>VLOOKUP(G173,'Customer Collection Report'!B:C,2,FALSE)</f>
        <v>#N/A</v>
      </c>
      <c r="I173" s="364" t="str">
        <f t="shared" si="8"/>
        <v>#N/A</v>
      </c>
      <c r="J173" s="365" t="str">
        <f t="shared" si="9"/>
        <v>#N/A</v>
      </c>
      <c r="K173" s="364" t="str">
        <f t="shared" si="10"/>
        <v>#N/A</v>
      </c>
      <c r="L173" s="360">
        <f t="shared" si="2"/>
        <v>12</v>
      </c>
      <c r="M173" s="360">
        <f t="shared" si="3"/>
        <v>30</v>
      </c>
      <c r="N173" s="360" t="str">
        <f>VLOOKUP(A173,'Sales Order'!A:N,14,FALSE)</f>
        <v>#N/A</v>
      </c>
      <c r="O173" s="357">
        <f t="shared" si="4"/>
        <v>1899</v>
      </c>
      <c r="P173" s="358" t="str">
        <f>VLOOKUP(A173,'Sales Order'!A:Q,17,FALSE)</f>
        <v>#N/A</v>
      </c>
      <c r="Q173" s="357" t="str">
        <f t="shared" si="5"/>
        <v>#N/A</v>
      </c>
      <c r="R173" s="357" t="str">
        <f t="shared" si="6"/>
        <v>#N/A</v>
      </c>
      <c r="S173" s="357" t="str">
        <f t="shared" si="7"/>
        <v>#N/A</v>
      </c>
      <c r="T173" s="275"/>
      <c r="U173" s="275"/>
      <c r="V173" s="196"/>
      <c r="W173" s="196"/>
      <c r="X173" s="196"/>
      <c r="Y173" s="196"/>
      <c r="Z173" s="196"/>
    </row>
    <row r="174" ht="12.0" customHeight="1">
      <c r="A174" s="275"/>
      <c r="B174" s="275"/>
      <c r="C174" s="275"/>
      <c r="D174" s="275"/>
      <c r="E174" s="275"/>
      <c r="F174" s="275"/>
      <c r="G174" s="359" t="str">
        <f>VLOOKUP(A174,'Sales Order'!A:E,5,FALSE)</f>
        <v>#N/A</v>
      </c>
      <c r="H174" s="359" t="str">
        <f>VLOOKUP(G174,'Customer Collection Report'!B:C,2,FALSE)</f>
        <v>#N/A</v>
      </c>
      <c r="I174" s="364" t="str">
        <f t="shared" si="8"/>
        <v>#N/A</v>
      </c>
      <c r="J174" s="365" t="str">
        <f t="shared" si="9"/>
        <v>#N/A</v>
      </c>
      <c r="K174" s="364" t="str">
        <f t="shared" si="10"/>
        <v>#N/A</v>
      </c>
      <c r="L174" s="360">
        <f t="shared" si="2"/>
        <v>12</v>
      </c>
      <c r="M174" s="360">
        <f t="shared" si="3"/>
        <v>30</v>
      </c>
      <c r="N174" s="360" t="str">
        <f>VLOOKUP(A174,'Sales Order'!A:N,14,FALSE)</f>
        <v>#N/A</v>
      </c>
      <c r="O174" s="357">
        <f t="shared" si="4"/>
        <v>1899</v>
      </c>
      <c r="P174" s="358" t="str">
        <f>VLOOKUP(A174,'Sales Order'!A:Q,17,FALSE)</f>
        <v>#N/A</v>
      </c>
      <c r="Q174" s="357" t="str">
        <f t="shared" si="5"/>
        <v>#N/A</v>
      </c>
      <c r="R174" s="357" t="str">
        <f t="shared" si="6"/>
        <v>#N/A</v>
      </c>
      <c r="S174" s="357" t="str">
        <f t="shared" si="7"/>
        <v>#N/A</v>
      </c>
      <c r="T174" s="275"/>
      <c r="U174" s="275"/>
      <c r="V174" s="196"/>
      <c r="W174" s="196"/>
      <c r="X174" s="196"/>
      <c r="Y174" s="196"/>
      <c r="Z174" s="196"/>
    </row>
    <row r="175" ht="12.0" customHeight="1">
      <c r="A175" s="275"/>
      <c r="B175" s="275"/>
      <c r="C175" s="275"/>
      <c r="D175" s="275"/>
      <c r="E175" s="275"/>
      <c r="F175" s="275"/>
      <c r="G175" s="359" t="str">
        <f>VLOOKUP(A175,'Sales Order'!A:E,5,FALSE)</f>
        <v>#N/A</v>
      </c>
      <c r="H175" s="359" t="str">
        <f>VLOOKUP(G175,'Customer Collection Report'!B:C,2,FALSE)</f>
        <v>#N/A</v>
      </c>
      <c r="I175" s="364" t="str">
        <f t="shared" si="8"/>
        <v>#N/A</v>
      </c>
      <c r="J175" s="365" t="str">
        <f t="shared" si="9"/>
        <v>#N/A</v>
      </c>
      <c r="K175" s="364" t="str">
        <f t="shared" si="10"/>
        <v>#N/A</v>
      </c>
      <c r="L175" s="360">
        <f t="shared" si="2"/>
        <v>12</v>
      </c>
      <c r="M175" s="360">
        <f t="shared" si="3"/>
        <v>30</v>
      </c>
      <c r="N175" s="360" t="str">
        <f>VLOOKUP(A175,'Sales Order'!A:N,14,FALSE)</f>
        <v>#N/A</v>
      </c>
      <c r="O175" s="357">
        <f t="shared" si="4"/>
        <v>1899</v>
      </c>
      <c r="P175" s="358" t="str">
        <f>VLOOKUP(A175,'Sales Order'!A:Q,17,FALSE)</f>
        <v>#N/A</v>
      </c>
      <c r="Q175" s="357" t="str">
        <f t="shared" si="5"/>
        <v>#N/A</v>
      </c>
      <c r="R175" s="357" t="str">
        <f t="shared" si="6"/>
        <v>#N/A</v>
      </c>
      <c r="S175" s="357" t="str">
        <f t="shared" si="7"/>
        <v>#N/A</v>
      </c>
      <c r="T175" s="275"/>
      <c r="U175" s="275"/>
      <c r="V175" s="196"/>
      <c r="W175" s="196"/>
      <c r="X175" s="196"/>
      <c r="Y175" s="196"/>
      <c r="Z175" s="196"/>
    </row>
    <row r="176" ht="12.0" customHeight="1">
      <c r="A176" s="275"/>
      <c r="B176" s="275"/>
      <c r="C176" s="275"/>
      <c r="D176" s="275"/>
      <c r="E176" s="275"/>
      <c r="F176" s="275"/>
      <c r="G176" s="359" t="str">
        <f>VLOOKUP(A176,'Sales Order'!A:E,5,FALSE)</f>
        <v>#N/A</v>
      </c>
      <c r="H176" s="359" t="str">
        <f>VLOOKUP(G176,'Customer Collection Report'!B:C,2,FALSE)</f>
        <v>#N/A</v>
      </c>
      <c r="I176" s="364" t="str">
        <f t="shared" si="8"/>
        <v>#N/A</v>
      </c>
      <c r="J176" s="365" t="str">
        <f t="shared" si="9"/>
        <v>#N/A</v>
      </c>
      <c r="K176" s="364" t="str">
        <f t="shared" si="10"/>
        <v>#N/A</v>
      </c>
      <c r="L176" s="360">
        <f t="shared" si="2"/>
        <v>12</v>
      </c>
      <c r="M176" s="360">
        <f t="shared" si="3"/>
        <v>30</v>
      </c>
      <c r="N176" s="360" t="str">
        <f>VLOOKUP(A176,'Sales Order'!A:N,14,FALSE)</f>
        <v>#N/A</v>
      </c>
      <c r="O176" s="357">
        <f t="shared" si="4"/>
        <v>1899</v>
      </c>
      <c r="P176" s="358" t="str">
        <f>VLOOKUP(A176,'Sales Order'!A:Q,17,FALSE)</f>
        <v>#N/A</v>
      </c>
      <c r="Q176" s="357" t="str">
        <f t="shared" si="5"/>
        <v>#N/A</v>
      </c>
      <c r="R176" s="357" t="str">
        <f t="shared" si="6"/>
        <v>#N/A</v>
      </c>
      <c r="S176" s="357" t="str">
        <f t="shared" si="7"/>
        <v>#N/A</v>
      </c>
      <c r="T176" s="275"/>
      <c r="U176" s="275"/>
      <c r="V176" s="196"/>
      <c r="W176" s="196"/>
      <c r="X176" s="196"/>
      <c r="Y176" s="196"/>
      <c r="Z176" s="196"/>
    </row>
    <row r="177" ht="12.0" customHeight="1">
      <c r="A177" s="275"/>
      <c r="B177" s="275"/>
      <c r="C177" s="275"/>
      <c r="D177" s="275"/>
      <c r="E177" s="275"/>
      <c r="F177" s="275"/>
      <c r="G177" s="359" t="str">
        <f>VLOOKUP(A177,'Sales Order'!A:E,5,FALSE)</f>
        <v>#N/A</v>
      </c>
      <c r="H177" s="359" t="str">
        <f>VLOOKUP(G177,'Customer Collection Report'!B:C,2,FALSE)</f>
        <v>#N/A</v>
      </c>
      <c r="I177" s="364" t="str">
        <f t="shared" si="8"/>
        <v>#N/A</v>
      </c>
      <c r="J177" s="365" t="str">
        <f t="shared" si="9"/>
        <v>#N/A</v>
      </c>
      <c r="K177" s="364" t="str">
        <f t="shared" si="10"/>
        <v>#N/A</v>
      </c>
      <c r="L177" s="360">
        <f t="shared" si="2"/>
        <v>12</v>
      </c>
      <c r="M177" s="360">
        <f t="shared" si="3"/>
        <v>30</v>
      </c>
      <c r="N177" s="360" t="str">
        <f>VLOOKUP(A177,'Sales Order'!A:N,14,FALSE)</f>
        <v>#N/A</v>
      </c>
      <c r="O177" s="357">
        <f t="shared" si="4"/>
        <v>1899</v>
      </c>
      <c r="P177" s="358" t="str">
        <f>VLOOKUP(A177,'Sales Order'!A:Q,17,FALSE)</f>
        <v>#N/A</v>
      </c>
      <c r="Q177" s="357" t="str">
        <f t="shared" si="5"/>
        <v>#N/A</v>
      </c>
      <c r="R177" s="357" t="str">
        <f t="shared" si="6"/>
        <v>#N/A</v>
      </c>
      <c r="S177" s="357" t="str">
        <f t="shared" si="7"/>
        <v>#N/A</v>
      </c>
      <c r="T177" s="275"/>
      <c r="U177" s="275"/>
      <c r="V177" s="196"/>
      <c r="W177" s="196"/>
      <c r="X177" s="196"/>
      <c r="Y177" s="196"/>
      <c r="Z177" s="196"/>
    </row>
    <row r="178" ht="12.0" customHeight="1">
      <c r="A178" s="275"/>
      <c r="B178" s="275"/>
      <c r="C178" s="275"/>
      <c r="D178" s="275"/>
      <c r="E178" s="275"/>
      <c r="F178" s="275"/>
      <c r="G178" s="359" t="str">
        <f>VLOOKUP(A178,'Sales Order'!A:E,5,FALSE)</f>
        <v>#N/A</v>
      </c>
      <c r="H178" s="359" t="str">
        <f>VLOOKUP(G178,'Customer Collection Report'!B:C,2,FALSE)</f>
        <v>#N/A</v>
      </c>
      <c r="I178" s="364" t="str">
        <f t="shared" si="8"/>
        <v>#N/A</v>
      </c>
      <c r="J178" s="365" t="str">
        <f t="shared" si="9"/>
        <v>#N/A</v>
      </c>
      <c r="K178" s="364" t="str">
        <f t="shared" si="10"/>
        <v>#N/A</v>
      </c>
      <c r="L178" s="360">
        <f t="shared" si="2"/>
        <v>12</v>
      </c>
      <c r="M178" s="360">
        <f t="shared" si="3"/>
        <v>30</v>
      </c>
      <c r="N178" s="360" t="str">
        <f>VLOOKUP(A178,'Sales Order'!A:N,14,FALSE)</f>
        <v>#N/A</v>
      </c>
      <c r="O178" s="357">
        <f t="shared" si="4"/>
        <v>1899</v>
      </c>
      <c r="P178" s="358" t="str">
        <f>VLOOKUP(A178,'Sales Order'!A:Q,17,FALSE)</f>
        <v>#N/A</v>
      </c>
      <c r="Q178" s="357" t="str">
        <f t="shared" si="5"/>
        <v>#N/A</v>
      </c>
      <c r="R178" s="357" t="str">
        <f t="shared" si="6"/>
        <v>#N/A</v>
      </c>
      <c r="S178" s="357" t="str">
        <f t="shared" si="7"/>
        <v>#N/A</v>
      </c>
      <c r="T178" s="275"/>
      <c r="U178" s="275"/>
      <c r="V178" s="196"/>
      <c r="W178" s="196"/>
      <c r="X178" s="196"/>
      <c r="Y178" s="196"/>
      <c r="Z178" s="196"/>
    </row>
    <row r="179" ht="12.0" customHeight="1">
      <c r="A179" s="275"/>
      <c r="B179" s="275"/>
      <c r="C179" s="275"/>
      <c r="D179" s="275"/>
      <c r="E179" s="275"/>
      <c r="F179" s="275"/>
      <c r="G179" s="359" t="str">
        <f>VLOOKUP(A179,'Sales Order'!A:E,5,FALSE)</f>
        <v>#N/A</v>
      </c>
      <c r="H179" s="359" t="str">
        <f>VLOOKUP(G179,'Customer Collection Report'!B:C,2,FALSE)</f>
        <v>#N/A</v>
      </c>
      <c r="I179" s="364" t="str">
        <f t="shared" si="8"/>
        <v>#N/A</v>
      </c>
      <c r="J179" s="365" t="str">
        <f t="shared" si="9"/>
        <v>#N/A</v>
      </c>
      <c r="K179" s="364" t="str">
        <f t="shared" si="10"/>
        <v>#N/A</v>
      </c>
      <c r="L179" s="360">
        <f t="shared" si="2"/>
        <v>12</v>
      </c>
      <c r="M179" s="360">
        <f t="shared" si="3"/>
        <v>30</v>
      </c>
      <c r="N179" s="360" t="str">
        <f>VLOOKUP(A179,'Sales Order'!A:N,14,FALSE)</f>
        <v>#N/A</v>
      </c>
      <c r="O179" s="357">
        <f t="shared" si="4"/>
        <v>1899</v>
      </c>
      <c r="P179" s="358" t="str">
        <f>VLOOKUP(A179,'Sales Order'!A:Q,17,FALSE)</f>
        <v>#N/A</v>
      </c>
      <c r="Q179" s="357" t="str">
        <f t="shared" si="5"/>
        <v>#N/A</v>
      </c>
      <c r="R179" s="357" t="str">
        <f t="shared" si="6"/>
        <v>#N/A</v>
      </c>
      <c r="S179" s="357" t="str">
        <f t="shared" si="7"/>
        <v>#N/A</v>
      </c>
      <c r="T179" s="275"/>
      <c r="U179" s="275"/>
      <c r="V179" s="196"/>
      <c r="W179" s="196"/>
      <c r="X179" s="196"/>
      <c r="Y179" s="196"/>
      <c r="Z179" s="196"/>
    </row>
    <row r="180" ht="12.0" customHeight="1">
      <c r="A180" s="275"/>
      <c r="B180" s="275"/>
      <c r="C180" s="275"/>
      <c r="D180" s="275"/>
      <c r="E180" s="275"/>
      <c r="F180" s="275"/>
      <c r="G180" s="359" t="str">
        <f>VLOOKUP(A180,'Sales Order'!A:E,5,FALSE)</f>
        <v>#N/A</v>
      </c>
      <c r="H180" s="359" t="str">
        <f>VLOOKUP(G180,'Customer Collection Report'!B:C,2,FALSE)</f>
        <v>#N/A</v>
      </c>
      <c r="I180" s="364" t="str">
        <f t="shared" si="8"/>
        <v>#N/A</v>
      </c>
      <c r="J180" s="365" t="str">
        <f t="shared" si="9"/>
        <v>#N/A</v>
      </c>
      <c r="K180" s="364" t="str">
        <f t="shared" si="10"/>
        <v>#N/A</v>
      </c>
      <c r="L180" s="360">
        <f t="shared" si="2"/>
        <v>12</v>
      </c>
      <c r="M180" s="360">
        <f t="shared" si="3"/>
        <v>30</v>
      </c>
      <c r="N180" s="360" t="str">
        <f>VLOOKUP(A180,'Sales Order'!A:N,14,FALSE)</f>
        <v>#N/A</v>
      </c>
      <c r="O180" s="357">
        <f t="shared" si="4"/>
        <v>1899</v>
      </c>
      <c r="P180" s="358" t="str">
        <f>VLOOKUP(A180,'Sales Order'!A:Q,17,FALSE)</f>
        <v>#N/A</v>
      </c>
      <c r="Q180" s="357" t="str">
        <f t="shared" si="5"/>
        <v>#N/A</v>
      </c>
      <c r="R180" s="357" t="str">
        <f t="shared" si="6"/>
        <v>#N/A</v>
      </c>
      <c r="S180" s="357" t="str">
        <f t="shared" si="7"/>
        <v>#N/A</v>
      </c>
      <c r="T180" s="275"/>
      <c r="U180" s="275"/>
      <c r="V180" s="196"/>
      <c r="W180" s="196"/>
      <c r="X180" s="196"/>
      <c r="Y180" s="196"/>
      <c r="Z180" s="196"/>
    </row>
    <row r="181" ht="12.0" customHeight="1">
      <c r="A181" s="275"/>
      <c r="B181" s="275"/>
      <c r="C181" s="275"/>
      <c r="D181" s="275"/>
      <c r="E181" s="275"/>
      <c r="F181" s="275"/>
      <c r="G181" s="359" t="str">
        <f>VLOOKUP(A181,'Sales Order'!A:E,5,FALSE)</f>
        <v>#N/A</v>
      </c>
      <c r="H181" s="359" t="str">
        <f>VLOOKUP(G181,'Customer Collection Report'!B:C,2,FALSE)</f>
        <v>#N/A</v>
      </c>
      <c r="I181" s="364" t="str">
        <f t="shared" si="8"/>
        <v>#N/A</v>
      </c>
      <c r="J181" s="365" t="str">
        <f t="shared" si="9"/>
        <v>#N/A</v>
      </c>
      <c r="K181" s="364" t="str">
        <f t="shared" si="10"/>
        <v>#N/A</v>
      </c>
      <c r="L181" s="360">
        <f t="shared" si="2"/>
        <v>12</v>
      </c>
      <c r="M181" s="360">
        <f t="shared" si="3"/>
        <v>30</v>
      </c>
      <c r="N181" s="360" t="str">
        <f>VLOOKUP(A181,'Sales Order'!A:N,14,FALSE)</f>
        <v>#N/A</v>
      </c>
      <c r="O181" s="357">
        <f t="shared" si="4"/>
        <v>1899</v>
      </c>
      <c r="P181" s="358" t="str">
        <f>VLOOKUP(A181,'Sales Order'!A:Q,17,FALSE)</f>
        <v>#N/A</v>
      </c>
      <c r="Q181" s="357" t="str">
        <f t="shared" si="5"/>
        <v>#N/A</v>
      </c>
      <c r="R181" s="357" t="str">
        <f t="shared" si="6"/>
        <v>#N/A</v>
      </c>
      <c r="S181" s="357" t="str">
        <f t="shared" si="7"/>
        <v>#N/A</v>
      </c>
      <c r="T181" s="275"/>
      <c r="U181" s="275"/>
      <c r="V181" s="196"/>
      <c r="W181" s="196"/>
      <c r="X181" s="196"/>
      <c r="Y181" s="196"/>
      <c r="Z181" s="196"/>
    </row>
    <row r="182" ht="12.0" customHeight="1">
      <c r="A182" s="275"/>
      <c r="B182" s="275"/>
      <c r="C182" s="275"/>
      <c r="D182" s="275"/>
      <c r="E182" s="275"/>
      <c r="F182" s="275"/>
      <c r="G182" s="359" t="str">
        <f>VLOOKUP(A182,'Sales Order'!A:E,5,FALSE)</f>
        <v>#N/A</v>
      </c>
      <c r="H182" s="359" t="str">
        <f>VLOOKUP(G182,'Customer Collection Report'!B:C,2,FALSE)</f>
        <v>#N/A</v>
      </c>
      <c r="I182" s="364" t="str">
        <f t="shared" si="8"/>
        <v>#N/A</v>
      </c>
      <c r="J182" s="365" t="str">
        <f t="shared" si="9"/>
        <v>#N/A</v>
      </c>
      <c r="K182" s="364" t="str">
        <f t="shared" si="10"/>
        <v>#N/A</v>
      </c>
      <c r="L182" s="360">
        <f t="shared" si="2"/>
        <v>12</v>
      </c>
      <c r="M182" s="360">
        <f t="shared" si="3"/>
        <v>30</v>
      </c>
      <c r="N182" s="360" t="str">
        <f>VLOOKUP(A182,'Sales Order'!A:N,14,FALSE)</f>
        <v>#N/A</v>
      </c>
      <c r="O182" s="357">
        <f t="shared" si="4"/>
        <v>1899</v>
      </c>
      <c r="P182" s="358" t="str">
        <f>VLOOKUP(A182,'Sales Order'!A:Q,17,FALSE)</f>
        <v>#N/A</v>
      </c>
      <c r="Q182" s="357" t="str">
        <f t="shared" si="5"/>
        <v>#N/A</v>
      </c>
      <c r="R182" s="357" t="str">
        <f t="shared" si="6"/>
        <v>#N/A</v>
      </c>
      <c r="S182" s="357" t="str">
        <f t="shared" si="7"/>
        <v>#N/A</v>
      </c>
      <c r="T182" s="275"/>
      <c r="U182" s="275"/>
      <c r="V182" s="196"/>
      <c r="W182" s="196"/>
      <c r="X182" s="196"/>
      <c r="Y182" s="196"/>
      <c r="Z182" s="196"/>
    </row>
    <row r="183" ht="12.0" customHeight="1">
      <c r="A183" s="275"/>
      <c r="B183" s="275"/>
      <c r="C183" s="275"/>
      <c r="D183" s="275"/>
      <c r="E183" s="275"/>
      <c r="F183" s="275"/>
      <c r="G183" s="359" t="str">
        <f>VLOOKUP(A183,'Sales Order'!A:E,5,FALSE)</f>
        <v>#N/A</v>
      </c>
      <c r="H183" s="359" t="str">
        <f>VLOOKUP(G183,'Customer Collection Report'!B:C,2,FALSE)</f>
        <v>#N/A</v>
      </c>
      <c r="I183" s="364" t="str">
        <f t="shared" si="8"/>
        <v>#N/A</v>
      </c>
      <c r="J183" s="365" t="str">
        <f t="shared" si="9"/>
        <v>#N/A</v>
      </c>
      <c r="K183" s="364" t="str">
        <f t="shared" si="10"/>
        <v>#N/A</v>
      </c>
      <c r="L183" s="360">
        <f t="shared" si="2"/>
        <v>12</v>
      </c>
      <c r="M183" s="360">
        <f t="shared" si="3"/>
        <v>30</v>
      </c>
      <c r="N183" s="360" t="str">
        <f>VLOOKUP(A183,'Sales Order'!A:N,14,FALSE)</f>
        <v>#N/A</v>
      </c>
      <c r="O183" s="357">
        <f t="shared" si="4"/>
        <v>1899</v>
      </c>
      <c r="P183" s="358" t="str">
        <f>VLOOKUP(A183,'Sales Order'!A:Q,17,FALSE)</f>
        <v>#N/A</v>
      </c>
      <c r="Q183" s="357" t="str">
        <f t="shared" si="5"/>
        <v>#N/A</v>
      </c>
      <c r="R183" s="357" t="str">
        <f t="shared" si="6"/>
        <v>#N/A</v>
      </c>
      <c r="S183" s="357" t="str">
        <f t="shared" si="7"/>
        <v>#N/A</v>
      </c>
      <c r="T183" s="275"/>
      <c r="U183" s="275"/>
      <c r="V183" s="196"/>
      <c r="W183" s="196"/>
      <c r="X183" s="196"/>
      <c r="Y183" s="196"/>
      <c r="Z183" s="196"/>
    </row>
    <row r="184" ht="12.0" customHeight="1">
      <c r="A184" s="275"/>
      <c r="B184" s="275"/>
      <c r="C184" s="275"/>
      <c r="D184" s="275"/>
      <c r="E184" s="275"/>
      <c r="F184" s="275"/>
      <c r="G184" s="359" t="str">
        <f>VLOOKUP(A184,'Sales Order'!A:E,5,FALSE)</f>
        <v>#N/A</v>
      </c>
      <c r="H184" s="359" t="str">
        <f>VLOOKUP(G184,'Customer Collection Report'!B:C,2,FALSE)</f>
        <v>#N/A</v>
      </c>
      <c r="I184" s="364" t="str">
        <f t="shared" si="8"/>
        <v>#N/A</v>
      </c>
      <c r="J184" s="365" t="str">
        <f t="shared" si="9"/>
        <v>#N/A</v>
      </c>
      <c r="K184" s="364" t="str">
        <f t="shared" si="10"/>
        <v>#N/A</v>
      </c>
      <c r="L184" s="360">
        <f t="shared" si="2"/>
        <v>12</v>
      </c>
      <c r="M184" s="360">
        <f t="shared" si="3"/>
        <v>30</v>
      </c>
      <c r="N184" s="360" t="str">
        <f>VLOOKUP(A184,'Sales Order'!A:N,14,FALSE)</f>
        <v>#N/A</v>
      </c>
      <c r="O184" s="357">
        <f t="shared" si="4"/>
        <v>1899</v>
      </c>
      <c r="P184" s="358" t="str">
        <f>VLOOKUP(A184,'Sales Order'!A:Q,17,FALSE)</f>
        <v>#N/A</v>
      </c>
      <c r="Q184" s="357" t="str">
        <f t="shared" si="5"/>
        <v>#N/A</v>
      </c>
      <c r="R184" s="357" t="str">
        <f t="shared" si="6"/>
        <v>#N/A</v>
      </c>
      <c r="S184" s="357" t="str">
        <f t="shared" si="7"/>
        <v>#N/A</v>
      </c>
      <c r="T184" s="275"/>
      <c r="U184" s="275"/>
      <c r="V184" s="196"/>
      <c r="W184" s="196"/>
      <c r="X184" s="196"/>
      <c r="Y184" s="196"/>
      <c r="Z184" s="196"/>
    </row>
    <row r="185" ht="12.0" customHeight="1">
      <c r="A185" s="275"/>
      <c r="B185" s="275"/>
      <c r="C185" s="275"/>
      <c r="D185" s="275"/>
      <c r="E185" s="275"/>
      <c r="F185" s="275"/>
      <c r="G185" s="359" t="str">
        <f>VLOOKUP(A185,'Sales Order'!A:E,5,FALSE)</f>
        <v>#N/A</v>
      </c>
      <c r="H185" s="359" t="str">
        <f>VLOOKUP(G185,'Customer Collection Report'!B:C,2,FALSE)</f>
        <v>#N/A</v>
      </c>
      <c r="I185" s="364" t="str">
        <f t="shared" si="8"/>
        <v>#N/A</v>
      </c>
      <c r="J185" s="365" t="str">
        <f t="shared" si="9"/>
        <v>#N/A</v>
      </c>
      <c r="K185" s="364" t="str">
        <f t="shared" si="10"/>
        <v>#N/A</v>
      </c>
      <c r="L185" s="360">
        <f t="shared" si="2"/>
        <v>12</v>
      </c>
      <c r="M185" s="360">
        <f t="shared" si="3"/>
        <v>30</v>
      </c>
      <c r="N185" s="360" t="str">
        <f>VLOOKUP(A185,'Sales Order'!A:N,14,FALSE)</f>
        <v>#N/A</v>
      </c>
      <c r="O185" s="357">
        <f t="shared" si="4"/>
        <v>1899</v>
      </c>
      <c r="P185" s="358" t="str">
        <f>VLOOKUP(A185,'Sales Order'!A:Q,17,FALSE)</f>
        <v>#N/A</v>
      </c>
      <c r="Q185" s="357" t="str">
        <f t="shared" si="5"/>
        <v>#N/A</v>
      </c>
      <c r="R185" s="357" t="str">
        <f t="shared" si="6"/>
        <v>#N/A</v>
      </c>
      <c r="S185" s="357" t="str">
        <f t="shared" si="7"/>
        <v>#N/A</v>
      </c>
      <c r="T185" s="275"/>
      <c r="U185" s="275"/>
      <c r="V185" s="196"/>
      <c r="W185" s="196"/>
      <c r="X185" s="196"/>
      <c r="Y185" s="196"/>
      <c r="Z185" s="196"/>
    </row>
    <row r="186" ht="12.0" customHeight="1">
      <c r="A186" s="275"/>
      <c r="B186" s="275"/>
      <c r="C186" s="275"/>
      <c r="D186" s="275"/>
      <c r="E186" s="275"/>
      <c r="F186" s="275"/>
      <c r="G186" s="359" t="str">
        <f>VLOOKUP(A186,'Sales Order'!A:E,5,FALSE)</f>
        <v>#N/A</v>
      </c>
      <c r="H186" s="359" t="str">
        <f>VLOOKUP(G186,'Customer Collection Report'!B:C,2,FALSE)</f>
        <v>#N/A</v>
      </c>
      <c r="I186" s="364" t="str">
        <f t="shared" si="8"/>
        <v>#N/A</v>
      </c>
      <c r="J186" s="365" t="str">
        <f t="shared" si="9"/>
        <v>#N/A</v>
      </c>
      <c r="K186" s="364" t="str">
        <f t="shared" si="10"/>
        <v>#N/A</v>
      </c>
      <c r="L186" s="360">
        <f t="shared" si="2"/>
        <v>12</v>
      </c>
      <c r="M186" s="360">
        <f t="shared" si="3"/>
        <v>30</v>
      </c>
      <c r="N186" s="360" t="str">
        <f>VLOOKUP(A186,'Sales Order'!A:N,14,FALSE)</f>
        <v>#N/A</v>
      </c>
      <c r="O186" s="357">
        <f t="shared" si="4"/>
        <v>1899</v>
      </c>
      <c r="P186" s="358" t="str">
        <f>VLOOKUP(A186,'Sales Order'!A:Q,17,FALSE)</f>
        <v>#N/A</v>
      </c>
      <c r="Q186" s="357" t="str">
        <f t="shared" si="5"/>
        <v>#N/A</v>
      </c>
      <c r="R186" s="357" t="str">
        <f t="shared" si="6"/>
        <v>#N/A</v>
      </c>
      <c r="S186" s="357" t="str">
        <f t="shared" si="7"/>
        <v>#N/A</v>
      </c>
      <c r="T186" s="275"/>
      <c r="U186" s="275"/>
      <c r="V186" s="196"/>
      <c r="W186" s="196"/>
      <c r="X186" s="196"/>
      <c r="Y186" s="196"/>
      <c r="Z186" s="196"/>
    </row>
    <row r="187" ht="12.0" customHeight="1">
      <c r="A187" s="275"/>
      <c r="B187" s="275"/>
      <c r="C187" s="275"/>
      <c r="D187" s="275"/>
      <c r="E187" s="275"/>
      <c r="F187" s="275"/>
      <c r="G187" s="359" t="str">
        <f>VLOOKUP(A187,'Sales Order'!A:E,5,FALSE)</f>
        <v>#N/A</v>
      </c>
      <c r="H187" s="359" t="str">
        <f>VLOOKUP(G187,'Customer Collection Report'!B:C,2,FALSE)</f>
        <v>#N/A</v>
      </c>
      <c r="I187" s="364" t="str">
        <f t="shared" si="8"/>
        <v>#N/A</v>
      </c>
      <c r="J187" s="365" t="str">
        <f t="shared" si="9"/>
        <v>#N/A</v>
      </c>
      <c r="K187" s="364" t="str">
        <f t="shared" si="10"/>
        <v>#N/A</v>
      </c>
      <c r="L187" s="360">
        <f t="shared" si="2"/>
        <v>12</v>
      </c>
      <c r="M187" s="360">
        <f t="shared" si="3"/>
        <v>30</v>
      </c>
      <c r="N187" s="360" t="str">
        <f>VLOOKUP(A187,'Sales Order'!A:N,14,FALSE)</f>
        <v>#N/A</v>
      </c>
      <c r="O187" s="357">
        <f t="shared" si="4"/>
        <v>1899</v>
      </c>
      <c r="P187" s="358" t="str">
        <f>VLOOKUP(A187,'Sales Order'!A:Q,17,FALSE)</f>
        <v>#N/A</v>
      </c>
      <c r="Q187" s="357" t="str">
        <f t="shared" si="5"/>
        <v>#N/A</v>
      </c>
      <c r="R187" s="357" t="str">
        <f t="shared" si="6"/>
        <v>#N/A</v>
      </c>
      <c r="S187" s="357" t="str">
        <f t="shared" si="7"/>
        <v>#N/A</v>
      </c>
      <c r="T187" s="275"/>
      <c r="U187" s="275"/>
      <c r="V187" s="196"/>
      <c r="W187" s="196"/>
      <c r="X187" s="196"/>
      <c r="Y187" s="196"/>
      <c r="Z187" s="196"/>
    </row>
    <row r="188" ht="12.0" customHeight="1">
      <c r="A188" s="275"/>
      <c r="B188" s="275"/>
      <c r="C188" s="275"/>
      <c r="D188" s="275"/>
      <c r="E188" s="275"/>
      <c r="F188" s="275"/>
      <c r="G188" s="359" t="str">
        <f>VLOOKUP(A188,'Sales Order'!A:E,5,FALSE)</f>
        <v>#N/A</v>
      </c>
      <c r="H188" s="359" t="str">
        <f>VLOOKUP(G188,'Customer Collection Report'!B:C,2,FALSE)</f>
        <v>#N/A</v>
      </c>
      <c r="I188" s="364" t="str">
        <f t="shared" si="8"/>
        <v>#N/A</v>
      </c>
      <c r="J188" s="365" t="str">
        <f t="shared" si="9"/>
        <v>#N/A</v>
      </c>
      <c r="K188" s="364" t="str">
        <f t="shared" si="10"/>
        <v>#N/A</v>
      </c>
      <c r="L188" s="360">
        <f t="shared" si="2"/>
        <v>12</v>
      </c>
      <c r="M188" s="360">
        <f t="shared" si="3"/>
        <v>30</v>
      </c>
      <c r="N188" s="360" t="str">
        <f>VLOOKUP(A188,'Sales Order'!A:N,14,FALSE)</f>
        <v>#N/A</v>
      </c>
      <c r="O188" s="357">
        <f t="shared" si="4"/>
        <v>1899</v>
      </c>
      <c r="P188" s="358" t="str">
        <f>VLOOKUP(A188,'Sales Order'!A:Q,17,FALSE)</f>
        <v>#N/A</v>
      </c>
      <c r="Q188" s="357" t="str">
        <f t="shared" si="5"/>
        <v>#N/A</v>
      </c>
      <c r="R188" s="357" t="str">
        <f t="shared" si="6"/>
        <v>#N/A</v>
      </c>
      <c r="S188" s="357" t="str">
        <f t="shared" si="7"/>
        <v>#N/A</v>
      </c>
      <c r="T188" s="275"/>
      <c r="U188" s="275"/>
      <c r="V188" s="196"/>
      <c r="W188" s="196"/>
      <c r="X188" s="196"/>
      <c r="Y188" s="196"/>
      <c r="Z188" s="196"/>
    </row>
    <row r="189" ht="12.0" customHeight="1">
      <c r="A189" s="275"/>
      <c r="B189" s="275"/>
      <c r="C189" s="275"/>
      <c r="D189" s="275"/>
      <c r="E189" s="275"/>
      <c r="F189" s="275"/>
      <c r="G189" s="359" t="str">
        <f>VLOOKUP(A189,'Sales Order'!A:E,5,FALSE)</f>
        <v>#N/A</v>
      </c>
      <c r="H189" s="359" t="str">
        <f>VLOOKUP(G189,'Customer Collection Report'!B:C,2,FALSE)</f>
        <v>#N/A</v>
      </c>
      <c r="I189" s="364" t="str">
        <f t="shared" si="8"/>
        <v>#N/A</v>
      </c>
      <c r="J189" s="365" t="str">
        <f t="shared" si="9"/>
        <v>#N/A</v>
      </c>
      <c r="K189" s="364" t="str">
        <f t="shared" si="10"/>
        <v>#N/A</v>
      </c>
      <c r="L189" s="360">
        <f t="shared" si="2"/>
        <v>12</v>
      </c>
      <c r="M189" s="360">
        <f t="shared" si="3"/>
        <v>30</v>
      </c>
      <c r="N189" s="360" t="str">
        <f>VLOOKUP(A189,'Sales Order'!A:N,14,FALSE)</f>
        <v>#N/A</v>
      </c>
      <c r="O189" s="357">
        <f t="shared" si="4"/>
        <v>1899</v>
      </c>
      <c r="P189" s="358" t="str">
        <f>VLOOKUP(A189,'Sales Order'!A:Q,17,FALSE)</f>
        <v>#N/A</v>
      </c>
      <c r="Q189" s="357" t="str">
        <f t="shared" si="5"/>
        <v>#N/A</v>
      </c>
      <c r="R189" s="357" t="str">
        <f t="shared" si="6"/>
        <v>#N/A</v>
      </c>
      <c r="S189" s="357" t="str">
        <f t="shared" si="7"/>
        <v>#N/A</v>
      </c>
      <c r="T189" s="275"/>
      <c r="U189" s="275"/>
      <c r="V189" s="196"/>
      <c r="W189" s="196"/>
      <c r="X189" s="196"/>
      <c r="Y189" s="196"/>
      <c r="Z189" s="196"/>
    </row>
    <row r="190" ht="12.0" customHeight="1">
      <c r="A190" s="275"/>
      <c r="B190" s="275"/>
      <c r="C190" s="275"/>
      <c r="D190" s="275"/>
      <c r="E190" s="275"/>
      <c r="F190" s="275"/>
      <c r="G190" s="359" t="str">
        <f>VLOOKUP(A190,'Sales Order'!A:E,5,FALSE)</f>
        <v>#N/A</v>
      </c>
      <c r="H190" s="359" t="str">
        <f>VLOOKUP(G190,'Customer Collection Report'!B:C,2,FALSE)</f>
        <v>#N/A</v>
      </c>
      <c r="I190" s="364" t="str">
        <f t="shared" si="8"/>
        <v>#N/A</v>
      </c>
      <c r="J190" s="365" t="str">
        <f t="shared" si="9"/>
        <v>#N/A</v>
      </c>
      <c r="K190" s="364" t="str">
        <f t="shared" si="10"/>
        <v>#N/A</v>
      </c>
      <c r="L190" s="360">
        <f t="shared" si="2"/>
        <v>12</v>
      </c>
      <c r="M190" s="360">
        <f t="shared" si="3"/>
        <v>30</v>
      </c>
      <c r="N190" s="360" t="str">
        <f>VLOOKUP(A190,'Sales Order'!A:N,14,FALSE)</f>
        <v>#N/A</v>
      </c>
      <c r="O190" s="357">
        <f t="shared" si="4"/>
        <v>1899</v>
      </c>
      <c r="P190" s="358" t="str">
        <f>VLOOKUP(A190,'Sales Order'!A:Q,17,FALSE)</f>
        <v>#N/A</v>
      </c>
      <c r="Q190" s="357" t="str">
        <f t="shared" si="5"/>
        <v>#N/A</v>
      </c>
      <c r="R190" s="357" t="str">
        <f t="shared" si="6"/>
        <v>#N/A</v>
      </c>
      <c r="S190" s="357" t="str">
        <f t="shared" si="7"/>
        <v>#N/A</v>
      </c>
      <c r="T190" s="275"/>
      <c r="U190" s="275"/>
      <c r="V190" s="196"/>
      <c r="W190" s="196"/>
      <c r="X190" s="196"/>
      <c r="Y190" s="196"/>
      <c r="Z190" s="196"/>
    </row>
    <row r="191" ht="12.0" customHeight="1">
      <c r="A191" s="275"/>
      <c r="B191" s="275"/>
      <c r="C191" s="275"/>
      <c r="D191" s="275"/>
      <c r="E191" s="275"/>
      <c r="F191" s="275"/>
      <c r="G191" s="359" t="str">
        <f>VLOOKUP(A191,'Sales Order'!A:E,5,FALSE)</f>
        <v>#N/A</v>
      </c>
      <c r="H191" s="359" t="str">
        <f>VLOOKUP(G191,'Customer Collection Report'!B:C,2,FALSE)</f>
        <v>#N/A</v>
      </c>
      <c r="I191" s="364" t="str">
        <f t="shared" si="8"/>
        <v>#N/A</v>
      </c>
      <c r="J191" s="365" t="str">
        <f t="shared" si="9"/>
        <v>#N/A</v>
      </c>
      <c r="K191" s="364" t="str">
        <f t="shared" si="10"/>
        <v>#N/A</v>
      </c>
      <c r="L191" s="360">
        <f t="shared" si="2"/>
        <v>12</v>
      </c>
      <c r="M191" s="360">
        <f t="shared" si="3"/>
        <v>30</v>
      </c>
      <c r="N191" s="360" t="str">
        <f>VLOOKUP(A191,'Sales Order'!A:N,14,FALSE)</f>
        <v>#N/A</v>
      </c>
      <c r="O191" s="357">
        <f t="shared" si="4"/>
        <v>1899</v>
      </c>
      <c r="P191" s="358" t="str">
        <f>VLOOKUP(A191,'Sales Order'!A:Q,17,FALSE)</f>
        <v>#N/A</v>
      </c>
      <c r="Q191" s="357" t="str">
        <f t="shared" si="5"/>
        <v>#N/A</v>
      </c>
      <c r="R191" s="357" t="str">
        <f t="shared" si="6"/>
        <v>#N/A</v>
      </c>
      <c r="S191" s="357" t="str">
        <f t="shared" si="7"/>
        <v>#N/A</v>
      </c>
      <c r="T191" s="275"/>
      <c r="U191" s="275"/>
      <c r="V191" s="196"/>
      <c r="W191" s="196"/>
      <c r="X191" s="196"/>
      <c r="Y191" s="196"/>
      <c r="Z191" s="196"/>
    </row>
    <row r="192" ht="12.0" customHeight="1">
      <c r="A192" s="275"/>
      <c r="B192" s="275"/>
      <c r="C192" s="275"/>
      <c r="D192" s="275"/>
      <c r="E192" s="275"/>
      <c r="F192" s="275"/>
      <c r="G192" s="359" t="str">
        <f>VLOOKUP(A192,'Sales Order'!A:E,5,FALSE)</f>
        <v>#N/A</v>
      </c>
      <c r="H192" s="359" t="str">
        <f>VLOOKUP(G192,'Customer Collection Report'!B:C,2,FALSE)</f>
        <v>#N/A</v>
      </c>
      <c r="I192" s="364" t="str">
        <f t="shared" si="8"/>
        <v>#N/A</v>
      </c>
      <c r="J192" s="365" t="str">
        <f t="shared" si="9"/>
        <v>#N/A</v>
      </c>
      <c r="K192" s="364" t="str">
        <f t="shared" si="10"/>
        <v>#N/A</v>
      </c>
      <c r="L192" s="360">
        <f t="shared" si="2"/>
        <v>12</v>
      </c>
      <c r="M192" s="360">
        <f t="shared" si="3"/>
        <v>30</v>
      </c>
      <c r="N192" s="360" t="str">
        <f>VLOOKUP(A192,'Sales Order'!A:N,14,FALSE)</f>
        <v>#N/A</v>
      </c>
      <c r="O192" s="357">
        <f t="shared" si="4"/>
        <v>1899</v>
      </c>
      <c r="P192" s="358" t="str">
        <f>VLOOKUP(A192,'Sales Order'!A:Q,17,FALSE)</f>
        <v>#N/A</v>
      </c>
      <c r="Q192" s="357" t="str">
        <f t="shared" si="5"/>
        <v>#N/A</v>
      </c>
      <c r="R192" s="357" t="str">
        <f t="shared" si="6"/>
        <v>#N/A</v>
      </c>
      <c r="S192" s="357" t="str">
        <f t="shared" si="7"/>
        <v>#N/A</v>
      </c>
      <c r="T192" s="275"/>
      <c r="U192" s="275"/>
      <c r="V192" s="196"/>
      <c r="W192" s="196"/>
      <c r="X192" s="196"/>
      <c r="Y192" s="196"/>
      <c r="Z192" s="196"/>
    </row>
    <row r="193" ht="12.0" customHeight="1">
      <c r="A193" s="275"/>
      <c r="B193" s="275"/>
      <c r="C193" s="275"/>
      <c r="D193" s="275"/>
      <c r="E193" s="275"/>
      <c r="F193" s="275"/>
      <c r="G193" s="359" t="str">
        <f>VLOOKUP(A193,'Sales Order'!A:E,5,FALSE)</f>
        <v>#N/A</v>
      </c>
      <c r="H193" s="359" t="str">
        <f>VLOOKUP(G193,'Customer Collection Report'!B:C,2,FALSE)</f>
        <v>#N/A</v>
      </c>
      <c r="I193" s="364" t="str">
        <f t="shared" si="8"/>
        <v>#N/A</v>
      </c>
      <c r="J193" s="365" t="str">
        <f t="shared" si="9"/>
        <v>#N/A</v>
      </c>
      <c r="K193" s="364" t="str">
        <f t="shared" si="10"/>
        <v>#N/A</v>
      </c>
      <c r="L193" s="360">
        <f t="shared" si="2"/>
        <v>12</v>
      </c>
      <c r="M193" s="360">
        <f t="shared" si="3"/>
        <v>30</v>
      </c>
      <c r="N193" s="360" t="str">
        <f>VLOOKUP(A193,'Sales Order'!A:N,14,FALSE)</f>
        <v>#N/A</v>
      </c>
      <c r="O193" s="357">
        <f t="shared" si="4"/>
        <v>1899</v>
      </c>
      <c r="P193" s="358" t="str">
        <f>VLOOKUP(A193,'Sales Order'!A:Q,17,FALSE)</f>
        <v>#N/A</v>
      </c>
      <c r="Q193" s="357" t="str">
        <f t="shared" si="5"/>
        <v>#N/A</v>
      </c>
      <c r="R193" s="357" t="str">
        <f t="shared" si="6"/>
        <v>#N/A</v>
      </c>
      <c r="S193" s="357" t="str">
        <f t="shared" si="7"/>
        <v>#N/A</v>
      </c>
      <c r="T193" s="275"/>
      <c r="U193" s="275"/>
      <c r="V193" s="196"/>
      <c r="W193" s="196"/>
      <c r="X193" s="196"/>
      <c r="Y193" s="196"/>
      <c r="Z193" s="196"/>
    </row>
    <row r="194" ht="12.0" customHeight="1">
      <c r="A194" s="275"/>
      <c r="B194" s="275"/>
      <c r="C194" s="275"/>
      <c r="D194" s="275"/>
      <c r="E194" s="275"/>
      <c r="F194" s="275"/>
      <c r="G194" s="359" t="str">
        <f>VLOOKUP(A194,'Sales Order'!A:E,5,FALSE)</f>
        <v>#N/A</v>
      </c>
      <c r="H194" s="359" t="str">
        <f>VLOOKUP(G194,'Customer Collection Report'!B:C,2,FALSE)</f>
        <v>#N/A</v>
      </c>
      <c r="I194" s="364" t="str">
        <f t="shared" si="8"/>
        <v>#N/A</v>
      </c>
      <c r="J194" s="365" t="str">
        <f t="shared" si="9"/>
        <v>#N/A</v>
      </c>
      <c r="K194" s="364" t="str">
        <f t="shared" si="10"/>
        <v>#N/A</v>
      </c>
      <c r="L194" s="360">
        <f t="shared" si="2"/>
        <v>12</v>
      </c>
      <c r="M194" s="360">
        <f t="shared" si="3"/>
        <v>30</v>
      </c>
      <c r="N194" s="360" t="str">
        <f>VLOOKUP(A194,'Sales Order'!A:N,14,FALSE)</f>
        <v>#N/A</v>
      </c>
      <c r="O194" s="357">
        <f t="shared" si="4"/>
        <v>1899</v>
      </c>
      <c r="P194" s="358" t="str">
        <f>VLOOKUP(A194,'Sales Order'!A:Q,17,FALSE)</f>
        <v>#N/A</v>
      </c>
      <c r="Q194" s="357" t="str">
        <f t="shared" si="5"/>
        <v>#N/A</v>
      </c>
      <c r="R194" s="357" t="str">
        <f t="shared" si="6"/>
        <v>#N/A</v>
      </c>
      <c r="S194" s="357" t="str">
        <f t="shared" si="7"/>
        <v>#N/A</v>
      </c>
      <c r="T194" s="275"/>
      <c r="U194" s="275"/>
      <c r="V194" s="196"/>
      <c r="W194" s="196"/>
      <c r="X194" s="196"/>
      <c r="Y194" s="196"/>
      <c r="Z194" s="196"/>
    </row>
    <row r="195" ht="12.0" customHeight="1">
      <c r="A195" s="275"/>
      <c r="B195" s="275"/>
      <c r="C195" s="275"/>
      <c r="D195" s="275"/>
      <c r="E195" s="275"/>
      <c r="F195" s="275"/>
      <c r="G195" s="359" t="str">
        <f>VLOOKUP(A195,'Sales Order'!A:E,5,FALSE)</f>
        <v>#N/A</v>
      </c>
      <c r="H195" s="359" t="str">
        <f>VLOOKUP(G195,'Customer Collection Report'!B:C,2,FALSE)</f>
        <v>#N/A</v>
      </c>
      <c r="I195" s="364" t="str">
        <f t="shared" si="8"/>
        <v>#N/A</v>
      </c>
      <c r="J195" s="365" t="str">
        <f t="shared" si="9"/>
        <v>#N/A</v>
      </c>
      <c r="K195" s="364" t="str">
        <f t="shared" si="10"/>
        <v>#N/A</v>
      </c>
      <c r="L195" s="360">
        <f t="shared" si="2"/>
        <v>12</v>
      </c>
      <c r="M195" s="360">
        <f t="shared" si="3"/>
        <v>30</v>
      </c>
      <c r="N195" s="360" t="str">
        <f>VLOOKUP(A195,'Sales Order'!A:N,14,FALSE)</f>
        <v>#N/A</v>
      </c>
      <c r="O195" s="357">
        <f t="shared" si="4"/>
        <v>1899</v>
      </c>
      <c r="P195" s="358" t="str">
        <f>VLOOKUP(A195,'Sales Order'!A:Q,17,FALSE)</f>
        <v>#N/A</v>
      </c>
      <c r="Q195" s="357" t="str">
        <f t="shared" si="5"/>
        <v>#N/A</v>
      </c>
      <c r="R195" s="357" t="str">
        <f t="shared" si="6"/>
        <v>#N/A</v>
      </c>
      <c r="S195" s="357" t="str">
        <f t="shared" si="7"/>
        <v>#N/A</v>
      </c>
      <c r="T195" s="275"/>
      <c r="U195" s="275"/>
      <c r="V195" s="196"/>
      <c r="W195" s="196"/>
      <c r="X195" s="196"/>
      <c r="Y195" s="196"/>
      <c r="Z195" s="196"/>
    </row>
    <row r="196" ht="12.0" customHeight="1">
      <c r="A196" s="275"/>
      <c r="B196" s="275"/>
      <c r="C196" s="275"/>
      <c r="D196" s="275"/>
      <c r="E196" s="275"/>
      <c r="F196" s="275"/>
      <c r="G196" s="359" t="str">
        <f>VLOOKUP(A196,'Sales Order'!A:E,5,FALSE)</f>
        <v>#N/A</v>
      </c>
      <c r="H196" s="359" t="str">
        <f>VLOOKUP(G196,'Customer Collection Report'!B:C,2,FALSE)</f>
        <v>#N/A</v>
      </c>
      <c r="I196" s="364" t="str">
        <f t="shared" si="8"/>
        <v>#N/A</v>
      </c>
      <c r="J196" s="365" t="str">
        <f t="shared" si="9"/>
        <v>#N/A</v>
      </c>
      <c r="K196" s="364" t="str">
        <f t="shared" si="10"/>
        <v>#N/A</v>
      </c>
      <c r="L196" s="360">
        <f t="shared" si="2"/>
        <v>12</v>
      </c>
      <c r="M196" s="360">
        <f t="shared" si="3"/>
        <v>30</v>
      </c>
      <c r="N196" s="360" t="str">
        <f>VLOOKUP(A196,'Sales Order'!A:N,14,FALSE)</f>
        <v>#N/A</v>
      </c>
      <c r="O196" s="357">
        <f t="shared" si="4"/>
        <v>1899</v>
      </c>
      <c r="P196" s="358" t="str">
        <f>VLOOKUP(A196,'Sales Order'!A:Q,17,FALSE)</f>
        <v>#N/A</v>
      </c>
      <c r="Q196" s="357" t="str">
        <f t="shared" si="5"/>
        <v>#N/A</v>
      </c>
      <c r="R196" s="357" t="str">
        <f t="shared" si="6"/>
        <v>#N/A</v>
      </c>
      <c r="S196" s="357" t="str">
        <f t="shared" si="7"/>
        <v>#N/A</v>
      </c>
      <c r="T196" s="275"/>
      <c r="U196" s="275"/>
      <c r="V196" s="196"/>
      <c r="W196" s="196"/>
      <c r="X196" s="196"/>
      <c r="Y196" s="196"/>
      <c r="Z196" s="196"/>
    </row>
    <row r="197" ht="12.0" customHeight="1">
      <c r="A197" s="275"/>
      <c r="B197" s="275"/>
      <c r="C197" s="275"/>
      <c r="D197" s="275"/>
      <c r="E197" s="275"/>
      <c r="F197" s="275"/>
      <c r="G197" s="359" t="str">
        <f>VLOOKUP(A197,'Sales Order'!A:E,5,FALSE)</f>
        <v>#N/A</v>
      </c>
      <c r="H197" s="359" t="str">
        <f>VLOOKUP(G197,'Customer Collection Report'!B:C,2,FALSE)</f>
        <v>#N/A</v>
      </c>
      <c r="I197" s="364" t="str">
        <f t="shared" si="8"/>
        <v>#N/A</v>
      </c>
      <c r="J197" s="365" t="str">
        <f t="shared" si="9"/>
        <v>#N/A</v>
      </c>
      <c r="K197" s="364" t="str">
        <f t="shared" si="10"/>
        <v>#N/A</v>
      </c>
      <c r="L197" s="360">
        <f t="shared" si="2"/>
        <v>12</v>
      </c>
      <c r="M197" s="360">
        <f t="shared" si="3"/>
        <v>30</v>
      </c>
      <c r="N197" s="360" t="str">
        <f>VLOOKUP(A197,'Sales Order'!A:N,14,FALSE)</f>
        <v>#N/A</v>
      </c>
      <c r="O197" s="357">
        <f t="shared" si="4"/>
        <v>1899</v>
      </c>
      <c r="P197" s="358" t="str">
        <f>VLOOKUP(A197,'Sales Order'!A:Q,17,FALSE)</f>
        <v>#N/A</v>
      </c>
      <c r="Q197" s="357" t="str">
        <f t="shared" si="5"/>
        <v>#N/A</v>
      </c>
      <c r="R197" s="357" t="str">
        <f t="shared" si="6"/>
        <v>#N/A</v>
      </c>
      <c r="S197" s="357" t="str">
        <f t="shared" si="7"/>
        <v>#N/A</v>
      </c>
      <c r="T197" s="275"/>
      <c r="U197" s="275"/>
      <c r="V197" s="196"/>
      <c r="W197" s="196"/>
      <c r="X197" s="196"/>
      <c r="Y197" s="196"/>
      <c r="Z197" s="196"/>
    </row>
    <row r="198" ht="12.0" customHeight="1">
      <c r="A198" s="275"/>
      <c r="B198" s="275"/>
      <c r="C198" s="275"/>
      <c r="D198" s="275"/>
      <c r="E198" s="275"/>
      <c r="F198" s="275"/>
      <c r="G198" s="359" t="str">
        <f>VLOOKUP(A198,'Sales Order'!A:E,5,FALSE)</f>
        <v>#N/A</v>
      </c>
      <c r="H198" s="359" t="str">
        <f>VLOOKUP(G198,'Customer Collection Report'!B:C,2,FALSE)</f>
        <v>#N/A</v>
      </c>
      <c r="I198" s="364" t="str">
        <f t="shared" si="8"/>
        <v>#N/A</v>
      </c>
      <c r="J198" s="365" t="str">
        <f t="shared" si="9"/>
        <v>#N/A</v>
      </c>
      <c r="K198" s="364" t="str">
        <f t="shared" si="10"/>
        <v>#N/A</v>
      </c>
      <c r="L198" s="360">
        <f t="shared" si="2"/>
        <v>12</v>
      </c>
      <c r="M198" s="360">
        <f t="shared" si="3"/>
        <v>30</v>
      </c>
      <c r="N198" s="360" t="str">
        <f>VLOOKUP(A198,'Sales Order'!A:N,14,FALSE)</f>
        <v>#N/A</v>
      </c>
      <c r="O198" s="357">
        <f t="shared" si="4"/>
        <v>1899</v>
      </c>
      <c r="P198" s="358" t="str">
        <f>VLOOKUP(A198,'Sales Order'!A:Q,17,FALSE)</f>
        <v>#N/A</v>
      </c>
      <c r="Q198" s="357" t="str">
        <f t="shared" si="5"/>
        <v>#N/A</v>
      </c>
      <c r="R198" s="357" t="str">
        <f t="shared" si="6"/>
        <v>#N/A</v>
      </c>
      <c r="S198" s="357" t="str">
        <f t="shared" si="7"/>
        <v>#N/A</v>
      </c>
      <c r="T198" s="275"/>
      <c r="U198" s="275"/>
      <c r="V198" s="196"/>
      <c r="W198" s="196"/>
      <c r="X198" s="196"/>
      <c r="Y198" s="196"/>
      <c r="Z198" s="196"/>
    </row>
    <row r="199" ht="12.0" customHeight="1">
      <c r="A199" s="275"/>
      <c r="B199" s="275"/>
      <c r="C199" s="275"/>
      <c r="D199" s="275"/>
      <c r="E199" s="275"/>
      <c r="F199" s="275"/>
      <c r="G199" s="359" t="str">
        <f>VLOOKUP(A199,'Sales Order'!A:E,5,FALSE)</f>
        <v>#N/A</v>
      </c>
      <c r="H199" s="359" t="str">
        <f>VLOOKUP(G199,'Customer Collection Report'!B:C,2,FALSE)</f>
        <v>#N/A</v>
      </c>
      <c r="I199" s="364" t="str">
        <f t="shared" si="8"/>
        <v>#N/A</v>
      </c>
      <c r="J199" s="365" t="str">
        <f t="shared" si="9"/>
        <v>#N/A</v>
      </c>
      <c r="K199" s="364" t="str">
        <f t="shared" si="10"/>
        <v>#N/A</v>
      </c>
      <c r="L199" s="360">
        <f t="shared" si="2"/>
        <v>12</v>
      </c>
      <c r="M199" s="360">
        <f t="shared" si="3"/>
        <v>30</v>
      </c>
      <c r="N199" s="360" t="str">
        <f>VLOOKUP(A199,'Sales Order'!A:N,14,FALSE)</f>
        <v>#N/A</v>
      </c>
      <c r="O199" s="357">
        <f t="shared" si="4"/>
        <v>1899</v>
      </c>
      <c r="P199" s="358" t="str">
        <f>VLOOKUP(A199,'Sales Order'!A:Q,17,FALSE)</f>
        <v>#N/A</v>
      </c>
      <c r="Q199" s="357" t="str">
        <f t="shared" si="5"/>
        <v>#N/A</v>
      </c>
      <c r="R199" s="357" t="str">
        <f t="shared" si="6"/>
        <v>#N/A</v>
      </c>
      <c r="S199" s="357" t="str">
        <f t="shared" si="7"/>
        <v>#N/A</v>
      </c>
      <c r="T199" s="275"/>
      <c r="U199" s="275"/>
      <c r="V199" s="196"/>
      <c r="W199" s="196"/>
      <c r="X199" s="196"/>
      <c r="Y199" s="196"/>
      <c r="Z199" s="196"/>
    </row>
    <row r="200" ht="12.0" customHeight="1">
      <c r="A200" s="275"/>
      <c r="B200" s="275"/>
      <c r="C200" s="275"/>
      <c r="D200" s="275"/>
      <c r="E200" s="275"/>
      <c r="F200" s="275"/>
      <c r="G200" s="359" t="str">
        <f>VLOOKUP(A200,'Sales Order'!A:E,5,FALSE)</f>
        <v>#N/A</v>
      </c>
      <c r="H200" s="359" t="str">
        <f>VLOOKUP(G200,'Customer Collection Report'!B:C,2,FALSE)</f>
        <v>#N/A</v>
      </c>
      <c r="I200" s="364" t="str">
        <f t="shared" si="8"/>
        <v>#N/A</v>
      </c>
      <c r="J200" s="365" t="str">
        <f t="shared" si="9"/>
        <v>#N/A</v>
      </c>
      <c r="K200" s="364" t="str">
        <f t="shared" si="10"/>
        <v>#N/A</v>
      </c>
      <c r="L200" s="360">
        <f t="shared" si="2"/>
        <v>12</v>
      </c>
      <c r="M200" s="360">
        <f t="shared" si="3"/>
        <v>30</v>
      </c>
      <c r="N200" s="360" t="str">
        <f>VLOOKUP(A200,'Sales Order'!A:N,14,FALSE)</f>
        <v>#N/A</v>
      </c>
      <c r="O200" s="357">
        <f t="shared" si="4"/>
        <v>1899</v>
      </c>
      <c r="P200" s="358" t="str">
        <f>VLOOKUP(A200,'Sales Order'!A:Q,17,FALSE)</f>
        <v>#N/A</v>
      </c>
      <c r="Q200" s="357" t="str">
        <f t="shared" si="5"/>
        <v>#N/A</v>
      </c>
      <c r="R200" s="357" t="str">
        <f t="shared" si="6"/>
        <v>#N/A</v>
      </c>
      <c r="S200" s="357" t="str">
        <f t="shared" si="7"/>
        <v>#N/A</v>
      </c>
      <c r="T200" s="275"/>
      <c r="U200" s="275"/>
      <c r="V200" s="196"/>
      <c r="W200" s="196"/>
      <c r="X200" s="196"/>
      <c r="Y200" s="196"/>
      <c r="Z200" s="196"/>
    </row>
    <row r="201" ht="12.0" customHeight="1">
      <c r="A201" s="275"/>
      <c r="B201" s="275"/>
      <c r="C201" s="275"/>
      <c r="D201" s="275"/>
      <c r="E201" s="275"/>
      <c r="F201" s="275"/>
      <c r="G201" s="359" t="str">
        <f>VLOOKUP(A201,'Sales Order'!A:E,5,FALSE)</f>
        <v>#N/A</v>
      </c>
      <c r="H201" s="359" t="str">
        <f>VLOOKUP(G201,'Customer Collection Report'!B:C,2,FALSE)</f>
        <v>#N/A</v>
      </c>
      <c r="I201" s="364" t="str">
        <f t="shared" si="8"/>
        <v>#N/A</v>
      </c>
      <c r="J201" s="365" t="str">
        <f t="shared" si="9"/>
        <v>#N/A</v>
      </c>
      <c r="K201" s="364" t="str">
        <f t="shared" si="10"/>
        <v>#N/A</v>
      </c>
      <c r="L201" s="360">
        <f t="shared" si="2"/>
        <v>12</v>
      </c>
      <c r="M201" s="360">
        <f t="shared" si="3"/>
        <v>30</v>
      </c>
      <c r="N201" s="360" t="str">
        <f>VLOOKUP(A201,'Sales Order'!A:N,14,FALSE)</f>
        <v>#N/A</v>
      </c>
      <c r="O201" s="357">
        <f t="shared" si="4"/>
        <v>1899</v>
      </c>
      <c r="P201" s="358" t="str">
        <f>VLOOKUP(A201,'Sales Order'!A:Q,17,FALSE)</f>
        <v>#N/A</v>
      </c>
      <c r="Q201" s="357" t="str">
        <f t="shared" si="5"/>
        <v>#N/A</v>
      </c>
      <c r="R201" s="357" t="str">
        <f t="shared" si="6"/>
        <v>#N/A</v>
      </c>
      <c r="S201" s="357" t="str">
        <f t="shared" si="7"/>
        <v>#N/A</v>
      </c>
      <c r="T201" s="275"/>
      <c r="U201" s="275"/>
      <c r="V201" s="196"/>
      <c r="W201" s="196"/>
      <c r="X201" s="196"/>
      <c r="Y201" s="196"/>
      <c r="Z201" s="196"/>
    </row>
    <row r="202" ht="12.0" customHeight="1">
      <c r="A202" s="275"/>
      <c r="B202" s="275"/>
      <c r="C202" s="275"/>
      <c r="D202" s="275"/>
      <c r="E202" s="275"/>
      <c r="F202" s="275"/>
      <c r="G202" s="359" t="str">
        <f>VLOOKUP(A202,'Sales Order'!A:E,5,FALSE)</f>
        <v>#N/A</v>
      </c>
      <c r="H202" s="359" t="str">
        <f>VLOOKUP(G202,'Customer Collection Report'!B:C,2,FALSE)</f>
        <v>#N/A</v>
      </c>
      <c r="I202" s="364" t="str">
        <f t="shared" si="8"/>
        <v>#N/A</v>
      </c>
      <c r="J202" s="365" t="str">
        <f t="shared" si="9"/>
        <v>#N/A</v>
      </c>
      <c r="K202" s="364" t="str">
        <f t="shared" si="10"/>
        <v>#N/A</v>
      </c>
      <c r="L202" s="360">
        <f t="shared" si="2"/>
        <v>12</v>
      </c>
      <c r="M202" s="360">
        <f t="shared" si="3"/>
        <v>30</v>
      </c>
      <c r="N202" s="360" t="str">
        <f>VLOOKUP(A202,'Sales Order'!A:N,14,FALSE)</f>
        <v>#N/A</v>
      </c>
      <c r="O202" s="357">
        <f t="shared" si="4"/>
        <v>1899</v>
      </c>
      <c r="P202" s="358" t="str">
        <f>VLOOKUP(A202,'Sales Order'!A:Q,17,FALSE)</f>
        <v>#N/A</v>
      </c>
      <c r="Q202" s="357" t="str">
        <f t="shared" si="5"/>
        <v>#N/A</v>
      </c>
      <c r="R202" s="357" t="str">
        <f t="shared" si="6"/>
        <v>#N/A</v>
      </c>
      <c r="S202" s="357" t="str">
        <f t="shared" si="7"/>
        <v>#N/A</v>
      </c>
      <c r="T202" s="275"/>
      <c r="U202" s="275"/>
      <c r="V202" s="196"/>
      <c r="W202" s="196"/>
      <c r="X202" s="196"/>
      <c r="Y202" s="196"/>
      <c r="Z202" s="196"/>
    </row>
    <row r="203" ht="12.0" customHeight="1">
      <c r="A203" s="275"/>
      <c r="B203" s="275"/>
      <c r="C203" s="275"/>
      <c r="D203" s="275"/>
      <c r="E203" s="275"/>
      <c r="F203" s="275"/>
      <c r="G203" s="359" t="str">
        <f>VLOOKUP(A203,'Sales Order'!A:E,5,FALSE)</f>
        <v>#N/A</v>
      </c>
      <c r="H203" s="359" t="str">
        <f>VLOOKUP(G203,'Customer Collection Report'!B:C,2,FALSE)</f>
        <v>#N/A</v>
      </c>
      <c r="I203" s="364" t="str">
        <f t="shared" si="8"/>
        <v>#N/A</v>
      </c>
      <c r="J203" s="365" t="str">
        <f t="shared" si="9"/>
        <v>#N/A</v>
      </c>
      <c r="K203" s="364" t="str">
        <f t="shared" si="10"/>
        <v>#N/A</v>
      </c>
      <c r="L203" s="360">
        <f t="shared" si="2"/>
        <v>12</v>
      </c>
      <c r="M203" s="360">
        <f t="shared" si="3"/>
        <v>30</v>
      </c>
      <c r="N203" s="360" t="str">
        <f>VLOOKUP(A203,'Sales Order'!A:N,14,FALSE)</f>
        <v>#N/A</v>
      </c>
      <c r="O203" s="357">
        <f t="shared" si="4"/>
        <v>1899</v>
      </c>
      <c r="P203" s="358" t="str">
        <f>VLOOKUP(A203,'Sales Order'!A:Q,17,FALSE)</f>
        <v>#N/A</v>
      </c>
      <c r="Q203" s="357" t="str">
        <f t="shared" si="5"/>
        <v>#N/A</v>
      </c>
      <c r="R203" s="357" t="str">
        <f t="shared" si="6"/>
        <v>#N/A</v>
      </c>
      <c r="S203" s="357" t="str">
        <f t="shared" si="7"/>
        <v>#N/A</v>
      </c>
      <c r="T203" s="275"/>
      <c r="U203" s="275"/>
      <c r="V203" s="196"/>
      <c r="W203" s="196"/>
      <c r="X203" s="196"/>
      <c r="Y203" s="196"/>
      <c r="Z203" s="196"/>
    </row>
    <row r="204" ht="12.0" customHeight="1">
      <c r="A204" s="275"/>
      <c r="B204" s="275"/>
      <c r="C204" s="275"/>
      <c r="D204" s="275"/>
      <c r="E204" s="275"/>
      <c r="F204" s="275"/>
      <c r="G204" s="359" t="str">
        <f>VLOOKUP(A204,'Sales Order'!A:E,5,FALSE)</f>
        <v>#N/A</v>
      </c>
      <c r="H204" s="359" t="str">
        <f>VLOOKUP(G204,'Customer Collection Report'!B:C,2,FALSE)</f>
        <v>#N/A</v>
      </c>
      <c r="I204" s="364" t="str">
        <f t="shared" si="8"/>
        <v>#N/A</v>
      </c>
      <c r="J204" s="365" t="str">
        <f t="shared" si="9"/>
        <v>#N/A</v>
      </c>
      <c r="K204" s="364" t="str">
        <f t="shared" si="10"/>
        <v>#N/A</v>
      </c>
      <c r="L204" s="360">
        <f t="shared" si="2"/>
        <v>12</v>
      </c>
      <c r="M204" s="360">
        <f t="shared" si="3"/>
        <v>30</v>
      </c>
      <c r="N204" s="360" t="str">
        <f>VLOOKUP(A204,'Sales Order'!A:N,14,FALSE)</f>
        <v>#N/A</v>
      </c>
      <c r="O204" s="357">
        <f t="shared" si="4"/>
        <v>1899</v>
      </c>
      <c r="P204" s="358" t="str">
        <f>VLOOKUP(A204,'Sales Order'!A:Q,17,FALSE)</f>
        <v>#N/A</v>
      </c>
      <c r="Q204" s="357" t="str">
        <f t="shared" si="5"/>
        <v>#N/A</v>
      </c>
      <c r="R204" s="357" t="str">
        <f t="shared" si="6"/>
        <v>#N/A</v>
      </c>
      <c r="S204" s="357" t="str">
        <f t="shared" si="7"/>
        <v>#N/A</v>
      </c>
      <c r="T204" s="275"/>
      <c r="U204" s="275"/>
      <c r="V204" s="196"/>
      <c r="W204" s="196"/>
      <c r="X204" s="196"/>
      <c r="Y204" s="196"/>
      <c r="Z204" s="196"/>
    </row>
    <row r="205" ht="12.0" customHeight="1">
      <c r="A205" s="196"/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288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</row>
    <row r="206" ht="12.0" customHeight="1">
      <c r="A206" s="196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288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</row>
    <row r="207" ht="12.0" customHeight="1">
      <c r="A207" s="196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288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</row>
    <row r="208" ht="12.0" customHeight="1">
      <c r="A208" s="196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288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</row>
    <row r="209" ht="12.0" customHeight="1">
      <c r="A209" s="196"/>
      <c r="B209" s="196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288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</row>
    <row r="210" ht="12.0" customHeight="1">
      <c r="A210" s="196"/>
      <c r="B210" s="196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288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</row>
    <row r="211" ht="12.0" customHeight="1">
      <c r="A211" s="196"/>
      <c r="B211" s="196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288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</row>
    <row r="212" ht="12.0" customHeight="1">
      <c r="A212" s="196"/>
      <c r="B212" s="196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288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</row>
    <row r="213" ht="12.0" customHeight="1">
      <c r="A213" s="196"/>
      <c r="B213" s="196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288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</row>
    <row r="214" ht="12.0" customHeight="1">
      <c r="A214" s="196"/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288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</row>
    <row r="215" ht="12.0" customHeight="1">
      <c r="A215" s="196"/>
      <c r="B215" s="196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288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</row>
    <row r="216" ht="12.0" customHeight="1">
      <c r="A216" s="196"/>
      <c r="B216" s="196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288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</row>
    <row r="217" ht="12.0" customHeight="1">
      <c r="A217" s="196"/>
      <c r="B217" s="19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288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</row>
    <row r="218" ht="12.0" customHeight="1">
      <c r="A218" s="196"/>
      <c r="B218" s="196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288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</row>
    <row r="219" ht="12.0" customHeight="1">
      <c r="A219" s="196"/>
      <c r="B219" s="196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288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</row>
    <row r="220" ht="12.0" customHeight="1">
      <c r="A220" s="196"/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288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</row>
    <row r="221" ht="12.0" customHeight="1">
      <c r="A221" s="196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288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</row>
    <row r="222" ht="12.0" customHeight="1">
      <c r="A222" s="196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288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</row>
    <row r="223" ht="12.0" customHeight="1">
      <c r="A223" s="196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288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</row>
    <row r="224" ht="12.0" customHeight="1">
      <c r="A224" s="196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288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</row>
    <row r="225" ht="12.0" customHeight="1">
      <c r="A225" s="196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288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</row>
    <row r="226" ht="12.0" customHeight="1">
      <c r="A226" s="196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288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</row>
    <row r="227" ht="12.0" customHeight="1">
      <c r="A227" s="196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288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</row>
    <row r="228" ht="12.0" customHeight="1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288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</row>
    <row r="229" ht="12.0" customHeight="1">
      <c r="A229" s="196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288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</row>
    <row r="230" ht="12.0" customHeight="1">
      <c r="A230" s="196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288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</row>
    <row r="231" ht="12.0" customHeight="1">
      <c r="A231" s="196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288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</row>
    <row r="232" ht="12.0" customHeight="1">
      <c r="A232" s="196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288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</row>
    <row r="233" ht="12.0" customHeight="1">
      <c r="A233" s="196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288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</row>
    <row r="234" ht="12.0" customHeight="1">
      <c r="A234" s="196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288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</row>
    <row r="235" ht="12.0" customHeight="1">
      <c r="A235" s="196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288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</row>
    <row r="236" ht="12.0" customHeight="1">
      <c r="A236" s="196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288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</row>
    <row r="237" ht="12.0" customHeight="1">
      <c r="A237" s="196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288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</row>
    <row r="238" ht="12.0" customHeight="1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288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</row>
    <row r="239" ht="12.0" customHeight="1">
      <c r="A239" s="196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288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</row>
    <row r="240" ht="12.0" customHeight="1">
      <c r="A240" s="196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288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</row>
    <row r="241" ht="12.0" customHeight="1">
      <c r="A241" s="196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288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</row>
    <row r="242" ht="12.0" customHeight="1">
      <c r="A242" s="196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288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</row>
    <row r="243" ht="12.0" customHeight="1">
      <c r="A243" s="196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288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</row>
    <row r="244" ht="12.0" customHeight="1">
      <c r="A244" s="196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288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</row>
    <row r="245" ht="12.0" customHeight="1">
      <c r="A245" s="196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288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</row>
    <row r="246" ht="12.0" customHeight="1">
      <c r="A246" s="196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288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</row>
    <row r="247" ht="12.0" customHeight="1">
      <c r="A247" s="196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288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</row>
    <row r="248" ht="12.0" customHeight="1">
      <c r="A248" s="196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288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</row>
    <row r="249" ht="12.0" customHeight="1">
      <c r="A249" s="196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288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</row>
    <row r="250" ht="12.0" customHeight="1">
      <c r="A250" s="196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288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</row>
    <row r="251" ht="12.0" customHeight="1">
      <c r="A251" s="196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288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</row>
    <row r="252" ht="12.0" customHeight="1">
      <c r="A252" s="196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288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</row>
    <row r="253" ht="12.0" customHeight="1">
      <c r="A253" s="196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288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</row>
    <row r="254" ht="12.0" customHeight="1">
      <c r="A254" s="196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288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</row>
    <row r="255" ht="12.0" customHeight="1">
      <c r="A255" s="196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288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</row>
    <row r="256" ht="12.0" customHeight="1">
      <c r="A256" s="196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288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</row>
    <row r="257" ht="12.0" customHeight="1">
      <c r="A257" s="196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288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</row>
    <row r="258" ht="12.0" customHeight="1">
      <c r="A258" s="196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288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</row>
    <row r="259" ht="12.0" customHeight="1">
      <c r="A259" s="196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288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</row>
    <row r="260" ht="12.0" customHeight="1">
      <c r="A260" s="196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288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</row>
    <row r="261" ht="12.0" customHeight="1">
      <c r="A261" s="196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288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</row>
    <row r="262" ht="12.0" customHeight="1">
      <c r="A262" s="196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288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</row>
    <row r="263" ht="12.0" customHeight="1">
      <c r="A263" s="196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288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</row>
    <row r="264" ht="12.0" customHeight="1">
      <c r="A264" s="196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288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</row>
    <row r="265" ht="12.0" customHeight="1">
      <c r="A265" s="196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288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</row>
    <row r="266" ht="12.0" customHeight="1">
      <c r="A266" s="196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288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</row>
    <row r="267" ht="12.0" customHeight="1">
      <c r="A267" s="196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288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</row>
    <row r="268" ht="12.0" customHeight="1">
      <c r="A268" s="196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288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</row>
    <row r="269" ht="12.0" customHeight="1">
      <c r="A269" s="196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288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</row>
    <row r="270" ht="12.0" customHeight="1">
      <c r="A270" s="196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288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</row>
    <row r="271" ht="12.0" customHeight="1">
      <c r="A271" s="196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288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</row>
    <row r="272" ht="12.0" customHeight="1">
      <c r="A272" s="196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288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</row>
    <row r="273" ht="12.0" customHeight="1">
      <c r="A273" s="196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288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</row>
    <row r="274" ht="12.0" customHeight="1">
      <c r="A274" s="196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288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</row>
    <row r="275" ht="12.0" customHeight="1">
      <c r="A275" s="196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288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</row>
    <row r="276" ht="12.0" customHeight="1">
      <c r="A276" s="196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288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</row>
    <row r="277" ht="12.0" customHeight="1">
      <c r="A277" s="196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288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</row>
    <row r="278" ht="12.0" customHeight="1">
      <c r="A278" s="196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288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</row>
    <row r="279" ht="12.0" customHeight="1">
      <c r="A279" s="196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288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</row>
    <row r="280" ht="12.0" customHeight="1">
      <c r="A280" s="196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288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</row>
    <row r="281" ht="12.0" customHeight="1">
      <c r="A281" s="196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288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</row>
    <row r="282" ht="12.0" customHeight="1">
      <c r="A282" s="196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288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</row>
    <row r="283" ht="12.0" customHeight="1">
      <c r="A283" s="196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288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</row>
    <row r="284" ht="12.0" customHeight="1">
      <c r="A284" s="196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288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</row>
    <row r="285" ht="12.0" customHeight="1">
      <c r="A285" s="196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288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</row>
    <row r="286" ht="12.0" customHeight="1">
      <c r="A286" s="196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288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</row>
    <row r="287" ht="12.0" customHeight="1">
      <c r="A287" s="196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288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</row>
    <row r="288" ht="12.0" customHeight="1">
      <c r="A288" s="196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288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</row>
    <row r="289" ht="12.0" customHeight="1">
      <c r="A289" s="196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288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</row>
    <row r="290" ht="12.0" customHeight="1">
      <c r="A290" s="196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288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</row>
    <row r="291" ht="12.0" customHeight="1">
      <c r="A291" s="196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288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</row>
    <row r="292" ht="12.0" customHeight="1">
      <c r="A292" s="196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288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</row>
    <row r="293" ht="12.0" customHeight="1">
      <c r="A293" s="196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288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</row>
    <row r="294" ht="12.0" customHeight="1">
      <c r="A294" s="196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288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</row>
    <row r="295" ht="12.0" customHeight="1">
      <c r="A295" s="196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288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</row>
    <row r="296" ht="12.0" customHeight="1">
      <c r="A296" s="196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288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</row>
    <row r="297" ht="12.0" customHeight="1">
      <c r="A297" s="196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288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</row>
    <row r="298" ht="12.0" customHeight="1">
      <c r="A298" s="196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288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</row>
    <row r="299" ht="12.0" customHeight="1">
      <c r="A299" s="196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288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</row>
    <row r="300" ht="12.0" customHeight="1">
      <c r="A300" s="196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288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</row>
    <row r="301" ht="12.0" customHeight="1">
      <c r="A301" s="196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288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</row>
    <row r="302" ht="12.0" customHeight="1">
      <c r="A302" s="196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288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</row>
    <row r="303" ht="12.0" customHeight="1">
      <c r="A303" s="196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288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</row>
    <row r="304" ht="12.0" customHeight="1">
      <c r="A304" s="196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288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</row>
    <row r="305" ht="12.0" customHeight="1">
      <c r="A305" s="196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288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</row>
    <row r="306" ht="12.0" customHeight="1">
      <c r="A306" s="196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288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</row>
    <row r="307" ht="12.0" customHeight="1">
      <c r="A307" s="196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288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</row>
    <row r="308" ht="12.0" customHeight="1">
      <c r="A308" s="196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288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</row>
    <row r="309" ht="12.0" customHeight="1">
      <c r="A309" s="196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288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</row>
    <row r="310" ht="12.0" customHeight="1">
      <c r="A310" s="196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288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</row>
    <row r="311" ht="12.0" customHeight="1">
      <c r="A311" s="196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288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</row>
    <row r="312" ht="12.0" customHeight="1">
      <c r="A312" s="196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288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</row>
    <row r="313" ht="12.0" customHeight="1">
      <c r="A313" s="196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288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</row>
    <row r="314" ht="12.0" customHeight="1">
      <c r="A314" s="196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288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</row>
    <row r="315" ht="12.0" customHeight="1">
      <c r="A315" s="196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288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</row>
    <row r="316" ht="12.0" customHeight="1">
      <c r="A316" s="196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288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</row>
    <row r="317" ht="12.0" customHeight="1">
      <c r="A317" s="196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288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</row>
    <row r="318" ht="12.0" customHeight="1">
      <c r="A318" s="196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288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</row>
    <row r="319" ht="12.0" customHeight="1">
      <c r="A319" s="196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288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</row>
    <row r="320" ht="12.0" customHeight="1">
      <c r="A320" s="196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288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</row>
    <row r="321" ht="12.0" customHeight="1">
      <c r="A321" s="196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288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</row>
    <row r="322" ht="12.0" customHeight="1">
      <c r="A322" s="196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288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</row>
    <row r="323" ht="12.0" customHeight="1">
      <c r="A323" s="196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288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</row>
    <row r="324" ht="12.0" customHeight="1">
      <c r="A324" s="196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288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</row>
    <row r="325" ht="12.0" customHeight="1">
      <c r="A325" s="196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288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</row>
    <row r="326" ht="12.0" customHeight="1">
      <c r="A326" s="196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288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</row>
    <row r="327" ht="12.0" customHeight="1">
      <c r="A327" s="196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288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</row>
    <row r="328" ht="12.0" customHeight="1">
      <c r="A328" s="196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288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</row>
    <row r="329" ht="12.0" customHeight="1">
      <c r="A329" s="196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288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</row>
    <row r="330" ht="12.0" customHeight="1">
      <c r="A330" s="196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288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</row>
    <row r="331" ht="12.0" customHeight="1">
      <c r="A331" s="196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288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</row>
    <row r="332" ht="12.0" customHeight="1">
      <c r="A332" s="196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288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</row>
    <row r="333" ht="12.0" customHeight="1">
      <c r="A333" s="196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288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</row>
    <row r="334" ht="12.0" customHeight="1">
      <c r="A334" s="196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288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</row>
    <row r="335" ht="12.0" customHeight="1">
      <c r="A335" s="196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288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</row>
    <row r="336" ht="12.0" customHeight="1">
      <c r="A336" s="196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288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</row>
    <row r="337" ht="12.0" customHeight="1">
      <c r="A337" s="196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288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</row>
    <row r="338" ht="12.0" customHeight="1">
      <c r="A338" s="196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288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</row>
    <row r="339" ht="12.0" customHeight="1">
      <c r="A339" s="196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288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</row>
    <row r="340" ht="12.0" customHeight="1">
      <c r="A340" s="196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288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</row>
    <row r="341" ht="12.0" customHeight="1">
      <c r="A341" s="196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288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</row>
    <row r="342" ht="12.0" customHeight="1">
      <c r="A342" s="196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288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 ht="12.0" customHeight="1">
      <c r="A343" s="196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288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 ht="12.0" customHeight="1">
      <c r="A344" s="196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288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</row>
    <row r="345" ht="12.0" customHeight="1">
      <c r="A345" s="196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288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</row>
    <row r="346" ht="12.0" customHeight="1">
      <c r="A346" s="196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288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</row>
    <row r="347" ht="12.0" customHeight="1">
      <c r="A347" s="196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288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</row>
    <row r="348" ht="12.0" customHeight="1">
      <c r="A348" s="196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288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</row>
    <row r="349" ht="12.0" customHeight="1">
      <c r="A349" s="196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288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</row>
    <row r="350" ht="12.0" customHeight="1">
      <c r="A350" s="196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288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</row>
    <row r="351" ht="12.0" customHeight="1">
      <c r="A351" s="196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288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</row>
    <row r="352" ht="12.0" customHeight="1">
      <c r="A352" s="196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288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</row>
    <row r="353" ht="12.0" customHeight="1">
      <c r="A353" s="196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288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</row>
    <row r="354" ht="12.0" customHeight="1">
      <c r="A354" s="196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288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</row>
    <row r="355" ht="12.0" customHeight="1">
      <c r="A355" s="196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288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</row>
    <row r="356" ht="12.0" customHeight="1">
      <c r="A356" s="196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288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</row>
    <row r="357" ht="12.0" customHeight="1">
      <c r="A357" s="196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288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</row>
    <row r="358" ht="12.0" customHeight="1">
      <c r="A358" s="196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288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</row>
    <row r="359" ht="12.0" customHeight="1">
      <c r="A359" s="196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288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</row>
    <row r="360" ht="12.0" customHeight="1">
      <c r="A360" s="196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288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</row>
    <row r="361" ht="12.0" customHeight="1">
      <c r="A361" s="196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288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</row>
    <row r="362" ht="12.0" customHeight="1">
      <c r="A362" s="196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288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</row>
    <row r="363" ht="12.0" customHeight="1">
      <c r="A363" s="196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288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</row>
    <row r="364" ht="12.0" customHeight="1">
      <c r="A364" s="196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288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</row>
    <row r="365" ht="12.0" customHeight="1">
      <c r="A365" s="196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288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</row>
    <row r="366" ht="12.0" customHeight="1">
      <c r="A366" s="196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288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</row>
    <row r="367" ht="12.0" customHeight="1">
      <c r="A367" s="196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288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</row>
    <row r="368" ht="12.0" customHeight="1">
      <c r="A368" s="196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288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</row>
    <row r="369" ht="12.0" customHeight="1">
      <c r="A369" s="196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288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</row>
    <row r="370" ht="12.0" customHeight="1">
      <c r="A370" s="196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288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</row>
    <row r="371" ht="12.0" customHeight="1">
      <c r="A371" s="196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288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</row>
    <row r="372" ht="12.0" customHeight="1">
      <c r="A372" s="196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288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</row>
    <row r="373" ht="12.0" customHeight="1">
      <c r="A373" s="196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288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</row>
    <row r="374" ht="12.0" customHeight="1">
      <c r="A374" s="196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288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</row>
    <row r="375" ht="12.0" customHeight="1">
      <c r="A375" s="196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288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</row>
    <row r="376" ht="12.0" customHeight="1">
      <c r="A376" s="196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288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</row>
    <row r="377" ht="12.0" customHeight="1">
      <c r="A377" s="196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288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</row>
    <row r="378" ht="12.0" customHeight="1">
      <c r="A378" s="196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288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</row>
    <row r="379" ht="12.0" customHeight="1">
      <c r="A379" s="196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288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</row>
    <row r="380" ht="12.0" customHeight="1">
      <c r="A380" s="196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288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</row>
    <row r="381" ht="12.0" customHeight="1">
      <c r="A381" s="196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288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</row>
    <row r="382" ht="12.0" customHeight="1">
      <c r="A382" s="196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288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</row>
    <row r="383" ht="12.0" customHeight="1">
      <c r="A383" s="196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288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</row>
    <row r="384" ht="12.0" customHeight="1">
      <c r="A384" s="196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288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</row>
    <row r="385" ht="12.0" customHeight="1">
      <c r="A385" s="196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288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</row>
    <row r="386" ht="12.0" customHeight="1">
      <c r="A386" s="196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288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</row>
    <row r="387" ht="12.0" customHeight="1">
      <c r="A387" s="196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288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</row>
    <row r="388" ht="12.0" customHeight="1">
      <c r="A388" s="196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288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</row>
    <row r="389" ht="12.0" customHeight="1">
      <c r="A389" s="196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288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</row>
    <row r="390" ht="12.0" customHeight="1">
      <c r="A390" s="196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288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</row>
    <row r="391" ht="12.0" customHeight="1">
      <c r="A391" s="196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288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</row>
    <row r="392" ht="12.0" customHeight="1">
      <c r="A392" s="196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288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</row>
    <row r="393" ht="12.0" customHeight="1">
      <c r="A393" s="196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288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</row>
    <row r="394" ht="12.0" customHeight="1">
      <c r="A394" s="196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288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</row>
    <row r="395" ht="12.0" customHeight="1">
      <c r="A395" s="196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288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</row>
    <row r="396" ht="12.0" customHeight="1">
      <c r="A396" s="196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288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</row>
    <row r="397" ht="12.0" customHeight="1">
      <c r="A397" s="196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288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</row>
    <row r="398" ht="12.0" customHeight="1">
      <c r="A398" s="196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288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</row>
    <row r="399" ht="12.0" customHeight="1">
      <c r="A399" s="196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288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</row>
    <row r="400" ht="12.0" customHeight="1">
      <c r="A400" s="196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288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</row>
    <row r="401" ht="12.0" customHeight="1">
      <c r="A401" s="196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288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</row>
    <row r="402" ht="12.0" customHeight="1">
      <c r="A402" s="196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288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</row>
    <row r="403" ht="12.0" customHeight="1">
      <c r="A403" s="196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288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</row>
    <row r="404" ht="12.0" customHeight="1">
      <c r="A404" s="196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288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</row>
    <row r="405" ht="12.0" customHeight="1">
      <c r="A405" s="196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288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</row>
    <row r="406" ht="12.0" customHeight="1">
      <c r="A406" s="196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288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</row>
    <row r="407" ht="12.0" customHeight="1">
      <c r="A407" s="196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288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</row>
    <row r="408" ht="12.0" customHeight="1">
      <c r="A408" s="196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288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</row>
    <row r="409" ht="12.0" customHeight="1">
      <c r="A409" s="196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288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</row>
    <row r="410" ht="12.0" customHeight="1">
      <c r="A410" s="196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288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</row>
    <row r="411" ht="12.0" customHeight="1">
      <c r="A411" s="196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288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</row>
    <row r="412" ht="12.0" customHeight="1">
      <c r="A412" s="196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288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</row>
    <row r="413" ht="12.0" customHeight="1">
      <c r="A413" s="196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288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</row>
    <row r="414" ht="12.0" customHeight="1">
      <c r="A414" s="196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288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</row>
    <row r="415" ht="12.0" customHeight="1">
      <c r="A415" s="196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288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</row>
    <row r="416" ht="12.0" customHeight="1">
      <c r="A416" s="196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288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</row>
    <row r="417" ht="12.0" customHeight="1">
      <c r="A417" s="196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288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</row>
    <row r="418" ht="12.0" customHeight="1">
      <c r="A418" s="196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288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</row>
    <row r="419" ht="12.0" customHeight="1">
      <c r="A419" s="196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288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</row>
    <row r="420" ht="12.0" customHeight="1">
      <c r="A420" s="196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288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</row>
    <row r="421" ht="12.0" customHeight="1">
      <c r="A421" s="196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288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</row>
    <row r="422" ht="12.0" customHeight="1">
      <c r="A422" s="196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288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</row>
    <row r="423" ht="12.0" customHeight="1">
      <c r="A423" s="196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288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</row>
    <row r="424" ht="12.0" customHeight="1">
      <c r="A424" s="196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288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</row>
    <row r="425" ht="12.0" customHeight="1">
      <c r="A425" s="196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288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</row>
    <row r="426" ht="12.0" customHeight="1">
      <c r="A426" s="196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288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</row>
    <row r="427" ht="12.0" customHeight="1">
      <c r="A427" s="196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288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</row>
    <row r="428" ht="12.0" customHeight="1">
      <c r="A428" s="196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288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</row>
    <row r="429" ht="12.0" customHeight="1">
      <c r="A429" s="196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288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</row>
    <row r="430" ht="12.0" customHeight="1">
      <c r="A430" s="196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288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</row>
    <row r="431" ht="12.0" customHeight="1">
      <c r="A431" s="196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288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</row>
    <row r="432" ht="12.0" customHeight="1">
      <c r="A432" s="196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288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</row>
    <row r="433" ht="12.0" customHeight="1">
      <c r="A433" s="196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288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</row>
    <row r="434" ht="12.0" customHeight="1">
      <c r="A434" s="196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288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</row>
    <row r="435" ht="12.0" customHeight="1">
      <c r="A435" s="196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288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</row>
    <row r="436" ht="12.0" customHeight="1">
      <c r="A436" s="196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288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</row>
    <row r="437" ht="12.0" customHeight="1">
      <c r="A437" s="196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288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</row>
    <row r="438" ht="12.0" customHeight="1">
      <c r="A438" s="196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288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</row>
    <row r="439" ht="12.0" customHeight="1">
      <c r="A439" s="196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288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</row>
    <row r="440" ht="12.0" customHeight="1">
      <c r="A440" s="196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288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</row>
    <row r="441" ht="12.0" customHeight="1">
      <c r="A441" s="196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288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</row>
    <row r="442" ht="12.0" customHeight="1">
      <c r="A442" s="196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288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</row>
    <row r="443" ht="12.0" customHeight="1">
      <c r="A443" s="196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288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</row>
    <row r="444" ht="12.0" customHeight="1">
      <c r="A444" s="196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288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 ht="12.0" customHeight="1">
      <c r="A445" s="196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288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 ht="12.0" customHeight="1">
      <c r="A446" s="196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288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 ht="12.0" customHeight="1">
      <c r="A447" s="196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288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 ht="12.0" customHeight="1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288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 ht="12.0" customHeight="1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288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 ht="12.0" customHeight="1">
      <c r="A450" s="196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288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 ht="12.0" customHeight="1">
      <c r="A451" s="196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288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 ht="12.0" customHeight="1">
      <c r="A452" s="196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288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 ht="12.0" customHeight="1">
      <c r="A453" s="196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288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 ht="12.0" customHeight="1">
      <c r="A454" s="196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288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 ht="12.0" customHeight="1">
      <c r="A455" s="196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288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 ht="12.0" customHeight="1">
      <c r="A456" s="196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288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 ht="12.0" customHeight="1">
      <c r="A457" s="196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288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 ht="12.0" customHeight="1">
      <c r="A458" s="196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288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 ht="12.0" customHeight="1">
      <c r="A459" s="196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288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 ht="12.0" customHeight="1">
      <c r="A460" s="196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288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 ht="12.0" customHeight="1">
      <c r="A461" s="196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288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 ht="12.0" customHeight="1">
      <c r="A462" s="196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288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 ht="12.0" customHeight="1">
      <c r="A463" s="196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288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 ht="12.0" customHeight="1">
      <c r="A464" s="196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288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 ht="12.0" customHeight="1">
      <c r="A465" s="196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288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 ht="12.0" customHeight="1">
      <c r="A466" s="196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288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 ht="12.0" customHeight="1">
      <c r="A467" s="196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288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 ht="12.0" customHeight="1">
      <c r="A468" s="196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288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 ht="12.0" customHeight="1">
      <c r="A469" s="196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288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 ht="12.0" customHeight="1">
      <c r="A470" s="196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288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 ht="12.0" customHeight="1">
      <c r="A471" s="196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288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 ht="12.0" customHeight="1">
      <c r="A472" s="196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288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 ht="12.0" customHeight="1">
      <c r="A473" s="196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288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 ht="12.0" customHeight="1">
      <c r="A474" s="196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288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 ht="12.0" customHeight="1">
      <c r="A475" s="196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288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 ht="12.0" customHeight="1">
      <c r="A476" s="196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288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 ht="12.0" customHeight="1">
      <c r="A477" s="196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288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 ht="12.0" customHeight="1">
      <c r="A478" s="196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288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 ht="12.0" customHeight="1">
      <c r="A479" s="196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288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 ht="12.0" customHeight="1">
      <c r="A480" s="196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288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 ht="12.0" customHeight="1">
      <c r="A481" s="196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288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 ht="12.0" customHeight="1">
      <c r="A482" s="196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288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 ht="12.0" customHeight="1">
      <c r="A483" s="196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288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 ht="12.0" customHeight="1">
      <c r="A484" s="196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288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 ht="12.0" customHeight="1">
      <c r="A485" s="196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288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 ht="12.0" customHeight="1">
      <c r="A486" s="196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288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 ht="12.0" customHeight="1">
      <c r="A487" s="196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288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 ht="12.0" customHeight="1">
      <c r="A488" s="196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288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 ht="12.0" customHeight="1">
      <c r="A489" s="196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288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 ht="12.0" customHeight="1">
      <c r="A490" s="196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288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 ht="12.0" customHeight="1">
      <c r="A491" s="196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288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 ht="12.0" customHeight="1">
      <c r="A492" s="196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288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 ht="12.0" customHeight="1">
      <c r="A493" s="196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288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 ht="12.0" customHeight="1">
      <c r="A494" s="196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288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 ht="12.0" customHeight="1">
      <c r="A495" s="196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288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 ht="12.0" customHeight="1">
      <c r="A496" s="196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288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 ht="12.0" customHeight="1">
      <c r="A497" s="196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288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 ht="12.0" customHeight="1">
      <c r="A498" s="196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288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 ht="12.0" customHeight="1">
      <c r="A499" s="196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288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 ht="12.0" customHeight="1">
      <c r="A500" s="196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288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 ht="12.0" customHeight="1">
      <c r="A501" s="196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288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 ht="12.0" customHeight="1">
      <c r="A502" s="196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288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 ht="12.0" customHeight="1">
      <c r="A503" s="196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288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 ht="12.0" customHeight="1">
      <c r="A504" s="196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288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 ht="12.0" customHeight="1">
      <c r="A505" s="196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288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 ht="12.0" customHeight="1">
      <c r="A506" s="196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288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 ht="12.0" customHeight="1">
      <c r="A507" s="196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288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 ht="12.0" customHeight="1">
      <c r="A508" s="196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288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 ht="12.0" customHeight="1">
      <c r="A509" s="196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288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 ht="12.0" customHeight="1">
      <c r="A510" s="196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288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 ht="12.0" customHeight="1">
      <c r="A511" s="196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288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 ht="12.0" customHeight="1">
      <c r="A512" s="196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288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 ht="12.0" customHeight="1">
      <c r="A513" s="196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288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 ht="12.0" customHeight="1">
      <c r="A514" s="196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288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 ht="12.0" customHeight="1">
      <c r="A515" s="196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288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 ht="12.0" customHeight="1">
      <c r="A516" s="196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288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 ht="12.0" customHeight="1">
      <c r="A517" s="196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288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 ht="12.0" customHeight="1">
      <c r="A518" s="196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288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 ht="12.0" customHeight="1">
      <c r="A519" s="196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288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 ht="12.0" customHeight="1">
      <c r="A520" s="196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288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 ht="12.0" customHeight="1">
      <c r="A521" s="196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288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 ht="12.0" customHeight="1">
      <c r="A522" s="196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288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 ht="12.0" customHeight="1">
      <c r="A523" s="196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288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 ht="12.0" customHeight="1">
      <c r="A524" s="196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288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 ht="12.0" customHeight="1">
      <c r="A525" s="196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288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 ht="12.0" customHeight="1">
      <c r="A526" s="196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288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 ht="12.0" customHeight="1">
      <c r="A527" s="196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288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 ht="12.0" customHeight="1">
      <c r="A528" s="196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288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 ht="12.0" customHeight="1">
      <c r="A529" s="196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288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 ht="12.0" customHeight="1">
      <c r="A530" s="196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288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 ht="12.0" customHeight="1">
      <c r="A531" s="196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288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 ht="12.0" customHeight="1">
      <c r="A532" s="196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288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 ht="12.0" customHeight="1">
      <c r="A533" s="196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288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 ht="12.0" customHeight="1">
      <c r="A534" s="196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288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 ht="12.0" customHeight="1">
      <c r="A535" s="196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288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 ht="12.0" customHeight="1">
      <c r="A536" s="196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288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 ht="12.0" customHeight="1">
      <c r="A537" s="196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288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 ht="12.0" customHeight="1">
      <c r="A538" s="196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288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 ht="12.0" customHeight="1">
      <c r="A539" s="196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288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 ht="12.0" customHeight="1">
      <c r="A540" s="196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288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 ht="12.0" customHeight="1">
      <c r="A541" s="196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288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 ht="12.0" customHeight="1">
      <c r="A542" s="196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288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 ht="12.0" customHeight="1">
      <c r="A543" s="196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288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 ht="12.0" customHeight="1">
      <c r="A544" s="196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288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 ht="12.0" customHeight="1">
      <c r="A545" s="196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288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 ht="12.0" customHeight="1">
      <c r="A546" s="196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288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 ht="12.0" customHeight="1">
      <c r="A547" s="196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288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 ht="12.0" customHeight="1">
      <c r="A548" s="196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288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 ht="12.0" customHeight="1">
      <c r="A549" s="196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288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 ht="12.0" customHeight="1">
      <c r="A550" s="196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288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 ht="12.0" customHeight="1">
      <c r="A551" s="196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288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 ht="12.0" customHeight="1">
      <c r="A552" s="196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288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 ht="12.0" customHeight="1">
      <c r="A553" s="196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288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 ht="12.0" customHeight="1">
      <c r="A554" s="196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288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 ht="12.0" customHeight="1">
      <c r="A555" s="196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288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 ht="12.0" customHeight="1">
      <c r="A556" s="196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288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 ht="12.0" customHeight="1">
      <c r="A557" s="196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288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 ht="12.0" customHeight="1">
      <c r="A558" s="196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288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 ht="12.0" customHeight="1">
      <c r="A559" s="196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288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 ht="12.0" customHeight="1">
      <c r="A560" s="196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288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 ht="12.0" customHeight="1">
      <c r="A561" s="196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288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 ht="12.0" customHeight="1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288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 ht="12.0" customHeight="1">
      <c r="A563" s="196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288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 ht="12.0" customHeight="1">
      <c r="A564" s="196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288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 ht="12.0" customHeight="1">
      <c r="A565" s="196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288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 ht="12.0" customHeight="1">
      <c r="A566" s="196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288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 ht="12.0" customHeight="1">
      <c r="A567" s="196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288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 ht="12.0" customHeight="1">
      <c r="A568" s="196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288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 ht="12.0" customHeight="1">
      <c r="A569" s="196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288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 ht="12.0" customHeight="1">
      <c r="A570" s="196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288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 ht="12.0" customHeight="1">
      <c r="A571" s="196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288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 ht="12.0" customHeight="1">
      <c r="A572" s="196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288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 ht="12.0" customHeight="1">
      <c r="A573" s="196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288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 ht="12.0" customHeight="1">
      <c r="A574" s="196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288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 ht="12.0" customHeight="1">
      <c r="A575" s="196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288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 ht="12.0" customHeight="1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288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 ht="12.0" customHeight="1">
      <c r="A577" s="196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288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 ht="12.0" customHeight="1">
      <c r="A578" s="196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288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 ht="12.0" customHeight="1">
      <c r="A579" s="196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288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 ht="12.0" customHeight="1">
      <c r="A580" s="196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288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 ht="12.0" customHeight="1">
      <c r="A581" s="196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288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 ht="12.0" customHeight="1">
      <c r="A582" s="196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288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 ht="12.0" customHeight="1">
      <c r="A583" s="196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288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 ht="12.0" customHeight="1">
      <c r="A584" s="196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288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 ht="12.0" customHeight="1">
      <c r="A585" s="196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288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 ht="12.0" customHeight="1">
      <c r="A586" s="196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288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 ht="12.0" customHeight="1">
      <c r="A587" s="196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288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 ht="12.0" customHeight="1">
      <c r="A588" s="196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288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 ht="12.0" customHeight="1">
      <c r="A589" s="196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288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 ht="12.0" customHeight="1">
      <c r="A590" s="196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288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 ht="12.0" customHeight="1">
      <c r="A591" s="196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288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 ht="12.0" customHeight="1">
      <c r="A592" s="196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288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 ht="12.0" customHeight="1">
      <c r="A593" s="196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288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 ht="12.0" customHeight="1">
      <c r="A594" s="196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288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 ht="12.0" customHeight="1">
      <c r="A595" s="196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288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 ht="12.0" customHeight="1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288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 ht="12.0" customHeight="1">
      <c r="A597" s="196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288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 ht="12.0" customHeight="1">
      <c r="A598" s="196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288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 ht="12.0" customHeight="1">
      <c r="A599" s="196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288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 ht="12.0" customHeight="1">
      <c r="A600" s="196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288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 ht="12.0" customHeight="1">
      <c r="A601" s="196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288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 ht="12.0" customHeight="1">
      <c r="A602" s="196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288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 ht="12.0" customHeight="1">
      <c r="A603" s="196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288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 ht="12.0" customHeight="1">
      <c r="A604" s="196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288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 ht="12.0" customHeight="1">
      <c r="A605" s="196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288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 ht="12.0" customHeight="1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288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 ht="12.0" customHeight="1">
      <c r="A607" s="196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288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 ht="12.0" customHeight="1">
      <c r="A608" s="196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288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 ht="12.0" customHeight="1">
      <c r="A609" s="196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288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 ht="12.0" customHeight="1">
      <c r="A610" s="196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288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 ht="12.0" customHeight="1">
      <c r="A611" s="196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288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 ht="12.0" customHeight="1">
      <c r="A612" s="196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288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 ht="12.0" customHeight="1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288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 ht="12.0" customHeight="1">
      <c r="A614" s="196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288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 ht="12.0" customHeight="1">
      <c r="A615" s="196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288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 ht="12.0" customHeight="1">
      <c r="A616" s="196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288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 ht="12.0" customHeight="1">
      <c r="A617" s="196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288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 ht="12.0" customHeight="1">
      <c r="A618" s="196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288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 ht="12.0" customHeight="1">
      <c r="A619" s="196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288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 ht="12.0" customHeight="1">
      <c r="A620" s="196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288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 ht="12.0" customHeight="1">
      <c r="A621" s="196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288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 ht="12.0" customHeight="1">
      <c r="A622" s="196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288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 ht="12.0" customHeight="1">
      <c r="A623" s="196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288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 ht="12.0" customHeight="1">
      <c r="A624" s="196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288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 ht="12.0" customHeight="1">
      <c r="A625" s="196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288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 ht="12.0" customHeight="1">
      <c r="A626" s="196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288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 ht="12.0" customHeight="1">
      <c r="A627" s="196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288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 ht="12.0" customHeight="1">
      <c r="A628" s="196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288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 ht="12.0" customHeight="1">
      <c r="A629" s="196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288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 ht="12.0" customHeight="1">
      <c r="A630" s="196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288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 ht="12.0" customHeight="1">
      <c r="A631" s="196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288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 ht="12.0" customHeight="1">
      <c r="A632" s="196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288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 ht="12.0" customHeight="1">
      <c r="A633" s="196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288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 ht="12.0" customHeight="1">
      <c r="A634" s="196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288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 ht="12.0" customHeight="1">
      <c r="A635" s="196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288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 ht="12.0" customHeight="1">
      <c r="A636" s="196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288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 ht="12.0" customHeight="1">
      <c r="A637" s="196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288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 ht="12.0" customHeight="1">
      <c r="A638" s="196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288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 ht="12.0" customHeight="1">
      <c r="A639" s="196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288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 ht="12.0" customHeight="1">
      <c r="A640" s="196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288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 ht="12.0" customHeight="1">
      <c r="A641" s="196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288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 ht="12.0" customHeight="1">
      <c r="A642" s="196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288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 ht="12.0" customHeight="1">
      <c r="A643" s="196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288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 ht="12.0" customHeight="1">
      <c r="A644" s="196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288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 ht="12.0" customHeight="1">
      <c r="A645" s="196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288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 ht="12.0" customHeight="1">
      <c r="A646" s="196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288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 ht="12.0" customHeight="1">
      <c r="A647" s="196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288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 ht="12.0" customHeight="1">
      <c r="A648" s="196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288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 ht="12.0" customHeight="1">
      <c r="A649" s="196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288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 ht="12.0" customHeight="1">
      <c r="A650" s="196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288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 ht="12.0" customHeight="1">
      <c r="A651" s="196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288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 ht="12.0" customHeight="1">
      <c r="A652" s="196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288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 ht="12.0" customHeight="1">
      <c r="A653" s="196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288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 ht="12.0" customHeight="1">
      <c r="A654" s="196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288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 ht="12.0" customHeight="1">
      <c r="A655" s="196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288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 ht="12.0" customHeight="1">
      <c r="A656" s="196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288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 ht="12.0" customHeight="1">
      <c r="A657" s="196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288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 ht="12.0" customHeight="1">
      <c r="A658" s="196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288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 ht="12.0" customHeight="1">
      <c r="A659" s="196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288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 ht="12.0" customHeight="1">
      <c r="A660" s="196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288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 ht="12.0" customHeight="1">
      <c r="A661" s="196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288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 ht="12.0" customHeight="1">
      <c r="A662" s="196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288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 ht="12.0" customHeight="1">
      <c r="A663" s="196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288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 ht="12.0" customHeight="1">
      <c r="A664" s="196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288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 ht="12.0" customHeight="1">
      <c r="A665" s="196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288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 ht="12.0" customHeight="1">
      <c r="A666" s="196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288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 ht="12.0" customHeight="1">
      <c r="A667" s="196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288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 ht="12.0" customHeight="1">
      <c r="A668" s="196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288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 ht="12.0" customHeight="1">
      <c r="A669" s="196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288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 ht="12.0" customHeight="1">
      <c r="A670" s="196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288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 ht="12.0" customHeight="1">
      <c r="A671" s="196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288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 ht="12.0" customHeight="1">
      <c r="A672" s="196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288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 ht="12.0" customHeight="1">
      <c r="A673" s="196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288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 ht="12.0" customHeight="1">
      <c r="A674" s="196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288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 ht="12.0" customHeight="1">
      <c r="A675" s="196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288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 ht="12.0" customHeight="1">
      <c r="A676" s="196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288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 ht="12.0" customHeight="1">
      <c r="A677" s="196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288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 ht="12.0" customHeight="1">
      <c r="A678" s="196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288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 ht="12.0" customHeight="1">
      <c r="A679" s="196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288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 ht="12.0" customHeight="1">
      <c r="A680" s="196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288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 ht="12.0" customHeight="1">
      <c r="A681" s="196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288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 ht="12.0" customHeight="1">
      <c r="A682" s="196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288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 ht="12.0" customHeight="1">
      <c r="A683" s="196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288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 ht="12.0" customHeight="1">
      <c r="A684" s="196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288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 ht="12.0" customHeight="1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288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 ht="12.0" customHeight="1">
      <c r="A686" s="196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288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 ht="12.0" customHeight="1">
      <c r="A687" s="196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288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 ht="12.0" customHeight="1">
      <c r="A688" s="196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288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 ht="12.0" customHeight="1">
      <c r="A689" s="196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288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 ht="12.0" customHeight="1">
      <c r="A690" s="196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288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 ht="12.0" customHeight="1">
      <c r="A691" s="196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288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 ht="12.0" customHeight="1">
      <c r="A692" s="196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288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 ht="12.0" customHeight="1">
      <c r="A693" s="196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288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 ht="12.0" customHeight="1">
      <c r="A694" s="196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288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 ht="12.0" customHeight="1">
      <c r="A695" s="196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288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 ht="12.0" customHeight="1">
      <c r="A696" s="196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288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 ht="12.0" customHeight="1">
      <c r="A697" s="196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288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 ht="12.0" customHeight="1">
      <c r="A698" s="196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288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 ht="12.0" customHeight="1">
      <c r="A699" s="196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288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 ht="12.0" customHeight="1">
      <c r="A700" s="196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288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 ht="12.0" customHeight="1">
      <c r="A701" s="196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288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 ht="12.0" customHeight="1">
      <c r="A702" s="196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288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 ht="12.0" customHeight="1">
      <c r="A703" s="196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288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 ht="12.0" customHeight="1">
      <c r="A704" s="196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288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 ht="12.0" customHeight="1">
      <c r="A705" s="196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288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 ht="12.0" customHeight="1">
      <c r="A706" s="196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288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 ht="12.0" customHeight="1">
      <c r="A707" s="196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288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 ht="12.0" customHeight="1">
      <c r="A708" s="196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288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 ht="12.0" customHeight="1">
      <c r="A709" s="196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288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 ht="12.0" customHeight="1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288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 ht="12.0" customHeight="1">
      <c r="A711" s="196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288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 ht="12.0" customHeight="1">
      <c r="A712" s="196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288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 ht="12.0" customHeight="1">
      <c r="A713" s="196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288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 ht="12.0" customHeight="1">
      <c r="A714" s="196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288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 ht="12.0" customHeight="1">
      <c r="A715" s="196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288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 ht="12.0" customHeight="1">
      <c r="A716" s="196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288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 ht="12.0" customHeight="1">
      <c r="A717" s="196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288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 ht="12.0" customHeight="1">
      <c r="A718" s="196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288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 ht="12.0" customHeight="1">
      <c r="A719" s="196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288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 ht="12.0" customHeight="1">
      <c r="A720" s="196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288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 ht="12.0" customHeight="1">
      <c r="A721" s="196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288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 ht="12.0" customHeight="1">
      <c r="A722" s="196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288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 ht="12.0" customHeight="1">
      <c r="A723" s="196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288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 ht="12.0" customHeight="1">
      <c r="A724" s="196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288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 ht="12.0" customHeight="1">
      <c r="A725" s="196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288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 ht="12.0" customHeight="1">
      <c r="A726" s="196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288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 ht="12.0" customHeight="1">
      <c r="A727" s="196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288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 ht="12.0" customHeight="1">
      <c r="A728" s="196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288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 ht="12.0" customHeight="1">
      <c r="A729" s="196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288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 ht="12.0" customHeight="1">
      <c r="A730" s="196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288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 ht="12.0" customHeight="1">
      <c r="A731" s="196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288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 ht="12.0" customHeight="1">
      <c r="A732" s="196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288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 ht="12.0" customHeight="1">
      <c r="A733" s="196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288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 ht="12.0" customHeight="1">
      <c r="A734" s="196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288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 ht="12.0" customHeight="1">
      <c r="A735" s="196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288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 ht="12.0" customHeight="1">
      <c r="A736" s="196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288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 ht="12.0" customHeight="1">
      <c r="A737" s="196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288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 ht="12.0" customHeight="1">
      <c r="A738" s="196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288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 ht="12.0" customHeight="1">
      <c r="A739" s="196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288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 ht="12.0" customHeight="1">
      <c r="A740" s="196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288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 ht="12.0" customHeight="1">
      <c r="A741" s="196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288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 ht="12.0" customHeight="1">
      <c r="A742" s="196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288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 ht="12.0" customHeight="1">
      <c r="A743" s="196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288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 ht="12.0" customHeight="1">
      <c r="A744" s="196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288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 ht="12.0" customHeight="1">
      <c r="A745" s="196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288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 ht="12.0" customHeight="1">
      <c r="A746" s="196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288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 ht="12.0" customHeight="1">
      <c r="A747" s="196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288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 ht="12.0" customHeight="1">
      <c r="A748" s="196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288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 ht="12.0" customHeight="1">
      <c r="A749" s="196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288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 ht="12.0" customHeight="1">
      <c r="A750" s="196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288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 ht="12.0" customHeight="1">
      <c r="A751" s="196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288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 ht="12.0" customHeight="1">
      <c r="A752" s="196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288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 ht="12.0" customHeight="1">
      <c r="A753" s="196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288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 ht="12.0" customHeight="1">
      <c r="A754" s="196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288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 ht="12.0" customHeight="1">
      <c r="A755" s="196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288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 ht="12.0" customHeight="1">
      <c r="A756" s="196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288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 ht="12.0" customHeight="1">
      <c r="A757" s="196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288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 ht="12.0" customHeight="1">
      <c r="A758" s="196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288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 ht="12.0" customHeight="1">
      <c r="A759" s="196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288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 ht="12.0" customHeight="1">
      <c r="A760" s="196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288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 ht="12.0" customHeight="1">
      <c r="A761" s="196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288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 ht="12.0" customHeight="1">
      <c r="A762" s="196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288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 ht="12.0" customHeight="1">
      <c r="A763" s="196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288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 ht="12.0" customHeight="1">
      <c r="A764" s="196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288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 ht="12.0" customHeight="1">
      <c r="A765" s="196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288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 ht="12.0" customHeight="1">
      <c r="A766" s="196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288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 ht="12.0" customHeight="1">
      <c r="A767" s="196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288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 ht="12.0" customHeight="1">
      <c r="A768" s="196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288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 ht="12.0" customHeight="1">
      <c r="A769" s="196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288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 ht="12.0" customHeight="1">
      <c r="A770" s="196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288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 ht="12.0" customHeight="1">
      <c r="A771" s="196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288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 ht="12.0" customHeight="1">
      <c r="A772" s="196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288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 ht="12.0" customHeight="1">
      <c r="A773" s="196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288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 ht="12.0" customHeight="1">
      <c r="A774" s="196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288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 ht="12.0" customHeight="1">
      <c r="A775" s="196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288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 ht="12.0" customHeight="1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288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 ht="12.0" customHeight="1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288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 ht="12.0" customHeight="1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288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 ht="12.0" customHeight="1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288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 ht="12.0" customHeight="1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288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 ht="12.0" customHeight="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288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 ht="12.0" customHeight="1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288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 ht="12.0" customHeight="1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288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 ht="12.0" customHeight="1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288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 ht="12.0" customHeight="1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288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 ht="12.0" customHeight="1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288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 ht="12.0" customHeight="1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288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 ht="12.0" customHeight="1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288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 ht="12.0" customHeight="1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288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 ht="12.0" customHeight="1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288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 ht="12.0" customHeight="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288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 ht="12.0" customHeight="1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288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 ht="12.0" customHeight="1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288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 ht="12.0" customHeight="1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288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 ht="12.0" customHeight="1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288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 ht="12.0" customHeight="1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288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 ht="12.0" customHeight="1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288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 ht="12.0" customHeight="1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288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 ht="12.0" customHeight="1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288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 ht="12.0" customHeight="1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288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 ht="12.0" customHeight="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288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 ht="12.0" customHeight="1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288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 ht="12.0" customHeight="1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288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 ht="12.0" customHeight="1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288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 ht="12.0" customHeight="1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288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 ht="12.0" customHeight="1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288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 ht="12.0" customHeight="1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288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 ht="12.0" customHeight="1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288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 ht="12.0" customHeight="1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288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 ht="12.0" customHeight="1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288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 ht="12.0" customHeight="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288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 ht="12.0" customHeight="1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288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 ht="12.0" customHeight="1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288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 ht="12.0" customHeight="1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288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 ht="12.0" customHeight="1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288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 ht="12.0" customHeight="1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288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 ht="12.0" customHeight="1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288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 ht="12.0" customHeight="1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288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 ht="12.0" customHeight="1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288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 ht="12.0" customHeight="1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288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 ht="12.0" customHeight="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288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 ht="12.0" customHeight="1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288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 ht="12.0" customHeight="1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288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 ht="12.0" customHeight="1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288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 ht="12.0" customHeight="1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288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 ht="12.0" customHeight="1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288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 ht="12.0" customHeight="1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288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 ht="12.0" customHeight="1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288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 ht="12.0" customHeight="1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288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 ht="12.0" customHeight="1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288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 ht="12.0" customHeight="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288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 ht="12.0" customHeight="1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288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 ht="12.0" customHeight="1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288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 ht="12.0" customHeight="1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288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 ht="12.0" customHeight="1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288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 ht="12.0" customHeight="1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288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 ht="12.0" customHeight="1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288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 ht="12.0" customHeight="1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288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 ht="12.0" customHeight="1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288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 ht="12.0" customHeight="1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288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 ht="12.0" customHeight="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288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 ht="12.0" customHeight="1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288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 ht="12.0" customHeight="1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288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 ht="12.0" customHeight="1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288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 ht="12.0" customHeight="1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288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 ht="12.0" customHeight="1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288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 ht="12.0" customHeight="1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288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 ht="12.0" customHeight="1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288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 ht="12.0" customHeight="1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288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 ht="12.0" customHeight="1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288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 ht="12.0" customHeight="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288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 ht="12.0" customHeight="1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288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 ht="12.0" customHeight="1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288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 ht="12.0" customHeight="1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288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 ht="12.0" customHeight="1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288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 ht="12.0" customHeight="1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288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 ht="12.0" customHeight="1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288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 ht="12.0" customHeight="1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288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 ht="12.0" customHeight="1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288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 ht="12.0" customHeight="1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288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 ht="12.0" customHeight="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288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 ht="12.0" customHeight="1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288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 ht="12.0" customHeight="1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288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 ht="12.0" customHeight="1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288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 ht="12.0" customHeight="1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288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 ht="12.0" customHeight="1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288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 ht="12.0" customHeight="1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288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 ht="12.0" customHeight="1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288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 ht="12.0" customHeight="1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288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 ht="12.0" customHeight="1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288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 ht="12.0" customHeight="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288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 ht="12.0" customHeight="1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288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 ht="12.0" customHeight="1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288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 ht="12.0" customHeight="1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288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 ht="12.0" customHeight="1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288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 ht="12.0" customHeight="1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288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 ht="12.0" customHeight="1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288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 ht="12.0" customHeight="1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288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 ht="12.0" customHeight="1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288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 ht="12.0" customHeight="1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288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 ht="12.0" customHeight="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288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 ht="12.0" customHeight="1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288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 ht="12.0" customHeight="1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288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 ht="12.0" customHeight="1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288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 ht="12.0" customHeight="1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288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 ht="12.0" customHeight="1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288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 ht="12.0" customHeight="1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288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 ht="12.0" customHeight="1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288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 ht="12.0" customHeight="1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288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 ht="12.0" customHeight="1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288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 ht="12.0" customHeight="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288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 ht="12.0" customHeight="1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288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 ht="12.0" customHeight="1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288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 ht="12.0" customHeight="1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288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 ht="12.0" customHeight="1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288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 ht="12.0" customHeight="1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288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 ht="12.0" customHeight="1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288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 ht="12.0" customHeight="1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288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 ht="12.0" customHeight="1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288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 ht="12.0" customHeight="1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288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 ht="12.0" customHeight="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288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 ht="12.0" customHeight="1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288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 ht="12.0" customHeight="1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288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 ht="12.0" customHeight="1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288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 ht="12.0" customHeight="1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288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 ht="12.0" customHeight="1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288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 ht="12.0" customHeight="1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288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 ht="12.0" customHeight="1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288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 ht="12.0" customHeight="1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288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 ht="12.0" customHeight="1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288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 ht="12.0" customHeight="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288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 ht="12.0" customHeight="1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288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 ht="12.0" customHeight="1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288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 ht="12.0" customHeight="1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288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 ht="12.0" customHeight="1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288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 ht="12.0" customHeight="1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288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 ht="12.0" customHeight="1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288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 ht="12.0" customHeight="1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288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 ht="12.0" customHeight="1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288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 ht="12.0" customHeight="1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288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 ht="12.0" customHeight="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288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 ht="12.0" customHeight="1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288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 ht="12.0" customHeight="1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288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 ht="12.0" customHeight="1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288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 ht="12.0" customHeight="1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288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 ht="12.0" customHeight="1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288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 ht="12.0" customHeight="1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288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 ht="12.0" customHeight="1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288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 ht="12.0" customHeight="1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288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 ht="12.0" customHeight="1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288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 ht="12.0" customHeight="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288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 ht="12.0" customHeight="1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288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 ht="12.0" customHeight="1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288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 ht="12.0" customHeight="1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288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 ht="12.0" customHeight="1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288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 ht="12.0" customHeight="1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288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 ht="12.0" customHeight="1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288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 ht="12.0" customHeight="1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288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 ht="12.0" customHeight="1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288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 ht="12.0" customHeight="1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288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 ht="12.0" customHeight="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288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 ht="12.0" customHeight="1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288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 ht="12.0" customHeight="1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288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 ht="12.0" customHeight="1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288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 ht="12.0" customHeight="1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288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 ht="12.0" customHeight="1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288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</row>
    <row r="947" ht="12.0" customHeight="1">
      <c r="A947" s="196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288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</row>
    <row r="948" ht="12.0" customHeight="1">
      <c r="A948" s="196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288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</row>
    <row r="949" ht="12.0" customHeight="1">
      <c r="A949" s="196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288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</row>
    <row r="950" ht="12.0" customHeight="1">
      <c r="A950" s="196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288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</row>
    <row r="951" ht="12.0" customHeight="1">
      <c r="A951" s="196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288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</row>
    <row r="952" ht="12.0" customHeight="1">
      <c r="A952" s="196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288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</row>
    <row r="953" ht="12.0" customHeight="1">
      <c r="A953" s="196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288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</row>
    <row r="954" ht="12.0" customHeight="1">
      <c r="A954" s="196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288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</row>
    <row r="955" ht="12.0" customHeight="1">
      <c r="A955" s="196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288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</row>
    <row r="956" ht="12.0" customHeight="1">
      <c r="A956" s="196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288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</row>
    <row r="957" ht="12.0" customHeight="1">
      <c r="A957" s="196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288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</row>
    <row r="958" ht="12.0" customHeight="1">
      <c r="A958" s="196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288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</row>
    <row r="959" ht="12.0" customHeight="1">
      <c r="A959" s="196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288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</row>
    <row r="960" ht="12.0" customHeight="1">
      <c r="A960" s="196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288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</row>
    <row r="961" ht="12.0" customHeight="1">
      <c r="A961" s="196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288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</row>
    <row r="962" ht="12.0" customHeight="1">
      <c r="A962" s="196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288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</row>
    <row r="963" ht="12.0" customHeight="1">
      <c r="A963" s="196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288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</row>
    <row r="964" ht="12.0" customHeight="1">
      <c r="A964" s="196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288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</row>
    <row r="965" ht="12.0" customHeight="1">
      <c r="A965" s="196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288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</row>
    <row r="966" ht="12.0" customHeight="1">
      <c r="A966" s="196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288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</row>
    <row r="967" ht="12.0" customHeight="1">
      <c r="A967" s="196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288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</row>
    <row r="968" ht="12.0" customHeight="1">
      <c r="A968" s="196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288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</row>
    <row r="969" ht="12.0" customHeight="1">
      <c r="A969" s="196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288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</row>
    <row r="970" ht="12.0" customHeight="1">
      <c r="A970" s="196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288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</row>
    <row r="971" ht="12.0" customHeight="1">
      <c r="A971" s="196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288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</row>
    <row r="972" ht="12.0" customHeight="1">
      <c r="A972" s="196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288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</row>
    <row r="973" ht="12.0" customHeight="1">
      <c r="A973" s="196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288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</row>
    <row r="974" ht="12.0" customHeight="1">
      <c r="A974" s="196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288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</row>
    <row r="975" ht="12.0" customHeight="1">
      <c r="A975" s="196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288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</row>
    <row r="976" ht="12.0" customHeight="1">
      <c r="A976" s="196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288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</row>
    <row r="977" ht="12.0" customHeight="1">
      <c r="A977" s="196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288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</row>
    <row r="978" ht="12.0" customHeight="1">
      <c r="A978" s="196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288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</row>
    <row r="979" ht="12.0" customHeight="1">
      <c r="A979" s="196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288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</row>
    <row r="980" ht="12.0" customHeight="1">
      <c r="A980" s="196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288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</row>
    <row r="981" ht="12.0" customHeight="1">
      <c r="A981" s="196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288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</row>
    <row r="982" ht="12.0" customHeight="1">
      <c r="A982" s="196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288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</row>
    <row r="983" ht="12.0" customHeight="1">
      <c r="A983" s="196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288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</row>
    <row r="984" ht="12.0" customHeight="1">
      <c r="A984" s="196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288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</row>
    <row r="985" ht="12.0" customHeight="1">
      <c r="A985" s="196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288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</row>
    <row r="986" ht="12.0" customHeight="1">
      <c r="A986" s="196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288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</row>
    <row r="987" ht="12.0" customHeight="1">
      <c r="A987" s="196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288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</row>
    <row r="988" ht="12.0" customHeight="1">
      <c r="A988" s="196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288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</row>
    <row r="989" ht="12.0" customHeight="1">
      <c r="A989" s="196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288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</row>
    <row r="990" ht="12.0" customHeight="1">
      <c r="A990" s="196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288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</row>
    <row r="991" ht="12.0" customHeight="1">
      <c r="A991" s="196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288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</row>
    <row r="992" ht="12.0" customHeight="1">
      <c r="A992" s="196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288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</row>
    <row r="993" ht="12.0" customHeight="1">
      <c r="A993" s="196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288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</row>
    <row r="994" ht="12.0" customHeight="1">
      <c r="A994" s="196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288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</row>
    <row r="995" ht="12.0" customHeight="1">
      <c r="A995" s="196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288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</row>
    <row r="996" ht="12.0" customHeight="1">
      <c r="A996" s="196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288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</row>
    <row r="997" ht="12.0" customHeight="1">
      <c r="A997" s="196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288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</row>
    <row r="998" ht="12.0" customHeight="1">
      <c r="A998" s="196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288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</row>
    <row r="999" ht="12.0" customHeight="1">
      <c r="A999" s="196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288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</row>
    <row r="1000" ht="12.0" customHeight="1">
      <c r="A1000" s="196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288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</row>
  </sheetData>
  <customSheetViews>
    <customSheetView guid="{DC837CAC-AF80-438D-86E6-A9FA4848671C}" filter="1" showAutoFilter="1">
      <autoFilter ref="$A$2:$U$204"/>
    </customSheetView>
  </customSheetView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29"/>
    <col customWidth="1" min="2" max="2" width="10.57"/>
    <col customWidth="1" min="3" max="3" width="10.29"/>
    <col customWidth="1" min="4" max="4" width="8.43"/>
    <col customWidth="1" min="5" max="26" width="8.71"/>
  </cols>
  <sheetData>
    <row r="1" ht="12.0" customHeight="1">
      <c r="A1" s="287" t="s">
        <v>866</v>
      </c>
      <c r="B1" s="367">
        <v>5455.5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</row>
    <row r="2" ht="12.0" customHeight="1">
      <c r="A2" s="287" t="s">
        <v>674</v>
      </c>
      <c r="B2" s="287" t="s">
        <v>867</v>
      </c>
      <c r="C2" s="287" t="s">
        <v>868</v>
      </c>
      <c r="D2" s="287" t="s">
        <v>869</v>
      </c>
      <c r="E2" s="287" t="s">
        <v>474</v>
      </c>
      <c r="F2" s="287" t="s">
        <v>5</v>
      </c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</row>
    <row r="3" ht="12.0" customHeight="1">
      <c r="A3" s="287" t="s">
        <v>870</v>
      </c>
      <c r="B3" s="367">
        <v>5455.5</v>
      </c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</row>
    <row r="4" ht="12.0" customHeight="1">
      <c r="A4" s="368">
        <v>45839.0</v>
      </c>
      <c r="B4" s="369">
        <f>16+201+20</f>
        <v>237</v>
      </c>
      <c r="C4" s="196"/>
      <c r="D4" s="370">
        <f>+B3+B4-C4</f>
        <v>5692.5</v>
      </c>
      <c r="E4" s="196">
        <f t="shared" ref="E4:E65" si="1">MONTH(A4)</f>
        <v>7</v>
      </c>
      <c r="F4" s="196">
        <f t="shared" ref="F4:F65" si="2">YEAR(A4)</f>
        <v>2025</v>
      </c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</row>
    <row r="5" ht="12.0" customHeight="1">
      <c r="A5" s="368">
        <v>45840.0</v>
      </c>
      <c r="B5" s="369">
        <v>9.0</v>
      </c>
      <c r="C5" s="196"/>
      <c r="D5" s="371">
        <f t="shared" ref="D5:D65" si="3">IF(D4&lt;0,B5-C5,D4+B5-C5)</f>
        <v>5701.5</v>
      </c>
      <c r="E5" s="196">
        <f t="shared" si="1"/>
        <v>7</v>
      </c>
      <c r="F5" s="196">
        <f t="shared" si="2"/>
        <v>2025</v>
      </c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 ht="12.0" customHeight="1">
      <c r="A6" s="368">
        <v>45841.0</v>
      </c>
      <c r="B6" s="369">
        <f>28+14.4+15.2</f>
        <v>57.6</v>
      </c>
      <c r="C6" s="196"/>
      <c r="D6" s="371">
        <f t="shared" si="3"/>
        <v>5759.1</v>
      </c>
      <c r="E6" s="196">
        <f t="shared" si="1"/>
        <v>7</v>
      </c>
      <c r="F6" s="196">
        <f t="shared" si="2"/>
        <v>2025</v>
      </c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 ht="12.0" customHeight="1">
      <c r="A7" s="368">
        <v>45842.0</v>
      </c>
      <c r="B7" s="369">
        <f>19+15.8+12</f>
        <v>46.8</v>
      </c>
      <c r="C7" s="196"/>
      <c r="D7" s="371">
        <f t="shared" si="3"/>
        <v>5805.9</v>
      </c>
      <c r="E7" s="196">
        <f t="shared" si="1"/>
        <v>7</v>
      </c>
      <c r="F7" s="196">
        <f t="shared" si="2"/>
        <v>2025</v>
      </c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 ht="12.0" customHeight="1">
      <c r="A8" s="368">
        <v>45843.0</v>
      </c>
      <c r="B8" s="369">
        <f>38+19+8+23+13</f>
        <v>101</v>
      </c>
      <c r="C8" s="196"/>
      <c r="D8" s="371">
        <f t="shared" si="3"/>
        <v>5906.9</v>
      </c>
      <c r="E8" s="196">
        <f t="shared" si="1"/>
        <v>7</v>
      </c>
      <c r="F8" s="196">
        <f t="shared" si="2"/>
        <v>2025</v>
      </c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</row>
    <row r="9" ht="12.0" customHeight="1">
      <c r="A9" s="368">
        <v>45844.0</v>
      </c>
      <c r="B9" s="369">
        <v>0.0</v>
      </c>
      <c r="C9" s="196"/>
      <c r="D9" s="371">
        <f t="shared" si="3"/>
        <v>5906.9</v>
      </c>
      <c r="E9" s="196">
        <f t="shared" si="1"/>
        <v>7</v>
      </c>
      <c r="F9" s="196">
        <f t="shared" si="2"/>
        <v>2025</v>
      </c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 ht="12.0" customHeight="1">
      <c r="A10" s="368">
        <v>45845.0</v>
      </c>
      <c r="B10" s="369">
        <f>37.8+39+39</f>
        <v>115.8</v>
      </c>
      <c r="C10" s="196"/>
      <c r="D10" s="371">
        <f t="shared" si="3"/>
        <v>6022.7</v>
      </c>
      <c r="E10" s="196">
        <f t="shared" si="1"/>
        <v>7</v>
      </c>
      <c r="F10" s="196">
        <f t="shared" si="2"/>
        <v>2025</v>
      </c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ht="12.0" customHeight="1">
      <c r="A11" s="368">
        <v>45846.0</v>
      </c>
      <c r="B11" s="369">
        <f>10.4+38.8+24+34+300</f>
        <v>407.2</v>
      </c>
      <c r="C11" s="196"/>
      <c r="D11" s="371">
        <f t="shared" si="3"/>
        <v>6429.9</v>
      </c>
      <c r="E11" s="196">
        <f t="shared" si="1"/>
        <v>7</v>
      </c>
      <c r="F11" s="196">
        <f t="shared" si="2"/>
        <v>2025</v>
      </c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ht="12.0" customHeight="1">
      <c r="A12" s="368">
        <v>45847.0</v>
      </c>
      <c r="B12" s="369">
        <f>8+8.4+18</f>
        <v>34.4</v>
      </c>
      <c r="C12" s="196"/>
      <c r="D12" s="371">
        <f t="shared" si="3"/>
        <v>6464.3</v>
      </c>
      <c r="E12" s="196">
        <f t="shared" si="1"/>
        <v>7</v>
      </c>
      <c r="F12" s="196">
        <f t="shared" si="2"/>
        <v>2025</v>
      </c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 ht="12.0" customHeight="1">
      <c r="A13" s="368">
        <v>45848.0</v>
      </c>
      <c r="B13" s="369">
        <f>17+14+8+15.2+24</f>
        <v>78.2</v>
      </c>
      <c r="C13" s="196"/>
      <c r="D13" s="371">
        <f t="shared" si="3"/>
        <v>6542.5</v>
      </c>
      <c r="E13" s="196">
        <f t="shared" si="1"/>
        <v>7</v>
      </c>
      <c r="F13" s="196">
        <f t="shared" si="2"/>
        <v>2025</v>
      </c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ht="12.0" customHeight="1">
      <c r="A14" s="368">
        <v>45849.0</v>
      </c>
      <c r="B14" s="369">
        <f>41+16.8+24.2+15+100</f>
        <v>197</v>
      </c>
      <c r="C14" s="196"/>
      <c r="D14" s="371">
        <f t="shared" si="3"/>
        <v>6739.5</v>
      </c>
      <c r="E14" s="196">
        <f t="shared" si="1"/>
        <v>7</v>
      </c>
      <c r="F14" s="196">
        <f t="shared" si="2"/>
        <v>2025</v>
      </c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ht="12.0" customHeight="1">
      <c r="A15" s="368">
        <v>45850.0</v>
      </c>
      <c r="B15" s="369">
        <v>7.0</v>
      </c>
      <c r="C15" s="196"/>
      <c r="D15" s="371">
        <f t="shared" si="3"/>
        <v>6746.5</v>
      </c>
      <c r="E15" s="196">
        <f t="shared" si="1"/>
        <v>7</v>
      </c>
      <c r="F15" s="196">
        <f t="shared" si="2"/>
        <v>2025</v>
      </c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 ht="12.0" customHeight="1">
      <c r="A16" s="368">
        <v>45851.0</v>
      </c>
      <c r="B16" s="369">
        <f>21+18+12.6+18.4</f>
        <v>70</v>
      </c>
      <c r="C16" s="196"/>
      <c r="D16" s="371">
        <f t="shared" si="3"/>
        <v>6816.5</v>
      </c>
      <c r="E16" s="196">
        <f t="shared" si="1"/>
        <v>7</v>
      </c>
      <c r="F16" s="196">
        <f t="shared" si="2"/>
        <v>2025</v>
      </c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 ht="12.0" customHeight="1">
      <c r="A17" s="368">
        <v>45852.0</v>
      </c>
      <c r="B17" s="369">
        <v>0.0</v>
      </c>
      <c r="C17" s="196"/>
      <c r="D17" s="371">
        <f t="shared" si="3"/>
        <v>6816.5</v>
      </c>
      <c r="E17" s="196">
        <f t="shared" si="1"/>
        <v>7</v>
      </c>
      <c r="F17" s="196">
        <f t="shared" si="2"/>
        <v>2025</v>
      </c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</row>
    <row r="18" ht="12.0" customHeight="1">
      <c r="A18" s="368">
        <v>45853.0</v>
      </c>
      <c r="B18" s="369">
        <f>10+10.4+12+7.8</f>
        <v>40.2</v>
      </c>
      <c r="C18" s="196"/>
      <c r="D18" s="371">
        <f t="shared" si="3"/>
        <v>6856.7</v>
      </c>
      <c r="E18" s="196">
        <f t="shared" si="1"/>
        <v>7</v>
      </c>
      <c r="F18" s="196">
        <f t="shared" si="2"/>
        <v>2025</v>
      </c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</row>
    <row r="19" ht="12.0" customHeight="1">
      <c r="A19" s="368">
        <v>45854.0</v>
      </c>
      <c r="B19" s="369">
        <f>12.6+13.8+26</f>
        <v>52.4</v>
      </c>
      <c r="C19" s="196"/>
      <c r="D19" s="371">
        <f t="shared" si="3"/>
        <v>6909.1</v>
      </c>
      <c r="E19" s="196">
        <f t="shared" si="1"/>
        <v>7</v>
      </c>
      <c r="F19" s="196">
        <f t="shared" si="2"/>
        <v>2025</v>
      </c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</row>
    <row r="20" ht="12.0" customHeight="1">
      <c r="A20" s="368">
        <v>45855.0</v>
      </c>
      <c r="B20" s="369">
        <f>6.8+22+11.6</f>
        <v>40.4</v>
      </c>
      <c r="C20" s="196"/>
      <c r="D20" s="371">
        <f t="shared" si="3"/>
        <v>6949.5</v>
      </c>
      <c r="E20" s="196">
        <f t="shared" si="1"/>
        <v>7</v>
      </c>
      <c r="F20" s="196">
        <f t="shared" si="2"/>
        <v>2025</v>
      </c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 ht="12.0" customHeight="1">
      <c r="A21" s="368">
        <v>45856.0</v>
      </c>
      <c r="B21" s="369">
        <f>10.4+20+16</f>
        <v>46.4</v>
      </c>
      <c r="C21" s="196"/>
      <c r="D21" s="371">
        <f t="shared" si="3"/>
        <v>6995.9</v>
      </c>
      <c r="E21" s="196">
        <f t="shared" si="1"/>
        <v>7</v>
      </c>
      <c r="F21" s="196">
        <f t="shared" si="2"/>
        <v>2025</v>
      </c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 ht="12.0" customHeight="1">
      <c r="A22" s="368">
        <v>45857.0</v>
      </c>
      <c r="B22" s="369">
        <f>10+34.4+10+7+13.4</f>
        <v>74.8</v>
      </c>
      <c r="C22" s="196"/>
      <c r="D22" s="371">
        <f t="shared" si="3"/>
        <v>7070.7</v>
      </c>
      <c r="E22" s="196">
        <f t="shared" si="1"/>
        <v>7</v>
      </c>
      <c r="F22" s="196">
        <f t="shared" si="2"/>
        <v>2025</v>
      </c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</row>
    <row r="23" ht="12.0" customHeight="1">
      <c r="A23" s="368">
        <v>45858.0</v>
      </c>
      <c r="B23" s="369">
        <v>0.0</v>
      </c>
      <c r="C23" s="196"/>
      <c r="D23" s="371">
        <f t="shared" si="3"/>
        <v>7070.7</v>
      </c>
      <c r="E23" s="196">
        <f t="shared" si="1"/>
        <v>7</v>
      </c>
      <c r="F23" s="196">
        <f t="shared" si="2"/>
        <v>2025</v>
      </c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 ht="12.0" customHeight="1">
      <c r="A24" s="368">
        <v>45859.0</v>
      </c>
      <c r="B24" s="369">
        <f>11+37+17.4+31.4+5</f>
        <v>101.8</v>
      </c>
      <c r="C24" s="196"/>
      <c r="D24" s="371">
        <f t="shared" si="3"/>
        <v>7172.5</v>
      </c>
      <c r="E24" s="196">
        <f t="shared" si="1"/>
        <v>7</v>
      </c>
      <c r="F24" s="196">
        <f t="shared" si="2"/>
        <v>2025</v>
      </c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</row>
    <row r="25" ht="12.0" customHeight="1">
      <c r="A25" s="368">
        <v>45860.0</v>
      </c>
      <c r="B25" s="369">
        <f>8+9.4+13.8+28+5</f>
        <v>64.2</v>
      </c>
      <c r="C25" s="196"/>
      <c r="D25" s="371">
        <f t="shared" si="3"/>
        <v>7236.7</v>
      </c>
      <c r="E25" s="196">
        <f t="shared" si="1"/>
        <v>7</v>
      </c>
      <c r="F25" s="196">
        <f t="shared" si="2"/>
        <v>2025</v>
      </c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 ht="12.0" customHeight="1">
      <c r="A26" s="368">
        <v>45861.0</v>
      </c>
      <c r="B26" s="369">
        <f>7+7.2</f>
        <v>14.2</v>
      </c>
      <c r="C26" s="196"/>
      <c r="D26" s="371">
        <f t="shared" si="3"/>
        <v>7250.9</v>
      </c>
      <c r="E26" s="196">
        <f t="shared" si="1"/>
        <v>7</v>
      </c>
      <c r="F26" s="196">
        <f t="shared" si="2"/>
        <v>2025</v>
      </c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ht="12.0" customHeight="1">
      <c r="A27" s="368">
        <v>45862.0</v>
      </c>
      <c r="B27" s="369">
        <v>240.0</v>
      </c>
      <c r="C27" s="196"/>
      <c r="D27" s="371">
        <f t="shared" si="3"/>
        <v>7490.9</v>
      </c>
      <c r="E27" s="196">
        <f t="shared" si="1"/>
        <v>7</v>
      </c>
      <c r="F27" s="196">
        <f t="shared" si="2"/>
        <v>2025</v>
      </c>
      <c r="G27" s="369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ht="12.0" customHeight="1">
      <c r="A28" s="368">
        <v>45863.0</v>
      </c>
      <c r="B28" s="369">
        <v>12.2</v>
      </c>
      <c r="C28" s="196"/>
      <c r="D28" s="371">
        <f t="shared" si="3"/>
        <v>7503.1</v>
      </c>
      <c r="E28" s="196">
        <f t="shared" si="1"/>
        <v>7</v>
      </c>
      <c r="F28" s="196">
        <f t="shared" si="2"/>
        <v>2025</v>
      </c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ht="12.0" customHeight="1">
      <c r="A29" s="368">
        <v>45864.0</v>
      </c>
      <c r="B29" s="369">
        <f>120+8+16.7</f>
        <v>144.7</v>
      </c>
      <c r="C29" s="196"/>
      <c r="D29" s="371">
        <f t="shared" si="3"/>
        <v>7647.8</v>
      </c>
      <c r="E29" s="196">
        <f t="shared" si="1"/>
        <v>7</v>
      </c>
      <c r="F29" s="196">
        <f t="shared" si="2"/>
        <v>2025</v>
      </c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ht="12.0" customHeight="1">
      <c r="A30" s="368">
        <v>45865.0</v>
      </c>
      <c r="B30" s="369">
        <f>8.8+50+19.4+6+838</f>
        <v>922.2</v>
      </c>
      <c r="C30" s="196">
        <v>8570.0</v>
      </c>
      <c r="D30" s="371">
        <f t="shared" si="3"/>
        <v>0</v>
      </c>
      <c r="E30" s="196">
        <f t="shared" si="1"/>
        <v>7</v>
      </c>
      <c r="F30" s="196">
        <f t="shared" si="2"/>
        <v>2025</v>
      </c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ht="12.0" customHeight="1">
      <c r="A31" s="368">
        <v>45866.0</v>
      </c>
      <c r="B31" s="369">
        <v>80.0</v>
      </c>
      <c r="C31" s="196"/>
      <c r="D31" s="371">
        <f t="shared" si="3"/>
        <v>80</v>
      </c>
      <c r="E31" s="196">
        <f t="shared" si="1"/>
        <v>7</v>
      </c>
      <c r="F31" s="196">
        <f t="shared" si="2"/>
        <v>2025</v>
      </c>
      <c r="G31" s="369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ht="12.0" customHeight="1">
      <c r="A32" s="368">
        <v>45867.0</v>
      </c>
      <c r="B32" s="369">
        <v>18.2</v>
      </c>
      <c r="C32" s="196"/>
      <c r="D32" s="371">
        <f t="shared" si="3"/>
        <v>98.2</v>
      </c>
      <c r="E32" s="196">
        <f t="shared" si="1"/>
        <v>7</v>
      </c>
      <c r="F32" s="196">
        <f t="shared" si="2"/>
        <v>2025</v>
      </c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ht="12.0" customHeight="1">
      <c r="A33" s="368">
        <v>45868.0</v>
      </c>
      <c r="B33" s="369">
        <v>17.0</v>
      </c>
      <c r="C33" s="196"/>
      <c r="D33" s="371">
        <f t="shared" si="3"/>
        <v>115.2</v>
      </c>
      <c r="E33" s="196">
        <f t="shared" si="1"/>
        <v>7</v>
      </c>
      <c r="F33" s="196">
        <f t="shared" si="2"/>
        <v>2025</v>
      </c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ht="12.0" customHeight="1">
      <c r="A34" s="368">
        <v>45869.0</v>
      </c>
      <c r="B34" s="369">
        <v>75.8</v>
      </c>
      <c r="C34" s="196"/>
      <c r="D34" s="371">
        <f t="shared" si="3"/>
        <v>191</v>
      </c>
      <c r="E34" s="196">
        <f t="shared" si="1"/>
        <v>7</v>
      </c>
      <c r="F34" s="196">
        <f t="shared" si="2"/>
        <v>2025</v>
      </c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ht="12.0" customHeight="1">
      <c r="A35" s="368">
        <v>45870.0</v>
      </c>
      <c r="B35" s="196">
        <v>8.0</v>
      </c>
      <c r="C35" s="196"/>
      <c r="D35" s="371">
        <f t="shared" si="3"/>
        <v>199</v>
      </c>
      <c r="E35" s="196">
        <f t="shared" si="1"/>
        <v>8</v>
      </c>
      <c r="F35" s="196">
        <f t="shared" si="2"/>
        <v>2025</v>
      </c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 ht="12.0" customHeight="1">
      <c r="A36" s="368">
        <f t="shared" ref="A36:A65" si="4">+A35+1</f>
        <v>45871</v>
      </c>
      <c r="B36" s="196">
        <v>0.0</v>
      </c>
      <c r="C36" s="196"/>
      <c r="D36" s="371">
        <f t="shared" si="3"/>
        <v>199</v>
      </c>
      <c r="E36" s="196">
        <f t="shared" si="1"/>
        <v>8</v>
      </c>
      <c r="F36" s="196">
        <f t="shared" si="2"/>
        <v>2025</v>
      </c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ht="12.0" customHeight="1">
      <c r="A37" s="368">
        <f t="shared" si="4"/>
        <v>45872</v>
      </c>
      <c r="B37" s="196">
        <v>0.0</v>
      </c>
      <c r="C37" s="196"/>
      <c r="D37" s="371">
        <f t="shared" si="3"/>
        <v>199</v>
      </c>
      <c r="E37" s="196">
        <f t="shared" si="1"/>
        <v>8</v>
      </c>
      <c r="F37" s="196">
        <f t="shared" si="2"/>
        <v>2025</v>
      </c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ht="12.0" customHeight="1">
      <c r="A38" s="368">
        <f t="shared" si="4"/>
        <v>45873</v>
      </c>
      <c r="B38" s="196">
        <f>8+24+8.8+12</f>
        <v>52.8</v>
      </c>
      <c r="C38" s="196"/>
      <c r="D38" s="371">
        <f t="shared" si="3"/>
        <v>251.8</v>
      </c>
      <c r="E38" s="196">
        <f t="shared" si="1"/>
        <v>8</v>
      </c>
      <c r="F38" s="196">
        <f t="shared" si="2"/>
        <v>2025</v>
      </c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 ht="12.0" customHeight="1">
      <c r="A39" s="368">
        <f t="shared" si="4"/>
        <v>45874</v>
      </c>
      <c r="B39" s="196">
        <v>13.0</v>
      </c>
      <c r="C39" s="196"/>
      <c r="D39" s="371">
        <f t="shared" si="3"/>
        <v>264.8</v>
      </c>
      <c r="E39" s="196">
        <f t="shared" si="1"/>
        <v>8</v>
      </c>
      <c r="F39" s="196">
        <f t="shared" si="2"/>
        <v>2025</v>
      </c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 ht="12.0" customHeight="1">
      <c r="A40" s="368">
        <f t="shared" si="4"/>
        <v>45875</v>
      </c>
      <c r="B40" s="196">
        <v>18.4</v>
      </c>
      <c r="C40" s="196"/>
      <c r="D40" s="371">
        <f t="shared" si="3"/>
        <v>283.2</v>
      </c>
      <c r="E40" s="196">
        <f t="shared" si="1"/>
        <v>8</v>
      </c>
      <c r="F40" s="196">
        <f t="shared" si="2"/>
        <v>2025</v>
      </c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 ht="12.0" customHeight="1">
      <c r="A41" s="368">
        <f t="shared" si="4"/>
        <v>45876</v>
      </c>
      <c r="B41" s="196">
        <v>114.0</v>
      </c>
      <c r="C41" s="196"/>
      <c r="D41" s="371">
        <f t="shared" si="3"/>
        <v>397.2</v>
      </c>
      <c r="E41" s="196">
        <f t="shared" si="1"/>
        <v>8</v>
      </c>
      <c r="F41" s="196">
        <f t="shared" si="2"/>
        <v>2025</v>
      </c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 ht="12.0" customHeight="1">
      <c r="A42" s="368">
        <f t="shared" si="4"/>
        <v>45877</v>
      </c>
      <c r="B42" s="196">
        <v>81.2</v>
      </c>
      <c r="C42" s="196"/>
      <c r="D42" s="371">
        <f t="shared" si="3"/>
        <v>478.4</v>
      </c>
      <c r="E42" s="196">
        <f t="shared" si="1"/>
        <v>8</v>
      </c>
      <c r="F42" s="196">
        <f t="shared" si="2"/>
        <v>2025</v>
      </c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 ht="12.0" customHeight="1">
      <c r="A43" s="368">
        <f t="shared" si="4"/>
        <v>45878</v>
      </c>
      <c r="B43" s="196"/>
      <c r="C43" s="196"/>
      <c r="D43" s="371">
        <f t="shared" si="3"/>
        <v>478.4</v>
      </c>
      <c r="E43" s="196">
        <f t="shared" si="1"/>
        <v>8</v>
      </c>
      <c r="F43" s="196">
        <f t="shared" si="2"/>
        <v>2025</v>
      </c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ht="12.0" customHeight="1">
      <c r="A44" s="368">
        <f t="shared" si="4"/>
        <v>45879</v>
      </c>
      <c r="B44" s="196">
        <v>155.6</v>
      </c>
      <c r="C44" s="196"/>
      <c r="D44" s="371">
        <f t="shared" si="3"/>
        <v>634</v>
      </c>
      <c r="E44" s="196">
        <f t="shared" si="1"/>
        <v>8</v>
      </c>
      <c r="F44" s="196">
        <f t="shared" si="2"/>
        <v>2025</v>
      </c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 ht="12.0" customHeight="1">
      <c r="A45" s="368">
        <f t="shared" si="4"/>
        <v>45880</v>
      </c>
      <c r="B45" s="196">
        <v>49.0</v>
      </c>
      <c r="C45" s="196"/>
      <c r="D45" s="371">
        <f t="shared" si="3"/>
        <v>683</v>
      </c>
      <c r="E45" s="196">
        <f t="shared" si="1"/>
        <v>8</v>
      </c>
      <c r="F45" s="196">
        <f t="shared" si="2"/>
        <v>2025</v>
      </c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 ht="12.0" customHeight="1">
      <c r="A46" s="368">
        <f t="shared" si="4"/>
        <v>45881</v>
      </c>
      <c r="B46" s="196">
        <v>32.0</v>
      </c>
      <c r="C46" s="196"/>
      <c r="D46" s="371">
        <f t="shared" si="3"/>
        <v>715</v>
      </c>
      <c r="E46" s="196">
        <f t="shared" si="1"/>
        <v>8</v>
      </c>
      <c r="F46" s="196">
        <f t="shared" si="2"/>
        <v>2025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 ht="12.0" customHeight="1">
      <c r="A47" s="368">
        <f t="shared" si="4"/>
        <v>45882</v>
      </c>
      <c r="B47" s="196">
        <v>15.0</v>
      </c>
      <c r="C47" s="196"/>
      <c r="D47" s="371">
        <f t="shared" si="3"/>
        <v>730</v>
      </c>
      <c r="E47" s="196">
        <f t="shared" si="1"/>
        <v>8</v>
      </c>
      <c r="F47" s="196">
        <f t="shared" si="2"/>
        <v>2025</v>
      </c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 ht="12.0" customHeight="1">
      <c r="A48" s="368">
        <f t="shared" si="4"/>
        <v>45883</v>
      </c>
      <c r="B48" s="196">
        <v>22.8</v>
      </c>
      <c r="C48" s="196"/>
      <c r="D48" s="371">
        <f t="shared" si="3"/>
        <v>752.8</v>
      </c>
      <c r="E48" s="196">
        <f t="shared" si="1"/>
        <v>8</v>
      </c>
      <c r="F48" s="196">
        <f t="shared" si="2"/>
        <v>2025</v>
      </c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 ht="12.0" customHeight="1">
      <c r="A49" s="368">
        <f t="shared" si="4"/>
        <v>45884</v>
      </c>
      <c r="B49" s="196"/>
      <c r="C49" s="196"/>
      <c r="D49" s="371">
        <f t="shared" si="3"/>
        <v>752.8</v>
      </c>
      <c r="E49" s="196">
        <f t="shared" si="1"/>
        <v>8</v>
      </c>
      <c r="F49" s="196">
        <f t="shared" si="2"/>
        <v>2025</v>
      </c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 ht="12.0" customHeight="1">
      <c r="A50" s="368">
        <f t="shared" si="4"/>
        <v>45885</v>
      </c>
      <c r="B50" s="196">
        <v>13.4</v>
      </c>
      <c r="C50" s="196"/>
      <c r="D50" s="371">
        <f t="shared" si="3"/>
        <v>766.2</v>
      </c>
      <c r="E50" s="196">
        <f t="shared" si="1"/>
        <v>8</v>
      </c>
      <c r="F50" s="196">
        <f t="shared" si="2"/>
        <v>2025</v>
      </c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 ht="12.0" customHeight="1">
      <c r="A51" s="368">
        <f t="shared" si="4"/>
        <v>45886</v>
      </c>
      <c r="B51" s="196">
        <v>151.2</v>
      </c>
      <c r="C51" s="196"/>
      <c r="D51" s="371">
        <f t="shared" si="3"/>
        <v>917.4</v>
      </c>
      <c r="E51" s="196">
        <f t="shared" si="1"/>
        <v>8</v>
      </c>
      <c r="F51" s="196">
        <f t="shared" si="2"/>
        <v>2025</v>
      </c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  <row r="52" ht="12.0" customHeight="1">
      <c r="A52" s="368">
        <f t="shared" si="4"/>
        <v>45887</v>
      </c>
      <c r="B52" s="196"/>
      <c r="C52" s="196"/>
      <c r="D52" s="371">
        <f t="shared" si="3"/>
        <v>917.4</v>
      </c>
      <c r="E52" s="196">
        <f t="shared" si="1"/>
        <v>8</v>
      </c>
      <c r="F52" s="196">
        <f t="shared" si="2"/>
        <v>2025</v>
      </c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</row>
    <row r="53" ht="12.0" customHeight="1">
      <c r="A53" s="368">
        <f t="shared" si="4"/>
        <v>45888</v>
      </c>
      <c r="B53" s="196">
        <v>7.2</v>
      </c>
      <c r="C53" s="196"/>
      <c r="D53" s="371">
        <f t="shared" si="3"/>
        <v>924.6</v>
      </c>
      <c r="E53" s="196">
        <f t="shared" si="1"/>
        <v>8</v>
      </c>
      <c r="F53" s="196">
        <f t="shared" si="2"/>
        <v>2025</v>
      </c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</row>
    <row r="54" ht="12.0" customHeight="1">
      <c r="A54" s="368">
        <f t="shared" si="4"/>
        <v>45889</v>
      </c>
      <c r="B54" s="196">
        <v>74.6</v>
      </c>
      <c r="C54" s="196"/>
      <c r="D54" s="371">
        <f t="shared" si="3"/>
        <v>999.2</v>
      </c>
      <c r="E54" s="196">
        <f t="shared" si="1"/>
        <v>8</v>
      </c>
      <c r="F54" s="196">
        <f t="shared" si="2"/>
        <v>2025</v>
      </c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</row>
    <row r="55" ht="12.0" customHeight="1">
      <c r="A55" s="368">
        <f t="shared" si="4"/>
        <v>45890</v>
      </c>
      <c r="B55" s="196">
        <v>20.4</v>
      </c>
      <c r="C55" s="196"/>
      <c r="D55" s="371">
        <f t="shared" si="3"/>
        <v>1019.6</v>
      </c>
      <c r="E55" s="196">
        <f t="shared" si="1"/>
        <v>8</v>
      </c>
      <c r="F55" s="196">
        <f t="shared" si="2"/>
        <v>2025</v>
      </c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</row>
    <row r="56" ht="12.0" customHeight="1">
      <c r="A56" s="368">
        <f t="shared" si="4"/>
        <v>45891</v>
      </c>
      <c r="B56" s="196">
        <v>22.81</v>
      </c>
      <c r="C56" s="196"/>
      <c r="D56" s="371">
        <f t="shared" si="3"/>
        <v>1042.41</v>
      </c>
      <c r="E56" s="196">
        <f t="shared" si="1"/>
        <v>8</v>
      </c>
      <c r="F56" s="196">
        <f t="shared" si="2"/>
        <v>2025</v>
      </c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</row>
    <row r="57" ht="12.0" customHeight="1">
      <c r="A57" s="368">
        <f t="shared" si="4"/>
        <v>45892</v>
      </c>
      <c r="B57" s="196">
        <v>37.4</v>
      </c>
      <c r="C57" s="196"/>
      <c r="D57" s="371">
        <f t="shared" si="3"/>
        <v>1079.81</v>
      </c>
      <c r="E57" s="196">
        <f t="shared" si="1"/>
        <v>8</v>
      </c>
      <c r="F57" s="196">
        <f t="shared" si="2"/>
        <v>2025</v>
      </c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</row>
    <row r="58" ht="12.0" customHeight="1">
      <c r="A58" s="368">
        <f t="shared" si="4"/>
        <v>45893</v>
      </c>
      <c r="B58" s="196"/>
      <c r="C58" s="196"/>
      <c r="D58" s="371">
        <f t="shared" si="3"/>
        <v>1079.81</v>
      </c>
      <c r="E58" s="196">
        <f t="shared" si="1"/>
        <v>8</v>
      </c>
      <c r="F58" s="196">
        <f t="shared" si="2"/>
        <v>2025</v>
      </c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</row>
    <row r="59" ht="12.0" customHeight="1">
      <c r="A59" s="368">
        <f t="shared" si="4"/>
        <v>45894</v>
      </c>
      <c r="B59" s="196">
        <v>41.6</v>
      </c>
      <c r="C59" s="196"/>
      <c r="D59" s="371">
        <f t="shared" si="3"/>
        <v>1121.41</v>
      </c>
      <c r="E59" s="196">
        <f t="shared" si="1"/>
        <v>8</v>
      </c>
      <c r="F59" s="196">
        <f t="shared" si="2"/>
        <v>2025</v>
      </c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 ht="12.0" customHeight="1">
      <c r="A60" s="368">
        <f t="shared" si="4"/>
        <v>45895</v>
      </c>
      <c r="B60" s="196">
        <v>46.4</v>
      </c>
      <c r="C60" s="196"/>
      <c r="D60" s="371">
        <f t="shared" si="3"/>
        <v>1167.81</v>
      </c>
      <c r="E60" s="196">
        <f t="shared" si="1"/>
        <v>8</v>
      </c>
      <c r="F60" s="196">
        <f t="shared" si="2"/>
        <v>2025</v>
      </c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</row>
    <row r="61" ht="12.0" customHeight="1">
      <c r="A61" s="368">
        <f t="shared" si="4"/>
        <v>45896</v>
      </c>
      <c r="B61" s="196">
        <v>10.0</v>
      </c>
      <c r="C61" s="196"/>
      <c r="D61" s="371">
        <f t="shared" si="3"/>
        <v>1177.81</v>
      </c>
      <c r="E61" s="196">
        <f t="shared" si="1"/>
        <v>8</v>
      </c>
      <c r="F61" s="196">
        <f t="shared" si="2"/>
        <v>2025</v>
      </c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</row>
    <row r="62" ht="12.0" customHeight="1">
      <c r="A62" s="368">
        <f t="shared" si="4"/>
        <v>45897</v>
      </c>
      <c r="B62" s="196">
        <v>12.0</v>
      </c>
      <c r="C62" s="196"/>
      <c r="D62" s="371">
        <f t="shared" si="3"/>
        <v>1189.81</v>
      </c>
      <c r="E62" s="196">
        <f t="shared" si="1"/>
        <v>8</v>
      </c>
      <c r="F62" s="196">
        <f t="shared" si="2"/>
        <v>2025</v>
      </c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</row>
    <row r="63" ht="12.0" customHeight="1">
      <c r="A63" s="368">
        <f t="shared" si="4"/>
        <v>45898</v>
      </c>
      <c r="B63" s="196">
        <v>358.6</v>
      </c>
      <c r="C63" s="196"/>
      <c r="D63" s="371">
        <f t="shared" si="3"/>
        <v>1548.41</v>
      </c>
      <c r="E63" s="196">
        <f t="shared" si="1"/>
        <v>8</v>
      </c>
      <c r="F63" s="196">
        <f t="shared" si="2"/>
        <v>2025</v>
      </c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ht="12.0" customHeight="1">
      <c r="A64" s="368">
        <f t="shared" si="4"/>
        <v>45899</v>
      </c>
      <c r="B64" s="196"/>
      <c r="C64" s="196"/>
      <c r="D64" s="371">
        <f t="shared" si="3"/>
        <v>1548.41</v>
      </c>
      <c r="E64" s="196">
        <f t="shared" si="1"/>
        <v>8</v>
      </c>
      <c r="F64" s="196">
        <f t="shared" si="2"/>
        <v>2025</v>
      </c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ht="12.0" customHeight="1">
      <c r="A65" s="368">
        <f t="shared" si="4"/>
        <v>45900</v>
      </c>
      <c r="B65" s="196"/>
      <c r="C65" s="196"/>
      <c r="D65" s="371">
        <f t="shared" si="3"/>
        <v>1548.41</v>
      </c>
      <c r="E65" s="196">
        <f t="shared" si="1"/>
        <v>8</v>
      </c>
      <c r="F65" s="196">
        <f t="shared" si="2"/>
        <v>2025</v>
      </c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</row>
    <row r="66" ht="12.0" customHeight="1">
      <c r="A66" s="196"/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</row>
    <row r="67" ht="12.0" customHeight="1">
      <c r="A67" s="196"/>
      <c r="B67" s="196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</row>
    <row r="68" ht="12.0" customHeight="1">
      <c r="A68" s="196"/>
      <c r="B68" s="196"/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</row>
    <row r="69" ht="12.0" customHeight="1">
      <c r="A69" s="196"/>
      <c r="B69" s="196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</row>
    <row r="70" ht="12.0" customHeight="1">
      <c r="A70" s="196"/>
      <c r="B70" s="196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</row>
    <row r="71" ht="12.0" customHeight="1">
      <c r="A71" s="196"/>
      <c r="B71" s="196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</row>
    <row r="72" ht="12.0" customHeight="1">
      <c r="A72" s="196"/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</row>
    <row r="73" ht="12.0" customHeight="1">
      <c r="A73" s="196"/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</row>
    <row r="74" ht="12.0" customHeight="1">
      <c r="A74" s="196"/>
      <c r="B74" s="196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</row>
    <row r="75" ht="12.0" customHeight="1">
      <c r="A75" s="196"/>
      <c r="B75" s="196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</row>
    <row r="76" ht="12.0" customHeight="1">
      <c r="A76" s="196"/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</row>
    <row r="77" ht="12.0" customHeight="1">
      <c r="A77" s="196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</row>
    <row r="78" ht="12.0" customHeight="1">
      <c r="A78" s="196"/>
      <c r="B78" s="196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</row>
    <row r="79" ht="12.0" customHeight="1">
      <c r="A79" s="196"/>
      <c r="B79" s="196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</row>
    <row r="80" ht="12.0" customHeight="1">
      <c r="A80" s="196"/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</row>
    <row r="81" ht="12.0" customHeight="1">
      <c r="A81" s="196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</row>
    <row r="82" ht="12.0" customHeight="1">
      <c r="A82" s="196"/>
      <c r="B82" s="196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 ht="12.0" customHeight="1">
      <c r="A83" s="196"/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 ht="12.0" customHeight="1">
      <c r="A84" s="196"/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 ht="12.0" customHeight="1">
      <c r="A85" s="196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 ht="12.0" customHeight="1">
      <c r="A86" s="196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 ht="12.0" customHeight="1">
      <c r="A87" s="196"/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</row>
    <row r="88" ht="12.0" customHeight="1">
      <c r="A88" s="196"/>
      <c r="B88" s="196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</row>
    <row r="89" ht="12.0" customHeight="1">
      <c r="A89" s="196"/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</row>
    <row r="90" ht="12.0" customHeight="1">
      <c r="A90" s="196"/>
      <c r="B90" s="196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</row>
    <row r="91" ht="12.0" customHeight="1">
      <c r="A91" s="196"/>
      <c r="B91" s="196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</row>
    <row r="92" ht="12.0" customHeight="1">
      <c r="A92" s="196"/>
      <c r="B92" s="196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</row>
    <row r="93" ht="12.0" customHeight="1">
      <c r="A93" s="196"/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</row>
    <row r="94" ht="12.0" customHeight="1">
      <c r="A94" s="196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</row>
    <row r="95" ht="12.0" customHeight="1">
      <c r="A95" s="196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</row>
    <row r="96" ht="12.0" customHeight="1">
      <c r="A96" s="196"/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</row>
    <row r="97" ht="12.0" customHeight="1">
      <c r="A97" s="196"/>
      <c r="B97" s="196"/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</row>
    <row r="98" ht="12.0" customHeight="1">
      <c r="A98" s="196"/>
      <c r="B98" s="196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</row>
    <row r="99" ht="12.0" customHeight="1">
      <c r="A99" s="196"/>
      <c r="B99" s="196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</row>
    <row r="100" ht="12.0" customHeight="1">
      <c r="A100" s="196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</row>
    <row r="101" ht="12.0" customHeight="1">
      <c r="A101" s="196"/>
      <c r="B101" s="196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</row>
    <row r="102" ht="12.0" customHeight="1">
      <c r="A102" s="196"/>
      <c r="B102" s="196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</row>
    <row r="103" ht="12.0" customHeight="1">
      <c r="A103" s="196"/>
      <c r="B103" s="196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</row>
    <row r="104" ht="12.0" customHeight="1">
      <c r="A104" s="196"/>
      <c r="B104" s="196"/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</row>
    <row r="105" ht="12.0" customHeight="1">
      <c r="A105" s="196"/>
      <c r="B105" s="196"/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</row>
    <row r="106" ht="12.0" customHeight="1">
      <c r="A106" s="196"/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</row>
    <row r="107" ht="12.0" customHeight="1">
      <c r="A107" s="196"/>
      <c r="B107" s="196"/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</row>
    <row r="108" ht="12.0" customHeight="1">
      <c r="A108" s="196"/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</row>
    <row r="109" ht="12.0" customHeight="1">
      <c r="A109" s="196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</row>
    <row r="110" ht="12.0" customHeight="1">
      <c r="A110" s="196"/>
      <c r="B110" s="196"/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</row>
    <row r="111" ht="12.0" customHeight="1">
      <c r="A111" s="196"/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</row>
    <row r="112" ht="12.0" customHeight="1">
      <c r="A112" s="196"/>
      <c r="B112" s="196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</row>
    <row r="113" ht="12.0" customHeight="1">
      <c r="A113" s="196"/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</row>
    <row r="114" ht="12.0" customHeight="1">
      <c r="A114" s="196"/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</row>
    <row r="115" ht="12.0" customHeight="1">
      <c r="A115" s="196"/>
      <c r="B115" s="196"/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</row>
    <row r="116" ht="12.0" customHeight="1">
      <c r="A116" s="196"/>
      <c r="B116" s="196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</row>
    <row r="117" ht="12.0" customHeight="1">
      <c r="A117" s="196"/>
      <c r="B117" s="196"/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</row>
    <row r="118" ht="12.0" customHeight="1">
      <c r="A118" s="196"/>
      <c r="B118" s="196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</row>
    <row r="119" ht="12.0" customHeight="1">
      <c r="A119" s="196"/>
      <c r="B119" s="196"/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</row>
    <row r="120" ht="12.0" customHeight="1">
      <c r="A120" s="196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</row>
    <row r="121" ht="12.0" customHeight="1">
      <c r="A121" s="196"/>
      <c r="B121" s="196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</row>
    <row r="122" ht="12.0" customHeight="1">
      <c r="A122" s="196"/>
      <c r="B122" s="196"/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</row>
    <row r="123" ht="12.0" customHeight="1">
      <c r="A123" s="196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</row>
    <row r="124" ht="12.0" customHeight="1">
      <c r="A124" s="196"/>
      <c r="B124" s="196"/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</row>
    <row r="125" ht="12.0" customHeight="1">
      <c r="A125" s="196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</row>
    <row r="126" ht="12.0" customHeight="1">
      <c r="A126" s="196"/>
      <c r="B126" s="196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</row>
    <row r="127" ht="12.0" customHeight="1">
      <c r="A127" s="196"/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</row>
    <row r="128" ht="12.0" customHeight="1">
      <c r="A128" s="196"/>
      <c r="B128" s="196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</row>
    <row r="129" ht="12.0" customHeight="1">
      <c r="A129" s="196"/>
      <c r="B129" s="196"/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</row>
    <row r="130" ht="12.0" customHeight="1">
      <c r="A130" s="196"/>
      <c r="B130" s="196"/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</row>
    <row r="131" ht="12.0" customHeight="1">
      <c r="A131" s="196"/>
      <c r="B131" s="196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</row>
    <row r="132" ht="12.0" customHeight="1">
      <c r="A132" s="196"/>
      <c r="B132" s="196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</row>
    <row r="133" ht="12.0" customHeight="1">
      <c r="A133" s="196"/>
      <c r="B133" s="19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</row>
    <row r="134" ht="12.0" customHeight="1">
      <c r="A134" s="196"/>
      <c r="B134" s="196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</row>
    <row r="135" ht="12.0" customHeight="1">
      <c r="A135" s="196"/>
      <c r="B135" s="196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</row>
    <row r="136" ht="12.0" customHeight="1">
      <c r="A136" s="196"/>
      <c r="B136" s="196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</row>
    <row r="137" ht="12.0" customHeight="1">
      <c r="A137" s="196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</row>
    <row r="138" ht="12.0" customHeight="1">
      <c r="A138" s="196"/>
      <c r="B138" s="196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</row>
    <row r="139" ht="12.0" customHeight="1">
      <c r="A139" s="196"/>
      <c r="B139" s="196"/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</row>
    <row r="140" ht="12.0" customHeight="1">
      <c r="A140" s="196"/>
      <c r="B140" s="196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</row>
    <row r="141" ht="12.0" customHeight="1">
      <c r="A141" s="196"/>
      <c r="B141" s="196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</row>
    <row r="142" ht="12.0" customHeight="1">
      <c r="A142" s="196"/>
      <c r="B142" s="196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</row>
    <row r="143" ht="12.0" customHeight="1">
      <c r="A143" s="196"/>
      <c r="B143" s="196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</row>
    <row r="144" ht="12.0" customHeight="1">
      <c r="A144" s="196"/>
      <c r="B144" s="196"/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</row>
    <row r="145" ht="12.0" customHeight="1">
      <c r="A145" s="196"/>
      <c r="B145" s="196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</row>
    <row r="146" ht="12.0" customHeight="1">
      <c r="A146" s="196"/>
      <c r="B146" s="196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</row>
    <row r="147" ht="12.0" customHeight="1">
      <c r="A147" s="196"/>
      <c r="B147" s="196"/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</row>
    <row r="148" ht="12.0" customHeight="1">
      <c r="A148" s="196"/>
      <c r="B148" s="196"/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</row>
    <row r="149" ht="12.0" customHeight="1">
      <c r="A149" s="196"/>
      <c r="B149" s="196"/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</row>
    <row r="150" ht="12.0" customHeight="1">
      <c r="A150" s="196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</row>
    <row r="151" ht="12.0" customHeight="1">
      <c r="A151" s="196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</row>
    <row r="152" ht="12.0" customHeight="1">
      <c r="A152" s="196"/>
      <c r="B152" s="196"/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</row>
    <row r="153" ht="12.0" customHeight="1">
      <c r="A153" s="196"/>
      <c r="B153" s="196"/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</row>
    <row r="154" ht="12.0" customHeight="1">
      <c r="A154" s="196"/>
      <c r="B154" s="196"/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</row>
    <row r="155" ht="12.0" customHeight="1">
      <c r="A155" s="196"/>
      <c r="B155" s="196"/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</row>
    <row r="156" ht="12.0" customHeight="1">
      <c r="A156" s="196"/>
      <c r="B156" s="196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</row>
    <row r="157" ht="12.0" customHeight="1">
      <c r="A157" s="196"/>
      <c r="B157" s="196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</row>
    <row r="158" ht="12.0" customHeight="1">
      <c r="A158" s="196"/>
      <c r="B158" s="196"/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</row>
    <row r="159" ht="12.0" customHeight="1">
      <c r="A159" s="196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</row>
    <row r="160" ht="12.0" customHeight="1">
      <c r="A160" s="196"/>
      <c r="B160" s="196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</row>
    <row r="161" ht="12.0" customHeight="1">
      <c r="A161" s="196"/>
      <c r="B161" s="196"/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</row>
    <row r="162" ht="12.0" customHeight="1">
      <c r="A162" s="196"/>
      <c r="B162" s="196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</row>
    <row r="163" ht="12.0" customHeight="1">
      <c r="A163" s="196"/>
      <c r="B163" s="196"/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</row>
    <row r="164" ht="12.0" customHeight="1">
      <c r="A164" s="196"/>
      <c r="B164" s="196"/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</row>
    <row r="165" ht="12.0" customHeight="1">
      <c r="A165" s="196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</row>
    <row r="166" ht="12.0" customHeight="1">
      <c r="A166" s="196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</row>
    <row r="167" ht="12.0" customHeight="1">
      <c r="A167" s="196"/>
      <c r="B167" s="196"/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</row>
    <row r="168" ht="12.0" customHeight="1">
      <c r="A168" s="196"/>
      <c r="B168" s="196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</row>
    <row r="169" ht="12.0" customHeight="1">
      <c r="A169" s="196"/>
      <c r="B169" s="196"/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</row>
    <row r="170" ht="12.0" customHeight="1">
      <c r="A170" s="196"/>
      <c r="B170" s="196"/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</row>
    <row r="171" ht="12.0" customHeight="1">
      <c r="A171" s="196"/>
      <c r="B171" s="196"/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</row>
    <row r="172" ht="12.0" customHeight="1">
      <c r="A172" s="196"/>
      <c r="B172" s="196"/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</row>
    <row r="173" ht="12.0" customHeight="1">
      <c r="A173" s="196"/>
      <c r="B173" s="196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</row>
    <row r="174" ht="12.0" customHeight="1">
      <c r="A174" s="196"/>
      <c r="B174" s="196"/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</row>
    <row r="175" ht="12.0" customHeight="1">
      <c r="A175" s="196"/>
      <c r="B175" s="19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</row>
    <row r="176" ht="12.0" customHeight="1">
      <c r="A176" s="196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</row>
    <row r="177" ht="12.0" customHeight="1">
      <c r="A177" s="196"/>
      <c r="B177" s="196"/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</row>
    <row r="178" ht="12.0" customHeight="1">
      <c r="A178" s="196"/>
      <c r="B178" s="196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</row>
    <row r="179" ht="12.0" customHeight="1">
      <c r="A179" s="196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</row>
    <row r="180" ht="12.0" customHeight="1">
      <c r="A180" s="196"/>
      <c r="B180" s="196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</row>
    <row r="181" ht="12.0" customHeight="1">
      <c r="A181" s="196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</row>
    <row r="182" ht="12.0" customHeight="1">
      <c r="A182" s="196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</row>
    <row r="183" ht="12.0" customHeight="1">
      <c r="A183" s="196"/>
      <c r="B183" s="196"/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</row>
    <row r="184" ht="12.0" customHeight="1">
      <c r="A184" s="196"/>
      <c r="B184" s="196"/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</row>
    <row r="185" ht="12.0" customHeight="1">
      <c r="A185" s="196"/>
      <c r="B185" s="196"/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</row>
    <row r="186" ht="12.0" customHeight="1">
      <c r="A186" s="196"/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</row>
    <row r="187" ht="12.0" customHeight="1">
      <c r="A187" s="196"/>
      <c r="B187" s="196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</row>
    <row r="188" ht="12.0" customHeight="1">
      <c r="A188" s="196"/>
      <c r="B188" s="196"/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</row>
    <row r="189" ht="12.0" customHeight="1">
      <c r="A189" s="196"/>
      <c r="B189" s="196"/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</row>
    <row r="190" ht="12.0" customHeight="1">
      <c r="A190" s="196"/>
      <c r="B190" s="196"/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</row>
    <row r="191" ht="12.0" customHeight="1">
      <c r="A191" s="196"/>
      <c r="B191" s="196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</row>
    <row r="192" ht="12.0" customHeight="1">
      <c r="A192" s="196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</row>
    <row r="193" ht="12.0" customHeight="1">
      <c r="A193" s="196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</row>
    <row r="194" ht="12.0" customHeight="1">
      <c r="A194" s="196"/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</row>
    <row r="195" ht="12.0" customHeight="1">
      <c r="A195" s="196"/>
      <c r="B195" s="196"/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</row>
    <row r="196" ht="12.0" customHeight="1">
      <c r="A196" s="196"/>
      <c r="B196" s="196"/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</row>
    <row r="197" ht="12.0" customHeight="1">
      <c r="A197" s="196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</row>
    <row r="198" ht="12.0" customHeight="1">
      <c r="A198" s="196"/>
      <c r="B198" s="196"/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</row>
    <row r="199" ht="12.0" customHeight="1">
      <c r="A199" s="196"/>
      <c r="B199" s="196"/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</row>
    <row r="200" ht="12.0" customHeight="1">
      <c r="A200" s="196"/>
      <c r="B200" s="196"/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</row>
    <row r="201" ht="12.0" customHeight="1">
      <c r="A201" s="196"/>
      <c r="B201" s="196"/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</row>
    <row r="202" ht="12.0" customHeight="1">
      <c r="A202" s="196"/>
      <c r="B202" s="196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</row>
    <row r="203" ht="12.0" customHeight="1">
      <c r="A203" s="196"/>
      <c r="B203" s="196"/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</row>
    <row r="204" ht="12.0" customHeight="1">
      <c r="A204" s="196"/>
      <c r="B204" s="196"/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</row>
    <row r="205" ht="12.0" customHeight="1">
      <c r="A205" s="196"/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</row>
    <row r="206" ht="12.0" customHeight="1">
      <c r="A206" s="196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</row>
    <row r="207" ht="12.0" customHeight="1">
      <c r="A207" s="196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</row>
    <row r="208" ht="12.0" customHeight="1">
      <c r="A208" s="196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</row>
    <row r="209" ht="12.0" customHeight="1">
      <c r="A209" s="196"/>
      <c r="B209" s="196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</row>
    <row r="210" ht="12.0" customHeight="1">
      <c r="A210" s="196"/>
      <c r="B210" s="196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</row>
    <row r="211" ht="12.0" customHeight="1">
      <c r="A211" s="196"/>
      <c r="B211" s="196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</row>
    <row r="212" ht="12.0" customHeight="1">
      <c r="A212" s="196"/>
      <c r="B212" s="196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</row>
    <row r="213" ht="12.0" customHeight="1">
      <c r="A213" s="196"/>
      <c r="B213" s="196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</row>
    <row r="214" ht="12.0" customHeight="1">
      <c r="A214" s="196"/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</row>
    <row r="215" ht="12.0" customHeight="1">
      <c r="A215" s="196"/>
      <c r="B215" s="196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</row>
    <row r="216" ht="12.0" customHeight="1">
      <c r="A216" s="196"/>
      <c r="B216" s="196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</row>
    <row r="217" ht="12.0" customHeight="1">
      <c r="A217" s="196"/>
      <c r="B217" s="19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</row>
    <row r="218" ht="12.0" customHeight="1">
      <c r="A218" s="196"/>
      <c r="B218" s="196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</row>
    <row r="219" ht="12.0" customHeight="1">
      <c r="A219" s="196"/>
      <c r="B219" s="196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</row>
    <row r="220" ht="12.0" customHeight="1">
      <c r="A220" s="196"/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</row>
    <row r="221" ht="12.0" customHeight="1">
      <c r="A221" s="196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</row>
    <row r="222" ht="12.0" customHeight="1">
      <c r="A222" s="196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</row>
    <row r="223" ht="12.0" customHeight="1">
      <c r="A223" s="196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</row>
    <row r="224" ht="12.0" customHeight="1">
      <c r="A224" s="196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</row>
    <row r="225" ht="12.0" customHeight="1">
      <c r="A225" s="196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</row>
    <row r="226" ht="12.0" customHeight="1">
      <c r="A226" s="196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</row>
    <row r="227" ht="12.0" customHeight="1">
      <c r="A227" s="196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</row>
    <row r="228" ht="12.0" customHeight="1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</row>
    <row r="229" ht="12.0" customHeight="1">
      <c r="A229" s="196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</row>
    <row r="230" ht="12.0" customHeight="1">
      <c r="A230" s="196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</row>
    <row r="231" ht="12.0" customHeight="1">
      <c r="A231" s="196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</row>
    <row r="232" ht="12.0" customHeight="1">
      <c r="A232" s="196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</row>
    <row r="233" ht="12.0" customHeight="1">
      <c r="A233" s="196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</row>
    <row r="234" ht="12.0" customHeight="1">
      <c r="A234" s="196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</row>
    <row r="235" ht="12.0" customHeight="1">
      <c r="A235" s="196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</row>
    <row r="236" ht="12.0" customHeight="1">
      <c r="A236" s="196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</row>
    <row r="237" ht="12.0" customHeight="1">
      <c r="A237" s="196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</row>
    <row r="238" ht="12.0" customHeight="1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</row>
    <row r="239" ht="12.0" customHeight="1">
      <c r="A239" s="196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</row>
    <row r="240" ht="12.0" customHeight="1">
      <c r="A240" s="196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</row>
    <row r="241" ht="12.0" customHeight="1">
      <c r="A241" s="196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</row>
    <row r="242" ht="12.0" customHeight="1">
      <c r="A242" s="196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</row>
    <row r="243" ht="12.0" customHeight="1">
      <c r="A243" s="196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</row>
    <row r="244" ht="12.0" customHeight="1">
      <c r="A244" s="196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</row>
    <row r="245" ht="12.0" customHeight="1">
      <c r="A245" s="196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</row>
    <row r="246" ht="12.0" customHeight="1">
      <c r="A246" s="196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</row>
    <row r="247" ht="12.0" customHeight="1">
      <c r="A247" s="196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</row>
    <row r="248" ht="12.0" customHeight="1">
      <c r="A248" s="196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</row>
    <row r="249" ht="12.0" customHeight="1">
      <c r="A249" s="196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</row>
    <row r="250" ht="12.0" customHeight="1">
      <c r="A250" s="196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</row>
    <row r="251" ht="12.0" customHeight="1">
      <c r="A251" s="196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</row>
    <row r="252" ht="12.0" customHeight="1">
      <c r="A252" s="196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</row>
    <row r="253" ht="12.0" customHeight="1">
      <c r="A253" s="196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</row>
    <row r="254" ht="12.0" customHeight="1">
      <c r="A254" s="196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</row>
    <row r="255" ht="12.0" customHeight="1">
      <c r="A255" s="196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</row>
    <row r="256" ht="12.0" customHeight="1">
      <c r="A256" s="196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</row>
    <row r="257" ht="12.0" customHeight="1">
      <c r="A257" s="196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</row>
    <row r="258" ht="12.0" customHeight="1">
      <c r="A258" s="196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</row>
    <row r="259" ht="12.0" customHeight="1">
      <c r="A259" s="196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</row>
    <row r="260" ht="12.0" customHeight="1">
      <c r="A260" s="196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</row>
    <row r="261" ht="12.0" customHeight="1">
      <c r="A261" s="196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</row>
    <row r="262" ht="12.0" customHeight="1">
      <c r="A262" s="196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</row>
    <row r="263" ht="12.0" customHeight="1">
      <c r="A263" s="196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</row>
    <row r="264" ht="12.0" customHeight="1">
      <c r="A264" s="196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</row>
    <row r="265" ht="12.0" customHeight="1">
      <c r="A265" s="196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</row>
    <row r="266" ht="12.0" customHeight="1">
      <c r="A266" s="196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</row>
    <row r="267" ht="12.0" customHeight="1">
      <c r="A267" s="196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</row>
    <row r="268" ht="12.0" customHeight="1">
      <c r="A268" s="196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</row>
    <row r="269" ht="12.0" customHeight="1">
      <c r="A269" s="196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</row>
    <row r="270" ht="12.0" customHeight="1">
      <c r="A270" s="196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</row>
    <row r="271" ht="12.0" customHeight="1">
      <c r="A271" s="196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</row>
    <row r="272" ht="12.0" customHeight="1">
      <c r="A272" s="196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</row>
    <row r="273" ht="12.0" customHeight="1">
      <c r="A273" s="196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</row>
    <row r="274" ht="12.0" customHeight="1">
      <c r="A274" s="196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</row>
    <row r="275" ht="12.0" customHeight="1">
      <c r="A275" s="196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</row>
    <row r="276" ht="12.0" customHeight="1">
      <c r="A276" s="196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</row>
    <row r="277" ht="12.0" customHeight="1">
      <c r="A277" s="196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</row>
    <row r="278" ht="12.0" customHeight="1">
      <c r="A278" s="196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</row>
    <row r="279" ht="12.0" customHeight="1">
      <c r="A279" s="196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</row>
    <row r="280" ht="12.0" customHeight="1">
      <c r="A280" s="196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</row>
    <row r="281" ht="12.0" customHeight="1">
      <c r="A281" s="196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</row>
    <row r="282" ht="12.0" customHeight="1">
      <c r="A282" s="196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</row>
    <row r="283" ht="12.0" customHeight="1">
      <c r="A283" s="196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</row>
    <row r="284" ht="12.0" customHeight="1">
      <c r="A284" s="196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</row>
    <row r="285" ht="12.0" customHeight="1">
      <c r="A285" s="196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</row>
    <row r="286" ht="12.0" customHeight="1">
      <c r="A286" s="196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</row>
    <row r="287" ht="12.0" customHeight="1">
      <c r="A287" s="196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</row>
    <row r="288" ht="12.0" customHeight="1">
      <c r="A288" s="196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</row>
    <row r="289" ht="12.0" customHeight="1">
      <c r="A289" s="196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</row>
    <row r="290" ht="12.0" customHeight="1">
      <c r="A290" s="196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</row>
    <row r="291" ht="12.0" customHeight="1">
      <c r="A291" s="196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</row>
    <row r="292" ht="12.0" customHeight="1">
      <c r="A292" s="196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</row>
    <row r="293" ht="12.0" customHeight="1">
      <c r="A293" s="196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</row>
    <row r="294" ht="12.0" customHeight="1">
      <c r="A294" s="196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</row>
    <row r="295" ht="12.0" customHeight="1">
      <c r="A295" s="196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</row>
    <row r="296" ht="12.0" customHeight="1">
      <c r="A296" s="196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</row>
    <row r="297" ht="12.0" customHeight="1">
      <c r="A297" s="196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</row>
    <row r="298" ht="12.0" customHeight="1">
      <c r="A298" s="196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</row>
    <row r="299" ht="12.0" customHeight="1">
      <c r="A299" s="196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</row>
    <row r="300" ht="12.0" customHeight="1">
      <c r="A300" s="196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</row>
    <row r="301" ht="12.0" customHeight="1">
      <c r="A301" s="196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</row>
    <row r="302" ht="12.0" customHeight="1">
      <c r="A302" s="196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</row>
    <row r="303" ht="12.0" customHeight="1">
      <c r="A303" s="196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</row>
    <row r="304" ht="12.0" customHeight="1">
      <c r="A304" s="196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</row>
    <row r="305" ht="12.0" customHeight="1">
      <c r="A305" s="196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</row>
    <row r="306" ht="12.0" customHeight="1">
      <c r="A306" s="196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</row>
    <row r="307" ht="12.0" customHeight="1">
      <c r="A307" s="196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</row>
    <row r="308" ht="12.0" customHeight="1">
      <c r="A308" s="196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</row>
    <row r="309" ht="12.0" customHeight="1">
      <c r="A309" s="196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</row>
    <row r="310" ht="12.0" customHeight="1">
      <c r="A310" s="196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</row>
    <row r="311" ht="12.0" customHeight="1">
      <c r="A311" s="196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</row>
    <row r="312" ht="12.0" customHeight="1">
      <c r="A312" s="196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</row>
    <row r="313" ht="12.0" customHeight="1">
      <c r="A313" s="196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</row>
    <row r="314" ht="12.0" customHeight="1">
      <c r="A314" s="196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</row>
    <row r="315" ht="12.0" customHeight="1">
      <c r="A315" s="196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</row>
    <row r="316" ht="12.0" customHeight="1">
      <c r="A316" s="196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</row>
    <row r="317" ht="12.0" customHeight="1">
      <c r="A317" s="196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</row>
    <row r="318" ht="12.0" customHeight="1">
      <c r="A318" s="196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</row>
    <row r="319" ht="12.0" customHeight="1">
      <c r="A319" s="196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</row>
    <row r="320" ht="12.0" customHeight="1">
      <c r="A320" s="196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</row>
    <row r="321" ht="12.0" customHeight="1">
      <c r="A321" s="196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</row>
    <row r="322" ht="12.0" customHeight="1">
      <c r="A322" s="196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</row>
    <row r="323" ht="12.0" customHeight="1">
      <c r="A323" s="196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</row>
    <row r="324" ht="12.0" customHeight="1">
      <c r="A324" s="196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</row>
    <row r="325" ht="12.0" customHeight="1">
      <c r="A325" s="196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</row>
    <row r="326" ht="12.0" customHeight="1">
      <c r="A326" s="196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</row>
    <row r="327" ht="12.0" customHeight="1">
      <c r="A327" s="196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</row>
    <row r="328" ht="12.0" customHeight="1">
      <c r="A328" s="196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</row>
    <row r="329" ht="12.0" customHeight="1">
      <c r="A329" s="196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</row>
    <row r="330" ht="12.0" customHeight="1">
      <c r="A330" s="196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</row>
    <row r="331" ht="12.0" customHeight="1">
      <c r="A331" s="196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</row>
    <row r="332" ht="12.0" customHeight="1">
      <c r="A332" s="196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</row>
    <row r="333" ht="12.0" customHeight="1">
      <c r="A333" s="196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</row>
    <row r="334" ht="12.0" customHeight="1">
      <c r="A334" s="196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</row>
    <row r="335" ht="12.0" customHeight="1">
      <c r="A335" s="196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</row>
    <row r="336" ht="12.0" customHeight="1">
      <c r="A336" s="196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</row>
    <row r="337" ht="12.0" customHeight="1">
      <c r="A337" s="196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</row>
    <row r="338" ht="12.0" customHeight="1">
      <c r="A338" s="196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</row>
    <row r="339" ht="12.0" customHeight="1">
      <c r="A339" s="196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</row>
    <row r="340" ht="12.0" customHeight="1">
      <c r="A340" s="196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</row>
    <row r="341" ht="12.0" customHeight="1">
      <c r="A341" s="196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</row>
    <row r="342" ht="12.0" customHeight="1">
      <c r="A342" s="196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 ht="12.0" customHeight="1">
      <c r="A343" s="196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 ht="12.0" customHeight="1">
      <c r="A344" s="196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</row>
    <row r="345" ht="12.0" customHeight="1">
      <c r="A345" s="196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</row>
    <row r="346" ht="12.0" customHeight="1">
      <c r="A346" s="196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</row>
    <row r="347" ht="12.0" customHeight="1">
      <c r="A347" s="196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</row>
    <row r="348" ht="12.0" customHeight="1">
      <c r="A348" s="196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</row>
    <row r="349" ht="12.0" customHeight="1">
      <c r="A349" s="196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</row>
    <row r="350" ht="12.0" customHeight="1">
      <c r="A350" s="196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</row>
    <row r="351" ht="12.0" customHeight="1">
      <c r="A351" s="196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</row>
    <row r="352" ht="12.0" customHeight="1">
      <c r="A352" s="196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</row>
    <row r="353" ht="12.0" customHeight="1">
      <c r="A353" s="196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</row>
    <row r="354" ht="12.0" customHeight="1">
      <c r="A354" s="196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</row>
    <row r="355" ht="12.0" customHeight="1">
      <c r="A355" s="196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</row>
    <row r="356" ht="12.0" customHeight="1">
      <c r="A356" s="196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</row>
    <row r="357" ht="12.0" customHeight="1">
      <c r="A357" s="196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</row>
    <row r="358" ht="12.0" customHeight="1">
      <c r="A358" s="196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</row>
    <row r="359" ht="12.0" customHeight="1">
      <c r="A359" s="196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</row>
    <row r="360" ht="12.0" customHeight="1">
      <c r="A360" s="196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</row>
    <row r="361" ht="12.0" customHeight="1">
      <c r="A361" s="196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</row>
    <row r="362" ht="12.0" customHeight="1">
      <c r="A362" s="196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</row>
    <row r="363" ht="12.0" customHeight="1">
      <c r="A363" s="196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</row>
    <row r="364" ht="12.0" customHeight="1">
      <c r="A364" s="196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</row>
    <row r="365" ht="12.0" customHeight="1">
      <c r="A365" s="196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</row>
    <row r="366" ht="12.0" customHeight="1">
      <c r="A366" s="196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</row>
    <row r="367" ht="12.0" customHeight="1">
      <c r="A367" s="196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</row>
    <row r="368" ht="12.0" customHeight="1">
      <c r="A368" s="196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</row>
    <row r="369" ht="12.0" customHeight="1">
      <c r="A369" s="196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</row>
    <row r="370" ht="12.0" customHeight="1">
      <c r="A370" s="196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96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</row>
    <row r="371" ht="12.0" customHeight="1">
      <c r="A371" s="196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</row>
    <row r="372" ht="12.0" customHeight="1">
      <c r="A372" s="196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</row>
    <row r="373" ht="12.0" customHeight="1">
      <c r="A373" s="196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</row>
    <row r="374" ht="12.0" customHeight="1">
      <c r="A374" s="196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</row>
    <row r="375" ht="12.0" customHeight="1">
      <c r="A375" s="196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</row>
    <row r="376" ht="12.0" customHeight="1">
      <c r="A376" s="196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</row>
    <row r="377" ht="12.0" customHeight="1">
      <c r="A377" s="196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</row>
    <row r="378" ht="12.0" customHeight="1">
      <c r="A378" s="196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</row>
    <row r="379" ht="12.0" customHeight="1">
      <c r="A379" s="196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</row>
    <row r="380" ht="12.0" customHeight="1">
      <c r="A380" s="196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</row>
    <row r="381" ht="12.0" customHeight="1">
      <c r="A381" s="196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</row>
    <row r="382" ht="12.0" customHeight="1">
      <c r="A382" s="196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</row>
    <row r="383" ht="12.0" customHeight="1">
      <c r="A383" s="196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</row>
    <row r="384" ht="12.0" customHeight="1">
      <c r="A384" s="196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</row>
    <row r="385" ht="12.0" customHeight="1">
      <c r="A385" s="196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</row>
    <row r="386" ht="12.0" customHeight="1">
      <c r="A386" s="196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</row>
    <row r="387" ht="12.0" customHeight="1">
      <c r="A387" s="196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</row>
    <row r="388" ht="12.0" customHeight="1">
      <c r="A388" s="196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</row>
    <row r="389" ht="12.0" customHeight="1">
      <c r="A389" s="196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</row>
    <row r="390" ht="12.0" customHeight="1">
      <c r="A390" s="196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</row>
    <row r="391" ht="12.0" customHeight="1">
      <c r="A391" s="196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</row>
    <row r="392" ht="12.0" customHeight="1">
      <c r="A392" s="196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</row>
    <row r="393" ht="12.0" customHeight="1">
      <c r="A393" s="196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</row>
    <row r="394" ht="12.0" customHeight="1">
      <c r="A394" s="196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</row>
    <row r="395" ht="12.0" customHeight="1">
      <c r="A395" s="196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</row>
    <row r="396" ht="12.0" customHeight="1">
      <c r="A396" s="196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</row>
    <row r="397" ht="12.0" customHeight="1">
      <c r="A397" s="196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</row>
    <row r="398" ht="12.0" customHeight="1">
      <c r="A398" s="196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</row>
    <row r="399" ht="12.0" customHeight="1">
      <c r="A399" s="196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</row>
    <row r="400" ht="12.0" customHeight="1">
      <c r="A400" s="196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</row>
    <row r="401" ht="12.0" customHeight="1">
      <c r="A401" s="196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</row>
    <row r="402" ht="12.0" customHeight="1">
      <c r="A402" s="196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</row>
    <row r="403" ht="12.0" customHeight="1">
      <c r="A403" s="196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</row>
    <row r="404" ht="12.0" customHeight="1">
      <c r="A404" s="196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</row>
    <row r="405" ht="12.0" customHeight="1">
      <c r="A405" s="196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</row>
    <row r="406" ht="12.0" customHeight="1">
      <c r="A406" s="196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</row>
    <row r="407" ht="12.0" customHeight="1">
      <c r="A407" s="196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</row>
    <row r="408" ht="12.0" customHeight="1">
      <c r="A408" s="196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</row>
    <row r="409" ht="12.0" customHeight="1">
      <c r="A409" s="196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</row>
    <row r="410" ht="12.0" customHeight="1">
      <c r="A410" s="196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</row>
    <row r="411" ht="12.0" customHeight="1">
      <c r="A411" s="196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</row>
    <row r="412" ht="12.0" customHeight="1">
      <c r="A412" s="196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</row>
    <row r="413" ht="12.0" customHeight="1">
      <c r="A413" s="196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</row>
    <row r="414" ht="12.0" customHeight="1">
      <c r="A414" s="196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96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</row>
    <row r="415" ht="12.0" customHeight="1">
      <c r="A415" s="196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96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</row>
    <row r="416" ht="12.0" customHeight="1">
      <c r="A416" s="196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</row>
    <row r="417" ht="12.0" customHeight="1">
      <c r="A417" s="196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</row>
    <row r="418" ht="12.0" customHeight="1">
      <c r="A418" s="196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</row>
    <row r="419" ht="12.0" customHeight="1">
      <c r="A419" s="196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</row>
    <row r="420" ht="12.0" customHeight="1">
      <c r="A420" s="196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</row>
    <row r="421" ht="12.0" customHeight="1">
      <c r="A421" s="196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</row>
    <row r="422" ht="12.0" customHeight="1">
      <c r="A422" s="196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</row>
    <row r="423" ht="12.0" customHeight="1">
      <c r="A423" s="196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</row>
    <row r="424" ht="12.0" customHeight="1">
      <c r="A424" s="196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96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</row>
    <row r="425" ht="12.0" customHeight="1">
      <c r="A425" s="196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</row>
    <row r="426" ht="12.0" customHeight="1">
      <c r="A426" s="196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</row>
    <row r="427" ht="12.0" customHeight="1">
      <c r="A427" s="196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</row>
    <row r="428" ht="12.0" customHeight="1">
      <c r="A428" s="196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</row>
    <row r="429" ht="12.0" customHeight="1">
      <c r="A429" s="196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</row>
    <row r="430" ht="12.0" customHeight="1">
      <c r="A430" s="196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</row>
    <row r="431" ht="12.0" customHeight="1">
      <c r="A431" s="196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</row>
    <row r="432" ht="12.0" customHeight="1">
      <c r="A432" s="196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</row>
    <row r="433" ht="12.0" customHeight="1">
      <c r="A433" s="196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</row>
    <row r="434" ht="12.0" customHeight="1">
      <c r="A434" s="196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</row>
    <row r="435" ht="12.0" customHeight="1">
      <c r="A435" s="196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</row>
    <row r="436" ht="12.0" customHeight="1">
      <c r="A436" s="196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</row>
    <row r="437" ht="12.0" customHeight="1">
      <c r="A437" s="196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</row>
    <row r="438" ht="12.0" customHeight="1">
      <c r="A438" s="196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</row>
    <row r="439" ht="12.0" customHeight="1">
      <c r="A439" s="196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</row>
    <row r="440" ht="12.0" customHeight="1">
      <c r="A440" s="196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</row>
    <row r="441" ht="12.0" customHeight="1">
      <c r="A441" s="196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</row>
    <row r="442" ht="12.0" customHeight="1">
      <c r="A442" s="196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</row>
    <row r="443" ht="12.0" customHeight="1">
      <c r="A443" s="196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</row>
    <row r="444" ht="12.0" customHeight="1">
      <c r="A444" s="196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 ht="12.0" customHeight="1">
      <c r="A445" s="196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 ht="12.0" customHeight="1">
      <c r="A446" s="196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 ht="12.0" customHeight="1">
      <c r="A447" s="196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 ht="12.0" customHeight="1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 ht="12.0" customHeight="1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 ht="12.0" customHeight="1">
      <c r="A450" s="196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 ht="12.0" customHeight="1">
      <c r="A451" s="196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 ht="12.0" customHeight="1">
      <c r="A452" s="196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 ht="12.0" customHeight="1">
      <c r="A453" s="196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 ht="12.0" customHeight="1">
      <c r="A454" s="196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 ht="12.0" customHeight="1">
      <c r="A455" s="196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 ht="12.0" customHeight="1">
      <c r="A456" s="196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 ht="12.0" customHeight="1">
      <c r="A457" s="196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 ht="12.0" customHeight="1">
      <c r="A458" s="196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 ht="12.0" customHeight="1">
      <c r="A459" s="196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 ht="12.0" customHeight="1">
      <c r="A460" s="196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 ht="12.0" customHeight="1">
      <c r="A461" s="196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 ht="12.0" customHeight="1">
      <c r="A462" s="196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 ht="12.0" customHeight="1">
      <c r="A463" s="196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 ht="12.0" customHeight="1">
      <c r="A464" s="196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 ht="12.0" customHeight="1">
      <c r="A465" s="196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 ht="12.0" customHeight="1">
      <c r="A466" s="196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 ht="12.0" customHeight="1">
      <c r="A467" s="196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 ht="12.0" customHeight="1">
      <c r="A468" s="196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 ht="12.0" customHeight="1">
      <c r="A469" s="196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 ht="12.0" customHeight="1">
      <c r="A470" s="196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 ht="12.0" customHeight="1">
      <c r="A471" s="196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 ht="12.0" customHeight="1">
      <c r="A472" s="196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 ht="12.0" customHeight="1">
      <c r="A473" s="196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 ht="12.0" customHeight="1">
      <c r="A474" s="196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 ht="12.0" customHeight="1">
      <c r="A475" s="196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 ht="12.0" customHeight="1">
      <c r="A476" s="196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 ht="12.0" customHeight="1">
      <c r="A477" s="196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 ht="12.0" customHeight="1">
      <c r="A478" s="196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 ht="12.0" customHeight="1">
      <c r="A479" s="196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 ht="12.0" customHeight="1">
      <c r="A480" s="196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 ht="12.0" customHeight="1">
      <c r="A481" s="196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 ht="12.0" customHeight="1">
      <c r="A482" s="196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 ht="12.0" customHeight="1">
      <c r="A483" s="196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 ht="12.0" customHeight="1">
      <c r="A484" s="196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 ht="12.0" customHeight="1">
      <c r="A485" s="196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 ht="12.0" customHeight="1">
      <c r="A486" s="196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96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 ht="12.0" customHeight="1">
      <c r="A487" s="196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96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 ht="12.0" customHeight="1">
      <c r="A488" s="196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 ht="12.0" customHeight="1">
      <c r="A489" s="196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 ht="12.0" customHeight="1">
      <c r="A490" s="196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 ht="12.0" customHeight="1">
      <c r="A491" s="196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 ht="12.0" customHeight="1">
      <c r="A492" s="196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96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 ht="12.0" customHeight="1">
      <c r="A493" s="196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96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 ht="12.0" customHeight="1">
      <c r="A494" s="196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 ht="12.0" customHeight="1">
      <c r="A495" s="196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 ht="12.0" customHeight="1">
      <c r="A496" s="196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 ht="12.0" customHeight="1">
      <c r="A497" s="196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 ht="12.0" customHeight="1">
      <c r="A498" s="196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 ht="12.0" customHeight="1">
      <c r="A499" s="196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 ht="12.0" customHeight="1">
      <c r="A500" s="196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 ht="12.0" customHeight="1">
      <c r="A501" s="196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 ht="12.0" customHeight="1">
      <c r="A502" s="196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 ht="12.0" customHeight="1">
      <c r="A503" s="196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 ht="12.0" customHeight="1">
      <c r="A504" s="196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 ht="12.0" customHeight="1">
      <c r="A505" s="196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 ht="12.0" customHeight="1">
      <c r="A506" s="196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 ht="12.0" customHeight="1">
      <c r="A507" s="196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 ht="12.0" customHeight="1">
      <c r="A508" s="196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 ht="12.0" customHeight="1">
      <c r="A509" s="196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 ht="12.0" customHeight="1">
      <c r="A510" s="196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 ht="12.0" customHeight="1">
      <c r="A511" s="196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 ht="12.0" customHeight="1">
      <c r="A512" s="196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 ht="12.0" customHeight="1">
      <c r="A513" s="196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 ht="12.0" customHeight="1">
      <c r="A514" s="196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 ht="12.0" customHeight="1">
      <c r="A515" s="196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 ht="12.0" customHeight="1">
      <c r="A516" s="196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 ht="12.0" customHeight="1">
      <c r="A517" s="196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 ht="12.0" customHeight="1">
      <c r="A518" s="196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 ht="12.0" customHeight="1">
      <c r="A519" s="196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 ht="12.0" customHeight="1">
      <c r="A520" s="196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 ht="12.0" customHeight="1">
      <c r="A521" s="196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 ht="12.0" customHeight="1">
      <c r="A522" s="196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 ht="12.0" customHeight="1">
      <c r="A523" s="196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 ht="12.0" customHeight="1">
      <c r="A524" s="196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 ht="12.0" customHeight="1">
      <c r="A525" s="196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 ht="12.0" customHeight="1">
      <c r="A526" s="196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 ht="12.0" customHeight="1">
      <c r="A527" s="196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 ht="12.0" customHeight="1">
      <c r="A528" s="196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 ht="12.0" customHeight="1">
      <c r="A529" s="196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 ht="12.0" customHeight="1">
      <c r="A530" s="196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 ht="12.0" customHeight="1">
      <c r="A531" s="196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 ht="12.0" customHeight="1">
      <c r="A532" s="196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 ht="12.0" customHeight="1">
      <c r="A533" s="196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 ht="12.0" customHeight="1">
      <c r="A534" s="196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 ht="12.0" customHeight="1">
      <c r="A535" s="196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 ht="12.0" customHeight="1">
      <c r="A536" s="196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 ht="12.0" customHeight="1">
      <c r="A537" s="196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 ht="12.0" customHeight="1">
      <c r="A538" s="196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 ht="12.0" customHeight="1">
      <c r="A539" s="196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 ht="12.0" customHeight="1">
      <c r="A540" s="196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 ht="12.0" customHeight="1">
      <c r="A541" s="196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 ht="12.0" customHeight="1">
      <c r="A542" s="196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 ht="12.0" customHeight="1">
      <c r="A543" s="196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 ht="12.0" customHeight="1">
      <c r="A544" s="196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 ht="12.0" customHeight="1">
      <c r="A545" s="196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 ht="12.0" customHeight="1">
      <c r="A546" s="196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 ht="12.0" customHeight="1">
      <c r="A547" s="196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 ht="12.0" customHeight="1">
      <c r="A548" s="196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 ht="12.0" customHeight="1">
      <c r="A549" s="196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 ht="12.0" customHeight="1">
      <c r="A550" s="196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 ht="12.0" customHeight="1">
      <c r="A551" s="196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 ht="12.0" customHeight="1">
      <c r="A552" s="196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 ht="12.0" customHeight="1">
      <c r="A553" s="196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 ht="12.0" customHeight="1">
      <c r="A554" s="196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 ht="12.0" customHeight="1">
      <c r="A555" s="196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 ht="12.0" customHeight="1">
      <c r="A556" s="196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 ht="12.0" customHeight="1">
      <c r="A557" s="196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 ht="12.0" customHeight="1">
      <c r="A558" s="196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 ht="12.0" customHeight="1">
      <c r="A559" s="196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 ht="12.0" customHeight="1">
      <c r="A560" s="196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 ht="12.0" customHeight="1">
      <c r="A561" s="196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 ht="12.0" customHeight="1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 ht="12.0" customHeight="1">
      <c r="A563" s="196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 ht="12.0" customHeight="1">
      <c r="A564" s="196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 ht="12.0" customHeight="1">
      <c r="A565" s="196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 ht="12.0" customHeight="1">
      <c r="A566" s="196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 ht="12.0" customHeight="1">
      <c r="A567" s="196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 ht="12.0" customHeight="1">
      <c r="A568" s="196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 ht="12.0" customHeight="1">
      <c r="A569" s="196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 ht="12.0" customHeight="1">
      <c r="A570" s="196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 ht="12.0" customHeight="1">
      <c r="A571" s="196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 ht="12.0" customHeight="1">
      <c r="A572" s="196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 ht="12.0" customHeight="1">
      <c r="A573" s="196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 ht="12.0" customHeight="1">
      <c r="A574" s="196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 ht="12.0" customHeight="1">
      <c r="A575" s="196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 ht="12.0" customHeight="1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 ht="12.0" customHeight="1">
      <c r="A577" s="196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 ht="12.0" customHeight="1">
      <c r="A578" s="196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 ht="12.0" customHeight="1">
      <c r="A579" s="196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 ht="12.0" customHeight="1">
      <c r="A580" s="196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 ht="12.0" customHeight="1">
      <c r="A581" s="196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 ht="12.0" customHeight="1">
      <c r="A582" s="196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 ht="12.0" customHeight="1">
      <c r="A583" s="196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 ht="12.0" customHeight="1">
      <c r="A584" s="196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 ht="12.0" customHeight="1">
      <c r="A585" s="196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 ht="12.0" customHeight="1">
      <c r="A586" s="196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 ht="12.0" customHeight="1">
      <c r="A587" s="196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 ht="12.0" customHeight="1">
      <c r="A588" s="196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 ht="12.0" customHeight="1">
      <c r="A589" s="196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 ht="12.0" customHeight="1">
      <c r="A590" s="196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 ht="12.0" customHeight="1">
      <c r="A591" s="196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 ht="12.0" customHeight="1">
      <c r="A592" s="196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 ht="12.0" customHeight="1">
      <c r="A593" s="196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 ht="12.0" customHeight="1">
      <c r="A594" s="196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 ht="12.0" customHeight="1">
      <c r="A595" s="196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 ht="12.0" customHeight="1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 ht="12.0" customHeight="1">
      <c r="A597" s="196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 ht="12.0" customHeight="1">
      <c r="A598" s="196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 ht="12.0" customHeight="1">
      <c r="A599" s="196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 ht="12.0" customHeight="1">
      <c r="A600" s="196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 ht="12.0" customHeight="1">
      <c r="A601" s="196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 ht="12.0" customHeight="1">
      <c r="A602" s="196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 ht="12.0" customHeight="1">
      <c r="A603" s="196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 ht="12.0" customHeight="1">
      <c r="A604" s="196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 ht="12.0" customHeight="1">
      <c r="A605" s="196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 ht="12.0" customHeight="1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 ht="12.0" customHeight="1">
      <c r="A607" s="196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 ht="12.0" customHeight="1">
      <c r="A608" s="196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 ht="12.0" customHeight="1">
      <c r="A609" s="196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 ht="12.0" customHeight="1">
      <c r="A610" s="196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 ht="12.0" customHeight="1">
      <c r="A611" s="196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 ht="12.0" customHeight="1">
      <c r="A612" s="196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 ht="12.0" customHeight="1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 ht="12.0" customHeight="1">
      <c r="A614" s="196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 ht="12.0" customHeight="1">
      <c r="A615" s="196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 ht="12.0" customHeight="1">
      <c r="A616" s="196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 ht="12.0" customHeight="1">
      <c r="A617" s="196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 ht="12.0" customHeight="1">
      <c r="A618" s="196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 ht="12.0" customHeight="1">
      <c r="A619" s="196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 ht="12.0" customHeight="1">
      <c r="A620" s="196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 ht="12.0" customHeight="1">
      <c r="A621" s="196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 ht="12.0" customHeight="1">
      <c r="A622" s="196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 ht="12.0" customHeight="1">
      <c r="A623" s="196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 ht="12.0" customHeight="1">
      <c r="A624" s="196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 ht="12.0" customHeight="1">
      <c r="A625" s="196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 ht="12.0" customHeight="1">
      <c r="A626" s="196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 ht="12.0" customHeight="1">
      <c r="A627" s="196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 ht="12.0" customHeight="1">
      <c r="A628" s="196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 ht="12.0" customHeight="1">
      <c r="A629" s="196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 ht="12.0" customHeight="1">
      <c r="A630" s="196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 ht="12.0" customHeight="1">
      <c r="A631" s="196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 ht="12.0" customHeight="1">
      <c r="A632" s="196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 ht="12.0" customHeight="1">
      <c r="A633" s="196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 ht="12.0" customHeight="1">
      <c r="A634" s="196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 ht="12.0" customHeight="1">
      <c r="A635" s="196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 ht="12.0" customHeight="1">
      <c r="A636" s="196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 ht="12.0" customHeight="1">
      <c r="A637" s="196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 ht="12.0" customHeight="1">
      <c r="A638" s="196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 ht="12.0" customHeight="1">
      <c r="A639" s="196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 ht="12.0" customHeight="1">
      <c r="A640" s="196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 ht="12.0" customHeight="1">
      <c r="A641" s="196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 ht="12.0" customHeight="1">
      <c r="A642" s="196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 ht="12.0" customHeight="1">
      <c r="A643" s="196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 ht="12.0" customHeight="1">
      <c r="A644" s="196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 ht="12.0" customHeight="1">
      <c r="A645" s="196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 ht="12.0" customHeight="1">
      <c r="A646" s="196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 ht="12.0" customHeight="1">
      <c r="A647" s="196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 ht="12.0" customHeight="1">
      <c r="A648" s="196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 ht="12.0" customHeight="1">
      <c r="A649" s="196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 ht="12.0" customHeight="1">
      <c r="A650" s="196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 ht="12.0" customHeight="1">
      <c r="A651" s="196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 ht="12.0" customHeight="1">
      <c r="A652" s="196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 ht="12.0" customHeight="1">
      <c r="A653" s="196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 ht="12.0" customHeight="1">
      <c r="A654" s="196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 ht="12.0" customHeight="1">
      <c r="A655" s="196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 ht="12.0" customHeight="1">
      <c r="A656" s="196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 ht="12.0" customHeight="1">
      <c r="A657" s="196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 ht="12.0" customHeight="1">
      <c r="A658" s="196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 ht="12.0" customHeight="1">
      <c r="A659" s="196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 ht="12.0" customHeight="1">
      <c r="A660" s="196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 ht="12.0" customHeight="1">
      <c r="A661" s="196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 ht="12.0" customHeight="1">
      <c r="A662" s="196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 ht="12.0" customHeight="1">
      <c r="A663" s="196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 ht="12.0" customHeight="1">
      <c r="A664" s="196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 ht="12.0" customHeight="1">
      <c r="A665" s="196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 ht="12.0" customHeight="1">
      <c r="A666" s="196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 ht="12.0" customHeight="1">
      <c r="A667" s="196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 ht="12.0" customHeight="1">
      <c r="A668" s="196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 ht="12.0" customHeight="1">
      <c r="A669" s="196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 ht="12.0" customHeight="1">
      <c r="A670" s="196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 ht="12.0" customHeight="1">
      <c r="A671" s="196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 ht="12.0" customHeight="1">
      <c r="A672" s="196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 ht="12.0" customHeight="1">
      <c r="A673" s="196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 ht="12.0" customHeight="1">
      <c r="A674" s="196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 ht="12.0" customHeight="1">
      <c r="A675" s="196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 ht="12.0" customHeight="1">
      <c r="A676" s="196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 ht="12.0" customHeight="1">
      <c r="A677" s="196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 ht="12.0" customHeight="1">
      <c r="A678" s="196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 ht="12.0" customHeight="1">
      <c r="A679" s="196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 ht="12.0" customHeight="1">
      <c r="A680" s="196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 ht="12.0" customHeight="1">
      <c r="A681" s="196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 ht="12.0" customHeight="1">
      <c r="A682" s="196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 ht="12.0" customHeight="1">
      <c r="A683" s="196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 ht="12.0" customHeight="1">
      <c r="A684" s="196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 ht="12.0" customHeight="1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 ht="12.0" customHeight="1">
      <c r="A686" s="196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 ht="12.0" customHeight="1">
      <c r="A687" s="196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 ht="12.0" customHeight="1">
      <c r="A688" s="196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 ht="12.0" customHeight="1">
      <c r="A689" s="196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 ht="12.0" customHeight="1">
      <c r="A690" s="196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 ht="12.0" customHeight="1">
      <c r="A691" s="196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 ht="12.0" customHeight="1">
      <c r="A692" s="196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 ht="12.0" customHeight="1">
      <c r="A693" s="196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 ht="12.0" customHeight="1">
      <c r="A694" s="196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 ht="12.0" customHeight="1">
      <c r="A695" s="196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 ht="12.0" customHeight="1">
      <c r="A696" s="196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 ht="12.0" customHeight="1">
      <c r="A697" s="196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 ht="12.0" customHeight="1">
      <c r="A698" s="196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 ht="12.0" customHeight="1">
      <c r="A699" s="196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 ht="12.0" customHeight="1">
      <c r="A700" s="196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 ht="12.0" customHeight="1">
      <c r="A701" s="196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 ht="12.0" customHeight="1">
      <c r="A702" s="196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 ht="12.0" customHeight="1">
      <c r="A703" s="196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 ht="12.0" customHeight="1">
      <c r="A704" s="196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 ht="12.0" customHeight="1">
      <c r="A705" s="196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 ht="12.0" customHeight="1">
      <c r="A706" s="196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 ht="12.0" customHeight="1">
      <c r="A707" s="196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 ht="12.0" customHeight="1">
      <c r="A708" s="196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 ht="12.0" customHeight="1">
      <c r="A709" s="196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 ht="12.0" customHeight="1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 ht="12.0" customHeight="1">
      <c r="A711" s="196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 ht="12.0" customHeight="1">
      <c r="A712" s="196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 ht="12.0" customHeight="1">
      <c r="A713" s="196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 ht="12.0" customHeight="1">
      <c r="A714" s="196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 ht="12.0" customHeight="1">
      <c r="A715" s="196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 ht="12.0" customHeight="1">
      <c r="A716" s="196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 ht="12.0" customHeight="1">
      <c r="A717" s="196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 ht="12.0" customHeight="1">
      <c r="A718" s="196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 ht="12.0" customHeight="1">
      <c r="A719" s="196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 ht="12.0" customHeight="1">
      <c r="A720" s="196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 ht="12.0" customHeight="1">
      <c r="A721" s="196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 ht="12.0" customHeight="1">
      <c r="A722" s="196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 ht="12.0" customHeight="1">
      <c r="A723" s="196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 ht="12.0" customHeight="1">
      <c r="A724" s="196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 ht="12.0" customHeight="1">
      <c r="A725" s="196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 ht="12.0" customHeight="1">
      <c r="A726" s="196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 ht="12.0" customHeight="1">
      <c r="A727" s="196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 ht="12.0" customHeight="1">
      <c r="A728" s="196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 ht="12.0" customHeight="1">
      <c r="A729" s="196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 ht="12.0" customHeight="1">
      <c r="A730" s="196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 ht="12.0" customHeight="1">
      <c r="A731" s="196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 ht="12.0" customHeight="1">
      <c r="A732" s="196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 ht="12.0" customHeight="1">
      <c r="A733" s="196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 ht="12.0" customHeight="1">
      <c r="A734" s="196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 ht="12.0" customHeight="1">
      <c r="A735" s="196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 ht="12.0" customHeight="1">
      <c r="A736" s="196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 ht="12.0" customHeight="1">
      <c r="A737" s="196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 ht="12.0" customHeight="1">
      <c r="A738" s="196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 ht="12.0" customHeight="1">
      <c r="A739" s="196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 ht="12.0" customHeight="1">
      <c r="A740" s="196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 ht="12.0" customHeight="1">
      <c r="A741" s="196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 ht="12.0" customHeight="1">
      <c r="A742" s="196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 ht="12.0" customHeight="1">
      <c r="A743" s="196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 ht="12.0" customHeight="1">
      <c r="A744" s="196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 ht="12.0" customHeight="1">
      <c r="A745" s="196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 ht="12.0" customHeight="1">
      <c r="A746" s="196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 ht="12.0" customHeight="1">
      <c r="A747" s="196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 ht="12.0" customHeight="1">
      <c r="A748" s="196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 ht="12.0" customHeight="1">
      <c r="A749" s="196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 ht="12.0" customHeight="1">
      <c r="A750" s="196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 ht="12.0" customHeight="1">
      <c r="A751" s="196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 ht="12.0" customHeight="1">
      <c r="A752" s="196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 ht="12.0" customHeight="1">
      <c r="A753" s="196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 ht="12.0" customHeight="1">
      <c r="A754" s="196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 ht="12.0" customHeight="1">
      <c r="A755" s="196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 ht="12.0" customHeight="1">
      <c r="A756" s="196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 ht="12.0" customHeight="1">
      <c r="A757" s="196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 ht="12.0" customHeight="1">
      <c r="A758" s="196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 ht="12.0" customHeight="1">
      <c r="A759" s="196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 ht="12.0" customHeight="1">
      <c r="A760" s="196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 ht="12.0" customHeight="1">
      <c r="A761" s="196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 ht="12.0" customHeight="1">
      <c r="A762" s="196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 ht="12.0" customHeight="1">
      <c r="A763" s="196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 ht="12.0" customHeight="1">
      <c r="A764" s="196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 ht="12.0" customHeight="1">
      <c r="A765" s="196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 ht="12.0" customHeight="1">
      <c r="A766" s="196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 ht="12.0" customHeight="1">
      <c r="A767" s="196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 ht="12.0" customHeight="1">
      <c r="A768" s="196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 ht="12.0" customHeight="1">
      <c r="A769" s="196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 ht="12.0" customHeight="1">
      <c r="A770" s="196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 ht="12.0" customHeight="1">
      <c r="A771" s="196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 ht="12.0" customHeight="1">
      <c r="A772" s="196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 ht="12.0" customHeight="1">
      <c r="A773" s="196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 ht="12.0" customHeight="1">
      <c r="A774" s="196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 ht="12.0" customHeight="1">
      <c r="A775" s="196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 ht="12.0" customHeight="1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 ht="12.0" customHeight="1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 ht="12.0" customHeight="1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 ht="12.0" customHeight="1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 ht="12.0" customHeight="1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 ht="12.0" customHeight="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 ht="12.0" customHeight="1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 ht="12.0" customHeight="1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 ht="12.0" customHeight="1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 ht="12.0" customHeight="1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 ht="12.0" customHeight="1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 ht="12.0" customHeight="1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 ht="12.0" customHeight="1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 ht="12.0" customHeight="1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 ht="12.0" customHeight="1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 ht="12.0" customHeight="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 ht="12.0" customHeight="1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 ht="12.0" customHeight="1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 ht="12.0" customHeight="1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 ht="12.0" customHeight="1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 ht="12.0" customHeight="1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 ht="12.0" customHeight="1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 ht="12.0" customHeight="1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 ht="12.0" customHeight="1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 ht="12.0" customHeight="1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 ht="12.0" customHeight="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 ht="12.0" customHeight="1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 ht="12.0" customHeight="1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 ht="12.0" customHeight="1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 ht="12.0" customHeight="1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 ht="12.0" customHeight="1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 ht="12.0" customHeight="1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 ht="12.0" customHeight="1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 ht="12.0" customHeight="1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 ht="12.0" customHeight="1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 ht="12.0" customHeight="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 ht="12.0" customHeight="1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 ht="12.0" customHeight="1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 ht="12.0" customHeight="1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 ht="12.0" customHeight="1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 ht="12.0" customHeight="1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 ht="12.0" customHeight="1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 ht="12.0" customHeight="1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 ht="12.0" customHeight="1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 ht="12.0" customHeight="1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 ht="12.0" customHeight="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 ht="12.0" customHeight="1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 ht="12.0" customHeight="1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 ht="12.0" customHeight="1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 ht="12.0" customHeight="1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 ht="12.0" customHeight="1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 ht="12.0" customHeight="1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 ht="12.0" customHeight="1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 ht="12.0" customHeight="1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 ht="12.0" customHeight="1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 ht="12.0" customHeight="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 ht="12.0" customHeight="1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 ht="12.0" customHeight="1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 ht="12.0" customHeight="1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 ht="12.0" customHeight="1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 ht="12.0" customHeight="1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 ht="12.0" customHeight="1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 ht="12.0" customHeight="1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 ht="12.0" customHeight="1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 ht="12.0" customHeight="1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 ht="12.0" customHeight="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 ht="12.0" customHeight="1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 ht="12.0" customHeight="1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 ht="12.0" customHeight="1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 ht="12.0" customHeight="1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 ht="12.0" customHeight="1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 ht="12.0" customHeight="1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 ht="12.0" customHeight="1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 ht="12.0" customHeight="1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 ht="12.0" customHeight="1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 ht="12.0" customHeight="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 ht="12.0" customHeight="1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 ht="12.0" customHeight="1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 ht="12.0" customHeight="1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 ht="12.0" customHeight="1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 ht="12.0" customHeight="1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 ht="12.0" customHeight="1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 ht="12.0" customHeight="1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 ht="12.0" customHeight="1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 ht="12.0" customHeight="1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 ht="12.0" customHeight="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 ht="12.0" customHeight="1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 ht="12.0" customHeight="1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 ht="12.0" customHeight="1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 ht="12.0" customHeight="1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 ht="12.0" customHeight="1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 ht="12.0" customHeight="1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 ht="12.0" customHeight="1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 ht="12.0" customHeight="1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 ht="12.0" customHeight="1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 ht="12.0" customHeight="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 ht="12.0" customHeight="1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 ht="12.0" customHeight="1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 ht="12.0" customHeight="1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 ht="12.0" customHeight="1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 ht="12.0" customHeight="1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 ht="12.0" customHeight="1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 ht="12.0" customHeight="1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 ht="12.0" customHeight="1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 ht="12.0" customHeight="1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 ht="12.0" customHeight="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 ht="12.0" customHeight="1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 ht="12.0" customHeight="1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 ht="12.0" customHeight="1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 ht="12.0" customHeight="1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 ht="12.0" customHeight="1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 ht="12.0" customHeight="1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 ht="12.0" customHeight="1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 ht="12.0" customHeight="1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 ht="12.0" customHeight="1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 ht="12.0" customHeight="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 ht="12.0" customHeight="1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 ht="12.0" customHeight="1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 ht="12.0" customHeight="1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 ht="12.0" customHeight="1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 ht="12.0" customHeight="1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 ht="12.0" customHeight="1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 ht="12.0" customHeight="1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 ht="12.0" customHeight="1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 ht="12.0" customHeight="1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 ht="12.0" customHeight="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 ht="12.0" customHeight="1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 ht="12.0" customHeight="1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 ht="12.0" customHeight="1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 ht="12.0" customHeight="1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 ht="12.0" customHeight="1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 ht="12.0" customHeight="1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 ht="12.0" customHeight="1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 ht="12.0" customHeight="1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 ht="12.0" customHeight="1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 ht="12.0" customHeight="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 ht="12.0" customHeight="1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 ht="12.0" customHeight="1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 ht="12.0" customHeight="1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 ht="12.0" customHeight="1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 ht="12.0" customHeight="1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 ht="12.0" customHeight="1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 ht="12.0" customHeight="1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 ht="12.0" customHeight="1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 ht="12.0" customHeight="1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 ht="12.0" customHeight="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 ht="12.0" customHeight="1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 ht="12.0" customHeight="1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 ht="12.0" customHeight="1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 ht="12.0" customHeight="1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 ht="12.0" customHeight="1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 ht="12.0" customHeight="1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 ht="12.0" customHeight="1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 ht="12.0" customHeight="1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 ht="12.0" customHeight="1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 ht="12.0" customHeight="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 ht="12.0" customHeight="1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 ht="12.0" customHeight="1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 ht="12.0" customHeight="1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 ht="12.0" customHeight="1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 ht="12.0" customHeight="1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 ht="12.0" customHeight="1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 ht="12.0" customHeight="1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 ht="12.0" customHeight="1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 ht="12.0" customHeight="1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 ht="12.0" customHeight="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 ht="12.0" customHeight="1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 ht="12.0" customHeight="1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 ht="12.0" customHeight="1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 ht="12.0" customHeight="1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 ht="12.0" customHeight="1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</row>
    <row r="947" ht="12.0" customHeight="1">
      <c r="A947" s="196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</row>
    <row r="948" ht="12.0" customHeight="1">
      <c r="A948" s="196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</row>
    <row r="949" ht="12.0" customHeight="1">
      <c r="A949" s="196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</row>
    <row r="950" ht="12.0" customHeight="1">
      <c r="A950" s="196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</row>
    <row r="951" ht="12.0" customHeight="1">
      <c r="A951" s="196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</row>
    <row r="952" ht="12.0" customHeight="1">
      <c r="A952" s="196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</row>
    <row r="953" ht="12.0" customHeight="1">
      <c r="A953" s="196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</row>
    <row r="954" ht="12.0" customHeight="1">
      <c r="A954" s="196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</row>
    <row r="955" ht="12.0" customHeight="1">
      <c r="A955" s="196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</row>
    <row r="956" ht="12.0" customHeight="1">
      <c r="A956" s="196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</row>
    <row r="957" ht="12.0" customHeight="1">
      <c r="A957" s="196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</row>
    <row r="958" ht="12.0" customHeight="1">
      <c r="A958" s="196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</row>
    <row r="959" ht="12.0" customHeight="1">
      <c r="A959" s="196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</row>
    <row r="960" ht="12.0" customHeight="1">
      <c r="A960" s="196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</row>
    <row r="961" ht="12.0" customHeight="1">
      <c r="A961" s="196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</row>
    <row r="962" ht="12.0" customHeight="1">
      <c r="A962" s="196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</row>
    <row r="963" ht="12.0" customHeight="1">
      <c r="A963" s="196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</row>
    <row r="964" ht="12.0" customHeight="1">
      <c r="A964" s="196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</row>
    <row r="965" ht="12.0" customHeight="1">
      <c r="A965" s="196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</row>
    <row r="966" ht="12.0" customHeight="1">
      <c r="A966" s="196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</row>
    <row r="967" ht="12.0" customHeight="1">
      <c r="A967" s="196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</row>
    <row r="968" ht="12.0" customHeight="1">
      <c r="A968" s="196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</row>
    <row r="969" ht="12.0" customHeight="1">
      <c r="A969" s="196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</row>
    <row r="970" ht="12.0" customHeight="1">
      <c r="A970" s="196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</row>
    <row r="971" ht="12.0" customHeight="1">
      <c r="A971" s="196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</row>
    <row r="972" ht="12.0" customHeight="1">
      <c r="A972" s="196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</row>
    <row r="973" ht="12.0" customHeight="1">
      <c r="A973" s="196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</row>
    <row r="974" ht="12.0" customHeight="1">
      <c r="A974" s="196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</row>
    <row r="975" ht="12.0" customHeight="1">
      <c r="A975" s="196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</row>
    <row r="976" ht="12.0" customHeight="1">
      <c r="A976" s="196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</row>
    <row r="977" ht="12.0" customHeight="1">
      <c r="A977" s="196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</row>
    <row r="978" ht="12.0" customHeight="1">
      <c r="A978" s="196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</row>
    <row r="979" ht="12.0" customHeight="1">
      <c r="A979" s="196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</row>
    <row r="980" ht="12.0" customHeight="1">
      <c r="A980" s="196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</row>
    <row r="981" ht="12.0" customHeight="1">
      <c r="A981" s="196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</row>
    <row r="982" ht="12.0" customHeight="1">
      <c r="A982" s="196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</row>
    <row r="983" ht="12.0" customHeight="1">
      <c r="A983" s="196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</row>
    <row r="984" ht="12.0" customHeight="1">
      <c r="A984" s="196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</row>
    <row r="985" ht="12.0" customHeight="1">
      <c r="A985" s="196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</row>
    <row r="986" ht="12.0" customHeight="1">
      <c r="A986" s="196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</row>
    <row r="987" ht="12.0" customHeight="1">
      <c r="A987" s="196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</row>
    <row r="988" ht="12.0" customHeight="1">
      <c r="A988" s="196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</row>
    <row r="989" ht="12.0" customHeight="1">
      <c r="A989" s="196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</row>
    <row r="990" ht="12.0" customHeight="1">
      <c r="A990" s="196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</row>
    <row r="991" ht="12.0" customHeight="1">
      <c r="A991" s="196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</row>
    <row r="992" ht="12.0" customHeight="1">
      <c r="A992" s="196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</row>
    <row r="993" ht="12.0" customHeight="1">
      <c r="A993" s="196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</row>
    <row r="994" ht="12.0" customHeight="1">
      <c r="A994" s="196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</row>
    <row r="995" ht="12.0" customHeight="1">
      <c r="A995" s="196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</row>
    <row r="996" ht="12.0" customHeight="1">
      <c r="A996" s="196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</row>
    <row r="997" ht="12.0" customHeight="1">
      <c r="A997" s="196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</row>
    <row r="998" ht="12.0" customHeight="1">
      <c r="A998" s="196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</row>
    <row r="999" ht="12.0" customHeight="1">
      <c r="A999" s="196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</row>
    <row r="1000" ht="12.0" customHeight="1">
      <c r="A1000" s="196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</row>
  </sheetData>
  <autoFilter ref="$A$2:$F$65"/>
  <customSheetViews>
    <customSheetView guid="{DC837CAC-AF80-438D-86E6-A9FA4848671C}" filter="1" showAutoFilter="1">
      <autoFilter ref="$A$2:$F$65"/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3.43"/>
    <col customWidth="1" min="3" max="3" width="8.86"/>
    <col customWidth="1" min="4" max="4" width="11.86"/>
    <col customWidth="1" min="5" max="26" width="8.71"/>
  </cols>
  <sheetData>
    <row r="1" ht="14.25" customHeight="1">
      <c r="B1" s="3"/>
      <c r="C1" s="8">
        <f>SUBTOTAL(9,C3:C64)</f>
        <v>14957880</v>
      </c>
    </row>
    <row r="2" ht="14.25" customHeight="1">
      <c r="A2" s="8" t="s">
        <v>4</v>
      </c>
      <c r="B2" s="8" t="s">
        <v>871</v>
      </c>
      <c r="C2" s="8" t="s">
        <v>872</v>
      </c>
    </row>
    <row r="3" ht="14.25" customHeight="1">
      <c r="A3" s="1">
        <v>45870.0</v>
      </c>
      <c r="B3" s="3" t="s">
        <v>122</v>
      </c>
      <c r="C3" s="3">
        <v>28737.0</v>
      </c>
    </row>
    <row r="4" ht="14.25" customHeight="1">
      <c r="A4" s="1">
        <v>45873.0</v>
      </c>
      <c r="B4" s="104" t="s">
        <v>124</v>
      </c>
      <c r="C4" s="3">
        <v>134197.0</v>
      </c>
    </row>
    <row r="5" ht="14.25" customHeight="1">
      <c r="A5" s="1">
        <v>45874.0</v>
      </c>
      <c r="B5" s="3" t="s">
        <v>130</v>
      </c>
      <c r="C5" s="3">
        <v>900000.0</v>
      </c>
    </row>
    <row r="6" ht="14.25" customHeight="1">
      <c r="A6" s="1">
        <v>45877.0</v>
      </c>
      <c r="B6" s="104" t="s">
        <v>124</v>
      </c>
      <c r="C6" s="3">
        <v>56606.0</v>
      </c>
    </row>
    <row r="7" ht="14.25" customHeight="1">
      <c r="A7" s="1">
        <v>45880.0</v>
      </c>
      <c r="B7" s="3" t="s">
        <v>155</v>
      </c>
      <c r="C7" s="3">
        <v>24712.0</v>
      </c>
    </row>
    <row r="8" ht="14.25" customHeight="1">
      <c r="A8" s="1">
        <v>45881.0</v>
      </c>
      <c r="B8" s="3" t="s">
        <v>117</v>
      </c>
      <c r="C8" s="3">
        <v>369222.0</v>
      </c>
    </row>
    <row r="9" ht="14.25" customHeight="1">
      <c r="A9" s="1">
        <v>45881.0</v>
      </c>
      <c r="B9" s="3" t="s">
        <v>130</v>
      </c>
      <c r="C9" s="3">
        <v>27053.0</v>
      </c>
    </row>
    <row r="10" ht="14.25" customHeight="1">
      <c r="A10" s="1">
        <v>45881.0</v>
      </c>
      <c r="B10" s="3" t="s">
        <v>141</v>
      </c>
      <c r="C10" s="3">
        <v>36651.0</v>
      </c>
    </row>
    <row r="11" ht="14.25" customHeight="1">
      <c r="A11" s="1">
        <v>45881.0</v>
      </c>
      <c r="B11" s="3" t="s">
        <v>146</v>
      </c>
      <c r="C11" s="3">
        <v>3391425.0</v>
      </c>
    </row>
    <row r="12" ht="14.25" customHeight="1">
      <c r="A12" s="1">
        <v>45883.0</v>
      </c>
      <c r="B12" s="104" t="s">
        <v>155</v>
      </c>
      <c r="C12" s="3">
        <v>120168.0</v>
      </c>
    </row>
    <row r="13" ht="14.25" customHeight="1">
      <c r="A13" s="1">
        <v>45886.0</v>
      </c>
      <c r="B13" s="104" t="s">
        <v>145</v>
      </c>
      <c r="C13" s="3">
        <v>94215.0</v>
      </c>
    </row>
    <row r="14" ht="14.25" customHeight="1">
      <c r="A14" s="1">
        <v>45885.0</v>
      </c>
      <c r="B14" s="3" t="s">
        <v>153</v>
      </c>
      <c r="C14" s="3">
        <v>400000.0</v>
      </c>
    </row>
    <row r="15" ht="14.25" customHeight="1">
      <c r="A15" s="1">
        <v>45881.0</v>
      </c>
      <c r="B15" s="3" t="s">
        <v>132</v>
      </c>
      <c r="C15" s="3">
        <v>8413.0</v>
      </c>
    </row>
    <row r="16" ht="14.25" customHeight="1">
      <c r="A16" s="1">
        <v>45888.0</v>
      </c>
      <c r="B16" s="3" t="s">
        <v>134</v>
      </c>
      <c r="C16" s="3">
        <v>1189024.0</v>
      </c>
    </row>
    <row r="17" ht="14.25" customHeight="1">
      <c r="A17" s="1">
        <v>45890.0</v>
      </c>
      <c r="B17" s="3" t="s">
        <v>117</v>
      </c>
      <c r="C17" s="3">
        <v>348171.0</v>
      </c>
    </row>
    <row r="18" ht="14.25" customHeight="1">
      <c r="A18" s="1">
        <v>45894.0</v>
      </c>
      <c r="B18" s="3" t="s">
        <v>128</v>
      </c>
      <c r="C18" s="3">
        <v>548890.0</v>
      </c>
    </row>
    <row r="19" ht="14.25" customHeight="1">
      <c r="A19" s="1">
        <v>45890.0</v>
      </c>
      <c r="B19" s="3" t="s">
        <v>129</v>
      </c>
      <c r="C19" s="3">
        <v>2500000.0</v>
      </c>
    </row>
    <row r="20" ht="14.25" customHeight="1">
      <c r="A20" s="1">
        <v>45892.0</v>
      </c>
      <c r="B20" s="3" t="s">
        <v>146</v>
      </c>
      <c r="C20" s="3">
        <v>3499378.0</v>
      </c>
    </row>
    <row r="21" ht="14.25" customHeight="1">
      <c r="A21" s="1">
        <v>45887.0</v>
      </c>
      <c r="B21" s="3" t="s">
        <v>118</v>
      </c>
      <c r="C21" s="3">
        <v>190265.0</v>
      </c>
    </row>
    <row r="22" ht="14.25" customHeight="1">
      <c r="B22" s="3" t="s">
        <v>136</v>
      </c>
      <c r="C22" s="3">
        <v>-30000.0</v>
      </c>
      <c r="D22" s="104" t="s">
        <v>873</v>
      </c>
    </row>
    <row r="23" ht="14.25" customHeight="1">
      <c r="A23" s="1">
        <v>45897.0</v>
      </c>
      <c r="B23" s="3" t="s">
        <v>121</v>
      </c>
      <c r="C23" s="3">
        <v>19322.0</v>
      </c>
    </row>
    <row r="24" ht="14.25" customHeight="1">
      <c r="A24" s="1">
        <v>45897.0</v>
      </c>
      <c r="B24" s="3" t="s">
        <v>147</v>
      </c>
      <c r="C24" s="3">
        <v>95000.0</v>
      </c>
    </row>
    <row r="25" ht="14.25" customHeight="1">
      <c r="A25" s="1">
        <v>45898.0</v>
      </c>
      <c r="B25" s="3" t="s">
        <v>117</v>
      </c>
      <c r="C25" s="3">
        <v>268745.0</v>
      </c>
    </row>
    <row r="26" ht="14.25" customHeight="1">
      <c r="A26" s="1">
        <v>45898.0</v>
      </c>
      <c r="B26" s="3" t="s">
        <v>152</v>
      </c>
      <c r="C26" s="3">
        <v>85871.0</v>
      </c>
    </row>
    <row r="27" ht="14.25" customHeight="1">
      <c r="A27" s="1">
        <v>45899.0</v>
      </c>
      <c r="B27" s="3" t="s">
        <v>140</v>
      </c>
      <c r="C27" s="3">
        <v>689224.0</v>
      </c>
    </row>
    <row r="28" ht="14.25" customHeight="1">
      <c r="B28" s="3" t="s">
        <v>128</v>
      </c>
      <c r="C28" s="3">
        <v>25629.0</v>
      </c>
      <c r="D28" s="3" t="s">
        <v>874</v>
      </c>
    </row>
    <row r="29" ht="14.25" customHeight="1">
      <c r="B29" s="3" t="s">
        <v>147</v>
      </c>
      <c r="C29" s="3">
        <v>-63038.0</v>
      </c>
      <c r="D29" s="3" t="s">
        <v>199</v>
      </c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autoFilter ref="$A$2:$D$2"/>
  <dataValidations>
    <dataValidation type="list" allowBlank="1" showErrorMessage="1" sqref="B1:B1000">
      <formula1>'Customer Collection Report'!$B$2:$B$42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3.0"/>
    <col customWidth="1" min="3" max="3" width="10.14"/>
    <col customWidth="1" min="4" max="4" width="7.57"/>
    <col customWidth="1" min="5" max="5" width="11.57"/>
    <col customWidth="1" min="6" max="6" width="13.86"/>
    <col customWidth="1" min="7" max="7" width="7.57"/>
    <col customWidth="1" min="8" max="8" width="7.29"/>
    <col customWidth="1" min="9" max="9" width="8.14"/>
    <col customWidth="1" min="10" max="26" width="8.71"/>
  </cols>
  <sheetData>
    <row r="1" ht="14.25" customHeight="1">
      <c r="A1" s="3"/>
      <c r="C1" s="2"/>
      <c r="E1" s="1">
        <f>TODAY()</f>
        <v>45902</v>
      </c>
    </row>
    <row r="2" ht="14.25" customHeight="1">
      <c r="A2" s="372" t="s">
        <v>871</v>
      </c>
      <c r="B2" s="372" t="s">
        <v>875</v>
      </c>
      <c r="C2" s="373" t="s">
        <v>876</v>
      </c>
      <c r="D2" s="372" t="s">
        <v>872</v>
      </c>
      <c r="E2" s="372" t="s">
        <v>877</v>
      </c>
      <c r="F2" s="372" t="s">
        <v>878</v>
      </c>
      <c r="G2" s="372" t="s">
        <v>872</v>
      </c>
      <c r="H2" s="372" t="s">
        <v>879</v>
      </c>
      <c r="I2" s="372" t="s">
        <v>115</v>
      </c>
    </row>
    <row r="3" ht="14.25" customHeight="1">
      <c r="A3" s="67" t="s">
        <v>152</v>
      </c>
      <c r="B3" s="374">
        <v>45863.0</v>
      </c>
      <c r="C3" s="375" t="s">
        <v>880</v>
      </c>
      <c r="D3" s="67">
        <v>85871.0</v>
      </c>
      <c r="E3" s="374">
        <f t="shared" ref="E3:E10" si="1">B3+90</f>
        <v>45953</v>
      </c>
      <c r="F3" s="67"/>
      <c r="G3" s="67"/>
      <c r="H3" s="67">
        <f t="shared" ref="H3:H46" si="2">D3-G3</f>
        <v>85871</v>
      </c>
      <c r="I3" s="67"/>
    </row>
    <row r="4" ht="14.25" customHeight="1">
      <c r="A4" s="67" t="s">
        <v>117</v>
      </c>
      <c r="B4" s="374">
        <v>45894.0</v>
      </c>
      <c r="C4" s="376">
        <v>983397.0</v>
      </c>
      <c r="D4" s="67">
        <v>268745.0</v>
      </c>
      <c r="E4" s="374">
        <f t="shared" si="1"/>
        <v>45984</v>
      </c>
      <c r="F4" s="67"/>
      <c r="G4" s="67"/>
      <c r="H4" s="67">
        <f t="shared" si="2"/>
        <v>268745</v>
      </c>
      <c r="I4" s="67"/>
    </row>
    <row r="5" ht="14.25" customHeight="1">
      <c r="A5" s="67" t="s">
        <v>117</v>
      </c>
      <c r="B5" s="374">
        <v>45900.0</v>
      </c>
      <c r="C5" s="376">
        <v>983399.0</v>
      </c>
      <c r="D5" s="67">
        <v>336253.0</v>
      </c>
      <c r="E5" s="374">
        <f t="shared" si="1"/>
        <v>45990</v>
      </c>
      <c r="F5" s="67"/>
      <c r="G5" s="67"/>
      <c r="H5" s="67">
        <f t="shared" si="2"/>
        <v>336253</v>
      </c>
      <c r="I5" s="67"/>
    </row>
    <row r="6" ht="14.25" customHeight="1">
      <c r="A6" s="67" t="s">
        <v>117</v>
      </c>
      <c r="B6" s="374">
        <v>45902.0</v>
      </c>
      <c r="C6" s="376">
        <v>983400.0</v>
      </c>
      <c r="D6" s="67">
        <v>357021.0</v>
      </c>
      <c r="E6" s="374">
        <f t="shared" si="1"/>
        <v>45992</v>
      </c>
      <c r="F6" s="67"/>
      <c r="G6" s="67"/>
      <c r="H6" s="67">
        <f t="shared" si="2"/>
        <v>357021</v>
      </c>
      <c r="I6" s="67"/>
    </row>
    <row r="7" ht="14.25" customHeight="1">
      <c r="A7" s="67" t="s">
        <v>123</v>
      </c>
      <c r="B7" s="374">
        <v>45905.0</v>
      </c>
      <c r="C7" s="375" t="s">
        <v>881</v>
      </c>
      <c r="D7" s="67">
        <v>61879.0</v>
      </c>
      <c r="E7" s="374">
        <f t="shared" si="1"/>
        <v>45995</v>
      </c>
      <c r="F7" s="67"/>
      <c r="G7" s="67"/>
      <c r="H7" s="67">
        <f t="shared" si="2"/>
        <v>61879</v>
      </c>
      <c r="I7" s="67"/>
    </row>
    <row r="8" ht="14.25" customHeight="1">
      <c r="A8" s="67" t="s">
        <v>123</v>
      </c>
      <c r="B8" s="374">
        <v>45915.0</v>
      </c>
      <c r="C8" s="375" t="s">
        <v>882</v>
      </c>
      <c r="D8" s="67">
        <v>60000.0</v>
      </c>
      <c r="E8" s="374">
        <f t="shared" si="1"/>
        <v>46005</v>
      </c>
      <c r="F8" s="67"/>
      <c r="G8" s="67"/>
      <c r="H8" s="67">
        <f t="shared" si="2"/>
        <v>60000</v>
      </c>
      <c r="I8" s="67"/>
    </row>
    <row r="9" ht="14.25" customHeight="1">
      <c r="A9" s="67" t="s">
        <v>153</v>
      </c>
      <c r="B9" s="374"/>
      <c r="C9" s="375" t="s">
        <v>883</v>
      </c>
      <c r="D9" s="67">
        <v>606013.0</v>
      </c>
      <c r="E9" s="374">
        <f t="shared" si="1"/>
        <v>90</v>
      </c>
      <c r="F9" s="67"/>
      <c r="G9" s="67"/>
      <c r="H9" s="67">
        <f t="shared" si="2"/>
        <v>606013</v>
      </c>
      <c r="I9" s="67"/>
    </row>
    <row r="10" ht="14.25" customHeight="1">
      <c r="A10" s="67" t="s">
        <v>153</v>
      </c>
      <c r="B10" s="67"/>
      <c r="C10" s="375" t="s">
        <v>884</v>
      </c>
      <c r="D10" s="67">
        <v>642632.0</v>
      </c>
      <c r="E10" s="374">
        <f t="shared" si="1"/>
        <v>90</v>
      </c>
      <c r="F10" s="67"/>
      <c r="G10" s="67"/>
      <c r="H10" s="67">
        <f t="shared" si="2"/>
        <v>642632</v>
      </c>
      <c r="I10" s="67"/>
    </row>
    <row r="11" ht="14.25" customHeight="1">
      <c r="A11" s="67"/>
      <c r="B11" s="67"/>
      <c r="C11" s="377"/>
      <c r="D11" s="67"/>
      <c r="E11" s="374"/>
      <c r="F11" s="67"/>
      <c r="G11" s="67"/>
      <c r="H11" s="67">
        <f t="shared" si="2"/>
        <v>0</v>
      </c>
      <c r="I11" s="67"/>
    </row>
    <row r="12" ht="14.25" customHeight="1">
      <c r="A12" s="67"/>
      <c r="B12" s="67"/>
      <c r="C12" s="377"/>
      <c r="D12" s="67"/>
      <c r="E12" s="374"/>
      <c r="F12" s="67"/>
      <c r="G12" s="67"/>
      <c r="H12" s="67">
        <f t="shared" si="2"/>
        <v>0</v>
      </c>
      <c r="I12" s="67"/>
    </row>
    <row r="13" ht="14.25" customHeight="1">
      <c r="A13" s="67"/>
      <c r="B13" s="67"/>
      <c r="C13" s="377"/>
      <c r="D13" s="67"/>
      <c r="E13" s="374"/>
      <c r="F13" s="67"/>
      <c r="G13" s="67"/>
      <c r="H13" s="67">
        <f t="shared" si="2"/>
        <v>0</v>
      </c>
      <c r="I13" s="67"/>
    </row>
    <row r="14" ht="14.25" customHeight="1">
      <c r="A14" s="67"/>
      <c r="B14" s="67"/>
      <c r="C14" s="377"/>
      <c r="D14" s="67"/>
      <c r="E14" s="374"/>
      <c r="F14" s="67"/>
      <c r="G14" s="67"/>
      <c r="H14" s="67">
        <f t="shared" si="2"/>
        <v>0</v>
      </c>
      <c r="I14" s="67"/>
    </row>
    <row r="15" ht="14.25" customHeight="1">
      <c r="A15" s="67"/>
      <c r="B15" s="67"/>
      <c r="C15" s="377"/>
      <c r="D15" s="67"/>
      <c r="E15" s="67"/>
      <c r="F15" s="67"/>
      <c r="G15" s="67"/>
      <c r="H15" s="67">
        <f t="shared" si="2"/>
        <v>0</v>
      </c>
      <c r="I15" s="67"/>
    </row>
    <row r="16" ht="14.25" customHeight="1">
      <c r="A16" s="67"/>
      <c r="B16" s="67"/>
      <c r="C16" s="377"/>
      <c r="D16" s="67"/>
      <c r="E16" s="67"/>
      <c r="F16" s="67"/>
      <c r="G16" s="67"/>
      <c r="H16" s="67">
        <f t="shared" si="2"/>
        <v>0</v>
      </c>
      <c r="I16" s="67"/>
    </row>
    <row r="17" ht="14.25" customHeight="1">
      <c r="A17" s="67"/>
      <c r="B17" s="67"/>
      <c r="C17" s="377"/>
      <c r="D17" s="67"/>
      <c r="E17" s="67"/>
      <c r="F17" s="67"/>
      <c r="G17" s="67"/>
      <c r="H17" s="67">
        <f t="shared" si="2"/>
        <v>0</v>
      </c>
      <c r="I17" s="67"/>
    </row>
    <row r="18" ht="14.25" customHeight="1">
      <c r="A18" s="67"/>
      <c r="B18" s="67"/>
      <c r="C18" s="377"/>
      <c r="D18" s="67"/>
      <c r="E18" s="67"/>
      <c r="F18" s="67"/>
      <c r="G18" s="67"/>
      <c r="H18" s="67">
        <f t="shared" si="2"/>
        <v>0</v>
      </c>
      <c r="I18" s="67"/>
    </row>
    <row r="19" ht="14.25" customHeight="1">
      <c r="A19" s="67"/>
      <c r="B19" s="67"/>
      <c r="C19" s="377"/>
      <c r="D19" s="67"/>
      <c r="E19" s="67"/>
      <c r="F19" s="67"/>
      <c r="G19" s="67"/>
      <c r="H19" s="67">
        <f t="shared" si="2"/>
        <v>0</v>
      </c>
      <c r="I19" s="67"/>
    </row>
    <row r="20" ht="14.25" customHeight="1">
      <c r="A20" s="67"/>
      <c r="B20" s="67"/>
      <c r="C20" s="377"/>
      <c r="D20" s="67"/>
      <c r="E20" s="67"/>
      <c r="F20" s="67"/>
      <c r="G20" s="67"/>
      <c r="H20" s="67">
        <f t="shared" si="2"/>
        <v>0</v>
      </c>
      <c r="I20" s="67"/>
    </row>
    <row r="21" ht="14.25" customHeight="1">
      <c r="A21" s="67"/>
      <c r="B21" s="67"/>
      <c r="C21" s="377"/>
      <c r="D21" s="67"/>
      <c r="E21" s="67"/>
      <c r="F21" s="67"/>
      <c r="G21" s="67"/>
      <c r="H21" s="67">
        <f t="shared" si="2"/>
        <v>0</v>
      </c>
      <c r="I21" s="67"/>
    </row>
    <row r="22" ht="14.25" customHeight="1">
      <c r="A22" s="67"/>
      <c r="B22" s="67"/>
      <c r="C22" s="377"/>
      <c r="D22" s="67"/>
      <c r="E22" s="67"/>
      <c r="F22" s="67"/>
      <c r="G22" s="67"/>
      <c r="H22" s="67">
        <f t="shared" si="2"/>
        <v>0</v>
      </c>
      <c r="I22" s="67"/>
    </row>
    <row r="23" ht="14.25" customHeight="1">
      <c r="A23" s="67"/>
      <c r="B23" s="67"/>
      <c r="C23" s="377"/>
      <c r="D23" s="67"/>
      <c r="E23" s="67"/>
      <c r="F23" s="67"/>
      <c r="G23" s="67"/>
      <c r="H23" s="67">
        <f t="shared" si="2"/>
        <v>0</v>
      </c>
      <c r="I23" s="67"/>
    </row>
    <row r="24" ht="14.25" customHeight="1">
      <c r="A24" s="67"/>
      <c r="B24" s="67"/>
      <c r="C24" s="377"/>
      <c r="D24" s="67"/>
      <c r="E24" s="67"/>
      <c r="F24" s="67"/>
      <c r="G24" s="67"/>
      <c r="H24" s="67">
        <f t="shared" si="2"/>
        <v>0</v>
      </c>
      <c r="I24" s="67"/>
    </row>
    <row r="25" ht="14.25" customHeight="1">
      <c r="A25" s="67"/>
      <c r="B25" s="67"/>
      <c r="C25" s="377"/>
      <c r="D25" s="67"/>
      <c r="E25" s="67"/>
      <c r="F25" s="67"/>
      <c r="G25" s="67"/>
      <c r="H25" s="67">
        <f t="shared" si="2"/>
        <v>0</v>
      </c>
      <c r="I25" s="67"/>
    </row>
    <row r="26" ht="14.25" customHeight="1">
      <c r="A26" s="67"/>
      <c r="B26" s="67"/>
      <c r="C26" s="377"/>
      <c r="D26" s="67"/>
      <c r="E26" s="67"/>
      <c r="F26" s="67"/>
      <c r="G26" s="67"/>
      <c r="H26" s="67">
        <f t="shared" si="2"/>
        <v>0</v>
      </c>
      <c r="I26" s="67"/>
    </row>
    <row r="27" ht="14.25" customHeight="1">
      <c r="A27" s="67"/>
      <c r="B27" s="67"/>
      <c r="C27" s="377"/>
      <c r="D27" s="67"/>
      <c r="E27" s="67"/>
      <c r="F27" s="67"/>
      <c r="G27" s="67"/>
      <c r="H27" s="67">
        <f t="shared" si="2"/>
        <v>0</v>
      </c>
      <c r="I27" s="67"/>
    </row>
    <row r="28" ht="14.25" customHeight="1">
      <c r="A28" s="67"/>
      <c r="B28" s="67"/>
      <c r="C28" s="377"/>
      <c r="D28" s="67"/>
      <c r="E28" s="67"/>
      <c r="F28" s="67"/>
      <c r="G28" s="67"/>
      <c r="H28" s="67">
        <f t="shared" si="2"/>
        <v>0</v>
      </c>
      <c r="I28" s="67"/>
    </row>
    <row r="29" ht="14.25" customHeight="1">
      <c r="A29" s="67"/>
      <c r="B29" s="67"/>
      <c r="C29" s="377"/>
      <c r="D29" s="67"/>
      <c r="E29" s="67"/>
      <c r="F29" s="67"/>
      <c r="G29" s="67"/>
      <c r="H29" s="67">
        <f t="shared" si="2"/>
        <v>0</v>
      </c>
      <c r="I29" s="67"/>
    </row>
    <row r="30" ht="14.25" customHeight="1">
      <c r="A30" s="67"/>
      <c r="B30" s="67"/>
      <c r="C30" s="377"/>
      <c r="D30" s="67"/>
      <c r="E30" s="67"/>
      <c r="F30" s="67"/>
      <c r="G30" s="67"/>
      <c r="H30" s="67">
        <f t="shared" si="2"/>
        <v>0</v>
      </c>
      <c r="I30" s="67"/>
    </row>
    <row r="31" ht="14.25" customHeight="1">
      <c r="A31" s="67"/>
      <c r="B31" s="67"/>
      <c r="C31" s="377"/>
      <c r="D31" s="67"/>
      <c r="E31" s="67"/>
      <c r="F31" s="67"/>
      <c r="G31" s="67"/>
      <c r="H31" s="67">
        <f t="shared" si="2"/>
        <v>0</v>
      </c>
      <c r="I31" s="67"/>
    </row>
    <row r="32" ht="14.25" customHeight="1">
      <c r="A32" s="67"/>
      <c r="B32" s="67"/>
      <c r="C32" s="377"/>
      <c r="D32" s="67"/>
      <c r="E32" s="67"/>
      <c r="F32" s="67"/>
      <c r="G32" s="67"/>
      <c r="H32" s="67">
        <f t="shared" si="2"/>
        <v>0</v>
      </c>
      <c r="I32" s="67"/>
    </row>
    <row r="33" ht="14.25" customHeight="1">
      <c r="A33" s="67"/>
      <c r="B33" s="67"/>
      <c r="C33" s="377"/>
      <c r="D33" s="67"/>
      <c r="E33" s="67"/>
      <c r="F33" s="67"/>
      <c r="G33" s="67"/>
      <c r="H33" s="67">
        <f t="shared" si="2"/>
        <v>0</v>
      </c>
      <c r="I33" s="67"/>
    </row>
    <row r="34" ht="14.25" customHeight="1">
      <c r="A34" s="67"/>
      <c r="B34" s="67"/>
      <c r="C34" s="377"/>
      <c r="D34" s="67"/>
      <c r="E34" s="67"/>
      <c r="F34" s="67"/>
      <c r="G34" s="67"/>
      <c r="H34" s="67">
        <f t="shared" si="2"/>
        <v>0</v>
      </c>
      <c r="I34" s="67"/>
    </row>
    <row r="35" ht="14.25" customHeight="1">
      <c r="A35" s="67"/>
      <c r="B35" s="67"/>
      <c r="C35" s="377"/>
      <c r="D35" s="67"/>
      <c r="E35" s="67"/>
      <c r="F35" s="67"/>
      <c r="G35" s="67"/>
      <c r="H35" s="67">
        <f t="shared" si="2"/>
        <v>0</v>
      </c>
      <c r="I35" s="67"/>
    </row>
    <row r="36" ht="14.25" customHeight="1">
      <c r="A36" s="67"/>
      <c r="B36" s="67"/>
      <c r="C36" s="377"/>
      <c r="D36" s="67"/>
      <c r="E36" s="67"/>
      <c r="F36" s="67"/>
      <c r="G36" s="67"/>
      <c r="H36" s="67">
        <f t="shared" si="2"/>
        <v>0</v>
      </c>
      <c r="I36" s="67"/>
    </row>
    <row r="37" ht="14.25" customHeight="1">
      <c r="A37" s="67"/>
      <c r="B37" s="67"/>
      <c r="C37" s="377"/>
      <c r="D37" s="67"/>
      <c r="E37" s="67"/>
      <c r="F37" s="67"/>
      <c r="G37" s="67"/>
      <c r="H37" s="67">
        <f t="shared" si="2"/>
        <v>0</v>
      </c>
      <c r="I37" s="67"/>
    </row>
    <row r="38" ht="14.25" customHeight="1">
      <c r="A38" s="67"/>
      <c r="B38" s="67"/>
      <c r="C38" s="377"/>
      <c r="D38" s="67"/>
      <c r="E38" s="67"/>
      <c r="F38" s="67"/>
      <c r="G38" s="67"/>
      <c r="H38" s="67">
        <f t="shared" si="2"/>
        <v>0</v>
      </c>
      <c r="I38" s="67"/>
    </row>
    <row r="39" ht="14.25" customHeight="1">
      <c r="A39" s="67"/>
      <c r="B39" s="67"/>
      <c r="C39" s="377"/>
      <c r="D39" s="67"/>
      <c r="E39" s="67"/>
      <c r="F39" s="67"/>
      <c r="G39" s="67"/>
      <c r="H39" s="67">
        <f t="shared" si="2"/>
        <v>0</v>
      </c>
      <c r="I39" s="67"/>
    </row>
    <row r="40" ht="14.25" customHeight="1">
      <c r="A40" s="67"/>
      <c r="B40" s="67"/>
      <c r="C40" s="377"/>
      <c r="D40" s="67"/>
      <c r="E40" s="67"/>
      <c r="F40" s="67"/>
      <c r="G40" s="67"/>
      <c r="H40" s="67">
        <f t="shared" si="2"/>
        <v>0</v>
      </c>
      <c r="I40" s="67"/>
    </row>
    <row r="41" ht="14.25" customHeight="1">
      <c r="A41" s="67"/>
      <c r="B41" s="67"/>
      <c r="C41" s="377"/>
      <c r="D41" s="67"/>
      <c r="E41" s="67"/>
      <c r="F41" s="67"/>
      <c r="G41" s="67"/>
      <c r="H41" s="67">
        <f t="shared" si="2"/>
        <v>0</v>
      </c>
      <c r="I41" s="67"/>
    </row>
    <row r="42" ht="14.25" customHeight="1">
      <c r="A42" s="67"/>
      <c r="B42" s="67"/>
      <c r="C42" s="377"/>
      <c r="D42" s="67"/>
      <c r="E42" s="67"/>
      <c r="F42" s="67"/>
      <c r="G42" s="67"/>
      <c r="H42" s="67">
        <f t="shared" si="2"/>
        <v>0</v>
      </c>
      <c r="I42" s="67"/>
    </row>
    <row r="43" ht="14.25" customHeight="1">
      <c r="A43" s="67"/>
      <c r="B43" s="67"/>
      <c r="C43" s="377"/>
      <c r="D43" s="67"/>
      <c r="E43" s="67"/>
      <c r="F43" s="67"/>
      <c r="G43" s="67"/>
      <c r="H43" s="67">
        <f t="shared" si="2"/>
        <v>0</v>
      </c>
      <c r="I43" s="67"/>
    </row>
    <row r="44" ht="14.25" customHeight="1">
      <c r="A44" s="67"/>
      <c r="B44" s="67"/>
      <c r="C44" s="377"/>
      <c r="D44" s="67"/>
      <c r="E44" s="67"/>
      <c r="F44" s="67"/>
      <c r="G44" s="67"/>
      <c r="H44" s="67">
        <f t="shared" si="2"/>
        <v>0</v>
      </c>
      <c r="I44" s="67"/>
    </row>
    <row r="45" ht="14.25" customHeight="1">
      <c r="A45" s="67"/>
      <c r="B45" s="67"/>
      <c r="C45" s="377"/>
      <c r="D45" s="67"/>
      <c r="E45" s="67"/>
      <c r="F45" s="67"/>
      <c r="G45" s="67"/>
      <c r="H45" s="67">
        <f t="shared" si="2"/>
        <v>0</v>
      </c>
      <c r="I45" s="67"/>
    </row>
    <row r="46" ht="14.25" customHeight="1">
      <c r="A46" s="67"/>
      <c r="B46" s="67"/>
      <c r="C46" s="377"/>
      <c r="D46" s="67"/>
      <c r="E46" s="67"/>
      <c r="F46" s="67"/>
      <c r="G46" s="67"/>
      <c r="H46" s="67">
        <f t="shared" si="2"/>
        <v>0</v>
      </c>
      <c r="I46" s="67"/>
    </row>
    <row r="47" ht="14.25" customHeight="1">
      <c r="A47" s="3"/>
      <c r="C47" s="2"/>
    </row>
    <row r="48" ht="14.25" customHeight="1">
      <c r="A48" s="3"/>
      <c r="C48" s="2"/>
    </row>
    <row r="49" ht="14.25" customHeight="1">
      <c r="A49" s="3"/>
      <c r="C49" s="2"/>
    </row>
    <row r="50" ht="14.25" customHeight="1">
      <c r="A50" s="3"/>
      <c r="C50" s="2"/>
    </row>
    <row r="51" ht="14.25" customHeight="1">
      <c r="A51" s="3"/>
      <c r="C51" s="2"/>
    </row>
    <row r="52" ht="14.25" customHeight="1">
      <c r="A52" s="3"/>
      <c r="C52" s="2"/>
    </row>
    <row r="53" ht="14.25" customHeight="1">
      <c r="A53" s="3"/>
      <c r="C53" s="2"/>
    </row>
    <row r="54" ht="14.25" customHeight="1">
      <c r="A54" s="3"/>
      <c r="C54" s="2"/>
    </row>
    <row r="55" ht="14.25" customHeight="1">
      <c r="A55" s="3"/>
      <c r="C55" s="2"/>
    </row>
    <row r="56" ht="14.25" customHeight="1">
      <c r="A56" s="3"/>
      <c r="C56" s="2"/>
    </row>
    <row r="57" ht="14.25" customHeight="1">
      <c r="A57" s="3"/>
      <c r="C57" s="2"/>
    </row>
    <row r="58" ht="14.25" customHeight="1">
      <c r="A58" s="3"/>
      <c r="C58" s="2"/>
    </row>
    <row r="59" ht="14.25" customHeight="1">
      <c r="A59" s="3"/>
      <c r="C59" s="2"/>
    </row>
    <row r="60" ht="14.25" customHeight="1">
      <c r="A60" s="3"/>
      <c r="C60" s="2"/>
    </row>
    <row r="61" ht="14.25" customHeight="1">
      <c r="A61" s="3"/>
      <c r="C61" s="2"/>
    </row>
    <row r="62" ht="14.25" customHeight="1">
      <c r="A62" s="3"/>
      <c r="C62" s="2"/>
    </row>
    <row r="63" ht="14.25" customHeight="1">
      <c r="A63" s="3"/>
      <c r="C63" s="2"/>
    </row>
    <row r="64" ht="14.25" customHeight="1">
      <c r="A64" s="3"/>
      <c r="C64" s="2"/>
    </row>
    <row r="65" ht="14.25" customHeight="1">
      <c r="A65" s="3"/>
      <c r="C65" s="2"/>
    </row>
    <row r="66" ht="14.25" customHeight="1">
      <c r="A66" s="3"/>
      <c r="C66" s="2"/>
    </row>
    <row r="67" ht="14.25" customHeight="1">
      <c r="A67" s="3"/>
      <c r="C67" s="2"/>
    </row>
    <row r="68" ht="14.25" customHeight="1">
      <c r="A68" s="3"/>
      <c r="C68" s="2"/>
    </row>
    <row r="69" ht="14.25" customHeight="1">
      <c r="A69" s="3"/>
      <c r="C69" s="2"/>
    </row>
    <row r="70" ht="14.25" customHeight="1">
      <c r="A70" s="3"/>
      <c r="C70" s="2"/>
    </row>
    <row r="71" ht="14.25" customHeight="1">
      <c r="A71" s="3"/>
      <c r="C71" s="2"/>
    </row>
    <row r="72" ht="14.25" customHeight="1">
      <c r="A72" s="3"/>
      <c r="C72" s="2"/>
    </row>
    <row r="73" ht="14.25" customHeight="1">
      <c r="A73" s="3"/>
      <c r="C73" s="2"/>
    </row>
    <row r="74" ht="14.25" customHeight="1">
      <c r="A74" s="3"/>
      <c r="C74" s="2"/>
    </row>
    <row r="75" ht="14.25" customHeight="1">
      <c r="A75" s="3"/>
      <c r="C75" s="2"/>
    </row>
    <row r="76" ht="14.25" customHeight="1">
      <c r="A76" s="3"/>
      <c r="C76" s="2"/>
    </row>
    <row r="77" ht="14.25" customHeight="1">
      <c r="A77" s="3"/>
      <c r="C77" s="2"/>
    </row>
    <row r="78" ht="14.25" customHeight="1">
      <c r="A78" s="3"/>
      <c r="C78" s="2"/>
    </row>
    <row r="79" ht="14.25" customHeight="1">
      <c r="A79" s="3"/>
      <c r="C79" s="2"/>
    </row>
    <row r="80" ht="14.25" customHeight="1">
      <c r="A80" s="3"/>
      <c r="C80" s="2"/>
    </row>
    <row r="81" ht="14.25" customHeight="1">
      <c r="A81" s="3"/>
      <c r="C81" s="2"/>
    </row>
    <row r="82" ht="14.25" customHeight="1">
      <c r="A82" s="3"/>
      <c r="C82" s="2"/>
    </row>
    <row r="83" ht="14.25" customHeight="1">
      <c r="A83" s="3"/>
      <c r="C83" s="2"/>
    </row>
    <row r="84" ht="14.25" customHeight="1">
      <c r="A84" s="3"/>
      <c r="C84" s="2"/>
    </row>
    <row r="85" ht="14.25" customHeight="1">
      <c r="A85" s="3"/>
      <c r="C85" s="2"/>
    </row>
    <row r="86" ht="14.25" customHeight="1">
      <c r="A86" s="3"/>
      <c r="C86" s="2"/>
    </row>
    <row r="87" ht="14.25" customHeight="1">
      <c r="A87" s="3"/>
      <c r="C87" s="2"/>
    </row>
    <row r="88" ht="14.25" customHeight="1">
      <c r="A88" s="3"/>
      <c r="C88" s="2"/>
    </row>
    <row r="89" ht="14.25" customHeight="1">
      <c r="A89" s="3"/>
      <c r="C89" s="2"/>
    </row>
    <row r="90" ht="14.25" customHeight="1">
      <c r="A90" s="3"/>
      <c r="C90" s="2"/>
    </row>
    <row r="91" ht="14.25" customHeight="1">
      <c r="A91" s="3"/>
      <c r="C91" s="2"/>
    </row>
    <row r="92" ht="14.25" customHeight="1">
      <c r="A92" s="3"/>
      <c r="C92" s="2"/>
    </row>
    <row r="93" ht="14.25" customHeight="1">
      <c r="A93" s="3"/>
      <c r="C93" s="2"/>
    </row>
    <row r="94" ht="14.25" customHeight="1">
      <c r="A94" s="3"/>
      <c r="C94" s="2"/>
    </row>
    <row r="95" ht="14.25" customHeight="1">
      <c r="A95" s="3"/>
      <c r="C95" s="2"/>
    </row>
    <row r="96" ht="14.25" customHeight="1">
      <c r="A96" s="3"/>
      <c r="C96" s="2"/>
    </row>
    <row r="97" ht="14.25" customHeight="1">
      <c r="A97" s="3"/>
      <c r="C97" s="2"/>
    </row>
    <row r="98" ht="14.25" customHeight="1">
      <c r="A98" s="3"/>
      <c r="C98" s="2"/>
    </row>
    <row r="99" ht="14.25" customHeight="1">
      <c r="A99" s="3"/>
      <c r="C99" s="2"/>
    </row>
    <row r="100" ht="14.25" customHeight="1">
      <c r="A100" s="3"/>
      <c r="C100" s="2"/>
    </row>
    <row r="101" ht="14.25" customHeight="1">
      <c r="A101" s="3"/>
      <c r="C101" s="2"/>
    </row>
    <row r="102" ht="14.25" customHeight="1">
      <c r="A102" s="3"/>
      <c r="C102" s="2"/>
    </row>
    <row r="103" ht="14.25" customHeight="1">
      <c r="A103" s="3"/>
      <c r="C103" s="2"/>
    </row>
    <row r="104" ht="14.25" customHeight="1">
      <c r="A104" s="3"/>
      <c r="C104" s="2"/>
    </row>
    <row r="105" ht="14.25" customHeight="1">
      <c r="A105" s="3"/>
      <c r="C105" s="2"/>
    </row>
    <row r="106" ht="14.25" customHeight="1">
      <c r="A106" s="3"/>
      <c r="C106" s="2"/>
    </row>
    <row r="107" ht="14.25" customHeight="1">
      <c r="A107" s="3"/>
      <c r="C107" s="2"/>
    </row>
    <row r="108" ht="14.25" customHeight="1">
      <c r="A108" s="3"/>
      <c r="C108" s="2"/>
    </row>
    <row r="109" ht="14.25" customHeight="1">
      <c r="A109" s="3"/>
      <c r="C109" s="2"/>
    </row>
    <row r="110" ht="14.25" customHeight="1">
      <c r="A110" s="3"/>
      <c r="C110" s="2"/>
    </row>
    <row r="111" ht="14.25" customHeight="1">
      <c r="A111" s="3"/>
      <c r="C111" s="2"/>
    </row>
    <row r="112" ht="14.25" customHeight="1">
      <c r="A112" s="3"/>
      <c r="C112" s="2"/>
    </row>
    <row r="113" ht="14.25" customHeight="1">
      <c r="A113" s="3"/>
      <c r="C113" s="2"/>
    </row>
    <row r="114" ht="14.25" customHeight="1">
      <c r="A114" s="3"/>
      <c r="C114" s="2"/>
    </row>
    <row r="115" ht="14.25" customHeight="1">
      <c r="A115" s="3"/>
      <c r="C115" s="2"/>
    </row>
    <row r="116" ht="14.25" customHeight="1">
      <c r="A116" s="3"/>
      <c r="C116" s="2"/>
    </row>
    <row r="117" ht="14.25" customHeight="1">
      <c r="A117" s="3"/>
      <c r="C117" s="2"/>
    </row>
    <row r="118" ht="14.25" customHeight="1">
      <c r="A118" s="3"/>
      <c r="C118" s="2"/>
    </row>
    <row r="119" ht="14.25" customHeight="1">
      <c r="A119" s="3"/>
      <c r="C119" s="2"/>
    </row>
    <row r="120" ht="14.25" customHeight="1">
      <c r="A120" s="3"/>
      <c r="C120" s="2"/>
    </row>
    <row r="121" ht="14.25" customHeight="1">
      <c r="A121" s="3"/>
      <c r="C121" s="2"/>
    </row>
    <row r="122" ht="14.25" customHeight="1">
      <c r="A122" s="3"/>
      <c r="C122" s="2"/>
    </row>
    <row r="123" ht="14.25" customHeight="1">
      <c r="A123" s="3"/>
      <c r="C123" s="2"/>
    </row>
    <row r="124" ht="14.25" customHeight="1">
      <c r="A124" s="3"/>
      <c r="C124" s="2"/>
    </row>
    <row r="125" ht="14.25" customHeight="1">
      <c r="A125" s="3"/>
      <c r="C125" s="2"/>
    </row>
    <row r="126" ht="14.25" customHeight="1">
      <c r="A126" s="3"/>
      <c r="C126" s="2"/>
    </row>
    <row r="127" ht="14.25" customHeight="1">
      <c r="A127" s="3"/>
      <c r="C127" s="2"/>
    </row>
    <row r="128" ht="14.25" customHeight="1">
      <c r="A128" s="3"/>
      <c r="C128" s="2"/>
    </row>
    <row r="129" ht="14.25" customHeight="1">
      <c r="A129" s="3"/>
      <c r="C129" s="2"/>
    </row>
    <row r="130" ht="14.25" customHeight="1">
      <c r="A130" s="3"/>
      <c r="C130" s="2"/>
    </row>
    <row r="131" ht="14.25" customHeight="1">
      <c r="A131" s="3"/>
      <c r="C131" s="2"/>
    </row>
    <row r="132" ht="14.25" customHeight="1">
      <c r="A132" s="3"/>
      <c r="C132" s="2"/>
    </row>
    <row r="133" ht="14.25" customHeight="1">
      <c r="A133" s="3"/>
      <c r="C133" s="2"/>
    </row>
    <row r="134" ht="14.25" customHeight="1">
      <c r="A134" s="3"/>
      <c r="C134" s="2"/>
    </row>
    <row r="135" ht="14.25" customHeight="1">
      <c r="A135" s="3"/>
      <c r="C135" s="2"/>
    </row>
    <row r="136" ht="14.25" customHeight="1">
      <c r="A136" s="3"/>
      <c r="C136" s="2"/>
    </row>
    <row r="137" ht="14.25" customHeight="1">
      <c r="A137" s="3"/>
      <c r="C137" s="2"/>
    </row>
    <row r="138" ht="14.25" customHeight="1">
      <c r="A138" s="3"/>
      <c r="C138" s="2"/>
    </row>
    <row r="139" ht="14.25" customHeight="1">
      <c r="A139" s="3"/>
      <c r="C139" s="2"/>
    </row>
    <row r="140" ht="14.25" customHeight="1">
      <c r="A140" s="3"/>
      <c r="C140" s="2"/>
    </row>
    <row r="141" ht="14.25" customHeight="1">
      <c r="A141" s="3"/>
      <c r="C141" s="2"/>
    </row>
    <row r="142" ht="14.25" customHeight="1">
      <c r="A142" s="3"/>
      <c r="C142" s="2"/>
    </row>
    <row r="143" ht="14.25" customHeight="1">
      <c r="A143" s="3"/>
      <c r="C143" s="2"/>
    </row>
    <row r="144" ht="14.25" customHeight="1">
      <c r="A144" s="3"/>
      <c r="C144" s="2"/>
    </row>
    <row r="145" ht="14.25" customHeight="1">
      <c r="A145" s="3"/>
      <c r="C145" s="2"/>
    </row>
    <row r="146" ht="14.25" customHeight="1">
      <c r="A146" s="3"/>
      <c r="C146" s="2"/>
    </row>
    <row r="147" ht="14.25" customHeight="1">
      <c r="A147" s="3"/>
      <c r="C147" s="2"/>
    </row>
    <row r="148" ht="14.25" customHeight="1">
      <c r="A148" s="3"/>
      <c r="C148" s="2"/>
    </row>
    <row r="149" ht="14.25" customHeight="1">
      <c r="A149" s="3"/>
      <c r="C149" s="2"/>
    </row>
    <row r="150" ht="14.25" customHeight="1">
      <c r="A150" s="3"/>
      <c r="C150" s="2"/>
    </row>
    <row r="151" ht="14.25" customHeight="1">
      <c r="A151" s="3"/>
      <c r="C151" s="2"/>
    </row>
    <row r="152" ht="14.25" customHeight="1">
      <c r="A152" s="3"/>
      <c r="C152" s="2"/>
    </row>
    <row r="153" ht="14.25" customHeight="1">
      <c r="A153" s="3"/>
      <c r="C153" s="2"/>
    </row>
    <row r="154" ht="14.25" customHeight="1">
      <c r="A154" s="3"/>
      <c r="C154" s="2"/>
    </row>
    <row r="155" ht="14.25" customHeight="1">
      <c r="A155" s="3"/>
      <c r="C155" s="2"/>
    </row>
    <row r="156" ht="14.25" customHeight="1">
      <c r="A156" s="3"/>
      <c r="C156" s="2"/>
    </row>
    <row r="157" ht="14.25" customHeight="1">
      <c r="A157" s="3"/>
      <c r="C157" s="2"/>
    </row>
    <row r="158" ht="14.25" customHeight="1">
      <c r="A158" s="3"/>
      <c r="C158" s="2"/>
    </row>
    <row r="159" ht="14.25" customHeight="1">
      <c r="A159" s="3"/>
      <c r="C159" s="2"/>
    </row>
    <row r="160" ht="14.25" customHeight="1">
      <c r="A160" s="3"/>
      <c r="C160" s="2"/>
    </row>
    <row r="161" ht="14.25" customHeight="1">
      <c r="A161" s="3"/>
      <c r="C161" s="2"/>
    </row>
    <row r="162" ht="14.25" customHeight="1">
      <c r="A162" s="3"/>
      <c r="C162" s="2"/>
    </row>
    <row r="163" ht="14.25" customHeight="1">
      <c r="A163" s="3"/>
      <c r="C163" s="2"/>
    </row>
    <row r="164" ht="14.25" customHeight="1">
      <c r="A164" s="3"/>
      <c r="C164" s="2"/>
    </row>
    <row r="165" ht="14.25" customHeight="1">
      <c r="A165" s="3"/>
      <c r="C165" s="2"/>
    </row>
    <row r="166" ht="14.25" customHeight="1">
      <c r="A166" s="3"/>
      <c r="C166" s="2"/>
    </row>
    <row r="167" ht="14.25" customHeight="1">
      <c r="A167" s="3"/>
      <c r="C167" s="2"/>
    </row>
    <row r="168" ht="14.25" customHeight="1">
      <c r="A168" s="3"/>
      <c r="C168" s="2"/>
    </row>
    <row r="169" ht="14.25" customHeight="1">
      <c r="A169" s="3"/>
      <c r="C169" s="2"/>
    </row>
    <row r="170" ht="14.25" customHeight="1">
      <c r="A170" s="3"/>
      <c r="C170" s="2"/>
    </row>
    <row r="171" ht="14.25" customHeight="1">
      <c r="A171" s="3"/>
      <c r="C171" s="2"/>
    </row>
    <row r="172" ht="14.25" customHeight="1">
      <c r="A172" s="3"/>
      <c r="C172" s="2"/>
    </row>
    <row r="173" ht="14.25" customHeight="1">
      <c r="A173" s="3"/>
      <c r="C173" s="2"/>
    </row>
    <row r="174" ht="14.25" customHeight="1">
      <c r="A174" s="3"/>
      <c r="C174" s="2"/>
    </row>
    <row r="175" ht="14.25" customHeight="1">
      <c r="A175" s="3"/>
      <c r="C175" s="2"/>
    </row>
    <row r="176" ht="14.25" customHeight="1">
      <c r="A176" s="3"/>
      <c r="C176" s="2"/>
    </row>
    <row r="177" ht="14.25" customHeight="1">
      <c r="A177" s="3"/>
      <c r="C177" s="2"/>
    </row>
    <row r="178" ht="14.25" customHeight="1">
      <c r="A178" s="3"/>
      <c r="C178" s="2"/>
    </row>
    <row r="179" ht="14.25" customHeight="1">
      <c r="A179" s="3"/>
      <c r="C179" s="2"/>
    </row>
    <row r="180" ht="14.25" customHeight="1">
      <c r="A180" s="3"/>
      <c r="C180" s="2"/>
    </row>
    <row r="181" ht="14.25" customHeight="1">
      <c r="A181" s="3"/>
      <c r="C181" s="2"/>
    </row>
    <row r="182" ht="14.25" customHeight="1">
      <c r="A182" s="3"/>
      <c r="C182" s="2"/>
    </row>
    <row r="183" ht="14.25" customHeight="1">
      <c r="A183" s="3"/>
      <c r="C183" s="2"/>
    </row>
    <row r="184" ht="14.25" customHeight="1">
      <c r="A184" s="3"/>
      <c r="C184" s="2"/>
    </row>
    <row r="185" ht="14.25" customHeight="1">
      <c r="A185" s="3"/>
      <c r="C185" s="2"/>
    </row>
    <row r="186" ht="14.25" customHeight="1">
      <c r="A186" s="3"/>
      <c r="C186" s="2"/>
    </row>
    <row r="187" ht="14.25" customHeight="1">
      <c r="A187" s="3"/>
      <c r="C187" s="2"/>
    </row>
    <row r="188" ht="14.25" customHeight="1">
      <c r="A188" s="3"/>
      <c r="C188" s="2"/>
    </row>
    <row r="189" ht="14.25" customHeight="1">
      <c r="A189" s="3"/>
      <c r="C189" s="2"/>
    </row>
    <row r="190" ht="14.25" customHeight="1">
      <c r="A190" s="3"/>
      <c r="C190" s="2"/>
    </row>
    <row r="191" ht="14.25" customHeight="1">
      <c r="A191" s="3"/>
      <c r="C191" s="2"/>
    </row>
    <row r="192" ht="14.25" customHeight="1">
      <c r="A192" s="3"/>
      <c r="C192" s="2"/>
    </row>
    <row r="193" ht="14.25" customHeight="1">
      <c r="A193" s="3"/>
      <c r="C193" s="2"/>
    </row>
    <row r="194" ht="14.25" customHeight="1">
      <c r="A194" s="3"/>
      <c r="C194" s="2"/>
    </row>
    <row r="195" ht="14.25" customHeight="1">
      <c r="A195" s="3"/>
      <c r="C195" s="2"/>
    </row>
    <row r="196" ht="14.25" customHeight="1">
      <c r="A196" s="3"/>
      <c r="C196" s="2"/>
    </row>
    <row r="197" ht="14.25" customHeight="1">
      <c r="A197" s="3"/>
      <c r="C197" s="2"/>
    </row>
    <row r="198" ht="14.25" customHeight="1">
      <c r="A198" s="3"/>
      <c r="C198" s="2"/>
    </row>
    <row r="199" ht="14.25" customHeight="1">
      <c r="A199" s="3"/>
      <c r="C199" s="2"/>
    </row>
    <row r="200" ht="14.25" customHeight="1">
      <c r="A200" s="3"/>
      <c r="C200" s="2"/>
    </row>
    <row r="201" ht="14.25" customHeight="1">
      <c r="A201" s="3"/>
      <c r="C201" s="2"/>
    </row>
    <row r="202" ht="14.25" customHeight="1">
      <c r="A202" s="3"/>
      <c r="C202" s="2"/>
    </row>
    <row r="203" ht="14.25" customHeight="1">
      <c r="A203" s="3"/>
      <c r="C203" s="2"/>
    </row>
    <row r="204" ht="14.25" customHeight="1">
      <c r="A204" s="3"/>
      <c r="C204" s="2"/>
    </row>
    <row r="205" ht="14.25" customHeight="1">
      <c r="A205" s="3"/>
      <c r="C205" s="2"/>
    </row>
    <row r="206" ht="14.25" customHeight="1">
      <c r="A206" s="3"/>
      <c r="C206" s="2"/>
    </row>
    <row r="207" ht="14.25" customHeight="1">
      <c r="A207" s="3"/>
      <c r="C207" s="2"/>
    </row>
    <row r="208" ht="14.25" customHeight="1">
      <c r="A208" s="3"/>
      <c r="C208" s="2"/>
    </row>
    <row r="209" ht="14.25" customHeight="1">
      <c r="A209" s="3"/>
      <c r="C209" s="2"/>
    </row>
    <row r="210" ht="14.25" customHeight="1">
      <c r="A210" s="3"/>
      <c r="C210" s="2"/>
    </row>
    <row r="211" ht="14.25" customHeight="1">
      <c r="A211" s="3"/>
      <c r="C211" s="2"/>
    </row>
    <row r="212" ht="14.25" customHeight="1">
      <c r="A212" s="3"/>
      <c r="C212" s="2"/>
    </row>
    <row r="213" ht="14.25" customHeight="1">
      <c r="A213" s="3"/>
      <c r="C213" s="2"/>
    </row>
    <row r="214" ht="14.25" customHeight="1">
      <c r="A214" s="3"/>
      <c r="C214" s="2"/>
    </row>
    <row r="215" ht="14.25" customHeight="1">
      <c r="A215" s="3"/>
      <c r="C215" s="2"/>
    </row>
    <row r="216" ht="14.25" customHeight="1">
      <c r="A216" s="3"/>
      <c r="C216" s="2"/>
    </row>
    <row r="217" ht="14.25" customHeight="1">
      <c r="A217" s="3"/>
      <c r="C217" s="2"/>
    </row>
    <row r="218" ht="14.25" customHeight="1">
      <c r="A218" s="3"/>
      <c r="C218" s="2"/>
    </row>
    <row r="219" ht="14.25" customHeight="1">
      <c r="A219" s="3"/>
      <c r="C219" s="2"/>
    </row>
    <row r="220" ht="14.25" customHeight="1">
      <c r="A220" s="3"/>
      <c r="C220" s="2"/>
    </row>
    <row r="221" ht="14.25" customHeight="1">
      <c r="A221" s="3"/>
      <c r="C221" s="2"/>
    </row>
    <row r="222" ht="14.25" customHeight="1">
      <c r="A222" s="3"/>
      <c r="C222" s="2"/>
    </row>
    <row r="223" ht="14.25" customHeight="1">
      <c r="A223" s="3"/>
      <c r="C223" s="2"/>
    </row>
    <row r="224" ht="14.25" customHeight="1">
      <c r="A224" s="3"/>
      <c r="C224" s="2"/>
    </row>
    <row r="225" ht="14.25" customHeight="1">
      <c r="A225" s="3"/>
      <c r="C225" s="2"/>
    </row>
    <row r="226" ht="14.25" customHeight="1">
      <c r="A226" s="3"/>
      <c r="C226" s="2"/>
    </row>
    <row r="227" ht="14.25" customHeight="1">
      <c r="A227" s="3"/>
      <c r="C227" s="2"/>
    </row>
    <row r="228" ht="14.25" customHeight="1">
      <c r="A228" s="3"/>
      <c r="C228" s="2"/>
    </row>
    <row r="229" ht="14.25" customHeight="1">
      <c r="A229" s="3"/>
      <c r="C229" s="2"/>
    </row>
    <row r="230" ht="14.25" customHeight="1">
      <c r="A230" s="3"/>
      <c r="C230" s="2"/>
    </row>
    <row r="231" ht="14.25" customHeight="1">
      <c r="A231" s="3"/>
      <c r="C231" s="2"/>
    </row>
    <row r="232" ht="14.25" customHeight="1">
      <c r="A232" s="3"/>
      <c r="C232" s="2"/>
    </row>
    <row r="233" ht="14.25" customHeight="1">
      <c r="A233" s="3"/>
      <c r="C233" s="2"/>
    </row>
    <row r="234" ht="14.25" customHeight="1">
      <c r="A234" s="3"/>
      <c r="C234" s="2"/>
    </row>
    <row r="235" ht="14.25" customHeight="1">
      <c r="A235" s="3"/>
      <c r="C235" s="2"/>
    </row>
    <row r="236" ht="14.25" customHeight="1">
      <c r="A236" s="3"/>
      <c r="C236" s="2"/>
    </row>
    <row r="237" ht="14.25" customHeight="1">
      <c r="A237" s="3"/>
      <c r="C237" s="2"/>
    </row>
    <row r="238" ht="14.25" customHeight="1">
      <c r="A238" s="3"/>
      <c r="C238" s="2"/>
    </row>
    <row r="239" ht="14.25" customHeight="1">
      <c r="A239" s="3"/>
      <c r="C239" s="2"/>
    </row>
    <row r="240" ht="14.25" customHeight="1">
      <c r="A240" s="3"/>
      <c r="C240" s="2"/>
    </row>
    <row r="241" ht="14.25" customHeight="1">
      <c r="A241" s="3"/>
      <c r="C241" s="2"/>
    </row>
    <row r="242" ht="14.25" customHeight="1">
      <c r="A242" s="3"/>
      <c r="C242" s="2"/>
    </row>
    <row r="243" ht="14.25" customHeight="1">
      <c r="A243" s="3"/>
      <c r="C243" s="2"/>
    </row>
    <row r="244" ht="14.25" customHeight="1">
      <c r="A244" s="3"/>
      <c r="C244" s="2"/>
    </row>
    <row r="245" ht="14.25" customHeight="1">
      <c r="A245" s="3"/>
      <c r="C245" s="2"/>
    </row>
    <row r="246" ht="14.25" customHeight="1">
      <c r="A246" s="3"/>
      <c r="C246" s="2"/>
    </row>
    <row r="247" ht="14.25" customHeight="1">
      <c r="A247" s="3"/>
      <c r="C247" s="2"/>
    </row>
    <row r="248" ht="14.25" customHeight="1">
      <c r="A248" s="3"/>
      <c r="C248" s="2"/>
    </row>
    <row r="249" ht="14.25" customHeight="1">
      <c r="A249" s="3"/>
      <c r="C249" s="2"/>
    </row>
    <row r="250" ht="14.25" customHeight="1">
      <c r="A250" s="3"/>
      <c r="C250" s="2"/>
    </row>
    <row r="251" ht="14.25" customHeight="1">
      <c r="A251" s="3"/>
      <c r="C251" s="2"/>
    </row>
    <row r="252" ht="14.25" customHeight="1">
      <c r="A252" s="3"/>
      <c r="C252" s="2"/>
    </row>
    <row r="253" ht="14.25" customHeight="1">
      <c r="A253" s="3"/>
      <c r="C253" s="2"/>
    </row>
    <row r="254" ht="14.25" customHeight="1">
      <c r="A254" s="3"/>
      <c r="C254" s="2"/>
    </row>
    <row r="255" ht="14.25" customHeight="1">
      <c r="A255" s="3"/>
      <c r="C255" s="2"/>
    </row>
    <row r="256" ht="14.25" customHeight="1">
      <c r="A256" s="3"/>
      <c r="C256" s="2"/>
    </row>
    <row r="257" ht="14.25" customHeight="1">
      <c r="A257" s="3"/>
      <c r="C257" s="2"/>
    </row>
    <row r="258" ht="14.25" customHeight="1">
      <c r="A258" s="3"/>
      <c r="C258" s="2"/>
    </row>
    <row r="259" ht="14.25" customHeight="1">
      <c r="A259" s="3"/>
      <c r="C259" s="2"/>
    </row>
    <row r="260" ht="14.25" customHeight="1">
      <c r="A260" s="3"/>
      <c r="C260" s="2"/>
    </row>
    <row r="261" ht="14.25" customHeight="1">
      <c r="A261" s="3"/>
      <c r="C261" s="2"/>
    </row>
    <row r="262" ht="14.25" customHeight="1">
      <c r="A262" s="3"/>
      <c r="C262" s="2"/>
    </row>
    <row r="263" ht="14.25" customHeight="1">
      <c r="A263" s="3"/>
      <c r="C263" s="2"/>
    </row>
    <row r="264" ht="14.25" customHeight="1">
      <c r="A264" s="3"/>
      <c r="C264" s="2"/>
    </row>
    <row r="265" ht="14.25" customHeight="1">
      <c r="A265" s="3"/>
      <c r="C265" s="2"/>
    </row>
    <row r="266" ht="14.25" customHeight="1">
      <c r="A266" s="3"/>
      <c r="C266" s="2"/>
    </row>
    <row r="267" ht="14.25" customHeight="1">
      <c r="A267" s="3"/>
      <c r="C267" s="2"/>
    </row>
    <row r="268" ht="14.25" customHeight="1">
      <c r="A268" s="3"/>
      <c r="C268" s="2"/>
    </row>
    <row r="269" ht="14.25" customHeight="1">
      <c r="A269" s="3"/>
      <c r="C269" s="2"/>
    </row>
    <row r="270" ht="14.25" customHeight="1">
      <c r="A270" s="3"/>
      <c r="C270" s="2"/>
    </row>
    <row r="271" ht="14.25" customHeight="1">
      <c r="A271" s="3"/>
      <c r="C271" s="2"/>
    </row>
    <row r="272" ht="14.25" customHeight="1">
      <c r="A272" s="3"/>
      <c r="C272" s="2"/>
    </row>
    <row r="273" ht="14.25" customHeight="1">
      <c r="A273" s="3"/>
      <c r="C273" s="2"/>
    </row>
    <row r="274" ht="14.25" customHeight="1">
      <c r="A274" s="3"/>
      <c r="C274" s="2"/>
    </row>
    <row r="275" ht="14.25" customHeight="1">
      <c r="A275" s="3"/>
      <c r="C275" s="2"/>
    </row>
    <row r="276" ht="14.25" customHeight="1">
      <c r="A276" s="3"/>
      <c r="C276" s="2"/>
    </row>
    <row r="277" ht="14.25" customHeight="1">
      <c r="A277" s="3"/>
      <c r="C277" s="2"/>
    </row>
    <row r="278" ht="14.25" customHeight="1">
      <c r="A278" s="3"/>
      <c r="C278" s="2"/>
    </row>
    <row r="279" ht="14.25" customHeight="1">
      <c r="A279" s="3"/>
      <c r="C279" s="2"/>
    </row>
    <row r="280" ht="14.25" customHeight="1">
      <c r="A280" s="3"/>
      <c r="C280" s="2"/>
    </row>
    <row r="281" ht="14.25" customHeight="1">
      <c r="A281" s="3"/>
      <c r="C281" s="2"/>
    </row>
    <row r="282" ht="14.25" customHeight="1">
      <c r="A282" s="3"/>
      <c r="C282" s="2"/>
    </row>
    <row r="283" ht="14.25" customHeight="1">
      <c r="A283" s="3"/>
      <c r="C283" s="2"/>
    </row>
    <row r="284" ht="14.25" customHeight="1">
      <c r="A284" s="3"/>
      <c r="C284" s="2"/>
    </row>
    <row r="285" ht="14.25" customHeight="1">
      <c r="A285" s="3"/>
      <c r="C285" s="2"/>
    </row>
    <row r="286" ht="14.25" customHeight="1">
      <c r="A286" s="3"/>
      <c r="C286" s="2"/>
    </row>
    <row r="287" ht="14.25" customHeight="1">
      <c r="A287" s="3"/>
      <c r="C287" s="2"/>
    </row>
    <row r="288" ht="14.25" customHeight="1">
      <c r="A288" s="3"/>
      <c r="C288" s="2"/>
    </row>
    <row r="289" ht="14.25" customHeight="1">
      <c r="A289" s="3"/>
      <c r="C289" s="2"/>
    </row>
    <row r="290" ht="14.25" customHeight="1">
      <c r="A290" s="3"/>
      <c r="C290" s="2"/>
    </row>
    <row r="291" ht="14.25" customHeight="1">
      <c r="A291" s="3"/>
      <c r="C291" s="2"/>
    </row>
    <row r="292" ht="14.25" customHeight="1">
      <c r="A292" s="3"/>
      <c r="C292" s="2"/>
    </row>
    <row r="293" ht="14.25" customHeight="1">
      <c r="A293" s="3"/>
      <c r="C293" s="2"/>
    </row>
    <row r="294" ht="14.25" customHeight="1">
      <c r="A294" s="3"/>
      <c r="C294" s="2"/>
    </row>
    <row r="295" ht="14.25" customHeight="1">
      <c r="A295" s="3"/>
      <c r="C295" s="2"/>
    </row>
    <row r="296" ht="14.25" customHeight="1">
      <c r="A296" s="3"/>
      <c r="C296" s="2"/>
    </row>
    <row r="297" ht="14.25" customHeight="1">
      <c r="A297" s="3"/>
      <c r="C297" s="2"/>
    </row>
    <row r="298" ht="14.25" customHeight="1">
      <c r="A298" s="3"/>
      <c r="C298" s="2"/>
    </row>
    <row r="299" ht="14.25" customHeight="1">
      <c r="A299" s="3"/>
      <c r="C299" s="2"/>
    </row>
    <row r="300" ht="14.25" customHeight="1">
      <c r="A300" s="3"/>
      <c r="C300" s="2"/>
    </row>
    <row r="301" ht="14.25" customHeight="1">
      <c r="A301" s="3"/>
      <c r="C301" s="2"/>
    </row>
    <row r="302" ht="14.25" customHeight="1">
      <c r="A302" s="3"/>
      <c r="C302" s="2"/>
    </row>
    <row r="303" ht="14.25" customHeight="1">
      <c r="A303" s="3"/>
      <c r="C303" s="2"/>
    </row>
    <row r="304" ht="14.25" customHeight="1">
      <c r="A304" s="3"/>
      <c r="C304" s="2"/>
    </row>
    <row r="305" ht="14.25" customHeight="1">
      <c r="A305" s="3"/>
      <c r="C305" s="2"/>
    </row>
    <row r="306" ht="14.25" customHeight="1">
      <c r="A306" s="3"/>
      <c r="C306" s="2"/>
    </row>
    <row r="307" ht="14.25" customHeight="1">
      <c r="A307" s="3"/>
      <c r="C307" s="2"/>
    </row>
    <row r="308" ht="14.25" customHeight="1">
      <c r="A308" s="3"/>
      <c r="C308" s="2"/>
    </row>
    <row r="309" ht="14.25" customHeight="1">
      <c r="A309" s="3"/>
      <c r="C309" s="2"/>
    </row>
    <row r="310" ht="14.25" customHeight="1">
      <c r="A310" s="3"/>
      <c r="C310" s="2"/>
    </row>
    <row r="311" ht="14.25" customHeight="1">
      <c r="A311" s="3"/>
      <c r="C311" s="2"/>
    </row>
    <row r="312" ht="14.25" customHeight="1">
      <c r="A312" s="3"/>
      <c r="C312" s="2"/>
    </row>
    <row r="313" ht="14.25" customHeight="1">
      <c r="A313" s="3"/>
      <c r="C313" s="2"/>
    </row>
    <row r="314" ht="14.25" customHeight="1">
      <c r="A314" s="3"/>
      <c r="C314" s="2"/>
    </row>
    <row r="315" ht="14.25" customHeight="1">
      <c r="A315" s="3"/>
      <c r="C315" s="2"/>
    </row>
    <row r="316" ht="14.25" customHeight="1">
      <c r="A316" s="3"/>
      <c r="C316" s="2"/>
    </row>
    <row r="317" ht="14.25" customHeight="1">
      <c r="A317" s="3"/>
      <c r="C317" s="2"/>
    </row>
    <row r="318" ht="14.25" customHeight="1">
      <c r="A318" s="3"/>
      <c r="C318" s="2"/>
    </row>
    <row r="319" ht="14.25" customHeight="1">
      <c r="A319" s="3"/>
      <c r="C319" s="2"/>
    </row>
    <row r="320" ht="14.25" customHeight="1">
      <c r="A320" s="3"/>
      <c r="C320" s="2"/>
    </row>
    <row r="321" ht="14.25" customHeight="1">
      <c r="A321" s="3"/>
      <c r="C321" s="2"/>
    </row>
    <row r="322" ht="14.25" customHeight="1">
      <c r="A322" s="3"/>
      <c r="C322" s="2"/>
    </row>
    <row r="323" ht="14.25" customHeight="1">
      <c r="A323" s="3"/>
      <c r="C323" s="2"/>
    </row>
    <row r="324" ht="14.25" customHeight="1">
      <c r="A324" s="3"/>
      <c r="C324" s="2"/>
    </row>
    <row r="325" ht="14.25" customHeight="1">
      <c r="A325" s="3"/>
      <c r="C325" s="2"/>
    </row>
    <row r="326" ht="14.25" customHeight="1">
      <c r="A326" s="3"/>
      <c r="C326" s="2"/>
    </row>
    <row r="327" ht="14.25" customHeight="1">
      <c r="A327" s="3"/>
      <c r="C327" s="2"/>
    </row>
    <row r="328" ht="14.25" customHeight="1">
      <c r="A328" s="3"/>
      <c r="C328" s="2"/>
    </row>
    <row r="329" ht="14.25" customHeight="1">
      <c r="A329" s="3"/>
      <c r="C329" s="2"/>
    </row>
    <row r="330" ht="14.25" customHeight="1">
      <c r="A330" s="3"/>
      <c r="C330" s="2"/>
    </row>
    <row r="331" ht="14.25" customHeight="1">
      <c r="A331" s="3"/>
      <c r="C331" s="2"/>
    </row>
    <row r="332" ht="14.25" customHeight="1">
      <c r="A332" s="3"/>
      <c r="C332" s="2"/>
    </row>
    <row r="333" ht="14.25" customHeight="1">
      <c r="A333" s="3"/>
      <c r="C333" s="2"/>
    </row>
    <row r="334" ht="14.25" customHeight="1">
      <c r="A334" s="3"/>
      <c r="C334" s="2"/>
    </row>
    <row r="335" ht="14.25" customHeight="1">
      <c r="A335" s="3"/>
      <c r="C335" s="2"/>
    </row>
    <row r="336" ht="14.25" customHeight="1">
      <c r="A336" s="3"/>
      <c r="C336" s="2"/>
    </row>
    <row r="337" ht="14.25" customHeight="1">
      <c r="A337" s="3"/>
      <c r="C337" s="2"/>
    </row>
    <row r="338" ht="14.25" customHeight="1">
      <c r="A338" s="3"/>
      <c r="C338" s="2"/>
    </row>
    <row r="339" ht="14.25" customHeight="1">
      <c r="A339" s="3"/>
      <c r="C339" s="2"/>
    </row>
    <row r="340" ht="14.25" customHeight="1">
      <c r="A340" s="3"/>
      <c r="C340" s="2"/>
    </row>
    <row r="341" ht="14.25" customHeight="1">
      <c r="A341" s="3"/>
      <c r="C341" s="2"/>
    </row>
    <row r="342" ht="14.25" customHeight="1">
      <c r="A342" s="3"/>
      <c r="C342" s="2"/>
    </row>
    <row r="343" ht="14.25" customHeight="1">
      <c r="A343" s="3"/>
      <c r="C343" s="2"/>
    </row>
    <row r="344" ht="14.25" customHeight="1">
      <c r="A344" s="3"/>
      <c r="C344" s="2"/>
    </row>
    <row r="345" ht="14.25" customHeight="1">
      <c r="A345" s="3"/>
      <c r="C345" s="2"/>
    </row>
    <row r="346" ht="14.25" customHeight="1">
      <c r="A346" s="3"/>
      <c r="C346" s="2"/>
    </row>
    <row r="347" ht="14.25" customHeight="1">
      <c r="A347" s="3"/>
      <c r="C347" s="2"/>
    </row>
    <row r="348" ht="14.25" customHeight="1">
      <c r="A348" s="3"/>
      <c r="C348" s="2"/>
    </row>
    <row r="349" ht="14.25" customHeight="1">
      <c r="A349" s="3"/>
      <c r="C349" s="2"/>
    </row>
    <row r="350" ht="14.25" customHeight="1">
      <c r="A350" s="3"/>
      <c r="C350" s="2"/>
    </row>
    <row r="351" ht="14.25" customHeight="1">
      <c r="A351" s="3"/>
      <c r="C351" s="2"/>
    </row>
    <row r="352" ht="14.25" customHeight="1">
      <c r="A352" s="3"/>
      <c r="C352" s="2"/>
    </row>
    <row r="353" ht="14.25" customHeight="1">
      <c r="A353" s="3"/>
      <c r="C353" s="2"/>
    </row>
    <row r="354" ht="14.25" customHeight="1">
      <c r="A354" s="3"/>
      <c r="C354" s="2"/>
    </row>
    <row r="355" ht="14.25" customHeight="1">
      <c r="A355" s="3"/>
      <c r="C355" s="2"/>
    </row>
    <row r="356" ht="14.25" customHeight="1">
      <c r="A356" s="3"/>
      <c r="C356" s="2"/>
    </row>
    <row r="357" ht="14.25" customHeight="1">
      <c r="A357" s="3"/>
      <c r="C357" s="2"/>
    </row>
    <row r="358" ht="14.25" customHeight="1">
      <c r="A358" s="3"/>
      <c r="C358" s="2"/>
    </row>
    <row r="359" ht="14.25" customHeight="1">
      <c r="A359" s="3"/>
      <c r="C359" s="2"/>
    </row>
    <row r="360" ht="14.25" customHeight="1">
      <c r="A360" s="3"/>
      <c r="C360" s="2"/>
    </row>
    <row r="361" ht="14.25" customHeight="1">
      <c r="A361" s="3"/>
      <c r="C361" s="2"/>
    </row>
    <row r="362" ht="14.25" customHeight="1">
      <c r="A362" s="3"/>
      <c r="C362" s="2"/>
    </row>
    <row r="363" ht="14.25" customHeight="1">
      <c r="A363" s="3"/>
      <c r="C363" s="2"/>
    </row>
    <row r="364" ht="14.25" customHeight="1">
      <c r="A364" s="3"/>
      <c r="C364" s="2"/>
    </row>
    <row r="365" ht="14.25" customHeight="1">
      <c r="A365" s="3"/>
      <c r="C365" s="2"/>
    </row>
    <row r="366" ht="14.25" customHeight="1">
      <c r="A366" s="3"/>
      <c r="C366" s="2"/>
    </row>
    <row r="367" ht="14.25" customHeight="1">
      <c r="A367" s="3"/>
      <c r="C367" s="2"/>
    </row>
    <row r="368" ht="14.25" customHeight="1">
      <c r="A368" s="3"/>
      <c r="C368" s="2"/>
    </row>
    <row r="369" ht="14.25" customHeight="1">
      <c r="A369" s="3"/>
      <c r="C369" s="2"/>
    </row>
    <row r="370" ht="14.25" customHeight="1">
      <c r="A370" s="3"/>
      <c r="C370" s="2"/>
    </row>
    <row r="371" ht="14.25" customHeight="1">
      <c r="A371" s="3"/>
      <c r="C371" s="2"/>
    </row>
    <row r="372" ht="14.25" customHeight="1">
      <c r="A372" s="3"/>
      <c r="C372" s="2"/>
    </row>
    <row r="373" ht="14.25" customHeight="1">
      <c r="A373" s="3"/>
      <c r="C373" s="2"/>
    </row>
    <row r="374" ht="14.25" customHeight="1">
      <c r="A374" s="3"/>
      <c r="C374" s="2"/>
    </row>
    <row r="375" ht="14.25" customHeight="1">
      <c r="A375" s="3"/>
      <c r="C375" s="2"/>
    </row>
    <row r="376" ht="14.25" customHeight="1">
      <c r="A376" s="3"/>
      <c r="C376" s="2"/>
    </row>
    <row r="377" ht="14.25" customHeight="1">
      <c r="A377" s="3"/>
      <c r="C377" s="2"/>
    </row>
    <row r="378" ht="14.25" customHeight="1">
      <c r="A378" s="3"/>
      <c r="C378" s="2"/>
    </row>
    <row r="379" ht="14.25" customHeight="1">
      <c r="A379" s="3"/>
      <c r="C379" s="2"/>
    </row>
    <row r="380" ht="14.25" customHeight="1">
      <c r="A380" s="3"/>
      <c r="C380" s="2"/>
    </row>
    <row r="381" ht="14.25" customHeight="1">
      <c r="A381" s="3"/>
      <c r="C381" s="2"/>
    </row>
    <row r="382" ht="14.25" customHeight="1">
      <c r="A382" s="3"/>
      <c r="C382" s="2"/>
    </row>
    <row r="383" ht="14.25" customHeight="1">
      <c r="A383" s="3"/>
      <c r="C383" s="2"/>
    </row>
    <row r="384" ht="14.25" customHeight="1">
      <c r="A384" s="3"/>
      <c r="C384" s="2"/>
    </row>
    <row r="385" ht="14.25" customHeight="1">
      <c r="A385" s="3"/>
      <c r="C385" s="2"/>
    </row>
    <row r="386" ht="14.25" customHeight="1">
      <c r="A386" s="3"/>
      <c r="C386" s="2"/>
    </row>
    <row r="387" ht="14.25" customHeight="1">
      <c r="A387" s="3"/>
      <c r="C387" s="2"/>
    </row>
    <row r="388" ht="14.25" customHeight="1">
      <c r="A388" s="3"/>
      <c r="C388" s="2"/>
    </row>
    <row r="389" ht="14.25" customHeight="1">
      <c r="A389" s="3"/>
      <c r="C389" s="2"/>
    </row>
    <row r="390" ht="14.25" customHeight="1">
      <c r="A390" s="3"/>
      <c r="C390" s="2"/>
    </row>
    <row r="391" ht="14.25" customHeight="1">
      <c r="A391" s="3"/>
      <c r="C391" s="2"/>
    </row>
    <row r="392" ht="14.25" customHeight="1">
      <c r="A392" s="3"/>
      <c r="C392" s="2"/>
    </row>
    <row r="393" ht="14.25" customHeight="1">
      <c r="A393" s="3"/>
      <c r="C393" s="2"/>
    </row>
    <row r="394" ht="14.25" customHeight="1">
      <c r="A394" s="3"/>
      <c r="C394" s="2"/>
    </row>
    <row r="395" ht="14.25" customHeight="1">
      <c r="A395" s="3"/>
      <c r="C395" s="2"/>
    </row>
    <row r="396" ht="14.25" customHeight="1">
      <c r="A396" s="3"/>
      <c r="C396" s="2"/>
    </row>
    <row r="397" ht="14.25" customHeight="1">
      <c r="A397" s="3"/>
      <c r="C397" s="2"/>
    </row>
    <row r="398" ht="14.25" customHeight="1">
      <c r="A398" s="3"/>
      <c r="C398" s="2"/>
    </row>
    <row r="399" ht="14.25" customHeight="1">
      <c r="A399" s="3"/>
      <c r="C399" s="2"/>
    </row>
    <row r="400" ht="14.25" customHeight="1">
      <c r="A400" s="3"/>
      <c r="C400" s="2"/>
    </row>
    <row r="401" ht="14.25" customHeight="1">
      <c r="A401" s="3"/>
      <c r="C401" s="2"/>
    </row>
    <row r="402" ht="14.25" customHeight="1">
      <c r="A402" s="3"/>
      <c r="C402" s="2"/>
    </row>
    <row r="403" ht="14.25" customHeight="1">
      <c r="A403" s="3"/>
      <c r="C403" s="2"/>
    </row>
    <row r="404" ht="14.25" customHeight="1">
      <c r="A404" s="3"/>
      <c r="C404" s="2"/>
    </row>
    <row r="405" ht="14.25" customHeight="1">
      <c r="A405" s="3"/>
      <c r="C405" s="2"/>
    </row>
    <row r="406" ht="14.25" customHeight="1">
      <c r="A406" s="3"/>
      <c r="C406" s="2"/>
    </row>
    <row r="407" ht="14.25" customHeight="1">
      <c r="A407" s="3"/>
      <c r="C407" s="2"/>
    </row>
    <row r="408" ht="14.25" customHeight="1">
      <c r="A408" s="3"/>
      <c r="C408" s="2"/>
    </row>
    <row r="409" ht="14.25" customHeight="1">
      <c r="A409" s="3"/>
      <c r="C409" s="2"/>
    </row>
    <row r="410" ht="14.25" customHeight="1">
      <c r="A410" s="3"/>
      <c r="C410" s="2"/>
    </row>
    <row r="411" ht="14.25" customHeight="1">
      <c r="A411" s="3"/>
      <c r="C411" s="2"/>
    </row>
    <row r="412" ht="14.25" customHeight="1">
      <c r="A412" s="3"/>
      <c r="C412" s="2"/>
    </row>
    <row r="413" ht="14.25" customHeight="1">
      <c r="A413" s="3"/>
      <c r="C413" s="2"/>
    </row>
    <row r="414" ht="14.25" customHeight="1">
      <c r="A414" s="3"/>
      <c r="C414" s="2"/>
    </row>
    <row r="415" ht="14.25" customHeight="1">
      <c r="A415" s="3"/>
      <c r="C415" s="2"/>
    </row>
    <row r="416" ht="14.25" customHeight="1">
      <c r="A416" s="3"/>
      <c r="C416" s="2"/>
    </row>
    <row r="417" ht="14.25" customHeight="1">
      <c r="A417" s="3"/>
      <c r="C417" s="2"/>
    </row>
    <row r="418" ht="14.25" customHeight="1">
      <c r="A418" s="3"/>
      <c r="C418" s="2"/>
    </row>
    <row r="419" ht="14.25" customHeight="1">
      <c r="A419" s="3"/>
      <c r="C419" s="2"/>
    </row>
    <row r="420" ht="14.25" customHeight="1">
      <c r="A420" s="3"/>
      <c r="C420" s="2"/>
    </row>
    <row r="421" ht="14.25" customHeight="1">
      <c r="A421" s="3"/>
      <c r="C421" s="2"/>
    </row>
    <row r="422" ht="14.25" customHeight="1">
      <c r="A422" s="3"/>
      <c r="C422" s="2"/>
    </row>
    <row r="423" ht="14.25" customHeight="1">
      <c r="A423" s="3"/>
      <c r="C423" s="2"/>
    </row>
    <row r="424" ht="14.25" customHeight="1">
      <c r="A424" s="3"/>
      <c r="C424" s="2"/>
    </row>
    <row r="425" ht="14.25" customHeight="1">
      <c r="A425" s="3"/>
      <c r="C425" s="2"/>
    </row>
    <row r="426" ht="14.25" customHeight="1">
      <c r="A426" s="3"/>
      <c r="C426" s="2"/>
    </row>
    <row r="427" ht="14.25" customHeight="1">
      <c r="A427" s="3"/>
      <c r="C427" s="2"/>
    </row>
    <row r="428" ht="14.25" customHeight="1">
      <c r="A428" s="3"/>
      <c r="C428" s="2"/>
    </row>
    <row r="429" ht="14.25" customHeight="1">
      <c r="A429" s="3"/>
      <c r="C429" s="2"/>
    </row>
    <row r="430" ht="14.25" customHeight="1">
      <c r="A430" s="3"/>
      <c r="C430" s="2"/>
    </row>
    <row r="431" ht="14.25" customHeight="1">
      <c r="A431" s="3"/>
      <c r="C431" s="2"/>
    </row>
    <row r="432" ht="14.25" customHeight="1">
      <c r="A432" s="3"/>
      <c r="C432" s="2"/>
    </row>
    <row r="433" ht="14.25" customHeight="1">
      <c r="A433" s="3"/>
      <c r="C433" s="2"/>
    </row>
    <row r="434" ht="14.25" customHeight="1">
      <c r="A434" s="3"/>
      <c r="C434" s="2"/>
    </row>
    <row r="435" ht="14.25" customHeight="1">
      <c r="A435" s="3"/>
      <c r="C435" s="2"/>
    </row>
    <row r="436" ht="14.25" customHeight="1">
      <c r="A436" s="3"/>
      <c r="C436" s="2"/>
    </row>
    <row r="437" ht="14.25" customHeight="1">
      <c r="A437" s="3"/>
      <c r="C437" s="2"/>
    </row>
    <row r="438" ht="14.25" customHeight="1">
      <c r="A438" s="3"/>
      <c r="C438" s="2"/>
    </row>
    <row r="439" ht="14.25" customHeight="1">
      <c r="A439" s="3"/>
      <c r="C439" s="2"/>
    </row>
    <row r="440" ht="14.25" customHeight="1">
      <c r="A440" s="3"/>
      <c r="C440" s="2"/>
    </row>
    <row r="441" ht="14.25" customHeight="1">
      <c r="A441" s="3"/>
      <c r="C441" s="2"/>
    </row>
    <row r="442" ht="14.25" customHeight="1">
      <c r="A442" s="3"/>
      <c r="C442" s="2"/>
    </row>
    <row r="443" ht="14.25" customHeight="1">
      <c r="A443" s="3"/>
      <c r="C443" s="2"/>
    </row>
    <row r="444" ht="14.25" customHeight="1">
      <c r="A444" s="3"/>
      <c r="C444" s="2"/>
    </row>
    <row r="445" ht="14.25" customHeight="1">
      <c r="A445" s="3"/>
      <c r="C445" s="2"/>
    </row>
    <row r="446" ht="14.25" customHeight="1">
      <c r="A446" s="3"/>
      <c r="C446" s="2"/>
    </row>
    <row r="447" ht="14.25" customHeight="1">
      <c r="A447" s="3"/>
      <c r="C447" s="2"/>
    </row>
    <row r="448" ht="14.25" customHeight="1">
      <c r="A448" s="3"/>
      <c r="C448" s="2"/>
    </row>
    <row r="449" ht="14.25" customHeight="1">
      <c r="A449" s="3"/>
      <c r="C449" s="2"/>
    </row>
    <row r="450" ht="14.25" customHeight="1">
      <c r="A450" s="3"/>
      <c r="C450" s="2"/>
    </row>
    <row r="451" ht="14.25" customHeight="1">
      <c r="A451" s="3"/>
      <c r="C451" s="2"/>
    </row>
    <row r="452" ht="14.25" customHeight="1">
      <c r="A452" s="3"/>
      <c r="C452" s="2"/>
    </row>
    <row r="453" ht="14.25" customHeight="1">
      <c r="A453" s="3"/>
      <c r="C453" s="2"/>
    </row>
    <row r="454" ht="14.25" customHeight="1">
      <c r="A454" s="3"/>
      <c r="C454" s="2"/>
    </row>
    <row r="455" ht="14.25" customHeight="1">
      <c r="A455" s="3"/>
      <c r="C455" s="2"/>
    </row>
    <row r="456" ht="14.25" customHeight="1">
      <c r="A456" s="3"/>
      <c r="C456" s="2"/>
    </row>
    <row r="457" ht="14.25" customHeight="1">
      <c r="A457" s="3"/>
      <c r="C457" s="2"/>
    </row>
    <row r="458" ht="14.25" customHeight="1">
      <c r="A458" s="3"/>
      <c r="C458" s="2"/>
    </row>
    <row r="459" ht="14.25" customHeight="1">
      <c r="A459" s="3"/>
      <c r="C459" s="2"/>
    </row>
    <row r="460" ht="14.25" customHeight="1">
      <c r="A460" s="3"/>
      <c r="C460" s="2"/>
    </row>
    <row r="461" ht="14.25" customHeight="1">
      <c r="A461" s="3"/>
      <c r="C461" s="2"/>
    </row>
    <row r="462" ht="14.25" customHeight="1">
      <c r="A462" s="3"/>
      <c r="C462" s="2"/>
    </row>
    <row r="463" ht="14.25" customHeight="1">
      <c r="A463" s="3"/>
      <c r="C463" s="2"/>
    </row>
    <row r="464" ht="14.25" customHeight="1">
      <c r="A464" s="3"/>
      <c r="C464" s="2"/>
    </row>
    <row r="465" ht="14.25" customHeight="1">
      <c r="A465" s="3"/>
      <c r="C465" s="2"/>
    </row>
    <row r="466" ht="14.25" customHeight="1">
      <c r="A466" s="3"/>
      <c r="C466" s="2"/>
    </row>
    <row r="467" ht="14.25" customHeight="1">
      <c r="A467" s="3"/>
      <c r="C467" s="2"/>
    </row>
    <row r="468" ht="14.25" customHeight="1">
      <c r="A468" s="3"/>
      <c r="C468" s="2"/>
    </row>
    <row r="469" ht="14.25" customHeight="1">
      <c r="A469" s="3"/>
      <c r="C469" s="2"/>
    </row>
    <row r="470" ht="14.25" customHeight="1">
      <c r="A470" s="3"/>
      <c r="C470" s="2"/>
    </row>
    <row r="471" ht="14.25" customHeight="1">
      <c r="A471" s="3"/>
      <c r="C471" s="2"/>
    </row>
    <row r="472" ht="14.25" customHeight="1">
      <c r="A472" s="3"/>
      <c r="C472" s="2"/>
    </row>
    <row r="473" ht="14.25" customHeight="1">
      <c r="A473" s="3"/>
      <c r="C473" s="2"/>
    </row>
    <row r="474" ht="14.25" customHeight="1">
      <c r="A474" s="3"/>
      <c r="C474" s="2"/>
    </row>
    <row r="475" ht="14.25" customHeight="1">
      <c r="A475" s="3"/>
      <c r="C475" s="2"/>
    </row>
    <row r="476" ht="14.25" customHeight="1">
      <c r="A476" s="3"/>
      <c r="C476" s="2"/>
    </row>
    <row r="477" ht="14.25" customHeight="1">
      <c r="A477" s="3"/>
      <c r="C477" s="2"/>
    </row>
    <row r="478" ht="14.25" customHeight="1">
      <c r="A478" s="3"/>
      <c r="C478" s="2"/>
    </row>
    <row r="479" ht="14.25" customHeight="1">
      <c r="A479" s="3"/>
      <c r="C479" s="2"/>
    </row>
    <row r="480" ht="14.25" customHeight="1">
      <c r="A480" s="3"/>
      <c r="C480" s="2"/>
    </row>
    <row r="481" ht="14.25" customHeight="1">
      <c r="A481" s="3"/>
      <c r="C481" s="2"/>
    </row>
    <row r="482" ht="14.25" customHeight="1">
      <c r="A482" s="3"/>
      <c r="C482" s="2"/>
    </row>
    <row r="483" ht="14.25" customHeight="1">
      <c r="A483" s="3"/>
      <c r="C483" s="2"/>
    </row>
    <row r="484" ht="14.25" customHeight="1">
      <c r="A484" s="3"/>
      <c r="C484" s="2"/>
    </row>
    <row r="485" ht="14.25" customHeight="1">
      <c r="A485" s="3"/>
      <c r="C485" s="2"/>
    </row>
    <row r="486" ht="14.25" customHeight="1">
      <c r="A486" s="3"/>
      <c r="C486" s="2"/>
    </row>
    <row r="487" ht="14.25" customHeight="1">
      <c r="A487" s="3"/>
      <c r="C487" s="2"/>
    </row>
    <row r="488" ht="14.25" customHeight="1">
      <c r="A488" s="3"/>
      <c r="C488" s="2"/>
    </row>
    <row r="489" ht="14.25" customHeight="1">
      <c r="A489" s="3"/>
      <c r="C489" s="2"/>
    </row>
    <row r="490" ht="14.25" customHeight="1">
      <c r="A490" s="3"/>
      <c r="C490" s="2"/>
    </row>
    <row r="491" ht="14.25" customHeight="1">
      <c r="A491" s="3"/>
      <c r="C491" s="2"/>
    </row>
    <row r="492" ht="14.25" customHeight="1">
      <c r="A492" s="3"/>
      <c r="C492" s="2"/>
    </row>
    <row r="493" ht="14.25" customHeight="1">
      <c r="A493" s="3"/>
      <c r="C493" s="2"/>
    </row>
    <row r="494" ht="14.25" customHeight="1">
      <c r="A494" s="3"/>
      <c r="C494" s="2"/>
    </row>
    <row r="495" ht="14.25" customHeight="1">
      <c r="A495" s="3"/>
      <c r="C495" s="2"/>
    </row>
    <row r="496" ht="14.25" customHeight="1">
      <c r="A496" s="3"/>
      <c r="C496" s="2"/>
    </row>
    <row r="497" ht="14.25" customHeight="1">
      <c r="A497" s="3"/>
      <c r="C497" s="2"/>
    </row>
    <row r="498" ht="14.25" customHeight="1">
      <c r="A498" s="3"/>
      <c r="C498" s="2"/>
    </row>
    <row r="499" ht="14.25" customHeight="1">
      <c r="A499" s="3"/>
      <c r="C499" s="2"/>
    </row>
    <row r="500" ht="14.25" customHeight="1">
      <c r="A500" s="3"/>
      <c r="C500" s="2"/>
    </row>
    <row r="501" ht="14.25" customHeight="1">
      <c r="A501" s="3"/>
      <c r="C501" s="2"/>
    </row>
    <row r="502" ht="14.25" customHeight="1">
      <c r="A502" s="3"/>
      <c r="C502" s="2"/>
    </row>
    <row r="503" ht="14.25" customHeight="1">
      <c r="A503" s="3"/>
      <c r="C503" s="2"/>
    </row>
    <row r="504" ht="14.25" customHeight="1">
      <c r="A504" s="3"/>
      <c r="C504" s="2"/>
    </row>
    <row r="505" ht="14.25" customHeight="1">
      <c r="A505" s="3"/>
      <c r="C505" s="2"/>
    </row>
    <row r="506" ht="14.25" customHeight="1">
      <c r="A506" s="3"/>
      <c r="C506" s="2"/>
    </row>
    <row r="507" ht="14.25" customHeight="1">
      <c r="A507" s="3"/>
      <c r="C507" s="2"/>
    </row>
    <row r="508" ht="14.25" customHeight="1">
      <c r="A508" s="3"/>
      <c r="C508" s="2"/>
    </row>
    <row r="509" ht="14.25" customHeight="1">
      <c r="A509" s="3"/>
      <c r="C509" s="2"/>
    </row>
    <row r="510" ht="14.25" customHeight="1">
      <c r="A510" s="3"/>
      <c r="C510" s="2"/>
    </row>
    <row r="511" ht="14.25" customHeight="1">
      <c r="A511" s="3"/>
      <c r="C511" s="2"/>
    </row>
    <row r="512" ht="14.25" customHeight="1">
      <c r="A512" s="3"/>
      <c r="C512" s="2"/>
    </row>
    <row r="513" ht="14.25" customHeight="1">
      <c r="A513" s="3"/>
      <c r="C513" s="2"/>
    </row>
    <row r="514" ht="14.25" customHeight="1">
      <c r="A514" s="3"/>
      <c r="C514" s="2"/>
    </row>
    <row r="515" ht="14.25" customHeight="1">
      <c r="A515" s="3"/>
      <c r="C515" s="2"/>
    </row>
    <row r="516" ht="14.25" customHeight="1">
      <c r="A516" s="3"/>
      <c r="C516" s="2"/>
    </row>
    <row r="517" ht="14.25" customHeight="1">
      <c r="A517" s="3"/>
      <c r="C517" s="2"/>
    </row>
    <row r="518" ht="14.25" customHeight="1">
      <c r="A518" s="3"/>
      <c r="C518" s="2"/>
    </row>
    <row r="519" ht="14.25" customHeight="1">
      <c r="A519" s="3"/>
      <c r="C519" s="2"/>
    </row>
    <row r="520" ht="14.25" customHeight="1">
      <c r="A520" s="3"/>
      <c r="C520" s="2"/>
    </row>
    <row r="521" ht="14.25" customHeight="1">
      <c r="A521" s="3"/>
      <c r="C521" s="2"/>
    </row>
    <row r="522" ht="14.25" customHeight="1">
      <c r="A522" s="3"/>
      <c r="C522" s="2"/>
    </row>
    <row r="523" ht="14.25" customHeight="1">
      <c r="A523" s="3"/>
      <c r="C523" s="2"/>
    </row>
    <row r="524" ht="14.25" customHeight="1">
      <c r="A524" s="3"/>
      <c r="C524" s="2"/>
    </row>
    <row r="525" ht="14.25" customHeight="1">
      <c r="A525" s="3"/>
      <c r="C525" s="2"/>
    </row>
    <row r="526" ht="14.25" customHeight="1">
      <c r="A526" s="3"/>
      <c r="C526" s="2"/>
    </row>
    <row r="527" ht="14.25" customHeight="1">
      <c r="A527" s="3"/>
      <c r="C527" s="2"/>
    </row>
    <row r="528" ht="14.25" customHeight="1">
      <c r="A528" s="3"/>
      <c r="C528" s="2"/>
    </row>
    <row r="529" ht="14.25" customHeight="1">
      <c r="A529" s="3"/>
      <c r="C529" s="2"/>
    </row>
    <row r="530" ht="14.25" customHeight="1">
      <c r="A530" s="3"/>
      <c r="C530" s="2"/>
    </row>
    <row r="531" ht="14.25" customHeight="1">
      <c r="A531" s="3"/>
      <c r="C531" s="2"/>
    </row>
    <row r="532" ht="14.25" customHeight="1">
      <c r="A532" s="3"/>
      <c r="C532" s="2"/>
    </row>
    <row r="533" ht="14.25" customHeight="1">
      <c r="A533" s="3"/>
      <c r="C533" s="2"/>
    </row>
    <row r="534" ht="14.25" customHeight="1">
      <c r="A534" s="3"/>
      <c r="C534" s="2"/>
    </row>
    <row r="535" ht="14.25" customHeight="1">
      <c r="A535" s="3"/>
      <c r="C535" s="2"/>
    </row>
    <row r="536" ht="14.25" customHeight="1">
      <c r="A536" s="3"/>
      <c r="C536" s="2"/>
    </row>
    <row r="537" ht="14.25" customHeight="1">
      <c r="A537" s="3"/>
      <c r="C537" s="2"/>
    </row>
    <row r="538" ht="14.25" customHeight="1">
      <c r="A538" s="3"/>
      <c r="C538" s="2"/>
    </row>
    <row r="539" ht="14.25" customHeight="1">
      <c r="A539" s="3"/>
      <c r="C539" s="2"/>
    </row>
    <row r="540" ht="14.25" customHeight="1">
      <c r="A540" s="3"/>
      <c r="C540" s="2"/>
    </row>
    <row r="541" ht="14.25" customHeight="1">
      <c r="A541" s="3"/>
      <c r="C541" s="2"/>
    </row>
    <row r="542" ht="14.25" customHeight="1">
      <c r="A542" s="3"/>
      <c r="C542" s="2"/>
    </row>
    <row r="543" ht="14.25" customHeight="1">
      <c r="A543" s="3"/>
      <c r="C543" s="2"/>
    </row>
    <row r="544" ht="14.25" customHeight="1">
      <c r="A544" s="3"/>
      <c r="C544" s="2"/>
    </row>
    <row r="545" ht="14.25" customHeight="1">
      <c r="A545" s="3"/>
      <c r="C545" s="2"/>
    </row>
    <row r="546" ht="14.25" customHeight="1">
      <c r="A546" s="3"/>
      <c r="C546" s="2"/>
    </row>
    <row r="547" ht="14.25" customHeight="1">
      <c r="A547" s="3"/>
      <c r="C547" s="2"/>
    </row>
    <row r="548" ht="14.25" customHeight="1">
      <c r="A548" s="3"/>
      <c r="C548" s="2"/>
    </row>
    <row r="549" ht="14.25" customHeight="1">
      <c r="A549" s="3"/>
      <c r="C549" s="2"/>
    </row>
    <row r="550" ht="14.25" customHeight="1">
      <c r="A550" s="3"/>
      <c r="C550" s="2"/>
    </row>
    <row r="551" ht="14.25" customHeight="1">
      <c r="A551" s="3"/>
      <c r="C551" s="2"/>
    </row>
    <row r="552" ht="14.25" customHeight="1">
      <c r="A552" s="3"/>
      <c r="C552" s="2"/>
    </row>
    <row r="553" ht="14.25" customHeight="1">
      <c r="A553" s="3"/>
      <c r="C553" s="2"/>
    </row>
    <row r="554" ht="14.25" customHeight="1">
      <c r="A554" s="3"/>
      <c r="C554" s="2"/>
    </row>
    <row r="555" ht="14.25" customHeight="1">
      <c r="A555" s="3"/>
      <c r="C555" s="2"/>
    </row>
    <row r="556" ht="14.25" customHeight="1">
      <c r="A556" s="3"/>
      <c r="C556" s="2"/>
    </row>
    <row r="557" ht="14.25" customHeight="1">
      <c r="A557" s="3"/>
      <c r="C557" s="2"/>
    </row>
    <row r="558" ht="14.25" customHeight="1">
      <c r="A558" s="3"/>
      <c r="C558" s="2"/>
    </row>
    <row r="559" ht="14.25" customHeight="1">
      <c r="A559" s="3"/>
      <c r="C559" s="2"/>
    </row>
    <row r="560" ht="14.25" customHeight="1">
      <c r="A560" s="3"/>
      <c r="C560" s="2"/>
    </row>
    <row r="561" ht="14.25" customHeight="1">
      <c r="A561" s="3"/>
      <c r="C561" s="2"/>
    </row>
    <row r="562" ht="14.25" customHeight="1">
      <c r="A562" s="3"/>
      <c r="C562" s="2"/>
    </row>
    <row r="563" ht="14.25" customHeight="1">
      <c r="A563" s="3"/>
      <c r="C563" s="2"/>
    </row>
    <row r="564" ht="14.25" customHeight="1">
      <c r="A564" s="3"/>
      <c r="C564" s="2"/>
    </row>
    <row r="565" ht="14.25" customHeight="1">
      <c r="A565" s="3"/>
      <c r="C565" s="2"/>
    </row>
    <row r="566" ht="14.25" customHeight="1">
      <c r="A566" s="3"/>
      <c r="C566" s="2"/>
    </row>
    <row r="567" ht="14.25" customHeight="1">
      <c r="A567" s="3"/>
      <c r="C567" s="2"/>
    </row>
    <row r="568" ht="14.25" customHeight="1">
      <c r="A568" s="3"/>
      <c r="C568" s="2"/>
    </row>
    <row r="569" ht="14.25" customHeight="1">
      <c r="A569" s="3"/>
      <c r="C569" s="2"/>
    </row>
    <row r="570" ht="14.25" customHeight="1">
      <c r="A570" s="3"/>
      <c r="C570" s="2"/>
    </row>
    <row r="571" ht="14.25" customHeight="1">
      <c r="A571" s="3"/>
      <c r="C571" s="2"/>
    </row>
    <row r="572" ht="14.25" customHeight="1">
      <c r="A572" s="3"/>
      <c r="C572" s="2"/>
    </row>
    <row r="573" ht="14.25" customHeight="1">
      <c r="A573" s="3"/>
      <c r="C573" s="2"/>
    </row>
    <row r="574" ht="14.25" customHeight="1">
      <c r="A574" s="3"/>
      <c r="C574" s="2"/>
    </row>
    <row r="575" ht="14.25" customHeight="1">
      <c r="A575" s="3"/>
      <c r="C575" s="2"/>
    </row>
    <row r="576" ht="14.25" customHeight="1">
      <c r="A576" s="3"/>
      <c r="C576" s="2"/>
    </row>
    <row r="577" ht="14.25" customHeight="1">
      <c r="A577" s="3"/>
      <c r="C577" s="2"/>
    </row>
    <row r="578" ht="14.25" customHeight="1">
      <c r="A578" s="3"/>
      <c r="C578" s="2"/>
    </row>
    <row r="579" ht="14.25" customHeight="1">
      <c r="A579" s="3"/>
      <c r="C579" s="2"/>
    </row>
    <row r="580" ht="14.25" customHeight="1">
      <c r="A580" s="3"/>
      <c r="C580" s="2"/>
    </row>
    <row r="581" ht="14.25" customHeight="1">
      <c r="A581" s="3"/>
      <c r="C581" s="2"/>
    </row>
    <row r="582" ht="14.25" customHeight="1">
      <c r="A582" s="3"/>
      <c r="C582" s="2"/>
    </row>
    <row r="583" ht="14.25" customHeight="1">
      <c r="A583" s="3"/>
      <c r="C583" s="2"/>
    </row>
    <row r="584" ht="14.25" customHeight="1">
      <c r="A584" s="3"/>
      <c r="C584" s="2"/>
    </row>
    <row r="585" ht="14.25" customHeight="1">
      <c r="A585" s="3"/>
      <c r="C585" s="2"/>
    </row>
    <row r="586" ht="14.25" customHeight="1">
      <c r="A586" s="3"/>
      <c r="C586" s="2"/>
    </row>
    <row r="587" ht="14.25" customHeight="1">
      <c r="A587" s="3"/>
      <c r="C587" s="2"/>
    </row>
    <row r="588" ht="14.25" customHeight="1">
      <c r="A588" s="3"/>
      <c r="C588" s="2"/>
    </row>
    <row r="589" ht="14.25" customHeight="1">
      <c r="A589" s="3"/>
      <c r="C589" s="2"/>
    </row>
    <row r="590" ht="14.25" customHeight="1">
      <c r="A590" s="3"/>
      <c r="C590" s="2"/>
    </row>
    <row r="591" ht="14.25" customHeight="1">
      <c r="A591" s="3"/>
      <c r="C591" s="2"/>
    </row>
    <row r="592" ht="14.25" customHeight="1">
      <c r="A592" s="3"/>
      <c r="C592" s="2"/>
    </row>
    <row r="593" ht="14.25" customHeight="1">
      <c r="A593" s="3"/>
      <c r="C593" s="2"/>
    </row>
    <row r="594" ht="14.25" customHeight="1">
      <c r="A594" s="3"/>
      <c r="C594" s="2"/>
    </row>
    <row r="595" ht="14.25" customHeight="1">
      <c r="A595" s="3"/>
      <c r="C595" s="2"/>
    </row>
    <row r="596" ht="14.25" customHeight="1">
      <c r="A596" s="3"/>
      <c r="C596" s="2"/>
    </row>
    <row r="597" ht="14.25" customHeight="1">
      <c r="A597" s="3"/>
      <c r="C597" s="2"/>
    </row>
    <row r="598" ht="14.25" customHeight="1">
      <c r="A598" s="3"/>
      <c r="C598" s="2"/>
    </row>
    <row r="599" ht="14.25" customHeight="1">
      <c r="A599" s="3"/>
      <c r="C599" s="2"/>
    </row>
    <row r="600" ht="14.25" customHeight="1">
      <c r="A600" s="3"/>
      <c r="C600" s="2"/>
    </row>
    <row r="601" ht="14.25" customHeight="1">
      <c r="A601" s="3"/>
      <c r="C601" s="2"/>
    </row>
    <row r="602" ht="14.25" customHeight="1">
      <c r="A602" s="3"/>
      <c r="C602" s="2"/>
    </row>
    <row r="603" ht="14.25" customHeight="1">
      <c r="A603" s="3"/>
      <c r="C603" s="2"/>
    </row>
    <row r="604" ht="14.25" customHeight="1">
      <c r="A604" s="3"/>
      <c r="C604" s="2"/>
    </row>
    <row r="605" ht="14.25" customHeight="1">
      <c r="A605" s="3"/>
      <c r="C605" s="2"/>
    </row>
    <row r="606" ht="14.25" customHeight="1">
      <c r="A606" s="3"/>
      <c r="C606" s="2"/>
    </row>
    <row r="607" ht="14.25" customHeight="1">
      <c r="A607" s="3"/>
      <c r="C607" s="2"/>
    </row>
    <row r="608" ht="14.25" customHeight="1">
      <c r="A608" s="3"/>
      <c r="C608" s="2"/>
    </row>
    <row r="609" ht="14.25" customHeight="1">
      <c r="A609" s="3"/>
      <c r="C609" s="2"/>
    </row>
    <row r="610" ht="14.25" customHeight="1">
      <c r="A610" s="3"/>
      <c r="C610" s="2"/>
    </row>
    <row r="611" ht="14.25" customHeight="1">
      <c r="A611" s="3"/>
      <c r="C611" s="2"/>
    </row>
    <row r="612" ht="14.25" customHeight="1">
      <c r="A612" s="3"/>
      <c r="C612" s="2"/>
    </row>
    <row r="613" ht="14.25" customHeight="1">
      <c r="A613" s="3"/>
      <c r="C613" s="2"/>
    </row>
    <row r="614" ht="14.25" customHeight="1">
      <c r="A614" s="3"/>
      <c r="C614" s="2"/>
    </row>
    <row r="615" ht="14.25" customHeight="1">
      <c r="A615" s="3"/>
      <c r="C615" s="2"/>
    </row>
    <row r="616" ht="14.25" customHeight="1">
      <c r="A616" s="3"/>
      <c r="C616" s="2"/>
    </row>
    <row r="617" ht="14.25" customHeight="1">
      <c r="A617" s="3"/>
      <c r="C617" s="2"/>
    </row>
    <row r="618" ht="14.25" customHeight="1">
      <c r="A618" s="3"/>
      <c r="C618" s="2"/>
    </row>
    <row r="619" ht="14.25" customHeight="1">
      <c r="A619" s="3"/>
      <c r="C619" s="2"/>
    </row>
    <row r="620" ht="14.25" customHeight="1">
      <c r="A620" s="3"/>
      <c r="C620" s="2"/>
    </row>
    <row r="621" ht="14.25" customHeight="1">
      <c r="A621" s="3"/>
      <c r="C621" s="2"/>
    </row>
    <row r="622" ht="14.25" customHeight="1">
      <c r="A622" s="3"/>
      <c r="C622" s="2"/>
    </row>
    <row r="623" ht="14.25" customHeight="1">
      <c r="A623" s="3"/>
      <c r="C623" s="2"/>
    </row>
    <row r="624" ht="14.25" customHeight="1">
      <c r="A624" s="3"/>
      <c r="C624" s="2"/>
    </row>
    <row r="625" ht="14.25" customHeight="1">
      <c r="A625" s="3"/>
      <c r="C625" s="2"/>
    </row>
    <row r="626" ht="14.25" customHeight="1">
      <c r="A626" s="3"/>
      <c r="C626" s="2"/>
    </row>
    <row r="627" ht="14.25" customHeight="1">
      <c r="A627" s="3"/>
      <c r="C627" s="2"/>
    </row>
    <row r="628" ht="14.25" customHeight="1">
      <c r="A628" s="3"/>
      <c r="C628" s="2"/>
    </row>
    <row r="629" ht="14.25" customHeight="1">
      <c r="A629" s="3"/>
      <c r="C629" s="2"/>
    </row>
    <row r="630" ht="14.25" customHeight="1">
      <c r="A630" s="3"/>
      <c r="C630" s="2"/>
    </row>
    <row r="631" ht="14.25" customHeight="1">
      <c r="A631" s="3"/>
      <c r="C631" s="2"/>
    </row>
    <row r="632" ht="14.25" customHeight="1">
      <c r="A632" s="3"/>
      <c r="C632" s="2"/>
    </row>
    <row r="633" ht="14.25" customHeight="1">
      <c r="A633" s="3"/>
      <c r="C633" s="2"/>
    </row>
    <row r="634" ht="14.25" customHeight="1">
      <c r="A634" s="3"/>
      <c r="C634" s="2"/>
    </row>
    <row r="635" ht="14.25" customHeight="1">
      <c r="A635" s="3"/>
      <c r="C635" s="2"/>
    </row>
    <row r="636" ht="14.25" customHeight="1">
      <c r="A636" s="3"/>
      <c r="C636" s="2"/>
    </row>
    <row r="637" ht="14.25" customHeight="1">
      <c r="A637" s="3"/>
      <c r="C637" s="2"/>
    </row>
    <row r="638" ht="14.25" customHeight="1">
      <c r="A638" s="3"/>
      <c r="C638" s="2"/>
    </row>
    <row r="639" ht="14.25" customHeight="1">
      <c r="A639" s="3"/>
      <c r="C639" s="2"/>
    </row>
    <row r="640" ht="14.25" customHeight="1">
      <c r="A640" s="3"/>
      <c r="C640" s="2"/>
    </row>
    <row r="641" ht="14.25" customHeight="1">
      <c r="A641" s="3"/>
      <c r="C641" s="2"/>
    </row>
    <row r="642" ht="14.25" customHeight="1">
      <c r="A642" s="3"/>
      <c r="C642" s="2"/>
    </row>
    <row r="643" ht="14.25" customHeight="1">
      <c r="A643" s="3"/>
      <c r="C643" s="2"/>
    </row>
    <row r="644" ht="14.25" customHeight="1">
      <c r="A644" s="3"/>
      <c r="C644" s="2"/>
    </row>
    <row r="645" ht="14.25" customHeight="1">
      <c r="A645" s="3"/>
      <c r="C645" s="2"/>
    </row>
    <row r="646" ht="14.25" customHeight="1">
      <c r="A646" s="3"/>
      <c r="C646" s="2"/>
    </row>
    <row r="647" ht="14.25" customHeight="1">
      <c r="A647" s="3"/>
      <c r="C647" s="2"/>
    </row>
    <row r="648" ht="14.25" customHeight="1">
      <c r="A648" s="3"/>
      <c r="C648" s="2"/>
    </row>
    <row r="649" ht="14.25" customHeight="1">
      <c r="A649" s="3"/>
      <c r="C649" s="2"/>
    </row>
    <row r="650" ht="14.25" customHeight="1">
      <c r="A650" s="3"/>
      <c r="C650" s="2"/>
    </row>
    <row r="651" ht="14.25" customHeight="1">
      <c r="A651" s="3"/>
      <c r="C651" s="2"/>
    </row>
    <row r="652" ht="14.25" customHeight="1">
      <c r="A652" s="3"/>
      <c r="C652" s="2"/>
    </row>
    <row r="653" ht="14.25" customHeight="1">
      <c r="A653" s="3"/>
      <c r="C653" s="2"/>
    </row>
    <row r="654" ht="14.25" customHeight="1">
      <c r="A654" s="3"/>
      <c r="C654" s="2"/>
    </row>
    <row r="655" ht="14.25" customHeight="1">
      <c r="A655" s="3"/>
      <c r="C655" s="2"/>
    </row>
    <row r="656" ht="14.25" customHeight="1">
      <c r="A656" s="3"/>
      <c r="C656" s="2"/>
    </row>
    <row r="657" ht="14.25" customHeight="1">
      <c r="A657" s="3"/>
      <c r="C657" s="2"/>
    </row>
    <row r="658" ht="14.25" customHeight="1">
      <c r="A658" s="3"/>
      <c r="C658" s="2"/>
    </row>
    <row r="659" ht="14.25" customHeight="1">
      <c r="A659" s="3"/>
      <c r="C659" s="2"/>
    </row>
    <row r="660" ht="14.25" customHeight="1">
      <c r="A660" s="3"/>
      <c r="C660" s="2"/>
    </row>
    <row r="661" ht="14.25" customHeight="1">
      <c r="A661" s="3"/>
      <c r="C661" s="2"/>
    </row>
    <row r="662" ht="14.25" customHeight="1">
      <c r="A662" s="3"/>
      <c r="C662" s="2"/>
    </row>
    <row r="663" ht="14.25" customHeight="1">
      <c r="A663" s="3"/>
      <c r="C663" s="2"/>
    </row>
    <row r="664" ht="14.25" customHeight="1">
      <c r="A664" s="3"/>
      <c r="C664" s="2"/>
    </row>
    <row r="665" ht="14.25" customHeight="1">
      <c r="A665" s="3"/>
      <c r="C665" s="2"/>
    </row>
    <row r="666" ht="14.25" customHeight="1">
      <c r="A666" s="3"/>
      <c r="C666" s="2"/>
    </row>
    <row r="667" ht="14.25" customHeight="1">
      <c r="A667" s="3"/>
      <c r="C667" s="2"/>
    </row>
    <row r="668" ht="14.25" customHeight="1">
      <c r="A668" s="3"/>
      <c r="C668" s="2"/>
    </row>
    <row r="669" ht="14.25" customHeight="1">
      <c r="A669" s="3"/>
      <c r="C669" s="2"/>
    </row>
    <row r="670" ht="14.25" customHeight="1">
      <c r="A670" s="3"/>
      <c r="C670" s="2"/>
    </row>
    <row r="671" ht="14.25" customHeight="1">
      <c r="A671" s="3"/>
      <c r="C671" s="2"/>
    </row>
    <row r="672" ht="14.25" customHeight="1">
      <c r="A672" s="3"/>
      <c r="C672" s="2"/>
    </row>
    <row r="673" ht="14.25" customHeight="1">
      <c r="A673" s="3"/>
      <c r="C673" s="2"/>
    </row>
    <row r="674" ht="14.25" customHeight="1">
      <c r="A674" s="3"/>
      <c r="C674" s="2"/>
    </row>
    <row r="675" ht="14.25" customHeight="1">
      <c r="A675" s="3"/>
      <c r="C675" s="2"/>
    </row>
    <row r="676" ht="14.25" customHeight="1">
      <c r="A676" s="3"/>
      <c r="C676" s="2"/>
    </row>
    <row r="677" ht="14.25" customHeight="1">
      <c r="A677" s="3"/>
      <c r="C677" s="2"/>
    </row>
    <row r="678" ht="14.25" customHeight="1">
      <c r="A678" s="3"/>
      <c r="C678" s="2"/>
    </row>
    <row r="679" ht="14.25" customHeight="1">
      <c r="A679" s="3"/>
      <c r="C679" s="2"/>
    </row>
    <row r="680" ht="14.25" customHeight="1">
      <c r="A680" s="3"/>
      <c r="C680" s="2"/>
    </row>
    <row r="681" ht="14.25" customHeight="1">
      <c r="A681" s="3"/>
      <c r="C681" s="2"/>
    </row>
    <row r="682" ht="14.25" customHeight="1">
      <c r="A682" s="3"/>
      <c r="C682" s="2"/>
    </row>
    <row r="683" ht="14.25" customHeight="1">
      <c r="A683" s="3"/>
      <c r="C683" s="2"/>
    </row>
    <row r="684" ht="14.25" customHeight="1">
      <c r="A684" s="3"/>
      <c r="C684" s="2"/>
    </row>
    <row r="685" ht="14.25" customHeight="1">
      <c r="A685" s="3"/>
      <c r="C685" s="2"/>
    </row>
    <row r="686" ht="14.25" customHeight="1">
      <c r="A686" s="3"/>
      <c r="C686" s="2"/>
    </row>
    <row r="687" ht="14.25" customHeight="1">
      <c r="A687" s="3"/>
      <c r="C687" s="2"/>
    </row>
    <row r="688" ht="14.25" customHeight="1">
      <c r="A688" s="3"/>
      <c r="C688" s="2"/>
    </row>
    <row r="689" ht="14.25" customHeight="1">
      <c r="A689" s="3"/>
      <c r="C689" s="2"/>
    </row>
    <row r="690" ht="14.25" customHeight="1">
      <c r="A690" s="3"/>
      <c r="C690" s="2"/>
    </row>
    <row r="691" ht="14.25" customHeight="1">
      <c r="A691" s="3"/>
      <c r="C691" s="2"/>
    </row>
    <row r="692" ht="14.25" customHeight="1">
      <c r="A692" s="3"/>
      <c r="C692" s="2"/>
    </row>
    <row r="693" ht="14.25" customHeight="1">
      <c r="A693" s="3"/>
      <c r="C693" s="2"/>
    </row>
    <row r="694" ht="14.25" customHeight="1">
      <c r="A694" s="3"/>
      <c r="C694" s="2"/>
    </row>
    <row r="695" ht="14.25" customHeight="1">
      <c r="A695" s="3"/>
      <c r="C695" s="2"/>
    </row>
    <row r="696" ht="14.25" customHeight="1">
      <c r="A696" s="3"/>
      <c r="C696" s="2"/>
    </row>
    <row r="697" ht="14.25" customHeight="1">
      <c r="A697" s="3"/>
      <c r="C697" s="2"/>
    </row>
    <row r="698" ht="14.25" customHeight="1">
      <c r="A698" s="3"/>
      <c r="C698" s="2"/>
    </row>
    <row r="699" ht="14.25" customHeight="1">
      <c r="A699" s="3"/>
      <c r="C699" s="2"/>
    </row>
    <row r="700" ht="14.25" customHeight="1">
      <c r="A700" s="3"/>
      <c r="C700" s="2"/>
    </row>
    <row r="701" ht="14.25" customHeight="1">
      <c r="A701" s="3"/>
      <c r="C701" s="2"/>
    </row>
    <row r="702" ht="14.25" customHeight="1">
      <c r="A702" s="3"/>
      <c r="C702" s="2"/>
    </row>
    <row r="703" ht="14.25" customHeight="1">
      <c r="A703" s="3"/>
      <c r="C703" s="2"/>
    </row>
    <row r="704" ht="14.25" customHeight="1">
      <c r="A704" s="3"/>
      <c r="C704" s="2"/>
    </row>
    <row r="705" ht="14.25" customHeight="1">
      <c r="A705" s="3"/>
      <c r="C705" s="2"/>
    </row>
    <row r="706" ht="14.25" customHeight="1">
      <c r="A706" s="3"/>
      <c r="C706" s="2"/>
    </row>
    <row r="707" ht="14.25" customHeight="1">
      <c r="A707" s="3"/>
      <c r="C707" s="2"/>
    </row>
    <row r="708" ht="14.25" customHeight="1">
      <c r="A708" s="3"/>
      <c r="C708" s="2"/>
    </row>
    <row r="709" ht="14.25" customHeight="1">
      <c r="A709" s="3"/>
      <c r="C709" s="2"/>
    </row>
    <row r="710" ht="14.25" customHeight="1">
      <c r="A710" s="3"/>
      <c r="C710" s="2"/>
    </row>
    <row r="711" ht="14.25" customHeight="1">
      <c r="A711" s="3"/>
      <c r="C711" s="2"/>
    </row>
    <row r="712" ht="14.25" customHeight="1">
      <c r="A712" s="3"/>
      <c r="C712" s="2"/>
    </row>
    <row r="713" ht="14.25" customHeight="1">
      <c r="A713" s="3"/>
      <c r="C713" s="2"/>
    </row>
    <row r="714" ht="14.25" customHeight="1">
      <c r="A714" s="3"/>
      <c r="C714" s="2"/>
    </row>
    <row r="715" ht="14.25" customHeight="1">
      <c r="A715" s="3"/>
      <c r="C715" s="2"/>
    </row>
    <row r="716" ht="14.25" customHeight="1">
      <c r="A716" s="3"/>
      <c r="C716" s="2"/>
    </row>
    <row r="717" ht="14.25" customHeight="1">
      <c r="A717" s="3"/>
      <c r="C717" s="2"/>
    </row>
    <row r="718" ht="14.25" customHeight="1">
      <c r="A718" s="3"/>
      <c r="C718" s="2"/>
    </row>
    <row r="719" ht="14.25" customHeight="1">
      <c r="A719" s="3"/>
      <c r="C719" s="2"/>
    </row>
    <row r="720" ht="14.25" customHeight="1">
      <c r="A720" s="3"/>
      <c r="C720" s="2"/>
    </row>
    <row r="721" ht="14.25" customHeight="1">
      <c r="A721" s="3"/>
      <c r="C721" s="2"/>
    </row>
    <row r="722" ht="14.25" customHeight="1">
      <c r="A722" s="3"/>
      <c r="C722" s="2"/>
    </row>
    <row r="723" ht="14.25" customHeight="1">
      <c r="A723" s="3"/>
      <c r="C723" s="2"/>
    </row>
    <row r="724" ht="14.25" customHeight="1">
      <c r="A724" s="3"/>
      <c r="C724" s="2"/>
    </row>
    <row r="725" ht="14.25" customHeight="1">
      <c r="A725" s="3"/>
      <c r="C725" s="2"/>
    </row>
    <row r="726" ht="14.25" customHeight="1">
      <c r="A726" s="3"/>
      <c r="C726" s="2"/>
    </row>
    <row r="727" ht="14.25" customHeight="1">
      <c r="A727" s="3"/>
      <c r="C727" s="2"/>
    </row>
    <row r="728" ht="14.25" customHeight="1">
      <c r="A728" s="3"/>
      <c r="C728" s="2"/>
    </row>
    <row r="729" ht="14.25" customHeight="1">
      <c r="A729" s="3"/>
      <c r="C729" s="2"/>
    </row>
    <row r="730" ht="14.25" customHeight="1">
      <c r="A730" s="3"/>
      <c r="C730" s="2"/>
    </row>
    <row r="731" ht="14.25" customHeight="1">
      <c r="A731" s="3"/>
      <c r="C731" s="2"/>
    </row>
    <row r="732" ht="14.25" customHeight="1">
      <c r="A732" s="3"/>
      <c r="C732" s="2"/>
    </row>
    <row r="733" ht="14.25" customHeight="1">
      <c r="A733" s="3"/>
      <c r="C733" s="2"/>
    </row>
    <row r="734" ht="14.25" customHeight="1">
      <c r="A734" s="3"/>
      <c r="C734" s="2"/>
    </row>
    <row r="735" ht="14.25" customHeight="1">
      <c r="A735" s="3"/>
      <c r="C735" s="2"/>
    </row>
    <row r="736" ht="14.25" customHeight="1">
      <c r="A736" s="3"/>
      <c r="C736" s="2"/>
    </row>
    <row r="737" ht="14.25" customHeight="1">
      <c r="A737" s="3"/>
      <c r="C737" s="2"/>
    </row>
    <row r="738" ht="14.25" customHeight="1">
      <c r="A738" s="3"/>
      <c r="C738" s="2"/>
    </row>
    <row r="739" ht="14.25" customHeight="1">
      <c r="A739" s="3"/>
      <c r="C739" s="2"/>
    </row>
    <row r="740" ht="14.25" customHeight="1">
      <c r="A740" s="3"/>
      <c r="C740" s="2"/>
    </row>
    <row r="741" ht="14.25" customHeight="1">
      <c r="A741" s="3"/>
      <c r="C741" s="2"/>
    </row>
    <row r="742" ht="14.25" customHeight="1">
      <c r="A742" s="3"/>
      <c r="C742" s="2"/>
    </row>
    <row r="743" ht="14.25" customHeight="1">
      <c r="A743" s="3"/>
      <c r="C743" s="2"/>
    </row>
    <row r="744" ht="14.25" customHeight="1">
      <c r="A744" s="3"/>
      <c r="C744" s="2"/>
    </row>
    <row r="745" ht="14.25" customHeight="1">
      <c r="A745" s="3"/>
      <c r="C745" s="2"/>
    </row>
    <row r="746" ht="14.25" customHeight="1">
      <c r="A746" s="3"/>
      <c r="C746" s="2"/>
    </row>
    <row r="747" ht="14.25" customHeight="1">
      <c r="A747" s="3"/>
      <c r="C747" s="2"/>
    </row>
    <row r="748" ht="14.25" customHeight="1">
      <c r="A748" s="3"/>
      <c r="C748" s="2"/>
    </row>
    <row r="749" ht="14.25" customHeight="1">
      <c r="A749" s="3"/>
      <c r="C749" s="2"/>
    </row>
    <row r="750" ht="14.25" customHeight="1">
      <c r="A750" s="3"/>
      <c r="C750" s="2"/>
    </row>
    <row r="751" ht="14.25" customHeight="1">
      <c r="A751" s="3"/>
      <c r="C751" s="2"/>
    </row>
    <row r="752" ht="14.25" customHeight="1">
      <c r="A752" s="3"/>
      <c r="C752" s="2"/>
    </row>
    <row r="753" ht="14.25" customHeight="1">
      <c r="A753" s="3"/>
      <c r="C753" s="2"/>
    </row>
    <row r="754" ht="14.25" customHeight="1">
      <c r="A754" s="3"/>
      <c r="C754" s="2"/>
    </row>
    <row r="755" ht="14.25" customHeight="1">
      <c r="A755" s="3"/>
      <c r="C755" s="2"/>
    </row>
    <row r="756" ht="14.25" customHeight="1">
      <c r="A756" s="3"/>
      <c r="C756" s="2"/>
    </row>
    <row r="757" ht="14.25" customHeight="1">
      <c r="A757" s="3"/>
      <c r="C757" s="2"/>
    </row>
    <row r="758" ht="14.25" customHeight="1">
      <c r="A758" s="3"/>
      <c r="C758" s="2"/>
    </row>
    <row r="759" ht="14.25" customHeight="1">
      <c r="A759" s="3"/>
      <c r="C759" s="2"/>
    </row>
    <row r="760" ht="14.25" customHeight="1">
      <c r="A760" s="3"/>
      <c r="C760" s="2"/>
    </row>
    <row r="761" ht="14.25" customHeight="1">
      <c r="A761" s="3"/>
      <c r="C761" s="2"/>
    </row>
    <row r="762" ht="14.25" customHeight="1">
      <c r="A762" s="3"/>
      <c r="C762" s="2"/>
    </row>
    <row r="763" ht="14.25" customHeight="1">
      <c r="A763" s="3"/>
      <c r="C763" s="2"/>
    </row>
    <row r="764" ht="14.25" customHeight="1">
      <c r="A764" s="3"/>
      <c r="C764" s="2"/>
    </row>
    <row r="765" ht="14.25" customHeight="1">
      <c r="A765" s="3"/>
      <c r="C765" s="2"/>
    </row>
    <row r="766" ht="14.25" customHeight="1">
      <c r="A766" s="3"/>
      <c r="C766" s="2"/>
    </row>
    <row r="767" ht="14.25" customHeight="1">
      <c r="A767" s="3"/>
      <c r="C767" s="2"/>
    </row>
    <row r="768" ht="14.25" customHeight="1">
      <c r="A768" s="3"/>
      <c r="C768" s="2"/>
    </row>
    <row r="769" ht="14.25" customHeight="1">
      <c r="A769" s="3"/>
      <c r="C769" s="2"/>
    </row>
    <row r="770" ht="14.25" customHeight="1">
      <c r="A770" s="3"/>
      <c r="C770" s="2"/>
    </row>
    <row r="771" ht="14.25" customHeight="1">
      <c r="A771" s="3"/>
      <c r="C771" s="2"/>
    </row>
    <row r="772" ht="14.25" customHeight="1">
      <c r="A772" s="3"/>
      <c r="C772" s="2"/>
    </row>
    <row r="773" ht="14.25" customHeight="1">
      <c r="A773" s="3"/>
      <c r="C773" s="2"/>
    </row>
    <row r="774" ht="14.25" customHeight="1">
      <c r="A774" s="3"/>
      <c r="C774" s="2"/>
    </row>
    <row r="775" ht="14.25" customHeight="1">
      <c r="A775" s="3"/>
      <c r="C775" s="2"/>
    </row>
    <row r="776" ht="14.25" customHeight="1">
      <c r="A776" s="3"/>
      <c r="C776" s="2"/>
    </row>
    <row r="777" ht="14.25" customHeight="1">
      <c r="A777" s="3"/>
      <c r="C777" s="2"/>
    </row>
    <row r="778" ht="14.25" customHeight="1">
      <c r="A778" s="3"/>
      <c r="C778" s="2"/>
    </row>
    <row r="779" ht="14.25" customHeight="1">
      <c r="A779" s="3"/>
      <c r="C779" s="2"/>
    </row>
    <row r="780" ht="14.25" customHeight="1">
      <c r="A780" s="3"/>
      <c r="C780" s="2"/>
    </row>
    <row r="781" ht="14.25" customHeight="1">
      <c r="A781" s="3"/>
      <c r="C781" s="2"/>
    </row>
    <row r="782" ht="14.25" customHeight="1">
      <c r="A782" s="3"/>
      <c r="C782" s="2"/>
    </row>
    <row r="783" ht="14.25" customHeight="1">
      <c r="A783" s="3"/>
      <c r="C783" s="2"/>
    </row>
    <row r="784" ht="14.25" customHeight="1">
      <c r="A784" s="3"/>
      <c r="C784" s="2"/>
    </row>
    <row r="785" ht="14.25" customHeight="1">
      <c r="A785" s="3"/>
      <c r="C785" s="2"/>
    </row>
    <row r="786" ht="14.25" customHeight="1">
      <c r="A786" s="3"/>
      <c r="C786" s="2"/>
    </row>
    <row r="787" ht="14.25" customHeight="1">
      <c r="A787" s="3"/>
      <c r="C787" s="2"/>
    </row>
    <row r="788" ht="14.25" customHeight="1">
      <c r="A788" s="3"/>
      <c r="C788" s="2"/>
    </row>
    <row r="789" ht="14.25" customHeight="1">
      <c r="A789" s="3"/>
      <c r="C789" s="2"/>
    </row>
    <row r="790" ht="14.25" customHeight="1">
      <c r="A790" s="3"/>
      <c r="C790" s="2"/>
    </row>
    <row r="791" ht="14.25" customHeight="1">
      <c r="A791" s="3"/>
      <c r="C791" s="2"/>
    </row>
    <row r="792" ht="14.25" customHeight="1">
      <c r="A792" s="3"/>
      <c r="C792" s="2"/>
    </row>
    <row r="793" ht="14.25" customHeight="1">
      <c r="A793" s="3"/>
      <c r="C793" s="2"/>
    </row>
    <row r="794" ht="14.25" customHeight="1">
      <c r="A794" s="3"/>
      <c r="C794" s="2"/>
    </row>
    <row r="795" ht="14.25" customHeight="1">
      <c r="A795" s="3"/>
      <c r="C795" s="2"/>
    </row>
    <row r="796" ht="14.25" customHeight="1">
      <c r="A796" s="3"/>
      <c r="C796" s="2"/>
    </row>
    <row r="797" ht="14.25" customHeight="1">
      <c r="A797" s="3"/>
      <c r="C797" s="2"/>
    </row>
    <row r="798" ht="14.25" customHeight="1">
      <c r="A798" s="3"/>
      <c r="C798" s="2"/>
    </row>
    <row r="799" ht="14.25" customHeight="1">
      <c r="A799" s="3"/>
      <c r="C799" s="2"/>
    </row>
    <row r="800" ht="14.25" customHeight="1">
      <c r="A800" s="3"/>
      <c r="C800" s="2"/>
    </row>
    <row r="801" ht="14.25" customHeight="1">
      <c r="A801" s="3"/>
      <c r="C801" s="2"/>
    </row>
    <row r="802" ht="14.25" customHeight="1">
      <c r="A802" s="3"/>
      <c r="C802" s="2"/>
    </row>
    <row r="803" ht="14.25" customHeight="1">
      <c r="A803" s="3"/>
      <c r="C803" s="2"/>
    </row>
    <row r="804" ht="14.25" customHeight="1">
      <c r="A804" s="3"/>
      <c r="C804" s="2"/>
    </row>
    <row r="805" ht="14.25" customHeight="1">
      <c r="A805" s="3"/>
      <c r="C805" s="2"/>
    </row>
    <row r="806" ht="14.25" customHeight="1">
      <c r="A806" s="3"/>
      <c r="C806" s="2"/>
    </row>
    <row r="807" ht="14.25" customHeight="1">
      <c r="A807" s="3"/>
      <c r="C807" s="2"/>
    </row>
    <row r="808" ht="14.25" customHeight="1">
      <c r="A808" s="3"/>
      <c r="C808" s="2"/>
    </row>
    <row r="809" ht="14.25" customHeight="1">
      <c r="A809" s="3"/>
      <c r="C809" s="2"/>
    </row>
    <row r="810" ht="14.25" customHeight="1">
      <c r="A810" s="3"/>
      <c r="C810" s="2"/>
    </row>
    <row r="811" ht="14.25" customHeight="1">
      <c r="A811" s="3"/>
      <c r="C811" s="2"/>
    </row>
    <row r="812" ht="14.25" customHeight="1">
      <c r="A812" s="3"/>
      <c r="C812" s="2"/>
    </row>
    <row r="813" ht="14.25" customHeight="1">
      <c r="A813" s="3"/>
      <c r="C813" s="2"/>
    </row>
    <row r="814" ht="14.25" customHeight="1">
      <c r="A814" s="3"/>
      <c r="C814" s="2"/>
    </row>
    <row r="815" ht="14.25" customHeight="1">
      <c r="A815" s="3"/>
      <c r="C815" s="2"/>
    </row>
    <row r="816" ht="14.25" customHeight="1">
      <c r="A816" s="3"/>
      <c r="C816" s="2"/>
    </row>
    <row r="817" ht="14.25" customHeight="1">
      <c r="A817" s="3"/>
      <c r="C817" s="2"/>
    </row>
    <row r="818" ht="14.25" customHeight="1">
      <c r="A818" s="3"/>
      <c r="C818" s="2"/>
    </row>
    <row r="819" ht="14.25" customHeight="1">
      <c r="A819" s="3"/>
      <c r="C819" s="2"/>
    </row>
    <row r="820" ht="14.25" customHeight="1">
      <c r="A820" s="3"/>
      <c r="C820" s="2"/>
    </row>
    <row r="821" ht="14.25" customHeight="1">
      <c r="A821" s="3"/>
      <c r="C821" s="2"/>
    </row>
    <row r="822" ht="14.25" customHeight="1">
      <c r="A822" s="3"/>
      <c r="C822" s="2"/>
    </row>
    <row r="823" ht="14.25" customHeight="1">
      <c r="A823" s="3"/>
      <c r="C823" s="2"/>
    </row>
    <row r="824" ht="14.25" customHeight="1">
      <c r="A824" s="3"/>
      <c r="C824" s="2"/>
    </row>
    <row r="825" ht="14.25" customHeight="1">
      <c r="A825" s="3"/>
      <c r="C825" s="2"/>
    </row>
    <row r="826" ht="14.25" customHeight="1">
      <c r="A826" s="3"/>
      <c r="C826" s="2"/>
    </row>
    <row r="827" ht="14.25" customHeight="1">
      <c r="A827" s="3"/>
      <c r="C827" s="2"/>
    </row>
    <row r="828" ht="14.25" customHeight="1">
      <c r="A828" s="3"/>
      <c r="C828" s="2"/>
    </row>
    <row r="829" ht="14.25" customHeight="1">
      <c r="A829" s="3"/>
      <c r="C829" s="2"/>
    </row>
    <row r="830" ht="14.25" customHeight="1">
      <c r="A830" s="3"/>
      <c r="C830" s="2"/>
    </row>
    <row r="831" ht="14.25" customHeight="1">
      <c r="A831" s="3"/>
      <c r="C831" s="2"/>
    </row>
    <row r="832" ht="14.25" customHeight="1">
      <c r="A832" s="3"/>
      <c r="C832" s="2"/>
    </row>
    <row r="833" ht="14.25" customHeight="1">
      <c r="A833" s="3"/>
      <c r="C833" s="2"/>
    </row>
    <row r="834" ht="14.25" customHeight="1">
      <c r="A834" s="3"/>
      <c r="C834" s="2"/>
    </row>
    <row r="835" ht="14.25" customHeight="1">
      <c r="A835" s="3"/>
      <c r="C835" s="2"/>
    </row>
    <row r="836" ht="14.25" customHeight="1">
      <c r="A836" s="3"/>
      <c r="C836" s="2"/>
    </row>
    <row r="837" ht="14.25" customHeight="1">
      <c r="A837" s="3"/>
      <c r="C837" s="2"/>
    </row>
    <row r="838" ht="14.25" customHeight="1">
      <c r="A838" s="3"/>
      <c r="C838" s="2"/>
    </row>
    <row r="839" ht="14.25" customHeight="1">
      <c r="A839" s="3"/>
      <c r="C839" s="2"/>
    </row>
    <row r="840" ht="14.25" customHeight="1">
      <c r="A840" s="3"/>
      <c r="C840" s="2"/>
    </row>
    <row r="841" ht="14.25" customHeight="1">
      <c r="A841" s="3"/>
      <c r="C841" s="2"/>
    </row>
    <row r="842" ht="14.25" customHeight="1">
      <c r="A842" s="3"/>
      <c r="C842" s="2"/>
    </row>
    <row r="843" ht="14.25" customHeight="1">
      <c r="A843" s="3"/>
      <c r="C843" s="2"/>
    </row>
    <row r="844" ht="14.25" customHeight="1">
      <c r="A844" s="3"/>
      <c r="C844" s="2"/>
    </row>
    <row r="845" ht="14.25" customHeight="1">
      <c r="A845" s="3"/>
      <c r="C845" s="2"/>
    </row>
    <row r="846" ht="14.25" customHeight="1">
      <c r="A846" s="3"/>
      <c r="C846" s="2"/>
    </row>
    <row r="847" ht="14.25" customHeight="1">
      <c r="A847" s="3"/>
      <c r="C847" s="2"/>
    </row>
    <row r="848" ht="14.25" customHeight="1">
      <c r="A848" s="3"/>
      <c r="C848" s="2"/>
    </row>
    <row r="849" ht="14.25" customHeight="1">
      <c r="A849" s="3"/>
      <c r="C849" s="2"/>
    </row>
    <row r="850" ht="14.25" customHeight="1">
      <c r="A850" s="3"/>
      <c r="C850" s="2"/>
    </row>
    <row r="851" ht="14.25" customHeight="1">
      <c r="A851" s="3"/>
      <c r="C851" s="2"/>
    </row>
    <row r="852" ht="14.25" customHeight="1">
      <c r="A852" s="3"/>
      <c r="C852" s="2"/>
    </row>
    <row r="853" ht="14.25" customHeight="1">
      <c r="A853" s="3"/>
      <c r="C853" s="2"/>
    </row>
    <row r="854" ht="14.25" customHeight="1">
      <c r="A854" s="3"/>
      <c r="C854" s="2"/>
    </row>
    <row r="855" ht="14.25" customHeight="1">
      <c r="A855" s="3"/>
      <c r="C855" s="2"/>
    </row>
    <row r="856" ht="14.25" customHeight="1">
      <c r="A856" s="3"/>
      <c r="C856" s="2"/>
    </row>
    <row r="857" ht="14.25" customHeight="1">
      <c r="A857" s="3"/>
      <c r="C857" s="2"/>
    </row>
    <row r="858" ht="14.25" customHeight="1">
      <c r="A858" s="3"/>
      <c r="C858" s="2"/>
    </row>
    <row r="859" ht="14.25" customHeight="1">
      <c r="A859" s="3"/>
      <c r="C859" s="2"/>
    </row>
    <row r="860" ht="14.25" customHeight="1">
      <c r="A860" s="3"/>
      <c r="C860" s="2"/>
    </row>
    <row r="861" ht="14.25" customHeight="1">
      <c r="A861" s="3"/>
      <c r="C861" s="2"/>
    </row>
    <row r="862" ht="14.25" customHeight="1">
      <c r="A862" s="3"/>
      <c r="C862" s="2"/>
    </row>
    <row r="863" ht="14.25" customHeight="1">
      <c r="A863" s="3"/>
      <c r="C863" s="2"/>
    </row>
    <row r="864" ht="14.25" customHeight="1">
      <c r="A864" s="3"/>
      <c r="C864" s="2"/>
    </row>
    <row r="865" ht="14.25" customHeight="1">
      <c r="A865" s="3"/>
      <c r="C865" s="2"/>
    </row>
    <row r="866" ht="14.25" customHeight="1">
      <c r="A866" s="3"/>
      <c r="C866" s="2"/>
    </row>
    <row r="867" ht="14.25" customHeight="1">
      <c r="A867" s="3"/>
      <c r="C867" s="2"/>
    </row>
    <row r="868" ht="14.25" customHeight="1">
      <c r="A868" s="3"/>
      <c r="C868" s="2"/>
    </row>
    <row r="869" ht="14.25" customHeight="1">
      <c r="A869" s="3"/>
      <c r="C869" s="2"/>
    </row>
    <row r="870" ht="14.25" customHeight="1">
      <c r="A870" s="3"/>
      <c r="C870" s="2"/>
    </row>
    <row r="871" ht="14.25" customHeight="1">
      <c r="A871" s="3"/>
      <c r="C871" s="2"/>
    </row>
    <row r="872" ht="14.25" customHeight="1">
      <c r="A872" s="3"/>
      <c r="C872" s="2"/>
    </row>
    <row r="873" ht="14.25" customHeight="1">
      <c r="A873" s="3"/>
      <c r="C873" s="2"/>
    </row>
    <row r="874" ht="14.25" customHeight="1">
      <c r="A874" s="3"/>
      <c r="C874" s="2"/>
    </row>
    <row r="875" ht="14.25" customHeight="1">
      <c r="A875" s="3"/>
      <c r="C875" s="2"/>
    </row>
    <row r="876" ht="14.25" customHeight="1">
      <c r="A876" s="3"/>
      <c r="C876" s="2"/>
    </row>
    <row r="877" ht="14.25" customHeight="1">
      <c r="A877" s="3"/>
      <c r="C877" s="2"/>
    </row>
    <row r="878" ht="14.25" customHeight="1">
      <c r="A878" s="3"/>
      <c r="C878" s="2"/>
    </row>
    <row r="879" ht="14.25" customHeight="1">
      <c r="A879" s="3"/>
      <c r="C879" s="2"/>
    </row>
    <row r="880" ht="14.25" customHeight="1">
      <c r="A880" s="3"/>
      <c r="C880" s="2"/>
    </row>
    <row r="881" ht="14.25" customHeight="1">
      <c r="A881" s="3"/>
      <c r="C881" s="2"/>
    </row>
    <row r="882" ht="14.25" customHeight="1">
      <c r="A882" s="3"/>
      <c r="C882" s="2"/>
    </row>
    <row r="883" ht="14.25" customHeight="1">
      <c r="A883" s="3"/>
      <c r="C883" s="2"/>
    </row>
    <row r="884" ht="14.25" customHeight="1">
      <c r="A884" s="3"/>
      <c r="C884" s="2"/>
    </row>
    <row r="885" ht="14.25" customHeight="1">
      <c r="A885" s="3"/>
      <c r="C885" s="2"/>
    </row>
    <row r="886" ht="14.25" customHeight="1">
      <c r="A886" s="3"/>
      <c r="C886" s="2"/>
    </row>
    <row r="887" ht="14.25" customHeight="1">
      <c r="A887" s="3"/>
      <c r="C887" s="2"/>
    </row>
    <row r="888" ht="14.25" customHeight="1">
      <c r="A888" s="3"/>
      <c r="C888" s="2"/>
    </row>
    <row r="889" ht="14.25" customHeight="1">
      <c r="A889" s="3"/>
      <c r="C889" s="2"/>
    </row>
    <row r="890" ht="14.25" customHeight="1">
      <c r="A890" s="3"/>
      <c r="C890" s="2"/>
    </row>
    <row r="891" ht="14.25" customHeight="1">
      <c r="A891" s="3"/>
      <c r="C891" s="2"/>
    </row>
    <row r="892" ht="14.25" customHeight="1">
      <c r="A892" s="3"/>
      <c r="C892" s="2"/>
    </row>
    <row r="893" ht="14.25" customHeight="1">
      <c r="A893" s="3"/>
      <c r="C893" s="2"/>
    </row>
    <row r="894" ht="14.25" customHeight="1">
      <c r="A894" s="3"/>
      <c r="C894" s="2"/>
    </row>
    <row r="895" ht="14.25" customHeight="1">
      <c r="A895" s="3"/>
      <c r="C895" s="2"/>
    </row>
    <row r="896" ht="14.25" customHeight="1">
      <c r="A896" s="3"/>
      <c r="C896" s="2"/>
    </row>
    <row r="897" ht="14.25" customHeight="1">
      <c r="A897" s="3"/>
      <c r="C897" s="2"/>
    </row>
    <row r="898" ht="14.25" customHeight="1">
      <c r="A898" s="3"/>
      <c r="C898" s="2"/>
    </row>
    <row r="899" ht="14.25" customHeight="1">
      <c r="A899" s="3"/>
      <c r="C899" s="2"/>
    </row>
    <row r="900" ht="14.25" customHeight="1">
      <c r="A900" s="3"/>
      <c r="C900" s="2"/>
    </row>
    <row r="901" ht="14.25" customHeight="1">
      <c r="A901" s="3"/>
      <c r="C901" s="2"/>
    </row>
    <row r="902" ht="14.25" customHeight="1">
      <c r="A902" s="3"/>
      <c r="C902" s="2"/>
    </row>
    <row r="903" ht="14.25" customHeight="1">
      <c r="A903" s="3"/>
      <c r="C903" s="2"/>
    </row>
    <row r="904" ht="14.25" customHeight="1">
      <c r="A904" s="3"/>
      <c r="C904" s="2"/>
    </row>
    <row r="905" ht="14.25" customHeight="1">
      <c r="A905" s="3"/>
      <c r="C905" s="2"/>
    </row>
    <row r="906" ht="14.25" customHeight="1">
      <c r="A906" s="3"/>
      <c r="C906" s="2"/>
    </row>
    <row r="907" ht="14.25" customHeight="1">
      <c r="A907" s="3"/>
      <c r="C907" s="2"/>
    </row>
    <row r="908" ht="14.25" customHeight="1">
      <c r="A908" s="3"/>
      <c r="C908" s="2"/>
    </row>
    <row r="909" ht="14.25" customHeight="1">
      <c r="A909" s="3"/>
      <c r="C909" s="2"/>
    </row>
    <row r="910" ht="14.25" customHeight="1">
      <c r="A910" s="3"/>
      <c r="C910" s="2"/>
    </row>
    <row r="911" ht="14.25" customHeight="1">
      <c r="A911" s="3"/>
      <c r="C911" s="2"/>
    </row>
    <row r="912" ht="14.25" customHeight="1">
      <c r="A912" s="3"/>
      <c r="C912" s="2"/>
    </row>
    <row r="913" ht="14.25" customHeight="1">
      <c r="A913" s="3"/>
      <c r="C913" s="2"/>
    </row>
    <row r="914" ht="14.25" customHeight="1">
      <c r="A914" s="3"/>
      <c r="C914" s="2"/>
    </row>
    <row r="915" ht="14.25" customHeight="1">
      <c r="A915" s="3"/>
      <c r="C915" s="2"/>
    </row>
    <row r="916" ht="14.25" customHeight="1">
      <c r="A916" s="3"/>
      <c r="C916" s="2"/>
    </row>
    <row r="917" ht="14.25" customHeight="1">
      <c r="A917" s="3"/>
      <c r="C917" s="2"/>
    </row>
    <row r="918" ht="14.25" customHeight="1">
      <c r="A918" s="3"/>
      <c r="C918" s="2"/>
    </row>
    <row r="919" ht="14.25" customHeight="1">
      <c r="A919" s="3"/>
      <c r="C919" s="2"/>
    </row>
    <row r="920" ht="14.25" customHeight="1">
      <c r="A920" s="3"/>
      <c r="C920" s="2"/>
    </row>
    <row r="921" ht="14.25" customHeight="1">
      <c r="A921" s="3"/>
      <c r="C921" s="2"/>
    </row>
    <row r="922" ht="14.25" customHeight="1">
      <c r="A922" s="3"/>
      <c r="C922" s="2"/>
    </row>
    <row r="923" ht="14.25" customHeight="1">
      <c r="A923" s="3"/>
      <c r="C923" s="2"/>
    </row>
    <row r="924" ht="14.25" customHeight="1">
      <c r="A924" s="3"/>
      <c r="C924" s="2"/>
    </row>
    <row r="925" ht="14.25" customHeight="1">
      <c r="A925" s="3"/>
      <c r="C925" s="2"/>
    </row>
    <row r="926" ht="14.25" customHeight="1">
      <c r="A926" s="3"/>
      <c r="C926" s="2"/>
    </row>
    <row r="927" ht="14.25" customHeight="1">
      <c r="A927" s="3"/>
      <c r="C927" s="2"/>
    </row>
    <row r="928" ht="14.25" customHeight="1">
      <c r="A928" s="3"/>
      <c r="C928" s="2"/>
    </row>
    <row r="929" ht="14.25" customHeight="1">
      <c r="A929" s="3"/>
      <c r="C929" s="2"/>
    </row>
    <row r="930" ht="14.25" customHeight="1">
      <c r="A930" s="3"/>
      <c r="C930" s="2"/>
    </row>
    <row r="931" ht="14.25" customHeight="1">
      <c r="A931" s="3"/>
      <c r="C931" s="2"/>
    </row>
    <row r="932" ht="14.25" customHeight="1">
      <c r="A932" s="3"/>
      <c r="C932" s="2"/>
    </row>
    <row r="933" ht="14.25" customHeight="1">
      <c r="A933" s="3"/>
      <c r="C933" s="2"/>
    </row>
    <row r="934" ht="14.25" customHeight="1">
      <c r="A934" s="3"/>
      <c r="C934" s="2"/>
    </row>
    <row r="935" ht="14.25" customHeight="1">
      <c r="A935" s="3"/>
      <c r="C935" s="2"/>
    </row>
    <row r="936" ht="14.25" customHeight="1">
      <c r="A936" s="3"/>
      <c r="C936" s="2"/>
    </row>
    <row r="937" ht="14.25" customHeight="1">
      <c r="A937" s="3"/>
      <c r="C937" s="2"/>
    </row>
    <row r="938" ht="14.25" customHeight="1">
      <c r="A938" s="3"/>
      <c r="C938" s="2"/>
    </row>
    <row r="939" ht="14.25" customHeight="1">
      <c r="A939" s="3"/>
      <c r="C939" s="2"/>
    </row>
    <row r="940" ht="14.25" customHeight="1">
      <c r="A940" s="3"/>
      <c r="C940" s="2"/>
    </row>
    <row r="941" ht="14.25" customHeight="1">
      <c r="A941" s="3"/>
      <c r="C941" s="2"/>
    </row>
    <row r="942" ht="14.25" customHeight="1">
      <c r="A942" s="3"/>
      <c r="C942" s="2"/>
    </row>
    <row r="943" ht="14.25" customHeight="1">
      <c r="A943" s="3"/>
      <c r="C943" s="2"/>
    </row>
    <row r="944" ht="14.25" customHeight="1">
      <c r="A944" s="3"/>
      <c r="C944" s="2"/>
    </row>
    <row r="945" ht="14.25" customHeight="1">
      <c r="A945" s="3"/>
      <c r="C945" s="2"/>
    </row>
    <row r="946" ht="14.25" customHeight="1">
      <c r="A946" s="3"/>
      <c r="C946" s="2"/>
    </row>
    <row r="947" ht="14.25" customHeight="1">
      <c r="A947" s="3"/>
      <c r="C947" s="2"/>
    </row>
    <row r="948" ht="14.25" customHeight="1">
      <c r="A948" s="3"/>
      <c r="C948" s="2"/>
    </row>
    <row r="949" ht="14.25" customHeight="1">
      <c r="A949" s="3"/>
      <c r="C949" s="2"/>
    </row>
    <row r="950" ht="14.25" customHeight="1">
      <c r="A950" s="3"/>
      <c r="C950" s="2"/>
    </row>
    <row r="951" ht="14.25" customHeight="1">
      <c r="A951" s="3"/>
      <c r="C951" s="2"/>
    </row>
    <row r="952" ht="14.25" customHeight="1">
      <c r="A952" s="3"/>
      <c r="C952" s="2"/>
    </row>
    <row r="953" ht="14.25" customHeight="1">
      <c r="A953" s="3"/>
      <c r="C953" s="2"/>
    </row>
    <row r="954" ht="14.25" customHeight="1">
      <c r="A954" s="3"/>
      <c r="C954" s="2"/>
    </row>
    <row r="955" ht="14.25" customHeight="1">
      <c r="A955" s="3"/>
      <c r="C955" s="2"/>
    </row>
    <row r="956" ht="14.25" customHeight="1">
      <c r="A956" s="3"/>
      <c r="C956" s="2"/>
    </row>
    <row r="957" ht="14.25" customHeight="1">
      <c r="A957" s="3"/>
      <c r="C957" s="2"/>
    </row>
    <row r="958" ht="14.25" customHeight="1">
      <c r="A958" s="3"/>
      <c r="C958" s="2"/>
    </row>
    <row r="959" ht="14.25" customHeight="1">
      <c r="A959" s="3"/>
      <c r="C959" s="2"/>
    </row>
    <row r="960" ht="14.25" customHeight="1">
      <c r="A960" s="3"/>
      <c r="C960" s="2"/>
    </row>
    <row r="961" ht="14.25" customHeight="1">
      <c r="A961" s="3"/>
      <c r="C961" s="2"/>
    </row>
    <row r="962" ht="14.25" customHeight="1">
      <c r="A962" s="3"/>
      <c r="C962" s="2"/>
    </row>
    <row r="963" ht="14.25" customHeight="1">
      <c r="A963" s="3"/>
      <c r="C963" s="2"/>
    </row>
    <row r="964" ht="14.25" customHeight="1">
      <c r="A964" s="3"/>
      <c r="C964" s="2"/>
    </row>
    <row r="965" ht="14.25" customHeight="1">
      <c r="A965" s="3"/>
      <c r="C965" s="2"/>
    </row>
    <row r="966" ht="14.25" customHeight="1">
      <c r="A966" s="3"/>
      <c r="C966" s="2"/>
    </row>
    <row r="967" ht="14.25" customHeight="1">
      <c r="A967" s="3"/>
      <c r="C967" s="2"/>
    </row>
    <row r="968" ht="14.25" customHeight="1">
      <c r="A968" s="3"/>
      <c r="C968" s="2"/>
    </row>
    <row r="969" ht="14.25" customHeight="1">
      <c r="A969" s="3"/>
      <c r="C969" s="2"/>
    </row>
    <row r="970" ht="14.25" customHeight="1">
      <c r="A970" s="3"/>
      <c r="C970" s="2"/>
    </row>
    <row r="971" ht="14.25" customHeight="1">
      <c r="A971" s="3"/>
      <c r="C971" s="2"/>
    </row>
    <row r="972" ht="14.25" customHeight="1">
      <c r="A972" s="3"/>
      <c r="C972" s="2"/>
    </row>
    <row r="973" ht="14.25" customHeight="1">
      <c r="A973" s="3"/>
      <c r="C973" s="2"/>
    </row>
    <row r="974" ht="14.25" customHeight="1">
      <c r="A974" s="3"/>
      <c r="C974" s="2"/>
    </row>
    <row r="975" ht="14.25" customHeight="1">
      <c r="A975" s="3"/>
      <c r="C975" s="2"/>
    </row>
    <row r="976" ht="14.25" customHeight="1">
      <c r="A976" s="3"/>
      <c r="C976" s="2"/>
    </row>
    <row r="977" ht="14.25" customHeight="1">
      <c r="A977" s="3"/>
      <c r="C977" s="2"/>
    </row>
    <row r="978" ht="14.25" customHeight="1">
      <c r="A978" s="3"/>
      <c r="C978" s="2"/>
    </row>
    <row r="979" ht="14.25" customHeight="1">
      <c r="A979" s="3"/>
      <c r="C979" s="2"/>
    </row>
    <row r="980" ht="14.25" customHeight="1">
      <c r="A980" s="3"/>
      <c r="C980" s="2"/>
    </row>
    <row r="981" ht="14.25" customHeight="1">
      <c r="A981" s="3"/>
      <c r="C981" s="2"/>
    </row>
    <row r="982" ht="14.25" customHeight="1">
      <c r="A982" s="3"/>
      <c r="C982" s="2"/>
    </row>
    <row r="983" ht="14.25" customHeight="1">
      <c r="A983" s="3"/>
      <c r="C983" s="2"/>
    </row>
    <row r="984" ht="14.25" customHeight="1">
      <c r="A984" s="3"/>
      <c r="C984" s="2"/>
    </row>
    <row r="985" ht="14.25" customHeight="1">
      <c r="A985" s="3"/>
      <c r="C985" s="2"/>
    </row>
    <row r="986" ht="14.25" customHeight="1">
      <c r="A986" s="3"/>
      <c r="C986" s="2"/>
    </row>
    <row r="987" ht="14.25" customHeight="1">
      <c r="A987" s="3"/>
      <c r="C987" s="2"/>
    </row>
    <row r="988" ht="14.25" customHeight="1">
      <c r="A988" s="3"/>
      <c r="C988" s="2"/>
    </row>
    <row r="989" ht="14.25" customHeight="1">
      <c r="A989" s="3"/>
      <c r="C989" s="2"/>
    </row>
    <row r="990" ht="14.25" customHeight="1">
      <c r="A990" s="3"/>
      <c r="C990" s="2"/>
    </row>
    <row r="991" ht="14.25" customHeight="1">
      <c r="A991" s="3"/>
      <c r="C991" s="2"/>
    </row>
    <row r="992" ht="14.25" customHeight="1">
      <c r="A992" s="3"/>
      <c r="C992" s="2"/>
    </row>
    <row r="993" ht="14.25" customHeight="1">
      <c r="A993" s="3"/>
      <c r="C993" s="2"/>
    </row>
    <row r="994" ht="14.25" customHeight="1">
      <c r="A994" s="3"/>
      <c r="C994" s="2"/>
    </row>
    <row r="995" ht="14.25" customHeight="1">
      <c r="A995" s="3"/>
      <c r="C995" s="2"/>
    </row>
    <row r="996" ht="14.25" customHeight="1">
      <c r="A996" s="3"/>
      <c r="C996" s="2"/>
    </row>
    <row r="997" ht="14.25" customHeight="1">
      <c r="A997" s="3"/>
      <c r="C997" s="2"/>
    </row>
    <row r="998" ht="14.25" customHeight="1">
      <c r="A998" s="3"/>
      <c r="C998" s="2"/>
    </row>
    <row r="999" ht="14.25" customHeight="1">
      <c r="A999" s="3"/>
      <c r="C999" s="2"/>
    </row>
    <row r="1000" ht="14.25" customHeight="1">
      <c r="A1000" s="3"/>
      <c r="C1000" s="2"/>
    </row>
  </sheetData>
  <conditionalFormatting sqref="E1:E1000">
    <cfRule type="expression" dxfId="4" priority="1">
      <formula>or(and(E1&lt;=today(), today()-E1&lt;weekday(today())), and(today()&lt;E1, E1-today()&lt;weekday(E1)))</formula>
    </cfRule>
  </conditionalFormatting>
  <dataValidations>
    <dataValidation type="list" allowBlank="1" showErrorMessage="1" sqref="A1:A1000">
      <formula1>'Customer Collection Report'!$B$2:$B$42</formula1>
    </dataValidation>
  </dataValidations>
  <printOptions/>
  <pageMargins bottom="0.75" footer="0.0" header="0.0" left="0.7" right="0.7" top="0.75"/>
  <pageSetup orientation="landscape"/>
  <drawing r:id="rId1"/>
</worksheet>
</file>